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paolatoledo/Documents/Documentos - MacBook Air de Paola/Secretaría Distrital de Cultura/Programa de Transparencia y Ética Pública/"/>
    </mc:Choice>
  </mc:AlternateContent>
  <xr:revisionPtr revIDLastSave="0" documentId="13_ncr:1_{207F49EB-2AE9-3348-9FFB-3A861A0C2D1A}" xr6:coauthVersionLast="47" xr6:coauthVersionMax="47" xr10:uidLastSave="{00000000-0000-0000-0000-000000000000}"/>
  <bookViews>
    <workbookView xWindow="0" yWindow="740" windowWidth="29040" windowHeight="15720" xr2:uid="{00000000-000D-0000-FFFF-FFFF00000000}"/>
  </bookViews>
  <sheets>
    <sheet name="Evaluación OCI" sheetId="1" r:id="rId1"/>
    <sheet name=" PTEP 2024-v2" sheetId="2" r:id="rId2"/>
    <sheet name="Anexo Riesgos" sheetId="7" r:id="rId3"/>
    <sheet name="consolidado Risk Corrup. 2024" sheetId="4" state="hidden" r:id="rId4"/>
    <sheet name="Riesgos de Corrupción" sheetId="5" state="hidden" r:id="rId5"/>
    <sheet name="Consolidación"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1" hidden="1">' PTEP 2024-v2'!$A$9:$AR$111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1" l="1"/>
  <c r="E132" i="1"/>
  <c r="D132" i="1"/>
  <c r="G134" i="1"/>
  <c r="X33" i="7"/>
  <c r="W33" i="7"/>
  <c r="V33" i="7"/>
  <c r="U33" i="7"/>
  <c r="T33" i="7"/>
  <c r="S33" i="7"/>
  <c r="R33" i="7"/>
  <c r="Q33" i="7"/>
  <c r="P33" i="7"/>
  <c r="O33" i="7"/>
  <c r="N33" i="7"/>
  <c r="M33" i="7"/>
  <c r="L33" i="7"/>
  <c r="K33" i="7"/>
  <c r="J33" i="7"/>
  <c r="I33" i="7"/>
  <c r="H33" i="7"/>
  <c r="G33" i="7"/>
  <c r="E33" i="7"/>
  <c r="D33" i="7"/>
  <c r="C33" i="7"/>
  <c r="B33" i="7"/>
  <c r="X32" i="7"/>
  <c r="W32" i="7"/>
  <c r="V32" i="7"/>
  <c r="U32" i="7"/>
  <c r="T32" i="7"/>
  <c r="S32" i="7"/>
  <c r="R32" i="7"/>
  <c r="Q32" i="7"/>
  <c r="P32" i="7"/>
  <c r="O32" i="7"/>
  <c r="N32" i="7"/>
  <c r="M32" i="7"/>
  <c r="L32" i="7"/>
  <c r="K32" i="7"/>
  <c r="J32" i="7"/>
  <c r="I32" i="7"/>
  <c r="H32" i="7"/>
  <c r="G32" i="7"/>
  <c r="E32" i="7"/>
  <c r="D32" i="7"/>
  <c r="X31" i="7"/>
  <c r="W31" i="7"/>
  <c r="V31" i="7"/>
  <c r="U31" i="7"/>
  <c r="T31" i="7"/>
  <c r="S31" i="7"/>
  <c r="R31" i="7"/>
  <c r="Q31" i="7"/>
  <c r="P31" i="7"/>
  <c r="O31" i="7"/>
  <c r="N31" i="7"/>
  <c r="M31" i="7"/>
  <c r="L31" i="7"/>
  <c r="K31" i="7"/>
  <c r="J31" i="7"/>
  <c r="I31" i="7"/>
  <c r="H31" i="7"/>
  <c r="G31" i="7"/>
  <c r="E31" i="7"/>
  <c r="D31" i="7"/>
  <c r="C31" i="7"/>
  <c r="X30" i="7"/>
  <c r="W30" i="7"/>
  <c r="V30" i="7"/>
  <c r="U30" i="7"/>
  <c r="T30" i="7"/>
  <c r="S30" i="7"/>
  <c r="R30" i="7"/>
  <c r="Q30" i="7"/>
  <c r="P30" i="7"/>
  <c r="O30" i="7"/>
  <c r="N30" i="7"/>
  <c r="M30" i="7"/>
  <c r="L30" i="7"/>
  <c r="K30" i="7"/>
  <c r="J30" i="7"/>
  <c r="I30" i="7"/>
  <c r="H30" i="7"/>
  <c r="G30" i="7"/>
  <c r="E30" i="7"/>
  <c r="D30" i="7"/>
  <c r="C30" i="7"/>
  <c r="X29" i="7"/>
  <c r="W29" i="7"/>
  <c r="V29" i="7"/>
  <c r="U29" i="7"/>
  <c r="T29" i="7"/>
  <c r="S29" i="7"/>
  <c r="R29" i="7"/>
  <c r="Q29" i="7"/>
  <c r="P29" i="7"/>
  <c r="O29" i="7"/>
  <c r="N29" i="7"/>
  <c r="M29" i="7"/>
  <c r="L29" i="7"/>
  <c r="K29" i="7"/>
  <c r="J29" i="7"/>
  <c r="I29" i="7"/>
  <c r="H29" i="7"/>
  <c r="G29" i="7"/>
  <c r="E29" i="7"/>
  <c r="D29" i="7"/>
  <c r="C29" i="7"/>
  <c r="B29" i="7"/>
  <c r="X28" i="7"/>
  <c r="W28" i="7"/>
  <c r="V28" i="7"/>
  <c r="U28" i="7"/>
  <c r="T28" i="7"/>
  <c r="S28" i="7"/>
  <c r="R28" i="7"/>
  <c r="Q28" i="7"/>
  <c r="P28" i="7"/>
  <c r="O28" i="7"/>
  <c r="N28" i="7"/>
  <c r="M28" i="7"/>
  <c r="L28" i="7"/>
  <c r="K28" i="7"/>
  <c r="J28" i="7"/>
  <c r="I28" i="7"/>
  <c r="H28" i="7"/>
  <c r="G28" i="7"/>
  <c r="E28" i="7"/>
  <c r="D28" i="7"/>
  <c r="X27" i="7"/>
  <c r="W27" i="7"/>
  <c r="V27" i="7"/>
  <c r="U27" i="7"/>
  <c r="T27" i="7"/>
  <c r="S27" i="7"/>
  <c r="R27" i="7"/>
  <c r="Q27" i="7"/>
  <c r="P27" i="7"/>
  <c r="O27" i="7"/>
  <c r="N27" i="7"/>
  <c r="M27" i="7"/>
  <c r="L27" i="7"/>
  <c r="K27" i="7"/>
  <c r="J27" i="7"/>
  <c r="I27" i="7"/>
  <c r="H27" i="7"/>
  <c r="G27" i="7"/>
  <c r="E27" i="7"/>
  <c r="D27" i="7"/>
  <c r="C27" i="7"/>
  <c r="X26" i="7"/>
  <c r="W26" i="7"/>
  <c r="V26" i="7"/>
  <c r="U26" i="7"/>
  <c r="T26" i="7"/>
  <c r="S26" i="7"/>
  <c r="R26" i="7"/>
  <c r="Q26" i="7"/>
  <c r="P26" i="7"/>
  <c r="O26" i="7"/>
  <c r="N26" i="7"/>
  <c r="M26" i="7"/>
  <c r="L26" i="7"/>
  <c r="K26" i="7"/>
  <c r="J26" i="7"/>
  <c r="I26" i="7"/>
  <c r="H26" i="7"/>
  <c r="G26" i="7"/>
  <c r="E26" i="7"/>
  <c r="D26" i="7"/>
  <c r="X25" i="7"/>
  <c r="W25" i="7"/>
  <c r="V25" i="7"/>
  <c r="U25" i="7"/>
  <c r="T25" i="7"/>
  <c r="S25" i="7"/>
  <c r="R25" i="7"/>
  <c r="Q25" i="7"/>
  <c r="P25" i="7"/>
  <c r="O25" i="7"/>
  <c r="N25" i="7"/>
  <c r="M25" i="7"/>
  <c r="L25" i="7"/>
  <c r="K25" i="7"/>
  <c r="J25" i="7"/>
  <c r="I25" i="7"/>
  <c r="H25" i="7"/>
  <c r="G25" i="7"/>
  <c r="E25" i="7"/>
  <c r="D25" i="7"/>
  <c r="X24" i="7"/>
  <c r="W24" i="7"/>
  <c r="V24" i="7"/>
  <c r="U24" i="7"/>
  <c r="T24" i="7"/>
  <c r="S24" i="7"/>
  <c r="R24" i="7"/>
  <c r="Q24" i="7"/>
  <c r="P24" i="7"/>
  <c r="O24" i="7"/>
  <c r="N24" i="7"/>
  <c r="M24" i="7"/>
  <c r="L24" i="7"/>
  <c r="K24" i="7"/>
  <c r="J24" i="7"/>
  <c r="I24" i="7"/>
  <c r="H24" i="7"/>
  <c r="G24" i="7"/>
  <c r="E24" i="7"/>
  <c r="D24" i="7"/>
  <c r="C24" i="7"/>
  <c r="B24" i="7"/>
  <c r="X23" i="7"/>
  <c r="W23" i="7"/>
  <c r="V23" i="7"/>
  <c r="U23" i="7"/>
  <c r="T23" i="7"/>
  <c r="S23" i="7"/>
  <c r="R23" i="7"/>
  <c r="Q23" i="7"/>
  <c r="P23" i="7"/>
  <c r="O23" i="7"/>
  <c r="N23" i="7"/>
  <c r="M23" i="7"/>
  <c r="L23" i="7"/>
  <c r="K23" i="7"/>
  <c r="J23" i="7"/>
  <c r="I23" i="7"/>
  <c r="H23" i="7"/>
  <c r="G23" i="7"/>
  <c r="E23" i="7"/>
  <c r="D23" i="7"/>
  <c r="C23" i="7"/>
  <c r="B23" i="7"/>
  <c r="X22" i="7"/>
  <c r="W22" i="7"/>
  <c r="V22" i="7"/>
  <c r="U22" i="7"/>
  <c r="T22" i="7"/>
  <c r="S22" i="7"/>
  <c r="R22" i="7"/>
  <c r="Q22" i="7"/>
  <c r="P22" i="7"/>
  <c r="O22" i="7"/>
  <c r="N22" i="7"/>
  <c r="M22" i="7"/>
  <c r="L22" i="7"/>
  <c r="K22" i="7"/>
  <c r="J22" i="7"/>
  <c r="I22" i="7"/>
  <c r="H22" i="7"/>
  <c r="G22" i="7"/>
  <c r="E22" i="7"/>
  <c r="D22" i="7"/>
  <c r="C22" i="7"/>
  <c r="B22" i="7"/>
  <c r="X21" i="7"/>
  <c r="W21" i="7"/>
  <c r="V21" i="7"/>
  <c r="U21" i="7"/>
  <c r="T21" i="7"/>
  <c r="R21" i="7"/>
  <c r="Q21" i="7"/>
  <c r="P21" i="7"/>
  <c r="O21" i="7"/>
  <c r="N21" i="7"/>
  <c r="M21" i="7"/>
  <c r="L21" i="7"/>
  <c r="K21" i="7"/>
  <c r="J21" i="7"/>
  <c r="I21" i="7"/>
  <c r="H21" i="7"/>
  <c r="G21" i="7"/>
  <c r="E21" i="7"/>
  <c r="D21" i="7"/>
  <c r="X20" i="7"/>
  <c r="W20" i="7"/>
  <c r="V20" i="7"/>
  <c r="U20" i="7"/>
  <c r="T20" i="7"/>
  <c r="S20" i="7"/>
  <c r="R20" i="7"/>
  <c r="Q20" i="7"/>
  <c r="P20" i="7"/>
  <c r="O20" i="7"/>
  <c r="N20" i="7"/>
  <c r="M20" i="7"/>
  <c r="L20" i="7"/>
  <c r="K20" i="7"/>
  <c r="J20" i="7"/>
  <c r="I20" i="7"/>
  <c r="H20" i="7"/>
  <c r="G20" i="7"/>
  <c r="E20" i="7"/>
  <c r="D20" i="7"/>
  <c r="C20" i="7"/>
  <c r="B20" i="7"/>
  <c r="X19" i="7"/>
  <c r="W19" i="7"/>
  <c r="V19" i="7"/>
  <c r="U19" i="7"/>
  <c r="T19" i="7"/>
  <c r="S19" i="7"/>
  <c r="R19" i="7"/>
  <c r="Q19" i="7"/>
  <c r="P19" i="7"/>
  <c r="O19" i="7"/>
  <c r="N19" i="7"/>
  <c r="M19" i="7"/>
  <c r="L19" i="7"/>
  <c r="K19" i="7"/>
  <c r="J19" i="7"/>
  <c r="I19" i="7"/>
  <c r="H19" i="7"/>
  <c r="G19" i="7"/>
  <c r="E19" i="7"/>
  <c r="D19" i="7"/>
  <c r="X18" i="7"/>
  <c r="W18" i="7"/>
  <c r="V18" i="7"/>
  <c r="U18" i="7"/>
  <c r="T18" i="7"/>
  <c r="S18" i="7"/>
  <c r="R18" i="7"/>
  <c r="Q18" i="7"/>
  <c r="P18" i="7"/>
  <c r="O18" i="7"/>
  <c r="N18" i="7"/>
  <c r="M18" i="7"/>
  <c r="L18" i="7"/>
  <c r="K18" i="7"/>
  <c r="J18" i="7"/>
  <c r="I18" i="7"/>
  <c r="H18" i="7"/>
  <c r="G18" i="7"/>
  <c r="E18" i="7"/>
  <c r="D18" i="7"/>
  <c r="X17" i="7"/>
  <c r="W17" i="7"/>
  <c r="V17" i="7"/>
  <c r="U17" i="7"/>
  <c r="T17" i="7"/>
  <c r="S17" i="7"/>
  <c r="R17" i="7"/>
  <c r="Q17" i="7"/>
  <c r="P17" i="7"/>
  <c r="O17" i="7"/>
  <c r="N17" i="7"/>
  <c r="M17" i="7"/>
  <c r="L17" i="7"/>
  <c r="K17" i="7"/>
  <c r="J17" i="7"/>
  <c r="I17" i="7"/>
  <c r="H17" i="7"/>
  <c r="G17" i="7"/>
  <c r="E17" i="7"/>
  <c r="D17" i="7"/>
  <c r="C17" i="7"/>
  <c r="B17" i="7"/>
  <c r="S16" i="7"/>
  <c r="R16" i="7"/>
  <c r="Q16" i="7"/>
  <c r="P16" i="7"/>
  <c r="O16" i="7"/>
  <c r="N16" i="7"/>
  <c r="M16" i="7"/>
  <c r="L16" i="7"/>
  <c r="K16" i="7"/>
  <c r="J16" i="7"/>
  <c r="I16" i="7"/>
  <c r="H16" i="7"/>
  <c r="G16" i="7"/>
  <c r="E16" i="7"/>
  <c r="D16" i="7"/>
  <c r="C16" i="7"/>
  <c r="B16" i="7"/>
  <c r="X15" i="7"/>
  <c r="W15" i="7"/>
  <c r="V15" i="7"/>
  <c r="U15" i="7"/>
  <c r="T15" i="7"/>
  <c r="S15" i="7"/>
  <c r="R15" i="7"/>
  <c r="Q15" i="7"/>
  <c r="P15" i="7"/>
  <c r="O15" i="7"/>
  <c r="N15" i="7"/>
  <c r="M15" i="7"/>
  <c r="L15" i="7"/>
  <c r="K15" i="7"/>
  <c r="J15" i="7"/>
  <c r="I15" i="7"/>
  <c r="H15" i="7"/>
  <c r="G15" i="7"/>
  <c r="E15" i="7"/>
  <c r="D15" i="7"/>
  <c r="C15" i="7"/>
  <c r="B15" i="7"/>
  <c r="X14" i="7"/>
  <c r="W14" i="7"/>
  <c r="V14" i="7"/>
  <c r="U14" i="7"/>
  <c r="T14" i="7"/>
  <c r="S14" i="7"/>
  <c r="R14" i="7"/>
  <c r="Q14" i="7"/>
  <c r="P14" i="7"/>
  <c r="O14" i="7"/>
  <c r="N14" i="7"/>
  <c r="M14" i="7"/>
  <c r="L14" i="7"/>
  <c r="K14" i="7"/>
  <c r="J14" i="7"/>
  <c r="I14" i="7"/>
  <c r="H14" i="7"/>
  <c r="G14" i="7"/>
  <c r="E14" i="7"/>
  <c r="D14" i="7"/>
  <c r="X13" i="7"/>
  <c r="W13" i="7"/>
  <c r="V13" i="7"/>
  <c r="U13" i="7"/>
  <c r="T13" i="7"/>
  <c r="R13" i="7"/>
  <c r="Q13" i="7"/>
  <c r="P13" i="7"/>
  <c r="O13" i="7"/>
  <c r="N13" i="7"/>
  <c r="M13" i="7"/>
  <c r="L13" i="7"/>
  <c r="K13" i="7"/>
  <c r="J13" i="7"/>
  <c r="I13" i="7"/>
  <c r="H13" i="7"/>
  <c r="G13" i="7"/>
  <c r="E13" i="7"/>
  <c r="D13" i="7"/>
  <c r="X12" i="7"/>
  <c r="W12" i="7"/>
  <c r="V12" i="7"/>
  <c r="U12" i="7"/>
  <c r="T12" i="7"/>
  <c r="S12" i="7"/>
  <c r="R12" i="7"/>
  <c r="Q12" i="7"/>
  <c r="P12" i="7"/>
  <c r="O12" i="7"/>
  <c r="N12" i="7"/>
  <c r="M12" i="7"/>
  <c r="L12" i="7"/>
  <c r="K12" i="7"/>
  <c r="J12" i="7"/>
  <c r="I12" i="7"/>
  <c r="H12" i="7"/>
  <c r="G12" i="7"/>
  <c r="E12" i="7"/>
  <c r="D12" i="7"/>
  <c r="C12" i="7"/>
  <c r="B12" i="7"/>
  <c r="X9" i="7"/>
  <c r="W9" i="7"/>
  <c r="V9" i="7"/>
  <c r="U9" i="7"/>
  <c r="T9" i="7"/>
  <c r="S9" i="7"/>
  <c r="R9" i="7"/>
  <c r="Q9" i="7"/>
  <c r="P9" i="7"/>
  <c r="O9" i="7"/>
  <c r="N9" i="7"/>
  <c r="M9" i="7"/>
  <c r="L9" i="7"/>
  <c r="K9" i="7"/>
  <c r="J9" i="7"/>
  <c r="I9" i="7"/>
  <c r="H9" i="7"/>
  <c r="G9" i="7"/>
  <c r="E9" i="7"/>
  <c r="D9" i="7"/>
  <c r="C9" i="7"/>
  <c r="B9" i="7"/>
  <c r="X8" i="7"/>
  <c r="W8" i="7"/>
  <c r="V8" i="7"/>
  <c r="U8" i="7"/>
  <c r="T8" i="7"/>
  <c r="S8" i="7"/>
  <c r="R8" i="7"/>
  <c r="Q8" i="7"/>
  <c r="P8" i="7"/>
  <c r="O8" i="7"/>
  <c r="N8" i="7"/>
  <c r="M8" i="7"/>
  <c r="L8" i="7"/>
  <c r="K8" i="7"/>
  <c r="J8" i="7"/>
  <c r="I8" i="7"/>
  <c r="H8" i="7"/>
  <c r="G8" i="7"/>
  <c r="E8" i="7"/>
  <c r="D8" i="7"/>
  <c r="C8" i="7"/>
  <c r="B8" i="7"/>
  <c r="X7" i="7"/>
  <c r="W7" i="7"/>
  <c r="V7" i="7"/>
  <c r="U7" i="7"/>
  <c r="T7" i="7"/>
  <c r="S7" i="7"/>
  <c r="R7" i="7"/>
  <c r="Q7" i="7"/>
  <c r="P7" i="7"/>
  <c r="O7" i="7"/>
  <c r="N7" i="7"/>
  <c r="M7" i="7"/>
  <c r="L7" i="7"/>
  <c r="K7" i="7"/>
  <c r="J7" i="7"/>
  <c r="I7" i="7"/>
  <c r="H7" i="7"/>
  <c r="G7" i="7"/>
  <c r="E7" i="7"/>
  <c r="D7" i="7"/>
  <c r="C7" i="7"/>
  <c r="W6" i="7"/>
  <c r="V6" i="7"/>
  <c r="U6" i="7"/>
  <c r="T6" i="7"/>
  <c r="S6" i="7"/>
  <c r="R6" i="7"/>
  <c r="Q6" i="7"/>
  <c r="P6" i="7"/>
  <c r="O6" i="7"/>
  <c r="N6" i="7"/>
  <c r="M6" i="7"/>
  <c r="L6" i="7"/>
  <c r="K6" i="7"/>
  <c r="J6" i="7"/>
  <c r="I6" i="7"/>
  <c r="H6" i="7"/>
  <c r="G6" i="7"/>
  <c r="E6" i="7"/>
  <c r="D6" i="7"/>
  <c r="C6" i="7"/>
  <c r="B6" i="7"/>
  <c r="X5" i="7"/>
  <c r="W5" i="7"/>
  <c r="V5" i="7"/>
  <c r="U5" i="7"/>
  <c r="T5" i="7"/>
  <c r="S5" i="7"/>
  <c r="R5" i="7"/>
  <c r="Q5" i="7"/>
  <c r="P5" i="7"/>
  <c r="O5" i="7"/>
  <c r="N5" i="7"/>
  <c r="M5" i="7"/>
  <c r="L5" i="7"/>
  <c r="K5" i="7"/>
  <c r="J5" i="7"/>
  <c r="I5" i="7"/>
  <c r="H5" i="7"/>
  <c r="G5" i="7"/>
  <c r="E5" i="7"/>
  <c r="D5" i="7"/>
  <c r="C5" i="7"/>
  <c r="B5" i="7"/>
  <c r="X4" i="7"/>
  <c r="W4" i="7"/>
  <c r="V4" i="7"/>
  <c r="U4" i="7"/>
  <c r="T4" i="7"/>
  <c r="S4" i="7"/>
  <c r="R4" i="7"/>
  <c r="Q4" i="7"/>
  <c r="P4" i="7"/>
  <c r="O4" i="7"/>
  <c r="N4" i="7"/>
  <c r="M4" i="7"/>
  <c r="L4" i="7"/>
  <c r="K4" i="7"/>
  <c r="J4" i="7"/>
  <c r="I4" i="7"/>
  <c r="H4" i="7"/>
  <c r="G4" i="7"/>
  <c r="E4" i="7"/>
  <c r="D4" i="7"/>
  <c r="C4" i="7"/>
  <c r="B4" i="7"/>
  <c r="E16" i="1"/>
  <c r="J111" i="6" l="1"/>
  <c r="I111" i="6"/>
  <c r="D111" i="6"/>
  <c r="C111" i="6"/>
  <c r="G110" i="6"/>
  <c r="M110" i="6" s="1"/>
  <c r="F110" i="6"/>
  <c r="L110" i="6" s="1"/>
  <c r="G109" i="6"/>
  <c r="M109" i="6" s="1"/>
  <c r="F109" i="6"/>
  <c r="L109" i="6" s="1"/>
  <c r="G108" i="6"/>
  <c r="G111" i="6" s="1"/>
  <c r="F108" i="6"/>
  <c r="K105" i="6"/>
  <c r="J105" i="6"/>
  <c r="I105" i="6"/>
  <c r="D105" i="6"/>
  <c r="E105" i="6" s="1"/>
  <c r="C105" i="6"/>
  <c r="G104" i="6"/>
  <c r="M104" i="6" s="1"/>
  <c r="F104" i="6"/>
  <c r="H104" i="6" s="1"/>
  <c r="G103" i="6"/>
  <c r="M103" i="6" s="1"/>
  <c r="F103" i="6"/>
  <c r="L103" i="6" s="1"/>
  <c r="G102" i="6"/>
  <c r="M102" i="6" s="1"/>
  <c r="F102" i="6"/>
  <c r="L102" i="6" s="1"/>
  <c r="G101" i="6"/>
  <c r="M101" i="6" s="1"/>
  <c r="F101" i="6"/>
  <c r="L101" i="6" s="1"/>
  <c r="L100" i="6"/>
  <c r="G100" i="6"/>
  <c r="H100" i="6" s="1"/>
  <c r="F100" i="6"/>
  <c r="J97" i="6"/>
  <c r="I97" i="6"/>
  <c r="D97" i="6"/>
  <c r="C97" i="6"/>
  <c r="M96" i="6"/>
  <c r="G96" i="6"/>
  <c r="F96" i="6"/>
  <c r="L96" i="6" s="1"/>
  <c r="H95" i="6"/>
  <c r="G95" i="6"/>
  <c r="M95" i="6" s="1"/>
  <c r="F95" i="6"/>
  <c r="L95" i="6" s="1"/>
  <c r="M94" i="6"/>
  <c r="N94" i="6" s="1"/>
  <c r="L94" i="6"/>
  <c r="G94" i="6"/>
  <c r="F94" i="6"/>
  <c r="H93" i="6"/>
  <c r="G93" i="6"/>
  <c r="M93" i="6" s="1"/>
  <c r="F93" i="6"/>
  <c r="L93" i="6" s="1"/>
  <c r="M92" i="6"/>
  <c r="M97" i="6" s="1"/>
  <c r="L92" i="6"/>
  <c r="G92" i="6"/>
  <c r="F92" i="6"/>
  <c r="F97" i="6" s="1"/>
  <c r="K89" i="6"/>
  <c r="J89" i="6"/>
  <c r="D89" i="6"/>
  <c r="C89" i="6"/>
  <c r="M88" i="6"/>
  <c r="G88" i="6"/>
  <c r="F88" i="6"/>
  <c r="L88" i="6" s="1"/>
  <c r="G87" i="6"/>
  <c r="M87" i="6" s="1"/>
  <c r="F87" i="6"/>
  <c r="G86" i="6"/>
  <c r="M86" i="6" s="1"/>
  <c r="F86" i="6"/>
  <c r="L86" i="6" s="1"/>
  <c r="J83" i="6"/>
  <c r="I83" i="6"/>
  <c r="G83" i="6"/>
  <c r="D83" i="6"/>
  <c r="C83" i="6"/>
  <c r="M82" i="6"/>
  <c r="L82" i="6"/>
  <c r="G81" i="6"/>
  <c r="M81" i="6" s="1"/>
  <c r="F81" i="6"/>
  <c r="F83" i="6" s="1"/>
  <c r="L80" i="6"/>
  <c r="G80" i="6"/>
  <c r="H80" i="6" s="1"/>
  <c r="F80" i="6"/>
  <c r="K77" i="6"/>
  <c r="J77" i="6"/>
  <c r="I77" i="6"/>
  <c r="E77" i="6"/>
  <c r="D77" i="6"/>
  <c r="C77" i="6"/>
  <c r="G76" i="6"/>
  <c r="M76" i="6" s="1"/>
  <c r="F76" i="6"/>
  <c r="L76" i="6" s="1"/>
  <c r="G75" i="6"/>
  <c r="H75" i="6" s="1"/>
  <c r="F75" i="6"/>
  <c r="F77" i="6" s="1"/>
  <c r="M74" i="6"/>
  <c r="L74" i="6"/>
  <c r="K71" i="6"/>
  <c r="J71" i="6"/>
  <c r="I71" i="6"/>
  <c r="G71" i="6"/>
  <c r="H71" i="6" s="1"/>
  <c r="D71" i="6"/>
  <c r="E71" i="6" s="1"/>
  <c r="C71" i="6"/>
  <c r="G70" i="6"/>
  <c r="H70" i="6" s="1"/>
  <c r="F70" i="6"/>
  <c r="L70" i="6" s="1"/>
  <c r="G69" i="6"/>
  <c r="F69" i="6"/>
  <c r="L69" i="6" s="1"/>
  <c r="L68" i="6"/>
  <c r="G68" i="6"/>
  <c r="H68" i="6" s="1"/>
  <c r="F68" i="6"/>
  <c r="M67" i="6"/>
  <c r="N67" i="6" s="1"/>
  <c r="G67" i="6"/>
  <c r="H67" i="6" s="1"/>
  <c r="F67" i="6"/>
  <c r="L67" i="6" s="1"/>
  <c r="G66" i="6"/>
  <c r="H66" i="6" s="1"/>
  <c r="F66" i="6"/>
  <c r="L66" i="6" s="1"/>
  <c r="M65" i="6"/>
  <c r="G65" i="6"/>
  <c r="F65" i="6"/>
  <c r="F71" i="6" s="1"/>
  <c r="J62" i="6"/>
  <c r="I62" i="6"/>
  <c r="D62" i="6"/>
  <c r="C62" i="6"/>
  <c r="E62" i="6" s="1"/>
  <c r="H61" i="6"/>
  <c r="G61" i="6"/>
  <c r="M61" i="6" s="1"/>
  <c r="F61" i="6"/>
  <c r="L61" i="6" s="1"/>
  <c r="M60" i="6"/>
  <c r="N60" i="6" s="1"/>
  <c r="L60" i="6"/>
  <c r="G60" i="6"/>
  <c r="F60" i="6"/>
  <c r="H60" i="6" s="1"/>
  <c r="H59" i="6"/>
  <c r="G59" i="6"/>
  <c r="M59" i="6" s="1"/>
  <c r="F59" i="6"/>
  <c r="L59" i="6" s="1"/>
  <c r="L58" i="6"/>
  <c r="G58" i="6"/>
  <c r="M58" i="6" s="1"/>
  <c r="N58" i="6" s="1"/>
  <c r="F58" i="6"/>
  <c r="G57" i="6"/>
  <c r="G62" i="6" s="1"/>
  <c r="H62" i="6" s="1"/>
  <c r="F57" i="6"/>
  <c r="F62" i="6" s="1"/>
  <c r="G56" i="6"/>
  <c r="H56" i="6" s="1"/>
  <c r="F56" i="6"/>
  <c r="L56" i="6" s="1"/>
  <c r="K53" i="6"/>
  <c r="J53" i="6"/>
  <c r="I53" i="6"/>
  <c r="D53" i="6"/>
  <c r="E53" i="6" s="1"/>
  <c r="C53" i="6"/>
  <c r="G52" i="6"/>
  <c r="M52" i="6" s="1"/>
  <c r="N52" i="6" s="1"/>
  <c r="F52" i="6"/>
  <c r="L52" i="6" s="1"/>
  <c r="G51" i="6"/>
  <c r="H51" i="6" s="1"/>
  <c r="F51" i="6"/>
  <c r="L51" i="6" s="1"/>
  <c r="G50" i="6"/>
  <c r="M50" i="6" s="1"/>
  <c r="F50" i="6"/>
  <c r="L50" i="6" s="1"/>
  <c r="M49" i="6"/>
  <c r="G49" i="6"/>
  <c r="F49" i="6"/>
  <c r="L49" i="6" s="1"/>
  <c r="H48" i="6"/>
  <c r="G48" i="6"/>
  <c r="G53" i="6" s="1"/>
  <c r="F48" i="6"/>
  <c r="F53" i="6" s="1"/>
  <c r="E24" i="6"/>
  <c r="M23" i="6"/>
  <c r="N23" i="6" s="1"/>
  <c r="L23" i="6"/>
  <c r="J23" i="6"/>
  <c r="I23" i="6"/>
  <c r="H23" i="6"/>
  <c r="E23" i="6"/>
  <c r="N22" i="6"/>
  <c r="E22" i="6"/>
  <c r="N21" i="6"/>
  <c r="H21" i="6"/>
  <c r="E21" i="6"/>
  <c r="B21" i="6"/>
  <c r="N20" i="6"/>
  <c r="H20" i="6"/>
  <c r="E20" i="6"/>
  <c r="B20" i="6"/>
  <c r="N19" i="6"/>
  <c r="H19" i="6"/>
  <c r="E19" i="6"/>
  <c r="B19" i="6"/>
  <c r="N18" i="6"/>
  <c r="H18" i="6"/>
  <c r="E18" i="6"/>
  <c r="B18" i="6"/>
  <c r="N17" i="6"/>
  <c r="H17" i="6"/>
  <c r="E17" i="6"/>
  <c r="B17" i="6"/>
  <c r="N16" i="6"/>
  <c r="H16" i="6"/>
  <c r="E16" i="6"/>
  <c r="B16" i="6"/>
  <c r="N15" i="6"/>
  <c r="H15" i="6"/>
  <c r="E15" i="6"/>
  <c r="B15" i="6"/>
  <c r="N14" i="6"/>
  <c r="H14" i="6"/>
  <c r="E14" i="6"/>
  <c r="B14" i="6"/>
  <c r="N13" i="6"/>
  <c r="H13" i="6"/>
  <c r="E13" i="6"/>
  <c r="B13" i="6"/>
  <c r="AG111" i="2"/>
  <c r="AF111" i="2"/>
  <c r="AG107" i="2"/>
  <c r="AF107" i="2"/>
  <c r="AG99" i="2"/>
  <c r="AF99" i="2"/>
  <c r="AG90" i="2"/>
  <c r="AF90" i="2"/>
  <c r="AG86" i="2"/>
  <c r="AF86" i="2"/>
  <c r="AG80" i="2"/>
  <c r="AF80" i="2"/>
  <c r="AG74" i="2"/>
  <c r="AF74" i="2"/>
  <c r="AG62" i="2"/>
  <c r="AF62" i="2"/>
  <c r="AG42" i="2"/>
  <c r="AF42" i="2"/>
  <c r="G115" i="1"/>
  <c r="F115" i="1"/>
  <c r="G114" i="1"/>
  <c r="F114" i="1"/>
  <c r="G113" i="1"/>
  <c r="F113" i="1"/>
  <c r="D110" i="1"/>
  <c r="C110" i="1"/>
  <c r="G109" i="1"/>
  <c r="F109" i="1"/>
  <c r="L109" i="1" s="1"/>
  <c r="E109" i="1"/>
  <c r="G108" i="1"/>
  <c r="M108" i="1" s="1"/>
  <c r="F108" i="1"/>
  <c r="L108" i="1" s="1"/>
  <c r="E108" i="1"/>
  <c r="G107" i="1"/>
  <c r="M107" i="1" s="1"/>
  <c r="F107" i="1"/>
  <c r="L107" i="1" s="1"/>
  <c r="E107" i="1"/>
  <c r="G106" i="1"/>
  <c r="M106" i="1" s="1"/>
  <c r="F106" i="1"/>
  <c r="L106" i="1" s="1"/>
  <c r="E106" i="1"/>
  <c r="G105" i="1"/>
  <c r="F105" i="1"/>
  <c r="E105" i="1"/>
  <c r="D102" i="1"/>
  <c r="C102" i="1"/>
  <c r="G101" i="1"/>
  <c r="M101" i="1" s="1"/>
  <c r="F101" i="1"/>
  <c r="L101" i="1" s="1"/>
  <c r="G100" i="1"/>
  <c r="F100" i="1"/>
  <c r="L100" i="1" s="1"/>
  <c r="E100" i="1"/>
  <c r="G99" i="1"/>
  <c r="M99" i="1" s="1"/>
  <c r="F99" i="1"/>
  <c r="L99" i="1" s="1"/>
  <c r="E99" i="1"/>
  <c r="G98" i="1"/>
  <c r="M98" i="1" s="1"/>
  <c r="F98" i="1"/>
  <c r="L98" i="1" s="1"/>
  <c r="E98" i="1"/>
  <c r="G97" i="1"/>
  <c r="F97" i="1"/>
  <c r="C94" i="1"/>
  <c r="E94" i="1" s="1"/>
  <c r="G93" i="1"/>
  <c r="F93" i="1"/>
  <c r="L93" i="1" s="1"/>
  <c r="G92" i="1"/>
  <c r="F92" i="1"/>
  <c r="L92" i="1" s="1"/>
  <c r="G91" i="1"/>
  <c r="F91" i="1"/>
  <c r="L91" i="1" s="1"/>
  <c r="D88" i="1"/>
  <c r="C88" i="1"/>
  <c r="C13" i="1" s="1"/>
  <c r="G87" i="1"/>
  <c r="F87" i="1"/>
  <c r="L87" i="1" s="1"/>
  <c r="G86" i="1"/>
  <c r="M86" i="1" s="1"/>
  <c r="F86" i="1"/>
  <c r="E86" i="1"/>
  <c r="G85" i="1"/>
  <c r="F85" i="1"/>
  <c r="L85" i="1" s="1"/>
  <c r="G84" i="1"/>
  <c r="M84" i="1" s="1"/>
  <c r="F84" i="1"/>
  <c r="L84" i="1" s="1"/>
  <c r="D81" i="1"/>
  <c r="D12" i="1" s="1"/>
  <c r="C81" i="1"/>
  <c r="C12" i="1" s="1"/>
  <c r="G80" i="1"/>
  <c r="M80" i="1" s="1"/>
  <c r="F80" i="1"/>
  <c r="E80" i="1"/>
  <c r="G79" i="1"/>
  <c r="F79" i="1"/>
  <c r="L79" i="1" s="1"/>
  <c r="E79" i="1"/>
  <c r="D76" i="1"/>
  <c r="D11" i="1" s="1"/>
  <c r="C76" i="1"/>
  <c r="C11" i="1" s="1"/>
  <c r="G75" i="1"/>
  <c r="M75" i="1" s="1"/>
  <c r="F75" i="1"/>
  <c r="L75" i="1" s="1"/>
  <c r="G74" i="1"/>
  <c r="M74" i="1" s="1"/>
  <c r="F74" i="1"/>
  <c r="L74" i="1" s="1"/>
  <c r="E74" i="1"/>
  <c r="G73" i="1"/>
  <c r="M73" i="1" s="1"/>
  <c r="F73" i="1"/>
  <c r="L73" i="1" s="1"/>
  <c r="G72" i="1"/>
  <c r="F72" i="1"/>
  <c r="L72" i="1" s="1"/>
  <c r="E72" i="1"/>
  <c r="G71" i="1"/>
  <c r="M71" i="1" s="1"/>
  <c r="F71" i="1"/>
  <c r="E71" i="1"/>
  <c r="D68" i="1"/>
  <c r="D10" i="1" s="1"/>
  <c r="C68" i="1"/>
  <c r="C10" i="1" s="1"/>
  <c r="G67" i="1"/>
  <c r="M67" i="1" s="1"/>
  <c r="F67" i="1"/>
  <c r="L67" i="1" s="1"/>
  <c r="E67" i="1"/>
  <c r="G66" i="1"/>
  <c r="M66" i="1" s="1"/>
  <c r="F66" i="1"/>
  <c r="L66" i="1" s="1"/>
  <c r="G65" i="1"/>
  <c r="M65" i="1" s="1"/>
  <c r="F65" i="1"/>
  <c r="L65" i="1" s="1"/>
  <c r="G64" i="1"/>
  <c r="F64" i="1"/>
  <c r="L64" i="1" s="1"/>
  <c r="E64" i="1"/>
  <c r="G63" i="1"/>
  <c r="M63" i="1" s="1"/>
  <c r="F63" i="1"/>
  <c r="L63" i="1" s="1"/>
  <c r="E63" i="1"/>
  <c r="G62" i="1"/>
  <c r="M62" i="1" s="1"/>
  <c r="F62" i="1"/>
  <c r="L62" i="1" s="1"/>
  <c r="E62" i="1"/>
  <c r="D59" i="1"/>
  <c r="C59" i="1"/>
  <c r="C9" i="1" s="1"/>
  <c r="G58" i="1"/>
  <c r="F58" i="1"/>
  <c r="L58" i="1" s="1"/>
  <c r="G57" i="1"/>
  <c r="M57" i="1" s="1"/>
  <c r="F57" i="1"/>
  <c r="L57" i="1" s="1"/>
  <c r="E57" i="1"/>
  <c r="G56" i="1"/>
  <c r="M56" i="1" s="1"/>
  <c r="F56" i="1"/>
  <c r="L56" i="1" s="1"/>
  <c r="E56" i="1"/>
  <c r="G55" i="1"/>
  <c r="F55" i="1"/>
  <c r="L55" i="1" s="1"/>
  <c r="E55" i="1"/>
  <c r="G54" i="1"/>
  <c r="F54" i="1"/>
  <c r="L54" i="1" s="1"/>
  <c r="E54" i="1"/>
  <c r="K18" i="1"/>
  <c r="D17" i="1"/>
  <c r="C17" i="1"/>
  <c r="D15" i="1"/>
  <c r="D14" i="1"/>
  <c r="C15" i="1" l="1"/>
  <c r="H105" i="1"/>
  <c r="H54" i="1"/>
  <c r="H58" i="1"/>
  <c r="N74" i="1"/>
  <c r="H55" i="1"/>
  <c r="E102" i="1"/>
  <c r="E110" i="1"/>
  <c r="C14" i="1"/>
  <c r="E14" i="1" s="1"/>
  <c r="H85" i="1"/>
  <c r="F116" i="1"/>
  <c r="F17" i="1" s="1"/>
  <c r="L17" i="1" s="1"/>
  <c r="G81" i="1"/>
  <c r="G12" i="1" s="1"/>
  <c r="H64" i="1"/>
  <c r="M85" i="1"/>
  <c r="N85" i="1" s="1"/>
  <c r="E76" i="1"/>
  <c r="M58" i="1"/>
  <c r="N58" i="1" s="1"/>
  <c r="H100" i="1"/>
  <c r="G102" i="1"/>
  <c r="H87" i="1"/>
  <c r="H73" i="1"/>
  <c r="M100" i="1"/>
  <c r="N100" i="1" s="1"/>
  <c r="G116" i="1"/>
  <c r="G17" i="1" s="1"/>
  <c r="M17" i="1" s="1"/>
  <c r="N102" i="6"/>
  <c r="E12" i="1"/>
  <c r="N99" i="1"/>
  <c r="F59" i="1"/>
  <c r="F9" i="1" s="1"/>
  <c r="L9" i="1" s="1"/>
  <c r="E81" i="1"/>
  <c r="F102" i="1"/>
  <c r="F15" i="1" s="1"/>
  <c r="L15" i="1" s="1"/>
  <c r="H50" i="6"/>
  <c r="M56" i="6"/>
  <c r="N56" i="6" s="1"/>
  <c r="G77" i="6"/>
  <c r="H83" i="6"/>
  <c r="N101" i="6"/>
  <c r="H103" i="6"/>
  <c r="H105" i="6" s="1"/>
  <c r="M75" i="6"/>
  <c r="N92" i="6"/>
  <c r="H92" i="1"/>
  <c r="H49" i="6"/>
  <c r="H57" i="6"/>
  <c r="H69" i="6"/>
  <c r="G89" i="6"/>
  <c r="N67" i="1"/>
  <c r="H99" i="1"/>
  <c r="G110" i="1"/>
  <c r="E10" i="1"/>
  <c r="E15" i="1"/>
  <c r="E59" i="1"/>
  <c r="N63" i="1"/>
  <c r="H72" i="1"/>
  <c r="M79" i="1"/>
  <c r="N79" i="1" s="1"/>
  <c r="M87" i="1"/>
  <c r="N87" i="1" s="1"/>
  <c r="M92" i="1"/>
  <c r="L105" i="1"/>
  <c r="L110" i="1" s="1"/>
  <c r="H107" i="1"/>
  <c r="H109" i="1"/>
  <c r="E68" i="1"/>
  <c r="E13" i="1"/>
  <c r="H98" i="1"/>
  <c r="M105" i="1"/>
  <c r="M51" i="6"/>
  <c r="N51" i="6" s="1"/>
  <c r="H58" i="6"/>
  <c r="M69" i="6"/>
  <c r="N69" i="6" s="1"/>
  <c r="F89" i="6"/>
  <c r="N93" i="6"/>
  <c r="L104" i="6"/>
  <c r="N104" i="6" s="1"/>
  <c r="E11" i="1"/>
  <c r="H57" i="1"/>
  <c r="F68" i="1"/>
  <c r="F10" i="1" s="1"/>
  <c r="L10" i="1" s="1"/>
  <c r="M72" i="1"/>
  <c r="N72" i="1" s="1"/>
  <c r="F81" i="1"/>
  <c r="F12" i="1" s="1"/>
  <c r="L12" i="1" s="1"/>
  <c r="F88" i="1"/>
  <c r="F13" i="1" s="1"/>
  <c r="L13" i="1" s="1"/>
  <c r="H93" i="1"/>
  <c r="M109" i="1"/>
  <c r="N109" i="1" s="1"/>
  <c r="N49" i="6"/>
  <c r="F105" i="6"/>
  <c r="F111" i="6"/>
  <c r="H111" i="6" s="1"/>
  <c r="F76" i="1"/>
  <c r="F11" i="1" s="1"/>
  <c r="L11" i="1" s="1"/>
  <c r="F94" i="1"/>
  <c r="F14" i="1" s="1"/>
  <c r="N107" i="1"/>
  <c r="G68" i="1"/>
  <c r="G10" i="1" s="1"/>
  <c r="N98" i="1"/>
  <c r="M55" i="1"/>
  <c r="N55" i="1" s="1"/>
  <c r="M64" i="1"/>
  <c r="N64" i="1" s="1"/>
  <c r="G76" i="1"/>
  <c r="H80" i="1"/>
  <c r="H91" i="1"/>
  <c r="H108" i="1"/>
  <c r="H52" i="6"/>
  <c r="H65" i="6"/>
  <c r="N74" i="6"/>
  <c r="M80" i="6"/>
  <c r="N80" i="6" s="1"/>
  <c r="H92" i="6"/>
  <c r="H94" i="6"/>
  <c r="E9" i="1"/>
  <c r="G16" i="1"/>
  <c r="N86" i="6"/>
  <c r="M89" i="6"/>
  <c r="H53" i="6"/>
  <c r="N103" i="6"/>
  <c r="N73" i="1"/>
  <c r="L94" i="1"/>
  <c r="N108" i="1"/>
  <c r="N61" i="6"/>
  <c r="N76" i="6"/>
  <c r="L97" i="6"/>
  <c r="N97" i="6" s="1"/>
  <c r="N95" i="6"/>
  <c r="L68" i="1"/>
  <c r="N92" i="1"/>
  <c r="N106" i="1"/>
  <c r="N50" i="6"/>
  <c r="H77" i="6"/>
  <c r="N88" i="6"/>
  <c r="N59" i="6"/>
  <c r="N56" i="1"/>
  <c r="L59" i="1"/>
  <c r="N57" i="1"/>
  <c r="M54" i="1"/>
  <c r="H56" i="1"/>
  <c r="H63" i="1"/>
  <c r="L80" i="1"/>
  <c r="L81" i="1" s="1"/>
  <c r="M91" i="1"/>
  <c r="M93" i="1"/>
  <c r="N93" i="1" s="1"/>
  <c r="H97" i="1"/>
  <c r="L48" i="6"/>
  <c r="L53" i="6" s="1"/>
  <c r="L57" i="6"/>
  <c r="L62" i="6" s="1"/>
  <c r="M66" i="6"/>
  <c r="N66" i="6" s="1"/>
  <c r="M68" i="6"/>
  <c r="N68" i="6" s="1"/>
  <c r="M70" i="6"/>
  <c r="N70" i="6" s="1"/>
  <c r="M71" i="6"/>
  <c r="L87" i="6"/>
  <c r="N87" i="6" s="1"/>
  <c r="M100" i="6"/>
  <c r="H71" i="1"/>
  <c r="H86" i="1"/>
  <c r="E88" i="1"/>
  <c r="L97" i="1"/>
  <c r="L102" i="1" s="1"/>
  <c r="M48" i="6"/>
  <c r="M57" i="6"/>
  <c r="H76" i="6"/>
  <c r="H81" i="6"/>
  <c r="G97" i="6"/>
  <c r="H97" i="6" s="1"/>
  <c r="L71" i="1"/>
  <c r="L76" i="1" s="1"/>
  <c r="L86" i="1"/>
  <c r="N86" i="1" s="1"/>
  <c r="M97" i="1"/>
  <c r="L81" i="6"/>
  <c r="L83" i="6" s="1"/>
  <c r="H108" i="6"/>
  <c r="G88" i="1"/>
  <c r="F110" i="1"/>
  <c r="F16" i="1" s="1"/>
  <c r="M77" i="6"/>
  <c r="M83" i="6"/>
  <c r="N83" i="6" s="1"/>
  <c r="L108" i="6"/>
  <c r="L111" i="6" s="1"/>
  <c r="H79" i="1"/>
  <c r="G105" i="6"/>
  <c r="M108" i="6"/>
  <c r="H62" i="1"/>
  <c r="G94" i="1"/>
  <c r="L65" i="6"/>
  <c r="L71" i="6" s="1"/>
  <c r="N62" i="1"/>
  <c r="L75" i="6"/>
  <c r="N75" i="6" s="1"/>
  <c r="G59" i="1"/>
  <c r="H81" i="1" l="1"/>
  <c r="L14" i="1"/>
  <c r="M68" i="1"/>
  <c r="H12" i="1"/>
  <c r="H102" i="1"/>
  <c r="C18" i="1"/>
  <c r="N80" i="1"/>
  <c r="M81" i="1"/>
  <c r="N81" i="1" s="1"/>
  <c r="G15" i="1"/>
  <c r="H15" i="1" s="1"/>
  <c r="H76" i="1"/>
  <c r="M110" i="1"/>
  <c r="N110" i="1" s="1"/>
  <c r="N105" i="1"/>
  <c r="H10" i="1"/>
  <c r="M10" i="1"/>
  <c r="N10" i="1" s="1"/>
  <c r="H16" i="1"/>
  <c r="M16" i="1"/>
  <c r="F18" i="1"/>
  <c r="L16" i="1"/>
  <c r="L18" i="1" s="1"/>
  <c r="G11" i="1"/>
  <c r="M11" i="1" s="1"/>
  <c r="L105" i="6"/>
  <c r="M12" i="1"/>
  <c r="N12" i="1" s="1"/>
  <c r="N57" i="6"/>
  <c r="L88" i="1"/>
  <c r="N71" i="1"/>
  <c r="H68" i="1"/>
  <c r="M76" i="1"/>
  <c r="N76" i="1" s="1"/>
  <c r="H89" i="6"/>
  <c r="M88" i="1"/>
  <c r="D18" i="1"/>
  <c r="L77" i="6"/>
  <c r="H59" i="1"/>
  <c r="G9" i="1"/>
  <c r="M9" i="1" s="1"/>
  <c r="N9" i="1" s="1"/>
  <c r="N77" i="6"/>
  <c r="H110" i="1"/>
  <c r="N48" i="6"/>
  <c r="M53" i="6"/>
  <c r="N53" i="6" s="1"/>
  <c r="G13" i="1"/>
  <c r="H88" i="1"/>
  <c r="N68" i="1"/>
  <c r="N81" i="6"/>
  <c r="N54" i="1"/>
  <c r="M59" i="1"/>
  <c r="N59" i="1" s="1"/>
  <c r="M94" i="1"/>
  <c r="N94" i="1" s="1"/>
  <c r="N91" i="1"/>
  <c r="M111" i="6"/>
  <c r="N111" i="6" s="1"/>
  <c r="N108" i="6"/>
  <c r="M105" i="6"/>
  <c r="N105" i="6" s="1"/>
  <c r="N100" i="6"/>
  <c r="L89" i="6"/>
  <c r="N89" i="6" s="1"/>
  <c r="M62" i="6"/>
  <c r="N62" i="6" s="1"/>
  <c r="G14" i="1"/>
  <c r="H94" i="1"/>
  <c r="N97" i="1"/>
  <c r="M102" i="1"/>
  <c r="N102" i="1" s="1"/>
  <c r="N71" i="6"/>
  <c r="N65" i="6"/>
  <c r="E18" i="1" l="1"/>
  <c r="M15" i="1"/>
  <c r="N15" i="1" s="1"/>
  <c r="H11" i="1"/>
  <c r="N11" i="1"/>
  <c r="N16" i="1"/>
  <c r="N88" i="1"/>
  <c r="H13" i="1"/>
  <c r="M13" i="1"/>
  <c r="N13" i="1" s="1"/>
  <c r="H14" i="1"/>
  <c r="M14" i="1"/>
  <c r="N14" i="1" s="1"/>
  <c r="H9" i="1"/>
  <c r="G18" i="1"/>
  <c r="H18" i="1" s="1"/>
  <c r="M18" i="1" l="1"/>
  <c r="N18" i="1" s="1"/>
  <c r="G135" i="1"/>
  <c r="D1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79" authorId="0" shapeId="0" xr:uid="{00000000-0006-0000-0100-000001000000}">
      <text>
        <r>
          <rPr>
            <sz val="11"/>
            <color theme="1"/>
            <rFont val="Calibri"/>
            <family val="2"/>
            <scheme val="minor"/>
          </rPr>
          <t>======
ID#AAABN4eKefg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11"/>
            <color theme="1"/>
            <rFont val="Calibri"/>
            <family val="2"/>
            <scheme val="minor"/>
          </rPr>
          <t>======
ID#AAABN4eKefc
    (2024-05-21 14:20:11)
Falta calificación,
	-Control Interno SCRD</t>
        </r>
      </text>
    </comment>
  </commentList>
</comments>
</file>

<file path=xl/sharedStrings.xml><?xml version="1.0" encoding="utf-8"?>
<sst xmlns="http://schemas.openxmlformats.org/spreadsheetml/2006/main" count="4158" uniqueCount="1342">
  <si>
    <t>SEGUIMIENTO CONSOLIDADO PROGRAMA DE TRANSPARENCIA Y ETICA PÚBLICA 2024 
CORTE  A 31 DE AGOSTO DE 2024</t>
  </si>
  <si>
    <t>La Oficina de Control Interno realizó el seguimiento y control a la implementación de las actividades consignadas en el Programa de Transparencia y Ética Pública, a partir de la verificación de las evidencias reportas por las diferentes dependencias responsables en la herramienta y del seguimiento realizado por la segunda línea de defensa, el cual se detalla a continuación:</t>
  </si>
  <si>
    <t>1. NIVEL DE EJECUCIÓN CONSOLIDADO GENERAL PTEP VIGENCIA 2024</t>
  </si>
  <si>
    <t>Corte 30-ABR-24
 (Número de Actividades)</t>
  </si>
  <si>
    <t>Corte 31-AGO-24
 (Número de Actividades)</t>
  </si>
  <si>
    <t>Corte 31-DIC-24
 (Número de Actividades)</t>
  </si>
  <si>
    <t>ACUMULADO
 (Número de Actividades)</t>
  </si>
  <si>
    <t>Programa de Transparencia y Etica Publica</t>
  </si>
  <si>
    <t>Prog.</t>
  </si>
  <si>
    <t>Ejec.</t>
  </si>
  <si>
    <t>%</t>
  </si>
  <si>
    <t>Mecanismos para la Transparencia y Acceso de la Información</t>
  </si>
  <si>
    <t>#¡DIV/0!</t>
  </si>
  <si>
    <t>Rendición de cuentas</t>
  </si>
  <si>
    <t>Mecanismos para mejorar la Atención al ciudadano</t>
  </si>
  <si>
    <t>*Sobre ejecución</t>
  </si>
  <si>
    <t xml:space="preserve">Estrategia de Racionalización de Trámites </t>
  </si>
  <si>
    <t xml:space="preserve">Apertura de Información y datos abiertos </t>
  </si>
  <si>
    <t>Participación e innovación en la Gestión Pública</t>
  </si>
  <si>
    <t>Promoción de la integridad y la Ética Pública</t>
  </si>
  <si>
    <t>Gestión del Riesgo de Corrupción- Mapa de Riesgos de Corrupción</t>
  </si>
  <si>
    <t xml:space="preserve">Medidas de debida diligencia y prevención de lavados de activos </t>
  </si>
  <si>
    <t>Avance y/o cumplimiento general</t>
  </si>
  <si>
    <t>*  Se observa sobre ejecución de este componente, el cual se describe detalladamente  en la hoja  PTEP 2024 que forma parte de este informe.</t>
  </si>
  <si>
    <t>2. NIVEL DE AVANCE POR COMPONENTE /SUBCOMPONENTE</t>
  </si>
  <si>
    <t>Ejecutado corte 30-ABR-24
 (Número de Actividades)</t>
  </si>
  <si>
    <t>Ejecutado corte 31-AGO-24
 (Número de Actividades)</t>
  </si>
  <si>
    <t>Ejecutado corte 31-DIC-24
 (Número de Actividades)</t>
  </si>
  <si>
    <t>Componente 1: Mecanismos para la Transparencia y Acceso de la Información</t>
  </si>
  <si>
    <t>Lineamiento de transparencia activa</t>
  </si>
  <si>
    <t>Lineamientos de transparencia pasiva</t>
  </si>
  <si>
    <t>Elaboración de instrumentos de gestión de información</t>
  </si>
  <si>
    <t>Criterio diferencial de accesibilidad</t>
  </si>
  <si>
    <t>Monitoreo de Acceso a la Información Pública</t>
  </si>
  <si>
    <t>Nivel de Cumplimiento</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</si>
  <si>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</si>
  <si>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</si>
  <si>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</si>
  <si>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</si>
  <si>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</si>
  <si>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</si>
  <si>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</si>
  <si>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</si>
  <si>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Estructura administrativa y Direccionamiento estratégico</t>
  </si>
  <si>
    <t>Fortalecimiento de los canales de atención</t>
  </si>
  <si>
    <t>* Sobre ejecución</t>
  </si>
  <si>
    <t>Talento Humano</t>
  </si>
  <si>
    <t>Relacionamiento con el ciudadano</t>
  </si>
  <si>
    <t>Análisis de la información de las denuncia de corrupción (enfoque de género)</t>
  </si>
  <si>
    <t xml:space="preserve">Componente 4: Estrategia de Racionalización de Trámites </t>
  </si>
  <si>
    <t>Racionalización de Trámites</t>
  </si>
  <si>
    <t>Consulta Ciudadana para la mejora de experiencias de los usuarios</t>
  </si>
  <si>
    <t xml:space="preserve">Componente 5: Apertura de Información y datos abiertos </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</si>
  <si>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</si>
  <si>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</si>
  <si>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</si>
  <si>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</si>
  <si>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</si>
  <si>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</si>
  <si>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</si>
  <si>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</si>
  <si>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 xml:space="preserve">Componente 7: Promoción de la integridad y la Ética Pública </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</si>
  <si>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</si>
  <si>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</si>
  <si>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</si>
  <si>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</si>
  <si>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</si>
  <si>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del Riesgo de Corrupción- Mapa de Riesgos de Corrupción</t>
  </si>
  <si>
    <t>Política de Administración de riesgos</t>
  </si>
  <si>
    <t>Construcción del mapa de riesgo anticorrupción  (Incluidos los riesgos de lavado de activos)</t>
  </si>
  <si>
    <t>Consulta y divulgación</t>
  </si>
  <si>
    <t>Monitoreo y revisión</t>
  </si>
  <si>
    <t>Seguimiento</t>
  </si>
  <si>
    <t>Componente 9: Medidas de debida diligencia y prevención de lavados de activos</t>
  </si>
  <si>
    <t>Adecuación institucional para cumplir con la debida diligencia</t>
  </si>
  <si>
    <t>Construcción del plan de trabajo para adaptar y/o desarrollar la debida diligencia</t>
  </si>
  <si>
    <t>Gestión de la debida diligencia</t>
  </si>
  <si>
    <t>Elaboró</t>
  </si>
  <si>
    <t>Revisó y Aprobó</t>
  </si>
  <si>
    <t>Jenny Alexandra Saldarriaga Otero - Profesional Especializado - Control Interno</t>
  </si>
  <si>
    <t>Omar Urrea Romero, Jefe Oficina de Control Interno</t>
  </si>
  <si>
    <t>José Hernán Muriel Descanse - Profesional Especializado - Control Interno</t>
  </si>
  <si>
    <t>Diana del Pilar Romero Varila - Profesional - Contratista</t>
  </si>
  <si>
    <t>Paula Andrea Velosa Duque - Profesional - Contratista</t>
  </si>
  <si>
    <t>Carlos Alberto Guzmán Soriano - Profesional - Contratista</t>
  </si>
  <si>
    <t xml:space="preserve">PROGRAMA DE TRANSPARENCIA Y ÉTICA PUBLICA  </t>
  </si>
  <si>
    <t>Código: Anexo DES-PN-01</t>
  </si>
  <si>
    <t>Versión: 02</t>
  </si>
  <si>
    <t>Fecha: 01/08/2024</t>
  </si>
  <si>
    <t xml:space="preserve">OBJETIVO:
Establecer y poner a disposición de la Ciudadanía,  de los Grupos de Valor de la Entidad y de las y los servidores públicos y contratistas,  el Programa de Transparencia y Ética Pública- PTEP 2024, de la Secretaría Distrital de Cultura, Recreación y Deporte para la vigencia  2024,  de acuerdo con lo estipulado en la Ley 2195 de 2022, el Decreto 1081 de 2015, la Resolución 1519 de 2020, el Decreto Distrital 189 de 2020,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y la Ley 2195 de 2022, por medio de la cual se adoptan medidas en materia de transparencia, prevención y lucha contra la corrupción, en su artículo 31, </t>
  </si>
  <si>
    <t xml:space="preserve">FUENTES Y CRITERIOS:
* Resultados del seguimiento del Programa de Transparencia y Etica Publica del tercer cuatrimestre de la vigencia 2023 por parte del área de Control Interno, en su rol de evaluacion independiente.
 * Consultas internas con las áreas funcionales de la entidad para la construcción del Programa de Transparencia y Ética Pública – PTEP, anteriormente denominado PAAC 
* Consulta a  los grupos de valor de la SCRD 
*Lineamientos de la Secretaria General en Documento Técnico Programas de Transparencia y Ética Pública del Distrito Capital
*Diagnóstico del cumplimiento de la política de racionalización de trámites - 2023  Orfeo No. 20237000575503 </t>
  </si>
  <si>
    <t>VIGENCIA: 2024</t>
  </si>
  <si>
    <t>PRIMER CUATRIMESTRE</t>
  </si>
  <si>
    <t>SEGUNDO CUATRIMESTRE</t>
  </si>
  <si>
    <t>TERCER CUATRIMESTRE</t>
  </si>
  <si>
    <t>Eje</t>
  </si>
  <si>
    <t>Componente</t>
  </si>
  <si>
    <t>Subcomponente / Procesos</t>
  </si>
  <si>
    <t># Actividad</t>
  </si>
  <si>
    <t>Actividades</t>
  </si>
  <si>
    <t>Meta producto</t>
  </si>
  <si>
    <t>Indicador / Producto (En terminos de unidad)</t>
  </si>
  <si>
    <t>Evidencia</t>
  </si>
  <si>
    <t>Dependencia Ejecutora</t>
  </si>
  <si>
    <t>Corresponsables</t>
  </si>
  <si>
    <t>Fecha Inicial</t>
  </si>
  <si>
    <t>Fecha Final</t>
  </si>
  <si>
    <t>Programación Cuatrimestral en # de actividades a ejecutar para cada reporte</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</si>
  <si>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</si>
  <si>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</si>
  <si>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</si>
  <si>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</si>
  <si>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</si>
  <si>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</si>
  <si>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</si>
  <si>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</si>
  <si>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(Sepr- Dic)</t>
  </si>
  <si>
    <t>Avance cuatrimestral</t>
  </si>
  <si>
    <t>Se cumplió la actividad (Si / No)</t>
  </si>
  <si>
    <t>Se cumplió en la fecha programada (SI / No)</t>
  </si>
  <si>
    <t>Monitoreo Cualitativo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</si>
  <si>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</si>
  <si>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</si>
  <si>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</si>
  <si>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</si>
  <si>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</si>
  <si>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1.1</t>
  </si>
  <si>
    <t>Divulgar y socializar en la entidad el Programa de Transparencia y Ética Pública 2024 con su mapa de riesgos a traves de diferentes medios de comunicación.</t>
  </si>
  <si>
    <t>2 Socializaciones y/o divulgaciones del Programa de Transparencia y Ética Pública  2024  (1 asociada a la versión No. 2 del PTEP y 1 asociada al cumplimiento del PTEP 2024).</t>
  </si>
  <si>
    <t>Número de divulgaciones y/o socializaciones realizadas</t>
  </si>
  <si>
    <t xml:space="preserve">Actas de socialización y/o piezas divulgativas </t>
  </si>
  <si>
    <t>Oficina Asesora de Planeación
Oficina Asesora de Comunicaciones</t>
  </si>
  <si>
    <t>Áreas misionales, de apoyo y de evaluación</t>
  </si>
  <si>
    <t>Se realizó la divulgación del Programa de Transparencia y Ética Pública 2024 en la página web de la entidad</t>
  </si>
  <si>
    <t>https://www.culturarecreacionydeporte.gov.co/es/transparencia-acceso-informacion-publica/planeacion-presupuesto-informes/plan-anticorrupcion-y-de-atencion-al-ciudadano</t>
  </si>
  <si>
    <t>SI</t>
  </si>
  <si>
    <t>Se realizó una socialización de las 2 programadas en el primer cuatrimestre</t>
  </si>
  <si>
    <t>Revisado el reporte realizado en la herramienta de seguimiento del PTEP, se evidenció:
  Las dependencias reportan la divulgación del Programa de Transparencia y Ética Pública 2024 en la página web de la entidad. Lo cual se verifico al consultar el link https://www.culturarecreacionydeporte.gov.co/es/transparencia-acceso-informacion-publica/planeacion-presupuesto-informes/plan-anticorrupcion-y-de-atencion-al-ciudadano.
  No obstante, solamente se evidenció la publicación del PTEC en la pagina web, no se reportó ni soportó evidencia de la divulgación o socialización por otros canales de comunicación a la comunidad institucional, incumpliendo con la meta establecida para el primer cuatrimestre ni con la evidencia solicitada.</t>
  </si>
  <si>
    <t>Observación
  *Debilidad en la planeación y formulación del PTEP:
  No hay coherencia en la planeación de la actividad en relación a la fechas para ejecutar la actividad y la Programación Cuatrimestral de las actividades, toda vez que la fecha final se establece hasta el 30 de abril de 2024 y se programaron las actividades hasta el tercer cuatrimestre del año. 
  * Debilidad en los soportes documentales:
  No se adjunto evidencia de la socialización del PTEP, por cuanto no hay correspondencia entre la evidencia requerida en la actividad y el soporte de cumplimiento referido por las dependencias (link de publicación del PTEC), el cual no da cumplimiento a la actividad. 
  *Debilidad en cumplimiento de las fechas de ejecución del PTEP.
  Se recomienda:
  * Se recomienda se revise la coherencia de la fechas de ejecución de la actividad y la programación cuatrimestral y así determinar claramente la periodicidad de entrega de los productos.
  * Es indispensable que el soporte de cumplimiento de la actividad corresponda a lo planificado como evidencia, para ser valorado de manera objetiva por la tercera línea de defensa.
  * las actividades se ejecuten dentro de las fechas establecidas y garantizar el cumplimiento oportuno de la actividad.</t>
  </si>
  <si>
    <t>Se realizó la divulgación del Programa de Transparencia y Ética Pública 2024 en la página web de la entidad, publicando los documentos:
- Programa de Transparencia y Ética Pública PTEP-2024
- Anexo Versión 01 Programa de Transparencia y Ética Pública PTEP-2024
- Anexo Versión 02 Programa de Transparencia y Ética Pública PTEP-2024
- Seguimiento y Monitoreo 1 Cuatrimestre 2024
El día 02/08/2024 se realizó la divulgación de la versión 2 del Programa de Transparencia y Ética Pública -PTEP a través del correo electrónico institucional masivo mipg@scrd.gov.co</t>
  </si>
  <si>
    <r>
      <rPr>
        <u/>
        <sz val="12"/>
        <color rgb="FF1155CC"/>
        <rFont val="Arial Narrow"/>
        <family val="2"/>
      </rPr>
      <t>https://www.culturarecreacionydeporte.gov.co/es/transparencia-acceso-informacion-publica/planeacion-presupuesto-informes/plan-anticorrupcion-y-de-atencion-al-ciudadano</t>
    </r>
    <r>
      <rPr>
        <sz val="12"/>
        <color theme="1"/>
        <rFont val="Arial Narrow"/>
        <family val="2"/>
      </rPr>
      <t xml:space="preserve">
1.1 Publicación actualización Programa de Transparencia y Ética Pública 020824.pdf</t>
    </r>
  </si>
  <si>
    <t>Acorde con lo establecido en la Meta de Producto se realiza la socialización a nivel institucional por correo electrónico masivo de la segunda versión del Programa de Transparencia y Ética Pública - PETP, y a nivel externo se realiza la publicación en el Link de Transparencia y Acceso a la Información Pública</t>
  </si>
  <si>
    <t>Revisada la carpeta compartida para el seguimiento del PTEP y el reporte en la matriz de seguimiento, se evidenció:
 Las dependencias reportan la divulgación de los siguientes documentos en relación con el Programa de Transparencia y Ética Pública PTEP-2024:
 - Anexo Versión 02 Programa de Transparencia y Ética Pública PTEP-2024
 - Seguimiento y Monitoreo 1 Cuatrimestre 2024
Lo cual fue verificado por la Oficina de Control Interno al consultar el link https://www.culturarecreacionydeporte.gov.co/es/transparencia-acceso-informacion-publica/planeacion-presupuesto-informes/plan-anticorrupcion-y-de-atencion-al-ciudadano. Sin embargo, no es posible determinar la fecha de publicación de los documentos, en cumplimiento de las fechas establecidas para la ejecución de la actividad. Así mismo, al revisar el "Seguimiento y Monitoreo 1 Cuatrimestre 2024" publicado, no registra la evaluación independiente realizada por la tercera línea de defensa. 
Adicionalmente, se evidenció la divulgación o socialización de la versión 2 del Programa de Transparencia y Ética Pública -PTEP 2024 el día 02 de agosto de 2024, por otros canales de comunicación a la comunidad institucional a través del correo electrónico institucional mipg@scrd.gov.co.</t>
  </si>
  <si>
    <r>
      <rPr>
        <b/>
        <sz val="12"/>
        <color theme="1"/>
        <rFont val="Arial Narrow"/>
        <family val="2"/>
      </rPr>
      <t>Observación</t>
    </r>
    <r>
      <rPr>
        <sz val="12"/>
        <color theme="1"/>
        <rFont val="Arial Narrow"/>
        <family val="2"/>
      </rPr>
      <t xml:space="preserve">
*Debilidad en la modificación de las actividades del PTEP:
No hay coherencia en las modificaciones realizadas a la actividad en relación a la meta, la Programación Cuatrimestral de las actividades y la fecha final, toda vez que la meta establecida ya se cumplió (1 asociada a la versión No. 2 del PTEP y 1 asociada al cumplimiento del PTEP 2024) y se programaron actividades hasta el tercer cuatrimestre del año.
*Debilidad en los soportes documentales:
 El documento publicado que registra el "Seguimiento y Monitoreo 1 Cuatrimestre 2024", no registra la evaluación independiente realizada por la tercera línea de defensa. 
</t>
    </r>
    <r>
      <rPr>
        <b/>
        <sz val="12"/>
        <color theme="1"/>
        <rFont val="Arial Narrow"/>
        <family val="2"/>
      </rPr>
      <t>Se recomienda:</t>
    </r>
    <r>
      <rPr>
        <sz val="12"/>
        <color theme="1"/>
        <rFont val="Arial Narrow"/>
        <family val="2"/>
      </rPr>
      <t xml:space="preserve">
* Revisar la coherencia de la meta, la Programación Cuatrimestral de las actividades y la fecha final y así determinar claramente la periodicidad de entrega de los productos y realizar los cambios a que haya lugar.
*Garantizar que los documentos publicados registren la evaluación independiente realizada por la tercera línea de defensa, con la finalidad de resguarden la integridad y objetividad de la información publicada en el marco de PTEP.</t>
    </r>
  </si>
  <si>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</si>
  <si>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</si>
  <si>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</si>
  <si>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</si>
  <si>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y Relación con el Ciudadano - Gestión Documental, Grupo Interno de Trabajo de Talento Humano
 Oficina Asesora de Planeación
Oficina de Tecnologías de la Información</t>
  </si>
  <si>
    <t>Áreas de la Entidad</t>
  </si>
  <si>
    <t>Se realizó la publicación de los 12 Planes Institucionales y estrátegicos en la página web de la Entidad.</t>
  </si>
  <si>
    <t>https://www.culturarecreacionydeporte.gov.co/es/transparencia-acceso-informacion-publica/planeacion-presupuesto-informes/plan-de-gasto-publico</t>
  </si>
  <si>
    <t>Se dió cumplimiento a la programación de la actividad en el I Cuatrimestre.</t>
  </si>
  <si>
    <t>Revisada la carpeta compartida para el seguimiento del PTEP y el reporte de en la matriz de seguimiento, se evidenció:
  Una vez consultada la pagina web de la entidad en link https://www.culturarecreacionydeporte.gov.co/es/transparencia-acceso-informacion-publica/planeacion-presupuesto-informes/plan-de-gasto-publico, se evidenció que los planes responsabilidad del Grupo Interno de Trabajo de Talento Humano, fueron publicados así: 
  1. Plan Estratégico de Talento Humano
  2. Plan de Trabajo Anual en Seguridad y Salud en el Trabajo
  3. Plan de Bienestar e Incentivos Institucionales
  4. Plan Institucional de Capacitación
  5. Plan Estratégico de Previsión de Recursos Humanos 
  6. Plan Anual de Vacantes -
  Así mismo, los planes de la Dirección de Gestión Corporativa (Gestión Documental y atención al ciudadano), fueron publicados así:
  1. Plan Institucional de Archivos de la Entidad ­PINAR. 
  2.Plan Anticorrupción y de Atención al Ciudadano
  Respecto de la Oficina Asesora de Planeación, se encuentra publicado el siguiente plan:
  1. Plan Anual de Adquisiciones.
  En cuanto a la Oficina de Tecnologías de la Información, se encuentra publicados los siguientes planes: 
  1.Plan Estratégico de Tecnologías de la Información y las Comunicaciones -­ PETI
  2.Plan de Tratamiento de Riesgos de Seguridad y Privacidad de la Información
  3.Plan de Seguridad y Privacidad de la información. 
  Ahora bien, la OCI, al consultar la página web de la SCRD evidenció la publicación de los 12 Planes Institucionales y Estratégicos de conformidad con el Decreto 612 de 2018.</t>
  </si>
  <si>
    <t>Observación
  *Debilidad en la planeación y formulación del PTEP:
  No hay coherencia en la planeación de la actividad en relación a la fechas para ejecutar la actividad y la formulación de la actividad, toda vez que la actividad refiere la elaboración y publicación de los planes y "sus posteriores actualizaciones" y la fecha de finalización la dejaron solamente hasta el 31 de enero de 2024.
  Se recomienda:
  * Se recomienda se revise la coherencia de la actividad y determinar si solamente harán referencia a la versión iniical de los citados planes o si también incluirán las modificaciones de los planes, y dependiendo del análisis revisar la fecha de terminación de la acción.</t>
  </si>
  <si>
    <t>Informamos que en el mes de julio se realizó la revisión y actualización del Programa de Transparencia y Ética Pública, atendiendo las observaciones realizadas en el primer seguimiento al PTEP realizado por la Oficina de Control Interno – 20241400207643, y las solicitudes de actualización recibidas por las áreas responsables de las actividades del PTEP a través del radicado 2024170026839. Estas modificaciones fueron aprobadas en el Comité Institucional de Gestión y Desempeño del 01 de agosto de 2024, dando lugar a la emisión, publicación y socialización de la versión 2 del Programa de Transparencia y Ética Pública - PTEP.
En este sentido, con relación a la modificación de las fechas de esta actividad, se informa que no se realiza modificación teniendo en cuenta que normativamente el plazo para la publicación de los 12 planes es el 31 de enero de cada vigencia, por lo cual, poner una fecha posterior conlleva un riesgo de incumplimiento por parte de las dependencias al entender que tienen todo el año para la publicación inicial de los planes a su cargo. No obstante, en la construcción de los próximos PTEP tendremos en cuenta esta observación en cuanto al periodo de publicación de modificaciones y/o actualizaciones de los planes institucionales.
En el segundo cuatrimestre se realizó la actualización y publicación de los siguientes planes:
1. Se realizó y publicó la versión 2 del Programa de Transparencia y Ética Pública PETP el 01/08/2024
2. Se realizó y publicó la versión 2 del Plan de Bienestar e Incentivos el 02/09/2024</t>
  </si>
  <si>
    <t>La actividad se encuentra finalizada por fecha, pero se evidencia el reporte de publicación de actualizaciones y/o modificaciones, en concordancia con la actividad propuesta</t>
  </si>
  <si>
    <t>Actividad evaluada en el primer (i) corte de evaluación 30/04/2024.</t>
  </si>
  <si>
    <r>
      <rPr>
        <b/>
        <sz val="12"/>
        <color theme="1"/>
        <rFont val="Arial Narrow"/>
        <family val="2"/>
      </rPr>
      <t>SEGUIMIENTO OBSERVACIONES Y RECOMENDACIONES OCI AL 30/04/2024:</t>
    </r>
    <r>
      <rPr>
        <sz val="12"/>
        <color theme="1"/>
        <rFont val="Arial Narrow"/>
        <family val="2"/>
      </rPr>
      <t xml:space="preserve">
Las observaciones realizadas por la OCI al 30/04/2024 NO fueron acogidas por la dependencia.</t>
    </r>
  </si>
  <si>
    <t>Elaborar y publicar en el portal web los informes de avance al Plan Institucional de Archivos de la Entidad PINAR 2024-2027</t>
  </si>
  <si>
    <t>3 informes de avance al Plan Institucional de Archivos de la Entidad PINAR 2024-20237 publicados</t>
  </si>
  <si>
    <t>Informes de avance al Plan Institucional de Archivos de la Entidad PINAR 2024-2027</t>
  </si>
  <si>
    <t>Radicado de los informes de avance al Plan Institucional de Archivos de la Entidad PINAR 2024-20277
Pantallazos de publicación del consolidado anual del informe de avance al Plan Institucional de Archivos de la Entidad PINAR 2024-2027</t>
  </si>
  <si>
    <t>Grupo Interno de Trabajo de Servicios Administrativos 
 (Gestión Documental)</t>
  </si>
  <si>
    <t>Durante el primer cuatrimestre de 2024 se dio seguimeinto a las actividades programadas para la vigencia</t>
  </si>
  <si>
    <t>RAD. ORFEO 20247100177003</t>
  </si>
  <si>
    <t>NO</t>
  </si>
  <si>
    <t>Si bien el seguimiento al PIINAR fue realizado, se encuentra pendiente su publicación.</t>
  </si>
  <si>
    <t>Revisada la carpeta compartida para el seguimiento del PTEP y el reporte de en la matriz de seguimiento, se evidenció:
  El Grupo Interno de Trabajo de Servicios Administrativos (Gestión Documental), reportó que se realizó el Informe de Seguimiento de avance al Plan Institucional de Archivos de la Entidad PINAR 2024-2027 con radicado 20247100177003 de fecha 09 de mayo de 2024. No obstante, el documento solo se encuentra suscrito por una profesional especializado del Grupo Interno de Trabajo de Servicios Administrativos, no registrando flujo de revisión y aprobación con las firmas correspondientes.
  Ahora bien, al consultar la página web de la SCRD, no se evidenció la publicación del informe de avance del Plan Institucional de Archivos de la Entidad PINAR 2024-2027 determinado en la meta actividad. 
  No obstante, se registra cumplimiento extemporáneo de la actividad.</t>
  </si>
  <si>
    <t>Observación:
  *Debilidad en cumplimiento de las fechas de ejecución del PTEP.
  * Debilidad en los soportes documentales, por cuanto se considera necesario que al ser un informe que obedece al cumplimiento de un plan contemplado en el Decreto 612 de 2018, debería ser suscrito por las instancias de aprobación del documento.
  Se recomienda:
  * Las actividades se ejecuten dentro de las fechas establecidas y garantizar el cumplimiento oportuno de la actividad.
  *Es indispensable que los informes se encuentren debidamente formalizados y suscritos por los responsables de la dependencia.</t>
  </si>
  <si>
    <t>1. Durante el segundo cuatrimestre de 2024 se dio seguimiento a las actividades programadas para la vigencia. 
 Nota: Se presenta informe de seguimiento, el cual presenta las evidencias cargadas en el drive reportado, es claro que en algunas actividades se presentan soportes sin firmas por que son avances de las actividad y por lo tanto solo se firmaran cuando se tenga la version final 
 2. En lo que respecta a actividad "Pantallazos de publicación del consolidado anual del informe de avance al Plan Institucional de Archivos de la Entidad PINAR 2024-2027" como bien lo esablece la actividad esta publicación solo se hace anualmente al final de la vgencia cuando se cuentan con el consolidado de toda la vigencia. 
 Nota: Por favor tener encuenta lo anterior al momento de realizar la evaluacion independiente.</t>
  </si>
  <si>
    <t>RAD. ORFEO 20247100336293</t>
  </si>
  <si>
    <t>Se evidencia que se realizó el seguimiento de forma extemporánea con radicado 20247100336293 del 03/09/2024. Sin embargo, al consultar la página web de la SCRD, no se evidencia la publicación del informe de avance del Plan Institucional de Archivos de la Entidad PINAR 2024-2027 determinado en la actividad y en la meta de producto.
En cuanto a la observación 2 del reporte, importante precisar que la evidencia "Pantallazos de publicación del consolidado anual del informe de avance al Plan Institucional de Archivos de la Entidad PINAR 2024-2027", no es consecuente con la actividad y la meta de producto, ya que en estos dos campos se indica que se deben publicar los 3 seguimientos.</t>
  </si>
  <si>
    <t>Revisada la carpeta compartida para el seguimiento del PTEP y el reporte en la matriz de seguimiento, se evidenció:
El Grupo Interno de Trabajo de Servicios Administrativos (Gestión Documental), reportó que se realizó el informe de seguimiento de avance al Plan Institucional de Archivos de la Entidad PINAR 2024-2027 con radicado de fecha 03 de Septiembre de 2024. No obstante, el documento solo se encuentra suscrito por un profesional especializado del Grupo Interno de Trabajo de Servicios Administrativos, no registrando flujo de revisión y aprobación con las firmas correspondientes. 
Ahora bien, al consultar la página web de la SCRD, no se evidenció la publicación del informe de avance del Plan Institucional de Archivos de la Entidad PINAR 2024-2027 determinado en la meta actividad. 
No obstante, se registra cumplimiento extemporáneo de la actividad.
Finalmente, frente a la modificación realizada a la actividad respecto de la evidencia "Pantallazos de publicación del consolidado anual del informe de avance al Plan Institucional de Archivos de la Entidad PINAR 2024-2027", no registra coherencia en relación con la actividad (que indica que se deben elaborar y publicar en el portal web los informes de avance) y no solamente el consolidado anual y con la meta (indica expresamente 3 informes de avance).</t>
  </si>
  <si>
    <r>
      <rPr>
        <b/>
        <sz val="12"/>
        <color theme="1"/>
        <rFont val="Arial Narrow"/>
        <family val="2"/>
      </rPr>
      <t>Observación:</t>
    </r>
    <r>
      <rPr>
        <sz val="12"/>
        <color theme="1"/>
        <rFont val="Arial Narrow"/>
        <family val="2"/>
      </rPr>
      <t xml:space="preserve">
  *Debilidad en cumplimiento de las fechas de ejecución del PTEP.
  *Debilidad en los soportes documentales, por cuanto se considera necesario que, al ser un informe que obedece al cumplimiento de un plan contemplado en el Decreto 612 de 2018, debería ser suscrito por las instancias de aprobación del documento.
</t>
    </r>
    <r>
      <rPr>
        <b/>
        <sz val="12"/>
        <color theme="1"/>
        <rFont val="Arial Narrow"/>
        <family val="2"/>
      </rPr>
      <t xml:space="preserve"> Se recomienda:</t>
    </r>
    <r>
      <rPr>
        <sz val="12"/>
        <color theme="1"/>
        <rFont val="Arial Narrow"/>
        <family val="2"/>
      </rPr>
      <t xml:space="preserve">
  *Las actividades se ejecuten dentro de las fechas establecidas y garantizar el cumplimiento oportuno de la actividad.
  *Es indispensable que los informes se encuentren debidamente formalizados y suscritos por los responsables de la dependencia.
</t>
    </r>
    <r>
      <rPr>
        <b/>
        <sz val="12"/>
        <color theme="1"/>
        <rFont val="Arial Narrow"/>
        <family val="2"/>
      </rPr>
      <t xml:space="preserve"> SEGUIMIENTO OBSERVACIONES Y RECOMENDACIONES OCI AL 30/04/2024:</t>
    </r>
    <r>
      <rPr>
        <sz val="12"/>
        <color theme="1"/>
        <rFont val="Arial Narrow"/>
        <family val="2"/>
      </rPr>
      <t xml:space="preserve">
  Se mantienen las observaciones realizadas por la OCI al 30/04/2024, por cuanto NO fueron acogidas por la dependencia.</t>
    </r>
  </si>
  <si>
    <t>Publicar en el portal Web los eventos y actividades y fechas relacionadas con los procesos clave en el calendario de eventos de la entidad</t>
  </si>
  <si>
    <t>Un calendario de eventos actualizado y publicado en el portal web de la entidad, que incluya todos los eventos, actividades y fechas relacionadas con los procesos clave de manera clara y accesible</t>
  </si>
  <si>
    <t>Calendario de eventos publicado y actualizado con los eventos, actividades y fechas relacionadas con procesos clave</t>
  </si>
  <si>
    <t>Link de calendario de eventos de la entidad publicado y actualzado</t>
  </si>
  <si>
    <t>Oficina Asesora de Comunicaciones</t>
  </si>
  <si>
    <t>En la página web de la entidad se realiza la publicación y actualización de las fechas y eventos de la Entidad efectuados durante el primer cuatrimestre de 2024.</t>
  </si>
  <si>
    <t>https://www.culturarecreacionydeporte.gov.co/es/eventos</t>
  </si>
  <si>
    <t>Se publican los eventos de la entidad.</t>
  </si>
  <si>
    <t>Revisada la carpeta compartida para el seguimiento del PTEP y el reporte de la matriz de seguimiento, se evidenció:
  La Oficina Asesora de Comunicaciones reportó, la actualización de la agenda cultural de manera permanente. Sin embargo, no se evidenció en la carpeta respectiva el "Reporte de publicaciones de la vigencia" de conformidad con lo establecido en la evidencia formulada para la actividad. 
  Ahora bien, al consultar la página web de la SCRD, se evidencia la publicación de eventos, actividades y fechas relacionadas con los procesos clave en el calendario de eventos de la entidad, en el siguiente link: https://www.culturarecreacionydeporte.gov.co/es/eventos</t>
  </si>
  <si>
    <t>Observación.
  *Debilidad en los soportes documentales, 
  Por cuanto no hay correspondencia entre la evidencia requerida en la actividad (Reporte de publicaciones de la vigencia y pantallazo de la agenda actualizada) y el soporte de cumplimiento referido por la dependencia (link de publicación del PTEC), el cual no da cumplimiento a la actividad por cuanto no se puede evidenciar la totalidad de eventos publicados en el cuatrimestre.
  Se recomienda: 
 Es indispensable que el soporte de cumplimiento de la actividad corresponda a lo planificado como evidencia, para ser valorado de manera objetiva por la tercera línea de defensa. Ahora bien, se sugiere para el próximo reporte generar el reporte cuatrimestral de las publicaciones que se efectuaron de los eventos, actividades y fechas relacionadas con los procesos clave en el calendario de eventos de la entidad y adjuntar los soportes de cumplimiento de la actividad por la dependencia ejecutora a la carpeta correspondiente.</t>
  </si>
  <si>
    <t xml:space="preserve">La agenda se actualiza permanentemente, como se refleja en los pantallazos de la página web que se anexa en las evidencias </t>
  </si>
  <si>
    <t>Se anexan los pantallazos</t>
  </si>
  <si>
    <r>
      <rPr>
        <sz val="12"/>
        <color theme="1"/>
        <rFont val="Arial Narrow"/>
        <family val="2"/>
      </rPr>
      <t>En la carpeta de evidencias se encuentran los pantallazos de las agendas de actividades publicadas en la página web en el mes de mayo, junio, julio y agosto y al consultar la página web enunciada en el campo evidencia "</t>
    </r>
    <r>
      <rPr>
        <u/>
        <sz val="12"/>
        <color rgb="FF1155CC"/>
        <rFont val="Arial Narrow"/>
        <family val="2"/>
      </rPr>
      <t>https://www.culturarecreacionydeporte.gov.co/es/eventos</t>
    </r>
    <r>
      <rPr>
        <sz val="12"/>
        <color theme="1"/>
        <rFont val="Arial Narrow"/>
        <family val="2"/>
      </rPr>
      <t>", se observa la adecuada publicación de eventos del mes de septiembre, con lo cual, el link se encuentra actualizado.</t>
    </r>
  </si>
  <si>
    <t>Revisada la carpeta compartida para el seguimiento del PTEP y el reporte de la matriz de seguimiento, se evidenció:
 * Pantallazos del calendario de eventos de los meses de mayo, junio, julio y agosto.
 De lo anterior, se tiene que la Oficina Asesora de Comunicaciones reportó la actualización de la agenda de eventos, actividades y fechas relacionadas con los procesos clave de la entidad de manera permanente, en el link https://www.culturarecreacionydeporte.gov.co/es/eventos. 
 Finalmente, frente a la modificación realizada a la actividad respecto de la evidencia "Link de calendario de eventos de la entidad publicado y actualizado", no registra los soportes entregados, ya que en el link no es posible revisar las agendas del cuatrimestre objeto de evaluación, ya que solo registra la agenda del mes de septiembre de los corrientes.</t>
  </si>
  <si>
    <r>
      <rPr>
        <b/>
        <sz val="12"/>
        <color theme="1"/>
        <rFont val="Arial Narrow"/>
        <family val="2"/>
      </rPr>
      <t>Observación</t>
    </r>
    <r>
      <rPr>
        <sz val="12"/>
        <color theme="1"/>
        <rFont val="Arial Narrow"/>
        <family val="2"/>
      </rPr>
      <t xml:space="preserve">
 *Debilidad en la modificación de las actividades del PTEP:
 No hay coherencia en las modificaciones realizadas en la columna de evidencias, ya que en el link no es posible revisar las agendas de del cuatrimestre objeto de evaluación.
</t>
    </r>
    <r>
      <rPr>
        <b/>
        <sz val="12"/>
        <color theme="1"/>
        <rFont val="Arial Narrow"/>
        <family val="2"/>
      </rPr>
      <t>Se recomienda:</t>
    </r>
    <r>
      <rPr>
        <sz val="12"/>
        <color theme="1"/>
        <rFont val="Arial Narrow"/>
        <family val="2"/>
      </rPr>
      <t xml:space="preserve">
 * Se revise la coherencia de la redacción de la evidencia, para garantizar que con los soportes reportados se verifique el cumplimiento de la actividad.</t>
    </r>
  </si>
  <si>
    <t>Elaborar el seguimiento a la implementación del Plan Estratégico de Tecnologías de la Información y las comunicaciones PETI 2024</t>
  </si>
  <si>
    <t>2 informes de seguimiento a la implementación del Plan Estratégico de Tecnologías de la Información y las comunicaciones PETI 2024 elaborados y presentados</t>
  </si>
  <si>
    <t>Informes de seguimiento a la implementación del Plan Estratégico de Tecnologías de la Información y las comunicaciones PETI 2024</t>
  </si>
  <si>
    <t>Informes de seguimiento al PETI 2024</t>
  </si>
  <si>
    <t>Oficina de Tecnologías de la Información</t>
  </si>
  <si>
    <t>No se programaron avances para el I Cuatrimestre.</t>
  </si>
  <si>
    <t>N.A</t>
  </si>
  <si>
    <t>N/A</t>
  </si>
  <si>
    <t>Actividad no programa para el primer cuatrimestre</t>
  </si>
  <si>
    <t>Actividad que no se encuentra programada para ejecutarse durante el periodo evaluado.</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</si>
  <si>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programaron las actividades hasta el segundo cuatrimestre del año. 
  Se recomienda:
  * Se recomienda se revise la coherencia de la fechas de ejecución de la actividad y la programación cuatrimestral y así determinar claramente la periodicidad de reporte de los productos a entregar y poder depurar aquiellas acciones que requieren un seguimiento efectivo</t>
  </si>
  <si>
    <t>Se realizó el seguimiento a la ejecución de los planes del decreto 612 de competencia de la OTI, en el que se encuentra el seguimiento del PETI.
 * Informe Planes 612-I-Trimestre 2024 
 * Informe Planes 612-II-Trimestre 2024</t>
  </si>
  <si>
    <t>* Informe Planes 612-I-Trimestre 2024 - radicado en ORFEO 20241600164513
 * Informe Planes 612-II-Trimestre 2024 - radicado en ORFEO 20241600315613</t>
  </si>
  <si>
    <t>En la carpeta de evidencias se encuentran:
1. Informe de seguimiento del primer trimestre elaborado y presentado el 30/04/24
2. Informe de seguimiento del segundo trimestre elaborado y presentado el 23/08/24
Los cuales cumplen con lo establecido en la actividad y meta de producto, ya que en los dos informes se encuentra el seguimiento trimestral al Plan Estratégico de Tecnologías de la Información - PETI</t>
  </si>
  <si>
    <t>Revisada la carpeta compartida para el seguimiento del PTEP y el reporte en la matriz de seguimiento, se evidenció:
  La Oficina de Tecnologías de la Información adjuntó los soportes correspondientes a la realización de dos (2) seguimientos trimestrales a la implementación del Plan Estratégico de Tecnologías de la Información y las comunicaciones PETI, así:
 * Informe Planes 612-I-Trimestre 2024 - radicado en ORFEO 20241600164513 
 * Informe Planes 612-II-Trimestre 2024 - radicado en ORFEO 20241600315613
 Ahora bien, revisado el sistema de gestión documental Orfeo, se verificó que los documentos que se aportan a la carpeta de evidencias se encuentran radicados, suscritos por un contratista de la Oficina de Tecnologías de la Información y puestos en conocimiento del Coordinador Grupo Interno de Trabajo de Infraestructura y Sistemas de Información y del jefe de la Oficina de Tecnologías de la Información, registrando flujo de revisión y aprobación.</t>
  </si>
  <si>
    <r>
      <rPr>
        <b/>
        <sz val="12"/>
        <color theme="1"/>
        <rFont val="Arial Narrow"/>
        <family val="2"/>
      </rPr>
      <t>Observación</t>
    </r>
    <r>
      <rPr>
        <sz val="12"/>
        <color theme="1"/>
        <rFont val="Arial Narrow"/>
        <family val="2"/>
      </rPr>
      <t xml:space="preserve">
  *Debilidad en la planeación y formulación del PTEP:
 No hay coherencia en la meta de la actividad que corresponde a dos (2) informes y la programación cuatrimestral de las actividades, al presentar dos (2) informes en el presente seguimiento con periodicidad trimestral.
</t>
    </r>
    <r>
      <rPr>
        <b/>
        <sz val="12"/>
        <color theme="1"/>
        <rFont val="Arial Narrow"/>
        <family val="2"/>
      </rPr>
      <t>Se recomienda:</t>
    </r>
    <r>
      <rPr>
        <sz val="12"/>
        <color theme="1"/>
        <rFont val="Arial Narrow"/>
        <family val="2"/>
      </rPr>
      <t xml:space="preserve">
  * Se recomienda determinar claramente la periodicidad de reporte de los productos a entregar para que esté acorde con la meta y la programación cuatrimestral de las actividades.</t>
    </r>
  </si>
  <si>
    <t>Elaborar el seguimiento del Plan de Tratamiento de Riegos de Seguridad y Privacidad de la Información 2024</t>
  </si>
  <si>
    <t>2 seguimientos del Plan de Tratamiento de Riegos de Seguridad y Privacidad de la Información 2024</t>
  </si>
  <si>
    <t>Número de Seguimientos del Plan de Tratamiento de Riegos de Seguridad y Privacidad de la Información 2024</t>
  </si>
  <si>
    <t>Informes de seguimiento del Plan de Tratamiento de Riegos de Seguridad y Privacidad de la Información 2024</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</si>
  <si>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programaron las actividades hasta el segundo cuatrimestre del año. 
  Se recomienda:
  * Se recomienda se revise la coherencia de la fechas de ejecución de la actividad y la programación cuatrimestral y así determinar claramente la periodicidad de reporte de los productos a entregar y poder depurar aquellas acciones a las que efectivamente se les hara seguimiento.</t>
  </si>
  <si>
    <t>Se realizó el seguimiento a la ejecución de los planes del decreto 612 (Plan de Seguridad de la Información y Plan de Tratamiento de Riesgos), en el que se encuentra el seguimiento del PETI.
 * Informe Planes 612-I-Trimestre 2024 
 * Informe Planes 612-II-Trimestre 2024</t>
  </si>
  <si>
    <t>En la carpeta de evidencias se encuentran:
1. Informe de seguimiento del primer trimestre elaborado y presentado el 30/04/24
2. Informe de seguimiento del segundo trimestre elaborado y presentado el 23/08/24
Los cuales cumplen con lo establecido en la actividad y meta de producto, ya que en los dos informes se encuentra el seguimiento trimestral al Plan de Tratamiento de Riesgos de Seguridad y Privacidad de la Información - PTRSPI</t>
  </si>
  <si>
    <t>Revisada la carpeta compartida para el seguimiento del PTEP y el reporte en la matriz de seguimiento, se evidenció:
  La Oficina de Tecnologías de la Información adjuntó los soportes correspondientes a la realización de dos (2) seguimientos trimestrales al Plan de Tratamiento de Riesgos de Seguridad y Privacidad de la Información 2024, así:
 * Informe Planes 612-I-Trimestre 2024 - radicado en ORFEO 20241600164513 
 * Informe Planes 612-II-Trimestre 2024 - radicado en ORFEO 20241600315613
 Ahora bien, revisado el sistema de gestión documental Orfeo se verificó que los documentos que se aportan a la carpeta de evidencias se encuentran radicados, suscritos por un contratista de la Oficina de Tecnologías de la Información y puestos en conocimiento del Coordinador Grupo Interno de Trabajo de Infraestructura y Sistemas de Información y del jefe de la Oficina de Tecnologías de la Información, registrando flujo de revisión y aprobación .</t>
  </si>
  <si>
    <r>
      <rPr>
        <b/>
        <sz val="12"/>
        <color theme="1"/>
        <rFont val="Arial Narrow"/>
        <family val="2"/>
      </rPr>
      <t>Observación</t>
    </r>
    <r>
      <rPr>
        <sz val="12"/>
        <color theme="1"/>
        <rFont val="Arial Narrow"/>
        <family val="2"/>
      </rPr>
      <t xml:space="preserve">
  *Debilidad en la planeación y formulación del PTEP:
 No hay coherencia en la meta de la actividad que corresponde a dos (2) informes y la programación cuatrimestral de las actividades, al presentar dos (2) informes en el presente seguimiento con periodicidad trimestral.
</t>
    </r>
    <r>
      <rPr>
        <b/>
        <sz val="12"/>
        <color theme="1"/>
        <rFont val="Arial Narrow"/>
        <family val="2"/>
      </rPr>
      <t>Se recomienda:</t>
    </r>
    <r>
      <rPr>
        <sz val="12"/>
        <color theme="1"/>
        <rFont val="Arial Narrow"/>
        <family val="2"/>
      </rPr>
      <t xml:space="preserve">
  * Se recomienda determinar claramente la periodicidad de reporte de los productos a entregar para que este acorde con la meta y la programación cuatrimestral de las actividades.</t>
    </r>
  </si>
  <si>
    <t>Publicar mensualmente en la página web de la entidad / Link de Transparencia / Publicación de la información contractual.</t>
  </si>
  <si>
    <t>1 publicación mensual
 (Diciembre 2024 se publica en 10 primeros días de cada mes de  2024 y así sucesivamente)</t>
  </si>
  <si>
    <t>Número de Publicaciones de información contractual</t>
  </si>
  <si>
    <t>Link de publicación en banner de transparencia página de la entidad y/o Pantallazos de la publicación</t>
  </si>
  <si>
    <t>Dirección de Gestión Corporativa - Grupo Interno de Trabajo de Contratación</t>
  </si>
  <si>
    <r>
      <rPr>
        <sz val="12"/>
        <color theme="1"/>
        <rFont val="Arial Narrow"/>
        <family val="2"/>
      </rPr>
      <t xml:space="preserve">Se realizó la publicación de la información contractual en la página Web institucional en la sección de Transparencia.
</t>
    </r>
    <r>
      <rPr>
        <b/>
        <sz val="12"/>
        <color theme="1"/>
        <rFont val="Arial Narrow"/>
        <family val="2"/>
      </rPr>
      <t>Nota avance I:</t>
    </r>
    <r>
      <rPr>
        <sz val="12"/>
        <color theme="1"/>
        <rFont val="Arial Narrow"/>
        <family val="2"/>
      </rPr>
      <t xml:space="preserve"> Teniendo en cuenta que la publicación se realiza mes vencido, el avance de las 4 publicaciones corresponde a: Diciembre 2023, Enero 2024, Febrero 2024 y Marzo 2024.</t>
    </r>
  </si>
  <si>
    <t>https://www.culturarecreacionydeporte.gov.co/es/transparencia-acceso-informacion-publica/contratacion/detalle-de-contratos</t>
  </si>
  <si>
    <t>Se dio cumplimiento a la programación de la actividad en el I Cuatrimestre.</t>
  </si>
  <si>
    <t>Revisada la carpeta compartida para el seguimiento del PTEP y el reporte de la matriz de seguimiento, se evidenció:
  El Grupo Interno de Trabajo de Contratación, realizó el reporte en la matriz de seguimiento correspondiente a la publicación información contractual (mensual) en la página web de la entidad. 
  Ahora bien, al consultar la página web de la SCRD https://www.culturarecreacionydeporte.gov.co/es/transparencia-acceso-informacion-publica/contratacion/detalle-de-contratos, se evidenció la publicación de los siguientes reportes:
  1. Informe de Transparencia - Contratación Diciembre 2023: Publicado el 16 de Enero 2024
  2. Informe de Transparencia - Contratación Enero 2024: Publicado el 14 de Febrero 2024
  3. Informe de Transparencia - Contratación Febrero 2024: Publicado el 12 de Marzo 2024
  4. Informe de Transparencia - Contratación Marzo 2024: Publicado el 12 de Abril 2024</t>
  </si>
  <si>
    <t>Sin observaciones o recomendaciones</t>
  </si>
  <si>
    <r>
      <rPr>
        <sz val="12"/>
        <color theme="1"/>
        <rFont val="Arial Narrow"/>
        <family val="2"/>
      </rPr>
      <t xml:space="preserve">Se realizó la publicación de la información contractual en la página Web institucional en la sección de Transparencia.
</t>
    </r>
    <r>
      <rPr>
        <b/>
        <sz val="12"/>
        <color theme="1"/>
        <rFont val="Arial Narrow"/>
        <family val="2"/>
      </rPr>
      <t>Nota avance II:</t>
    </r>
    <r>
      <rPr>
        <sz val="12"/>
        <color theme="1"/>
        <rFont val="Arial Narrow"/>
        <family val="2"/>
      </rPr>
      <t xml:space="preserve"> Teniendo en cuenta que la publicación se realiza mes vencido, el avance de las 4 publicaciones corresponde a: Abril 2024, Mayo 2024, Junio 2024 y Julio de 2024. </t>
    </r>
  </si>
  <si>
    <r>
      <rPr>
        <sz val="12"/>
        <color theme="1"/>
        <rFont val="Arial Narrow"/>
        <family val="2"/>
      </rPr>
      <t xml:space="preserve">Al revisar el link de transparencia y acceso a la información pública </t>
    </r>
    <r>
      <rPr>
        <u/>
        <sz val="12"/>
        <color rgb="FF1155CC"/>
        <rFont val="Arial Narrow"/>
        <family val="2"/>
      </rPr>
      <t>https://www.culturarecreacionydeporte.gov.co/es/transparencia-acceso-informacion-publica/contratacion/detalle-de-contratos</t>
    </r>
    <r>
      <rPr>
        <sz val="12"/>
        <color theme="1"/>
        <rFont val="Arial Narrow"/>
        <family val="2"/>
      </rPr>
      <t>, se evidencia la publicación mensual de la información contractual, así:
1. Detalle de Contratos - Abril 2024, publicado el 16/05/2024
2. Informe de transparencia - Contratación mayo de 2024, publicado el 18/06/24
3. Informe de transparencia - Contratación junio de 2024, publicado el 15/07/24
4. Informe de transparencia - Contratación julio de 2024, publicado el 14/08/24
Con lo cual se da por cumplida la actividad y la meta de producto para el segundo cuatrimestre.
Se recomienda que la publicación se vuelva a nombrar "Detalle de Contratos", así como, nombrar los archivos publicados con un nombre que de cuenta de la información publicada.</t>
    </r>
  </si>
  <si>
    <t>Revisada la carpeta compartida para el seguimiento del PTEP y el reporte de la matriz de seguimiento, se evidenció:
 El Grupo Interno de Trabajo de Contratación reportó, en la matriz de seguimiento, la publicación de la información contractual (mensual) en la página web de la entidad. 
  Ahora bien, al consultar la página web de la SCRD https://www.culturarecreacionydeporte.gov.co/es/transparencia-acceso-informacion-publica/contratacion/detalle-de-contratos, se evidenció la publicación de los siguientes reportes:
  1. Informe de Transparencia - Contratación Abril 2024: Publicado el 16 de mayo de 2024
  2. Informe de Transparencia - Contratación Mayo 2024: Publicado el 18 de junio de 2024
  3. Informe de Transparencia - Contratación Junio 2024: Publicado el 15 de julio de 2024
  4. Informe de Transparencia - Contratación Julio 2024: Publicado el 14 de agosto de 2024</t>
  </si>
  <si>
    <t>Sin observaciones o recomendaciones.</t>
  </si>
  <si>
    <t xml:space="preserve">Publicar en la página web informes de ejecucion presupuestal de vigencia, reserva y vigencias futuras.  </t>
  </si>
  <si>
    <t xml:space="preserve">12 informes de ejecucion presupuestal de vigencia, reserva y vigencias futuras publicados en la página web </t>
  </si>
  <si>
    <t>Número de informes publicados</t>
  </si>
  <si>
    <t xml:space="preserve">Link de la publicación en la página web y/o pantallazos de la publicación </t>
  </si>
  <si>
    <t>Grupo Interno de Trabajo de Gestión Financiera</t>
  </si>
  <si>
    <t>Se han publicado en la página web los reportes de ejecución presupuestal correspondientes a corte de 30 de abril de 2024.</t>
  </si>
  <si>
    <t>https://www.culturarecreacionydeporte.gov.co/es/transparencia-acceso-informacion-publica/planeacion-presupuesto-informes/ejecucion-presupuestal</t>
  </si>
  <si>
    <t>Revisado el reporte realizado en la herramienta de seguimiento del PTEP, se evidenció:
  El Grupo Interno de Trabajo de Gestión Financiera, realizó el respectivo reporte en la matriz de seguimiento, relacionados con la publicación en la página web de los informes de ejecución presupuestal de la vigencia y reserva.
  Ahora bien, al consultar la página web de la SCRD, se evidenció la publicación de los documentos relacionados en la actividad, en el siguiente link:
  https://www.culturarecreacionydeporte.gov.co/es/transparencia-acceso-informacion-publica/planeacion-presupuesto-informes/ejecucion-presupuestal
  *Ejecuciones presupuestales de vigencia y reserva 
  Ejecución presupuestal de diciembre de 2023 - Publicado el 24 de enero de 2024 
  Ejecución presupuestal de enero de 2024 - Publicado 13 de febrero de 2024
  Ejecución presupuestal de febrero de 2024 - Publicado 12 de marzo de 2024
  Ejecución presupuestal de marzo de 2024 - Publicado 22 de abril de 2024</t>
  </si>
  <si>
    <t>Observación: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Se recomienda :
  *Analizar la coherencia entre la actividad y la evidencia formulada, para que los resultados se presenten como unidad de materia.</t>
  </si>
  <si>
    <t>Se han publicado en la página web los reportes de ejecución presupuestal correspondientes a corte de 31 de julio de 2024.</t>
  </si>
  <si>
    <t>https://culturarecreacionydeporte.gov.co/es/transparencia-acceso-informacion-publica/planeacion-presupuesto-informes/ejecucion-presupuestal</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</si>
  <si>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https://culturarecreacionydeporte.gov.co/es/transparencia-acceso-informacion-publica/planeacion-presupuesto-informes/ejecucion-presupuestal</t>
    </r>
    <r>
      <rPr>
        <sz val="12"/>
        <color theme="1"/>
        <rFont val="Arial Narrow"/>
        <family val="2"/>
      </rPr>
      <t>, se evidencia la publicación mensual de ejecucion presupuestal de vigencia, reserva y vigencias futuras, así:
1. Ejecución presupuestal de abril de 2024, publicado el 14/05/2024
2. Ejecución presupuestal de mayo de 2024, publicado el 12/06/24
3. Ejecución presupuestal de junio de 2024, publicado el 10/07/24
4. Ejecución presupuestal de julio de 2024, publicado el 16/08/24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</si>
  <si>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informes de ejecución presupuestal de la vigencia y reserva.
  Ahora bien, al consultar la página web de la SCRD, se evidenció la publicación de los documentos relacionados en la actividad, en el siguiente link:
  https://www.culturarecreacionydeporte.gov.co/es/transparencia-acceso-informacion-publica/planeacion-presupuesto-informes/ejecucion-presupuestal.
 *Ejecuciones presupuestales de vigencia y reserva:
  Ejecución presupuestal de abril de 2024 - Fecha del documento publicado el 14 de mayo de 2024. 
  Ejecución presupuestal de mayo de 2024 - Fecha del documento publicado el 12 de junio de 2024.
  Ejecución presupuestal de junio de 2024 - Fecha del documento publicado 10 de julio de 2024.
  Ejecución presupuestal de julio de 2024 -Fecha del documento publicado 16 de agosto de 2024.</t>
  </si>
  <si>
    <r>
      <rPr>
        <b/>
        <sz val="12"/>
        <color theme="1"/>
        <rFont val="Arial Narrow"/>
        <family val="2"/>
      </rPr>
      <t>Observación:</t>
    </r>
    <r>
      <rPr>
        <sz val="12"/>
        <color theme="1"/>
        <rFont val="Arial Narrow"/>
        <family val="2"/>
      </rPr>
      <t xml:space="preserve">
 *Debilidad en la verificación de cumplimiento de la actividad:
  Si bien están publicados los informes en la página web en el link correspondiente, solo registra la fecha del documento, por ende no se puede verificar que la fecha de publicación esté acorde con la programación cuatrimestral.
</t>
    </r>
    <r>
      <rPr>
        <b/>
        <sz val="12"/>
        <color theme="1"/>
        <rFont val="Arial Narrow"/>
        <family val="2"/>
      </rPr>
      <t>Se recomienda:</t>
    </r>
    <r>
      <rPr>
        <sz val="12"/>
        <color theme="1"/>
        <rFont val="Arial Narrow"/>
        <family val="2"/>
      </rPr>
      <t xml:space="preserve">
 *Gestionar, con la Oficina Asesora de Comunicaciones, como administrador de la página web, para que al momento de publicación de los informes se pueda identificar la fecha de publicación de los documentos y realizar la correcciones a que haya lugar.</t>
    </r>
  </si>
  <si>
    <t>Publicar en la pagina web informes de SIVICOF</t>
  </si>
  <si>
    <t>Publicar en la pagina web 12 informes de SIVICOF</t>
  </si>
  <si>
    <t>Número de informes de SIVICOF publicados</t>
  </si>
  <si>
    <t>Se han publicado en la página web los informes de SIVICOF correspondientes a corte de 30 de abril de 2024.</t>
  </si>
  <si>
    <t>https://www.culturarecreacionydeporte.gov.co/es/transparencia-acceso-informacion-publica/planeacion-presupuesto-informes/informe-otros-organismos-inspeccion-vigilancia-y-control</t>
  </si>
  <si>
    <t>Revisado el reporte realizado en la herramienta de seguimiento del PTEP, se evidenció:
  El Grupo Interno de Trabajo de Gestión Financiera, realizó el respectivo reporte en la matriz de seguimiento, relacionados con la publicación en la página web de los informes SIVICOF.
  Ahora bien, al consultar la página web de la SCRD, se evidenció la publicación de los documentos relacionados en la actividad, en los siguientes links:
  https://www.culturarecreacionydeporte.gov.co/es/transparencia-acceso-informacion-publica/planeacion-presupuesto-informes/informe-otros-organismos-inspeccion-vigilancia-y-control
  *Informes SIVICOF
  Informe Sivicof Diciembre 2023 - Publicado el 24 de enero de 2024 
  Informe Sivicof Enero 2024 - Publicado el 22 de febrero de 2024 
  Informe Sivicof Febrero 2024 - Publicado el 21 de marzo de 2024 
  Informe Sivicof Marzo 2024 - Publicado el 03 de mayo de 2024</t>
  </si>
  <si>
    <t>Se han publicado en la página web los informes de SIVICOF correspondientes a corte de 31 de julio de 2024.</t>
  </si>
  <si>
    <t>https://culturarecreacionydeporte.gov.co/es/transparencia-acceso-informacion-publica/planeacion-presupuesto-informes/informe-otros-organismos-inspeccion-vigilancia-y-control</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</si>
  <si>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https://culturarecreacionydeporte.gov.co/es/transparencia-acceso-informacion-publica/planeacion-presupuesto-informes/informe-otros-organismos-inspeccion-vigilancia-y-control</t>
    </r>
    <r>
      <rPr>
        <sz val="12"/>
        <color theme="1"/>
        <rFont val="Arial Narrow"/>
        <family val="2"/>
      </rPr>
      <t>, se evidencia la publicación mensual de los informes mensuales de SIVICOF, así:
1. Informe Sivicof abril 2024, publicado el 27/05/2024
2. Informe Sivicof mayo 2024, publicado el 24/06/24
3. Informe Sivicof junio 2024, publicado el 22/07/24
4. Informe Sivicof julio 2024, publicado el 23/08/24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</si>
  <si>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informes SIVICOF.
 Ahora bien, al consultar la página web de la SCRD, se evidenció la publicación de los documentos relacionados en la actividad, en los siguientes links:
 https://www.culturarecreacionydeporte.gov.co/es/transparencia-acceso-informacion-publica/planeación-presupuesto-informes/informe-otros-organismos-inspección-vigilancia-y-control, así:
 - Informe Sivicof abril 2023 - Fecha del documento publicado 27 de mayo de 2024 
 - Informe Sivicof mayo 2024 - Fecha del documento publicado 24 de junio de 2024 
 - Informe Sivicof junio 2024 - Fecha del documento publicado 22 de julio de 2024 
 - Informe Sivicof julio 2024 - Fecha del documento publicado 23 de agosto de 2024</t>
  </si>
  <si>
    <r>
      <rPr>
        <b/>
        <sz val="12"/>
        <color theme="1"/>
        <rFont val="Arial Narrow"/>
        <family val="2"/>
      </rPr>
      <t>Observación:</t>
    </r>
    <r>
      <rPr>
        <sz val="12"/>
        <color theme="1"/>
        <rFont val="Arial Narrow"/>
        <family val="2"/>
      </rPr>
      <t xml:space="preserve">
 *Debilidad en la verificación de cumplimiento de la actividad:
  Si bien están publicados los informes en la página web en el link correspondiente, solo registra la fecha del documento, por ende no se puede verificar que la fecha de publicación esté acorde con la programación cuatrimestral. 
</t>
    </r>
    <r>
      <rPr>
        <b/>
        <sz val="12"/>
        <color theme="1"/>
        <rFont val="Arial Narrow"/>
        <family val="2"/>
      </rPr>
      <t>Se recomienda:</t>
    </r>
    <r>
      <rPr>
        <sz val="12"/>
        <color theme="1"/>
        <rFont val="Arial Narrow"/>
        <family val="2"/>
      </rPr>
      <t xml:space="preserve">
 *Gestionar con la Oficina Asesora de Comunicaciones, como administrador de la página web, para que al momento de publicación de los informes se pueda identificar la fecha de publicación de los documentos y realizar la correcciones a que haya lugar.</t>
    </r>
  </si>
  <si>
    <t>Publicar en la pagina web los Estados Financieros de la SDCRD</t>
  </si>
  <si>
    <t>Publicar en la pagina web 4 Estados Financieros de la SDCRD</t>
  </si>
  <si>
    <t>Estados Financieros publicados</t>
  </si>
  <si>
    <t>Se realizó la publicación de los estados financieros en la página web institucional, en la sección de transparencia</t>
  </si>
  <si>
    <t>Se encuentra publicado los informes de ejecucion presupuestal. Se encuentran actualizados</t>
  </si>
  <si>
    <t>Revisado el reporte realizado en la herramienta de seguimiento del PTEP, se evidenció:
  El Grupo Interno de Trabajo de Gestión Financiera, realizó el respectivo reporte en la matriz de seguimiento, relacionados con la publicación en la página web de los estados financieros de la SCRD en el siguiente link https://www.culturarecreacionydeporte.gov.co/es/transparencia-acceso-informacion-publica/planeacion-presupuesto-informes/ejecucion-presupuestal. No obstante, al revisar el citado link no corresponde al link correcto, donde se publican los estados financieros. 
  Ahora bien, al consultar la página web de la SCRD, se evidenció la publicación en el siguiente link: https://www.culturarecreacionydeporte.gov.co/es/transparencia-acceso-informacion-publica/planeacion-presupuesto-informes/estados-financieros de los siguientes documentos:
  *ESTADOS FINANCIEROS DICIEMBRE 2023, el cual registra como fecha del documento 31 de enero de 2024. 
  *ESTADOS FINANCIEROS A MARZO DE 2024, el cual registra como fecha del documento 08 de mayo de 2024 (El cual registra cumplimiento extemporáneo, conforme a la fecha de creación del documento)
  Sin embargo, no es posible determinar la fecha de publicación de los documentos en cumplimiento de las fechas establecidas para la ejecución de la actividad.</t>
  </si>
  <si>
    <t>Observación:
  *Debilidad en la planeación y formulación del PTEP, por cuanto no hay coherencia en la planeación de la actividad en relación a la fechas para ejecutar la actividad y la Programación Cuatrimestral de las actividades, toda vez que la fecha de inicio se estableció desde el 01 de febrero de 2024, cuando los estados financieros reportados registran como fecha de documento el 31 de enero de 2024. 
  *Debilidad en la planeación y formulación del PTEP. Por cuanto se estableció como evidencia "Pantallazos de publicación y/o reporte de publicaciones mensuales y trimestrales" y se soporta el cumplimiento de la actividad solamente con el link de la pagina web de la SCRD 
  *Debilidad en cumplimiento de las fechas de ejecución del PTEP, por cuanto uno de los documentos publicados en la pagina web registra fecha de creación por fuera de los términos de ejecución de la actividad.
  Se recomienda:
  * Se recomienda se revise la coherencia de la fechas de ejecución de la actividad y la programación cuatrimestral y así determinar claramente la periodicidad de reporte de los productos a entregar, conforme a las obligación de la SCRD de publicación de los estados financieros.
  *Analizar la coherencia entre la actividad y la evidencia formulada, para que los resultados se presenten como unidad de materia.
  * las actividades se ejecuten dentro de las fechas establecidas y garantizar el cumplimiento oportuno de la actividad. Adicionalmente, se recomienda incluir en la pagina web la fecha de publicación del documento para efectos de garantizar que los soportes de cumplimiento de la actividad puedan ser evaluados de manera objetiva por la OCI.</t>
  </si>
  <si>
    <t>Se realizó la publicación de los estados financieros con corte a Junio de 2024 en la página web institucional, en la sección de transparencia</t>
  </si>
  <si>
    <t>https://culturarecreacionydeporte.gov.co/es/transparencia-acceso-informacion-publica/planeacion-presupuesto-informes/estados-financieros</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</si>
  <si>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https://culturarecreacionydeporte.gov.co/es/transparencia-acceso-informacion-publica/planeacion-presupuesto-informes/estados-financieros</t>
    </r>
    <r>
      <rPr>
        <sz val="12"/>
        <color theme="1"/>
        <rFont val="Arial Narrow"/>
        <family val="2"/>
      </rPr>
      <t>, se evidencia la publicación de los estados financieros de la Entidad con corte a junio de 2024, así:
1. ESTADO DE SITUACIÓN FINANCIERA A JUNIO 30 DE 2024, publicado el 31/07/2024
2. CERTIFICACIÓN ESTADOS FINANCIEROS JUNIO 2024, publicado el 31/07/2024
3. ESTADO DE RESULTADOS A JUNIO 30 DE 2024, publicado el 31/07/2024
4. NOTAS A LOS ESTADOS FINANCIEROS CON CORTE A JUNIO DE 2024, publicado el 31/07/2024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</si>
  <si>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los estados financieros de la SCRD en la página web de la Entidad. 
 Ahora bien, al consultar la página web de la SCRD, se evidenció la publicación de los estados financieros en el link https://culturarecreacionydeporte.gov.co/es/transparencia-acceso-informacion-publica/planeacion-presupuesto-informes/estados-financieros, donde se registra como fecha del documento 31 de julio de 2024, así:
 *ESTADO DE SITUACIÓN FINANCIERA A JUNIO 30 DE 2023 
 *CERTIFICACIÓN ESTADOS FINANCIEROS A JUNIO 2024
 *ESTADO DE RESULTADOS A JUNIO 30 DE 2024
 *NOTAS A LOS ESTADOS FINANCIEROS CON CORTE A JUNIO DE 2024.</t>
  </si>
  <si>
    <r>
      <rPr>
        <b/>
        <sz val="12"/>
        <color theme="1"/>
        <rFont val="Arial Narrow"/>
        <family val="2"/>
      </rPr>
      <t>Observación:</t>
    </r>
    <r>
      <rPr>
        <sz val="12"/>
        <color theme="1"/>
        <rFont val="Arial Narrow"/>
        <family val="2"/>
      </rPr>
      <t xml:space="preserve">
 *Debilidad en la verificación de cumplimiento de la actividad:
  Si bien están publicados los estados financieros de la SCRD en la página web en el link correspondiente, solo registra la fecha del documento, por ende no se puede verificar que la fecha de publicación esté acorde con la programación cuatrimestral.
</t>
    </r>
    <r>
      <rPr>
        <b/>
        <sz val="12"/>
        <color theme="1"/>
        <rFont val="Arial Narrow"/>
        <family val="2"/>
      </rPr>
      <t>Se recomienda:</t>
    </r>
    <r>
      <rPr>
        <sz val="12"/>
        <color theme="1"/>
        <rFont val="Arial Narrow"/>
        <family val="2"/>
      </rPr>
      <t xml:space="preserve">
 *Gestionar con la Oficina Asesora de Comunicaciones, como administrador de la página web, para que al momento de publicación de los estados financieros de la SCRD, se pueda identificar la fecha de publicación de los documentos y realizar la correcciones a que haya lugar.</t>
    </r>
  </si>
  <si>
    <t>Publicar en la pagina web las modificaciones presupuestales que se originen durante la vigencia</t>
  </si>
  <si>
    <t xml:space="preserve">Modificaciones presupuestales publicadas  </t>
  </si>
  <si>
    <t>Cuando se  originen</t>
  </si>
  <si>
    <t>Cuando se originen</t>
  </si>
  <si>
    <t>Se publicadon las modificaciones presupuestales que se han llevado a cabo a corte del 30 de abril de 2024.</t>
  </si>
  <si>
    <t>https://www.culturarecreacionydeporte.gov.co/es/transparencia-acceso-informacion-publica/planeacion-presupuesto-informes/modificaciones-presupuestales</t>
  </si>
  <si>
    <t>Revisado el reporte realizado en la herramienta de seguimiento del PTEP, se evidenció:
  El Grupo Interno de Trabajo de Gestión Financiera, realizó el respectivo reporte en la matriz de seguimiento, relacionados con la publicación en la página web de las modificaciones presupuestales originadas durante la vigencia.
  Ahora bien, al consultar la página web de la SCRD, se evidenció la publicación de los documentos relacionados en la actividad, en el siguiente link: 
  https://www.culturarecreacionydeporte.gov.co/es/transparencia-acceso-informacion-publica/planeacion-presupuesto-informes/modificaciones-presupuestales, se evidencio el siguiente documento: 
  *RESOLUCIÓN No. 76 DE 05 DE FEBRERO DE 2024 “Por la cual se efectúa un traslado en el Presupuesto Anual de Rentas e Ingresos y de Gastos e Inversiones de la Secretaría de Cultura, Recreación y Deporte entre rubros de funcionamiento” .</t>
  </si>
  <si>
    <t>Se publicaron las modificaciones presupuestales que se han llevado a cabo a corte del 30 de agosto de 2024.</t>
  </si>
  <si>
    <t>https://culturarecreacionydeporte.gov.co/es/transparencia-acceso-informacion-publica/planeacion-presupuesto-informes/modificaciones-presupuestales</t>
  </si>
  <si>
    <r>
      <rPr>
        <sz val="12"/>
        <color theme="1"/>
        <rFont val="Arial Narrow"/>
        <family val="2"/>
      </rPr>
      <t xml:space="preserve">Al revisar el link de transparencia y acceso a la información pública </t>
    </r>
    <r>
      <rPr>
        <u/>
        <sz val="12"/>
        <color rgb="FF1155CC"/>
        <rFont val="Arial Narrow"/>
        <family val="2"/>
      </rPr>
      <t>https://culturarecreacionydeporte.gov.co/es/transparencia-acceso-informacion-publica/planeacion-presupuesto-informes/modificaciones-presupuestales</t>
    </r>
    <r>
      <rPr>
        <sz val="12"/>
        <color theme="1"/>
        <rFont val="Arial Narrow"/>
        <family val="2"/>
      </rPr>
      <t>, se evidencia la publicación de las modificaciones presupuestales de la Entidad con corte a 30 de agosto de 2024, así:
1. RESOLUCIÓN No. 259 DEL 07 DE MAYO DE 2024
2. RESOLUCIÓN No. 355 DEL 29 DE MAYO DE 2024
3. RESOLUCIÓN No. 354 DEL 29 DE MAYO DE 2024
4. RESOLUCIÓN No. 380 DEL 12 DE JUNIO DE 2024
5. RESOLUCIÓN No. 382 DEL 13 DE JUNIO DE 2024
6. RESOLUCIÓN No. 392 DEL 18 DE JUNIO DE 2024
7. RESOLUCIÓN No. 422 DEL 28 DE JUNIO DE 2024
8. RESOLUCIÓN No. 473 DEL 12 DE JULIO DE 2024
9. RESOLUCIÓN No. 493 DEL 25 DE JULIO DE 2024
10. RESOLUCIÓN No. 578 DEL 30 DE AGOSTO DE 2024
Con lo cual se da por cumplida la actividad y la meta de producto para el segundo cuatrimestre.</t>
    </r>
  </si>
  <si>
    <t>Revisada la carpeta compartida para el seguimiento del PTEP y el reporte de la matriz de seguimiento, se evidenció:
  El Grupo Interno de Trabajo de Gestión Financiera realizó el respectivo reporte en la matriz de seguimiento, relacionados con la publicación en la página web de las modificaciones presupuestales originadas durante la vigencia.
  Ahora bien, al consultar la página web de la SCRD, se evidenció la publicación de las Resoluciones por las cuales se efectúan traslados en el Presupuesto Anual de Rentas e Ingresos y de Gastos e Inversiones de la SCRD entre rubros de funcionamiento, en el siguiente link: 
  https://www.culturarecreacionydeporte.gov.co/es/transparencia-acceso-informacion-publica/planeacion-presupuesto-informes/modificaciones-presupuestales, así: 
 *RESOLUCIÓN No. 259 DEL 07 DE MAYO DE 2024.
 *RESOLUCIÓN No. 355 DEL 29 DE MAYO DE 2024.
 *RESOLUCIÓN No. 354 DEL 29 DE MAYO DE 2024.
 *RESOLUCIÓN No. 380 DEL 12 DE JUNIO DE 2024.
 *RESOLUCIÓN No. 382 DEL 13 DE JUNIO DE 2024.
 *RESOLUCIÓN No. 392 DEL 18 DE JUNIO DE 2024.
 *RESOLUCIÓN No. 422 DEL 28 DE JUNIO DE 2024.
 *RESOLUCIÓN No. 473 DEL 12 DE JULIO DE 2024.
 *RESOLUCIÓN No. 493 DEL 25 DE JULIO DE 2024.
 *RESOLUCIÓN No. 578 DEL 30 DE AGOSTO DE 2024.</t>
  </si>
  <si>
    <t>Publicar en la pagina web el presupuesto asignado a la SDCRD para cada vigencia</t>
  </si>
  <si>
    <t>Publicar en la pagina web el presupuesto asignado a la SDCRD para cada vigencia.</t>
  </si>
  <si>
    <t>Publicación del presupuesto asignado</t>
  </si>
  <si>
    <t>Se realizó la publicación en la página web de l Decreto No. 643 de 29 de diciembre de 2023 “Por el cual se liquida el Presupuesto Anual de Rentas e Ingresos y de Gastos e Inversiones de Bogotá, Distrito Capital, para la vigencia fiscal comprendida entre el 1 de enero y el 31 de diciembre de 2024"</t>
  </si>
  <si>
    <t>https://www.culturarecreacionydeporte.gov.co/es/transparencia-acceso-informacion-publica/planeacion-presupuesto-informes/presupuesto-asignado</t>
  </si>
  <si>
    <t>Revisado el reporte realizado en la herramienta de seguimiento del PTEP, se evidenció:
  El Grupo Interno de Trabajo de Gestión Financiera, realizó el respectivo reporte en la matriz de seguimiento, relacionados con la publicación en la página web del presupuesto asignado a la SDCRD para cada vigencia.
  Ahora bien, al consultar la página web de la SCRD, se evidenció la publicación de los documentos relacionados en la actividad, en el siguiente link:
  https://www.culturarecreacionydeporte.gov.co/es/transparencia-acceso-informacion-publica/planeacion-presupuesto-informes/presupuesto-asignado, se evidencio el siguiente documento: 
  Decreto No. 643 de 29 de diciembre de 2023 “Por el cual se liquida el Presupuesto Anual de Rentas e Ingresos y de Gastos e Inversiones de Bogotá, Distrito Capital, para la vigencia fiscal comprendida entre el 1 de enero y el 31 de diciembre de 2024". 
  Sin embargo, no es posible determinar la fecha de publicación del documento en cumplimiento de las fechas establecidas para la ejecución de la actividad.</t>
  </si>
  <si>
    <t>Observación:
  *Debilidad en cumplimiento de las fechas de ejecución del PTEP, por cuanto el documento publicado en la pagina web registra fecha de creación por fuera de los términos de ejecución de la actividad.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Se recomienda:
  * las actividades se ejecuten dentro de las fechas establecidas y garantizar el cumplimiento oportuno de la actividad. Adicionalmente, se recomienda incluir en la pagina web la fecha de publicación del documento para efectos de garantizar que los soportes de cumplimiento de la actividad puedan ser evaluados de manera objetiva por la OCI. 
  *Analizar la coherencia entre la actividad y la evidencia formulada, para que los resultados se presenten como unidad de materia.</t>
  </si>
  <si>
    <t>NA</t>
  </si>
  <si>
    <t>Esta actividad no cuenta con actividades programadas para el segundo cuatrimestre.</t>
  </si>
  <si>
    <r>
      <rPr>
        <b/>
        <sz val="12"/>
        <color theme="1"/>
        <rFont val="Arial Narrow"/>
        <family val="2"/>
      </rPr>
      <t>SEGUIMIENTO OBSERVACIONES Y RECOMENDACIONES OCI AL 30/04/2024</t>
    </r>
    <r>
      <rPr>
        <sz val="12"/>
        <color theme="1"/>
        <rFont val="Arial Narrow"/>
        <family val="2"/>
      </rPr>
      <t xml:space="preserve">
  Las observaciones realizadas por la OCI al 30/04/2024 NO fueron acogidas por la dependencia.</t>
    </r>
  </si>
  <si>
    <t>1.13</t>
  </si>
  <si>
    <t xml:space="preserve">Mantener actualizado en el Menú Participa de la SCRD en página web, la información relacionada con el SDACP </t>
  </si>
  <si>
    <t>1 Menú Participa de la SCRD actualizado con la información de la SDACP</t>
  </si>
  <si>
    <t>Menú Participa de la SCRD</t>
  </si>
  <si>
    <t>Link  del Menú Participa en la página web de la entidad</t>
  </si>
  <si>
    <t>Dirección de Asuntos Locales y Participación</t>
  </si>
  <si>
    <t>Oficina Asesora de Comunicaciones 
Oficina Asesora de Planeación</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</si>
  <si>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mayo y se programaron las actividades hasta el tercer cuatrimestre del año. 
  Se recomienda:
  * Se recomienda se revise la coherencia de la fechas de ejecución de la actividad y la programación cuatrimestral y así determinar claramente la periodicidad de reporte de los productos a entregar.</t>
  </si>
  <si>
    <t>Debido al control de cambios realizado el 1/8/2024 version 2 de esta matriz , reportamos el avance de enero a agosto. Se actualizaron y publicaron los avances del Plan de Participación 2023, Plan de Participación 2024, y se publicó la Estrategia de Participación 2024.</t>
  </si>
  <si>
    <r>
      <rPr>
        <b/>
        <sz val="12"/>
        <rFont val="Arial Narrow"/>
        <family val="2"/>
      </rPr>
      <t>Link Menú Participa:</t>
    </r>
    <r>
      <rPr>
        <sz val="12"/>
        <rFont val="Arial Narrow"/>
        <family val="2"/>
      </rPr>
      <t xml:space="preserve"> </t>
    </r>
    <r>
      <rPr>
        <u/>
        <sz val="12"/>
        <color rgb="FF1155CC"/>
        <rFont val="Arial Narrow"/>
        <family val="2"/>
      </rPr>
      <t xml:space="preserve">https://culturarecreacionydeporte.gov.co/es/participa
</t>
    </r>
    <r>
      <rPr>
        <b/>
        <sz val="12"/>
        <rFont val="Arial Narrow"/>
        <family val="2"/>
      </rPr>
      <t xml:space="preserve"> Transparencia:</t>
    </r>
    <r>
      <rPr>
        <u/>
        <sz val="12"/>
        <color rgb="FF1155CC"/>
        <rFont val="Arial Narrow"/>
        <family val="2"/>
      </rPr>
      <t>https://culturarecreacionydeporte.gov.co/es/transparencia-acceso-informacion-publica</t>
    </r>
    <r>
      <rPr>
        <sz val="12"/>
        <rFont val="Arial Narrow"/>
        <family val="2"/>
      </rPr>
      <t xml:space="preserve"> </t>
    </r>
    <r>
      <rPr>
        <b/>
        <sz val="12"/>
        <rFont val="Arial Narrow"/>
        <family val="2"/>
      </rPr>
      <t>Item 6. Participa</t>
    </r>
    <r>
      <rPr>
        <sz val="12"/>
        <rFont val="Arial Narrow"/>
        <family val="2"/>
      </rPr>
      <t xml:space="preserve">
</t>
    </r>
    <r>
      <rPr>
        <b/>
        <sz val="12"/>
        <rFont val="Arial Narrow"/>
        <family val="2"/>
      </rPr>
      <t>Otras evidencias en este enlace:</t>
    </r>
    <r>
      <rPr>
        <sz val="12"/>
        <rFont val="Arial Narrow"/>
        <family val="2"/>
      </rPr>
      <t xml:space="preserve"> </t>
    </r>
    <r>
      <rPr>
        <u/>
        <sz val="12"/>
        <color rgb="FF1155CC"/>
        <rFont val="Arial Narrow"/>
        <family val="2"/>
      </rPr>
      <t>https://drive.google.com/drive/folders/1CGDPhi5mP3YLgfaYKw-moV3u6s8BLBCZ?usp=drive_link</t>
    </r>
  </si>
  <si>
    <t>Al revisar el Link de Transparencia y Acceso a la Información Pública y el LInk Participa, se evidencia la publicación de la Estrategia de Participación y el Plan de Participación, de las vigencias 2023 y 2024. Asi mismo, en el Drive de eviencias se encuentran publicados los soportes de la gestión realizada para la actualización de la información publicada en la página web, en los dos link enunciados.
Con lo reportado se da por cumplida la actividad y la meta de producto para el primer y segundo cuatrimestre.</t>
  </si>
  <si>
    <t>Revisada la carpeta compartida para el seguimiento del PTEP y el reporte de la matriz de seguimiento, se evidenció:
 La Dirección de Asuntos Locales y Participación reportó y soportó la actualización del menú "Participa" de la SCRD en la página web de la entidad, el cual redirecciona al micrositio del Sistema Distrital de Arte Cultura y Patrimonio -SDACP- e indicó que se actualiza permanentemente la información.
  Ahora bien, al consultar la página web de la SCRD el link https://culturarecreacionydeporte.gov.co/es/participa, se verificaron las publicaciones en el cuatrimestre evaluado, así: 
 *Estrategia de participación ciudadana SCRD 2024.
 *Plan de Participación Ciudadana 2024.</t>
  </si>
  <si>
    <t>1.14</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</si>
  <si>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</si>
  <si>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</si>
  <si>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</si>
  <si>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</si>
  <si>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</si>
  <si>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Durante el primer cuatrimestre de 2024 la DPJ atendió 64 de las orientaciones virtuales y/o presenciales lo que corresponde al 100% de las misma, requeridas para la formalización y el fortalecimiento por las ESAL de competencia de la SCRD</t>
  </si>
  <si>
    <t>Teniendo en cuenta la cantidad de radicados orfeo, se relacionan y se aportan como evidencia una muestra representativa de las mismas: 20242300082343, 20242300082423, 20242300082633, 20242300087513, 20242300089163, 20242300090683, 20242300090823, 20242300090893, 20242300092393, 20242300093393, 20242300094023, 20242300094193, 20242300094673, 20242300097043, 20242300100713, 20242300102443, 20242300116373, 20242300116443, 20242300118123, 20242300120593, 20242300121103, 20242300121403, 20242300123063, 20242300123603, 20242300125213, 20242300129843, 20242300133943, 20242300134203, 20242300136353, 20242300137373, 20242300139293, 20242300150683.</t>
  </si>
  <si>
    <t>Se dio cumplimiento a la atención efectuada con respecto a las ESAL de competencia de la entidad.</t>
  </si>
  <si>
    <t>Revisada la carpeta compartida para el seguimiento del PTEP y el reporte de la matriz de seguimiento, se evidenció:
  La Dirección de Personas Jurídicas, reporto 64 orientaciones y soporto en la carpeta de evidencias que se efectuaron en el cuatrimestre 32 orientaciones virtuales y presenciales con el propósito formalizar y fortalecer las ESAL de competencia de la SCRD. 
  Ahora bien, se verificó en el sistema documental Orfeo que los siguientes radicados 20242300121103, 20242300121403, 20242300123063, 20242300123603, (muestra aleatoria) que se encontraban debidamente radicados, evidenciando el cumplimiento de las orientaciones por parte de la Dirección de Personas Jurídicas.</t>
  </si>
  <si>
    <t>Observación
  *Debilidad en la planeación y formulación del PTEP:
  No hay coherencia en la formulación de la actividad en relación a la programación cuatrimestral, toda vez que la unidad de medida para el tercer cuatrimestre, no corresponde a la establecida en los dos primeros cuatrimestres. 
  Se recomienda:
  * Se recomienda se revise la coherencia de la programación cuatrimestral y así determinar claramente la unidad de medida para el tercer cuatrimestre.</t>
  </si>
  <si>
    <t>Durante el segundo cuatrimestre de 2024, la Dirección de Personas Jurídicas, brindó 87 orientaciones virtuales, lo que representa el 100% de las solicitudes recibidas para la formalización y fortalecimiento de las Entidades Sin Ánimo de Lucro (ESAL) bajo la competencia de la Secretaría de Cultura, Recreación y Deporte (SCRD).
Es importante destacar que esta actividad es de carácter continuo y está disponible en todo momento para los usuarios que requieran orientación. Debido a su naturaleza permanente y no programable en intervalos específicos, no es viable establecer una programación cuatrimestral como se sugiere en la observación. Sin embargo, seguiremos monitoreando y ajustando nuestras prácticas para asegurar que se mantenga la coherencia y la efectividad en la atención brindada.</t>
  </si>
  <si>
    <t>Radicados Orfeo: 20242300166133, 20242300167473, 20242300167493, 20242300170623, 20242300175563, 20242300178403, 20242300180673, 20242300181003, 20242300192393, 20242300192643, 20242300195213, 20242300198183, 20242300201043, 20242300203193, 20242300206773, 20242300210193, 20242300210253, 20242300215593, 20242300220033, 20242300220433, 20242300224683, 20242300225973, 20242300226143, 20242300226163, 20242300226353, 20242300226363, 20242300226383, 20242300228243, 20242300228753, 20242300229603, 20242300231013, 20242300233403, 20242300233883, 20242300244843, 20242300246803, 20242300247443, 20242300249963, 20242300252533, 20242300252913, 20242300253783, 20242300254353, 20242300254463, 20242300255283, 20242300257583, 20242300257673, 20242300259973, 20242300261243, 20242300262263, 20242300264533, 20242300266613, 20242300268253, 20242300268363, 20242300282093, 20242300285143, 20242300285963, 20242300285973, 20242300286963, 20242300290573, 20242300291253, 20242300291413, 20242300291573, 20242300291723, 20242300291893, 20242300293233, 20242300293633, 20242300294793, 20242300296383, 20242300296463, 20242300300853, 20242300300903, 20242300301003, 20242300301253, 20242300302803, 20242300306863, 20242300307093, 20242300307973, 20242300308723, 20242300310383, 20242300310693, 20242300313283, 20242300320023, 20242300320123, 20242300320353, 20242300320493, 20242300320643, 20242300323053, 20242300326353</t>
  </si>
  <si>
    <t>Al revisar los 87 radicados reportados como evidencia en ORFEO, se valida la realización de 87 orientaciones virtuales para la formalización y el fortalecimiento de las ESAL de competencia de la SCRD. 
Con lo reportado se da por cumplida la actividad y la meta de producto para el segundo cuatrimestre.</t>
  </si>
  <si>
    <t>Revisada la carpeta compartida para el seguimiento del PTEP y el reporte de la matriz de seguimiento, se evidenció:
  La Dirección de Personas Jurídicas reportó y soportó en la carpeta de evidencias que se efectuaron en el cuatrimestre 87 orientaciones virtuales y presenciales con el propósito formalizar y fortalecer las ESAL de competencia de la SCRD. 
  Ahora bien, se verificó en el sistema documental Orfeo que, los siguientes radicados 20242300291893, 20242300293233, 20242300293633, 20242300294793, (muestra aleatoria), se encontraban debidamente radicados y suscritos, evidenciando el cumplimiento de las orientaciones por parte de la Dirección de Personas Jurídicas.</t>
  </si>
  <si>
    <t>1.15</t>
  </si>
  <si>
    <t>Generar el reporte de las jornadas informativas sobre los diferentes programas que permitan el acceso a actividades culturales, recreativas y deportivas de la ciudad</t>
  </si>
  <si>
    <t>04 Reportes con numero de radicado</t>
  </si>
  <si>
    <t>Reportes de las jornadas informativas
02 – DACP  (Avance I y III)
02 -DF  (Avance II y III)</t>
  </si>
  <si>
    <t>Número de radicado del reporte</t>
  </si>
  <si>
    <t xml:space="preserve">Dirección de Arte Cultura y Patrimonio
 Dirección de Fomento </t>
  </si>
  <si>
    <t>Dirección de Arte Cultura y Patrimonio
 Dirección de Fomento</t>
  </si>
  <si>
    <t>1 (DACP)</t>
  </si>
  <si>
    <t>1 (DF)</t>
  </si>
  <si>
    <t>2 ( 1 DACP- 1 DF)</t>
  </si>
  <si>
    <t>La Dirección de Arte, Cultura y Patrimonio generó el reporte que contiene la relación de las quince (15) jornadas informativas realizadas durante el primer cuatrimestre de 2024 en universidades públicas y privadas de Bogotá, en el marco del cronograma de apertura y cierre de las convocatorias "Beca de apoyo para la profesionalización de artistas".</t>
  </si>
  <si>
    <t>Ver radicado Orfeo:
 20243100176603</t>
  </si>
  <si>
    <t>Se realizaron las jornadas informativas relacionadas con la DACP.</t>
  </si>
  <si>
    <t>Revisada la carpeta compartida para el seguimiento del PTEP y el reporte de la matriz de seguimiento, se evidenció:
  La Dirección de Arte Cultura y Patrimonio, reportó para el cuatrimestre que se efectuaron 17 jornadas informativas sobre los diferentes programas de acceso a las actividades culturales, recreativas y deportivas de la ciudad, así: 
  "JORNADAS INFORMATIVAS BECA DE APOYO PARA LA PROFESIONALIZACIÓN DE ARTISTAS SGCA - REPORTE PRIMER CUATRIMESTRE DE 2024" mediante el radiado N.º 20243100176603 de fecha 09 de mayo de 2024, en el marco del cronograma de apertura y cierre de la convocatoria "Beca de apoyo para la profesionalización de artistas". 
  No obstante, si bien el documento fue radicado en el sistema de gestión documental, no se encuentra en formato institucional y no registra flujo de revisión y aprobación por el responsable de la dependencia.</t>
  </si>
  <si>
    <t>Observación.
  * Debilidad en los soportes documentales, por cuanto no se encuentra en formato institucional y se considera necesario que al ser un reporte que obedece al cumplimiento de una de las actividades del PTEC, debería ser suscrito por las instancias de aprobación del documento
  Se recomienda.
  *Es indispensable que los reportes se encuentren debidamente formalizados y suscritos por los responsables de la dependencia y se garantice el uso de un formato institucional.</t>
  </si>
  <si>
    <t>Se realizó reporte de las jornadas informativas realizadas en el marco del Programa Distrital de Estimulos durante la vigencia 2024</t>
  </si>
  <si>
    <t>Radicado Orfeo No. 20242200337363</t>
  </si>
  <si>
    <t>Al revisar el radicado reportado como evidencia en el sistema ORFEO, se valida el reporte de las jornadas informativas realizadas por la Dirección de Fomento para el Programa Distrital de Estímulos en pro del acceso a actividades culturales de la ciudad. 
Con lo reportado se da por cumplida la actividad y la meta de producto del segundo cuatrimestre; sin embargo, el reporte fue reallizado de forma extemporánea dado que la fecha del reporte es del 04/09/2024 y el segundo cuatrimestre cierra el 30/08/2024.</t>
  </si>
  <si>
    <t>Revisada la carpeta compartida para el seguimiento del PTEP y el reporte de la matriz de seguimiento, se evidenció:
 La Dirección de Fomento reportó, para el cuatrimestre, que se efectuaron jornadas informativas realizadas en el marco del Programa Distrital de Estímulos durante la vigencia 2024, así: 
 *Radicado N.º : 20242200337363 de fecha 04 de septiembre de 2024, mediante el cual la Dirección de Fomento reporta la realización de 22 jornadas informativas en el marco del Programa Distrital de Estímulos en pro del acceso a actividades
 culturales de la ciudad adelantadas por la Dirección de Fomento con corte a 30 de agosto de 2024.
 Ahora bien, se verificó que el documento radicado en el sistema de gestión documental, se encuentra en formato institucional y registra flujo de revisión y aprobación por el responsable de la dependencia. 
 No obstante, se registra cumplimiento extemporáneo de la actividad.</t>
  </si>
  <si>
    <r>
      <rPr>
        <b/>
        <sz val="12"/>
        <color theme="1"/>
        <rFont val="Arial Narrow"/>
        <family val="2"/>
      </rPr>
      <t>Observación.</t>
    </r>
    <r>
      <rPr>
        <sz val="12"/>
        <color theme="1"/>
        <rFont val="Arial Narrow"/>
        <family val="2"/>
      </rPr>
      <t xml:space="preserve">
  * Debilidad en los soportes documentales, por cuanto la fecha del reporte es el 04 de septiembre de 2024, registrando extemporaneidad. 
</t>
    </r>
    <r>
      <rPr>
        <b/>
        <sz val="12"/>
        <color theme="1"/>
        <rFont val="Arial Narrow"/>
        <family val="2"/>
      </rPr>
      <t>Se recomienda.</t>
    </r>
    <r>
      <rPr>
        <sz val="12"/>
        <color theme="1"/>
        <rFont val="Arial Narrow"/>
        <family val="2"/>
      </rPr>
      <t xml:space="preserve">
  *Es indispensable que los reportes se encuentren dentro de los términos del cuatrimestre evaluado.</t>
    </r>
  </si>
  <si>
    <t>1.16</t>
  </si>
  <si>
    <t xml:space="preserve">Publicar en el micrositio del Sistema Distrital de Arte Cultura y Patrimonio, listados de representantes y actas de los espacios establecidos en el decreto 336 de 2022 (Minimo 6 sesiones por vigencia) (teniendo en cuenta la información suceptible de ser publicada) </t>
  </si>
  <si>
    <t xml:space="preserve">100%
(Total actas de espacios y  listados de consejeros / total espacios y listado de consejeros publicados) </t>
  </si>
  <si>
    <t>Reporte publicaciones del micrositio</t>
  </si>
  <si>
    <t>Link de las publicaciones realizadas en el micrositio de participación</t>
  </si>
  <si>
    <t>Debido al control de cambios realizado el 1/8/2024 version 2 de esta matriz , reportamos el avance de enero a agosto.  Donde se realizó la actualización periódica del micrositio del Sistema Distrital de Arte, Cultura y Patrimonio, con la respectiva información de integrantes, actas, reglamentos y agendas.</t>
  </si>
  <si>
    <r>
      <rPr>
        <sz val="12"/>
        <rFont val="Arial Narrow"/>
        <family val="2"/>
      </rPr>
      <t xml:space="preserve">Micrositio del Sistema Distrital de Arte, Cultura y Patrimonio (al hacer clic en cada consejo se pueden evidenciar los documentos solicitados):
</t>
    </r>
    <r>
      <rPr>
        <u/>
        <sz val="12"/>
        <color rgb="FF1155CC"/>
        <rFont val="Arial Narrow"/>
        <family val="2"/>
      </rPr>
      <t>https://www.culturarecreacionydeporte.gov.co/es/sistema-distrital-arte/estructura</t>
    </r>
    <r>
      <rPr>
        <sz val="12"/>
        <rFont val="Arial Narrow"/>
        <family val="2"/>
      </rPr>
      <t xml:space="preserve"> 
Adicionalmente en la matriz Informe cuantitaivo mensual del SDACP, podrán consultar por cada Consejo la informacion correspondiente: </t>
    </r>
    <r>
      <rPr>
        <u/>
        <sz val="12"/>
        <color rgb="FF1155CC"/>
        <rFont val="Arial Narrow"/>
        <family val="2"/>
      </rPr>
      <t>https://drive.google.com/drive/folders/1GCFaRGdq6SfwAevX0yCDUVDntXoDdRRh</t>
    </r>
    <r>
      <rPr>
        <sz val="12"/>
        <rFont val="Arial Narrow"/>
        <family val="2"/>
      </rPr>
      <t xml:space="preserve">
</t>
    </r>
  </si>
  <si>
    <r>
      <rPr>
        <sz val="12"/>
        <color theme="1"/>
        <rFont val="Arial Narrow"/>
        <family val="2"/>
      </rPr>
      <t xml:space="preserve">Al revisar el link </t>
    </r>
    <r>
      <rPr>
        <u/>
        <sz val="12"/>
        <color rgb="FF1155CC"/>
        <rFont val="Arial Narrow"/>
        <family val="2"/>
      </rPr>
      <t>https://www.culturarecreacionydeporte.gov.co/es/sistema-distrital-arte/estructura</t>
    </r>
    <r>
      <rPr>
        <sz val="12"/>
        <color theme="1"/>
        <rFont val="Arial Narrow"/>
        <family val="2"/>
      </rPr>
      <t>, se evidencian las siguientes publicaciones de los representantes y actas de los siguientes consejos:
1. Consejo Distrital de Arte, Cultura y Patrimonio: Acta No. 01 CDACP - 07 de junio de 2024
2. Consejo de Cultura para Asuntos Locales: Acta No. 01 CCAL - 08 de mayo de 2024, Acta No. 02 CCAL - 04 de junio de 2024, Acta No. 03 CCAL - 15 de agosto de 2024, Reglamento Interno del Consejo de Cultura para Asuntos Locales 2024 del 04 de junio, 
3. Consejos Locales de Arte, Cultura y Patrimonio: Actas de los consejos locales de las 20 localidades del Distrito.
En el Drive de evidencias se validan los informes "BALANCE CUANTITATIVO DEL SISTEMA DISTRITAL DE ARTE CULTURA Y PATRIMONIO" de los meses de enero, febrero, marzo, abril, mayo, junio, julio y agosto de 2024.
Con lo reportado se da por cumplida la actividad y la meta de producto del segundo cuatrimestre.</t>
    </r>
  </si>
  <si>
    <t>Revisada la carpeta compartida para el seguimiento del PTEP y el reporte de la matriz de seguimiento, se evidenció:
 La Dirección de Asuntos Locales y Participación reportó la publicación de los listados de representantes y actas de los espacios establecidos en el Decreto 336 de 2022. 
 Ahora bien, al consultar la página web de la SCRD y el link que reportó la dependencia, se verificó conforme a muestra aleatoria la publicación de los listados de los representantes y de las actas de los espacios establecidos en el Decreto 336 de 2022, así:
 1. Consejo de Cultura para Asuntos Locales: https://www.culturarecreacionydeporte.gov.co/es/sistema-distrital-arte/estructura/ccal (Acta No. 01 - 08 de mayo de 2024; Acta No. 02 - 04 de junio de 2024; Acta No. 03 - 15 de agosto de 2024; Reglamento Interno del Consejo de Cultura para Asuntos Locales 2024 - 04 de junio de 2024)
  2. Consejo Distrital de Música: https://www.culturarecreacionydeporte.gov.co/es/sistema-distrital-arte/estructura/cdm (Acta No. 02 - 30 de mayo de 2024; Acta No. 03 - 27 de junio de 2024; Acta No. 04 - 25 de julio de 2024; Agenda Participativa Anual Consejo Distrital de Música 2024 - Julio de 2024).
 3. Consejo Distrital de Infraestructura Cultural: https://www.culturarecreacionydeporte.gov.co/es/sistema-distrital-arte/estructura/cdic (Acta No 03 Consejo Distrital de Infraestructura Cultural - 09 de mayo de 2024)
 4. Consejo Distrital de Arte Cultura y Patrimonio: https://www.culturarecreacionydeporte.gov.co/es/sistema-distrital-arte/estructura/cdacp (Acta No. 01 CDACP - 07 de junio de 2024)
 Así mismo, reporto en https://drive.google.com/drive/folders/1GCFaRGdq6SfwAevX0yCDUVDntXoDdRRh, los "BALANCE CUANTITATIVO DEL SISTEMA DISTRITAL DE ARTE CULTURA Y PATRIMONIO" de los meses de mayo, junio, julio y agosto de 2024. Sin embargo, los informes reposan en una carpeta de drive diferente a la compartida para el seguimiento del PTEP.</t>
  </si>
  <si>
    <r>
      <rPr>
        <b/>
        <sz val="12"/>
        <color theme="1"/>
        <rFont val="Arial Narrow"/>
        <family val="2"/>
      </rPr>
      <t>Observación.</t>
    </r>
    <r>
      <rPr>
        <sz val="12"/>
        <color theme="1"/>
        <rFont val="Arial Narrow"/>
        <family val="2"/>
      </rPr>
      <t xml:space="preserve">
  * Debilidad en los soportes documentales, por cuanto los mismos no reposan en la carpeta de evidencias destinado para la consolidación de evidencias del PTEP, sino en un drive diferente. 
</t>
    </r>
    <r>
      <rPr>
        <b/>
        <sz val="12"/>
        <color theme="1"/>
        <rFont val="Arial Narrow"/>
        <family val="2"/>
      </rPr>
      <t xml:space="preserve">  Se recomienda.</t>
    </r>
    <r>
      <rPr>
        <sz val="12"/>
        <color theme="1"/>
        <rFont val="Arial Narrow"/>
        <family val="2"/>
      </rPr>
      <t xml:space="preserve">
  *Es indispensable que los soportes se alojen en la carpeta de drive destinada por Oficina Asesora de Planeación, para compilación de las evidencias que dan cumplimiento a la actividad, para ser valoradas de manera uniforme con el reporte realizado en la matriz de seguimiento.</t>
    </r>
  </si>
  <si>
    <t>1.17</t>
  </si>
  <si>
    <t>Generar reporte sobre las actualizaciones de información, visitas e interacciones de los usuarios con las publicaciones, y micrositios,realizadas en la página web de BibloRed</t>
  </si>
  <si>
    <t>12 reportes</t>
  </si>
  <si>
    <t>Número de Reportes con actualizaciones de información, visitas e interacciones de los usuarios con las publicaciones, y micrositios mensuales de la página Web de Biblored.(Mes Vencido)</t>
  </si>
  <si>
    <t xml:space="preserve">Reporte </t>
  </si>
  <si>
    <t>Dirección de Lectura y Bibliotecas</t>
  </si>
  <si>
    <t>No se recibió ningún reporte de avance por parte del área.</t>
  </si>
  <si>
    <t>Revisada la carpeta compartida para el seguimiento del PTEP y el reporte de la matriz de seguimiento, se evidenció:
  La Dirección de Lectura y Bibliotecas Arte Cultura y Patrimonio, no reporto ni soporto cumplimiento de la actividad.</t>
  </si>
  <si>
    <t>Observación
  *Debilidad en la planeación y formulación del PTEP: No hay coherencia en la formulación de la actividad en relación a la programación cuatrimestral, toda vez que la unidad de medida para el tercer cuatrimestre, no corresponde a la establecida en los dos primeros cuatrimestres. 
  *Debilidad en cumplimiento de las fechas de ejecución del PTEP:
  Se recomienda:
  * Se recomienda se revise la coherencia de la programación cuatrimestral y así determinar claramente la unidad de medida para el tercer cuatrimestre.
  * las actividades se ejecuten dentro de las fechas establecidas y garantizar el cumplimiento oportuno de la actividad.</t>
  </si>
  <si>
    <t>Se realizaron 8 reportes en lo corrido del año 2024, en donde se reflejan noticias, comportamiento de las visitas, publicación de orferta y temas de interés para la comunidad de Biblored y la ciudadanía en general</t>
  </si>
  <si>
    <r>
      <rPr>
        <u/>
        <sz val="12"/>
        <color rgb="FF000000"/>
        <rFont val="Arial Narrow"/>
        <family val="2"/>
      </rPr>
      <t>Informes Página Web de Biblored</t>
    </r>
    <r>
      <rPr>
        <b/>
        <u/>
        <sz val="12"/>
        <color rgb="FF0563C1"/>
        <rFont val="Arial Narrow"/>
        <family val="2"/>
      </rPr>
      <t xml:space="preserve">
</t>
    </r>
    <r>
      <rPr>
        <u/>
        <sz val="12"/>
        <color rgb="FF0563C1"/>
        <rFont val="Arial Narrow"/>
        <family val="2"/>
      </rPr>
      <t>https://drive.google.com/drive/u/1/folders/1xK0MLAdx3QxIY5BS2qEmMlmkVobLJIRZ</t>
    </r>
  </si>
  <si>
    <t>En el Drive de evidencias se encuentran 7 reportes mensuales en los que se relacionan actualizaciones de información, visitas e interacciones de los usuarios con las publicaciones, y micrositios de la página Web de Biblored. No obstante, al ser un reporte mes vencido se identifica la ausencia del reporte del mes de mayo.
Con lo reportado se da por cumplida la actividad y la meta de producto del primer cuatrimestre, reportes de enero, febrero, marzo y abril.
Con lo reportado se evidencia incumplimiento en la actividad y la meta de producto del segundo cuatrimestres, ya que solamente se encuentran 3 de los cuatro informes establecidos como meta: junio, julio y agosto.</t>
  </si>
  <si>
    <t>Revisada la carpeta compartida para el seguimiento del PTEP y el reporte de la matriz de seguimiento, se evidenció:
 La Dirección de Lectura y Bibliotecas reportó y soportó la generación de cuatro (4) reportes de las publicaciones realizadas desde el mes de mayo al mes de agosto de 2024 en el micrositio de Biblored. 
 Ahora bien, al revisar los soportes de cumplimiento de la actividad que adjuntó la dependencia ejecutora, se evidenció que se solo se generaron (3) reportes de manera mensualizada correspondientes a los meses de junio, julio y agosto de 2024, no cumpliendo la meta establecida para el cuatrimestre evaluado. 
 Así mismo, los documentos no registran quien elaboró, como tampoco flujo de revisión y aprobación y no se encuentran en formato institucional.</t>
  </si>
  <si>
    <r>
      <rPr>
        <b/>
        <sz val="12"/>
        <color theme="1"/>
        <rFont val="Arial Narrow"/>
        <family val="2"/>
      </rPr>
      <t>Observación</t>
    </r>
    <r>
      <rPr>
        <sz val="12"/>
        <color theme="1"/>
        <rFont val="Arial Narrow"/>
        <family val="2"/>
      </rPr>
      <t xml:space="preserve">
  * Debilidad en los soportes documentales, por cuanto no se encuentra en formato institucional y debería ser suscrito por las instancias de elaboración y aprobación del documento.
  *Debilidad en cumplimiento de las fechas de ejecución del PTEP:
</t>
    </r>
    <r>
      <rPr>
        <b/>
        <sz val="12"/>
        <color theme="1"/>
        <rFont val="Arial Narrow"/>
        <family val="2"/>
      </rPr>
      <t xml:space="preserve">  
Se recomienda:</t>
    </r>
    <r>
      <rPr>
        <sz val="12"/>
        <color theme="1"/>
        <rFont val="Arial Narrow"/>
        <family val="2"/>
      </rPr>
      <t xml:space="preserve">
 *Es indispensable que los reportes se encuentren debidamente formalizados y suscritos por los responsables de la dependencia y se garantice el uso de un formato institucional. 
  *Las actividades se ejecuten dentro de las fechas establecidas y garantizar el cumplimiento oportuno de la actividad.</t>
    </r>
  </si>
  <si>
    <t>1.18</t>
  </si>
  <si>
    <t>Realizar publicaciones en el micrositio de la DEEP</t>
  </si>
  <si>
    <t>Publicaciones</t>
  </si>
  <si>
    <t>Publicaciones en el micrositio de la DEEP</t>
  </si>
  <si>
    <t>Link de publicaciones en el micrositio</t>
  </si>
  <si>
    <t>Dirección de Economía, Estudios y Política</t>
  </si>
  <si>
    <t>Se realizó la publicación de la información con respecto a:
 - ¿Cómo le fue a la economía del sector cultural y creativo de Bogotá?
 - Capital Creativo: una iniciativa de crédito financiero para la cultura y la creatividad
 - Sabor Bogotá: una apuesta para consolidar la oferta gastronómica de la ciudad</t>
  </si>
  <si>
    <t>https://www.culturarecreacionydeporte.gov.co/es/economia-estudios-y-politica/noticias</t>
  </si>
  <si>
    <t>Se dio cumplimiento a la publicación en micrositio de la DEEP.</t>
  </si>
  <si>
    <t>Revisado el reporte realizado en la herramienta de seguimiento del PTEP, se evidenció:
  La Dirección de Economía Estudios y Política, reportó el link de publicaciones en el micrositio de la página web de la DEEP.
  Ahora bien, al consultar el link https://www.culturarecreacionydeporte.gov.co/es/economia-estudios-y-politica/noticias, se verificó la publicación de tres (3) noticias, para efectos de cumplir con el producto establecido en la actividad.
  -Fecha de publicación 28 enero 2024 - ¿Cómo le fue a la economía del sector cultural y creativo de Bogotá?
  -Fecha de publicación 22 enero 2024 - Capital Creativo: una iniciativa de crédito financiero para la cultura y la creatividad
  -Fecha de publicación 28 febrero 2024 - Sabor Bogotá: una apuesta para consolidar la oferta gastronómica de la ciudad</t>
  </si>
  <si>
    <r>
      <rPr>
        <sz val="12"/>
        <color theme="1"/>
        <rFont val="Arial Narrow"/>
        <family val="2"/>
      </rPr>
      <t xml:space="preserve">Se evidencia incumplimiento en el reporte por parte del área responsable.
No obstante, al revisar el link </t>
    </r>
    <r>
      <rPr>
        <u/>
        <sz val="12"/>
        <color rgb="FF1155CC"/>
        <rFont val="Arial Narrow"/>
        <family val="2"/>
      </rPr>
      <t>https://www.culturarecreacionydeporte.gov.co/es/economia-estudios-y-politica/noticias</t>
    </r>
    <r>
      <rPr>
        <sz val="12"/>
        <color theme="1"/>
        <rFont val="Arial Narrow"/>
        <family val="2"/>
      </rPr>
      <t xml:space="preserve"> se evidencian las siguiente publicaciones en el micrositio de la DEEP:
1. Economic analysis of the cultural and creative sector 2014 - 2021 results, publicación del 07/05/2024
2. Caracterización de unidades productivas informales del sector cultural y creativo de Bogotá, publicación del 07/05/2024
3. La cultura está “Open” en San Felipe, publicación del 06/07/2024
4. ¡Ojo al Programa Distrital de Estímulos! Abiertas las Convocatorias para fortalecer los Distritos Creativos en Bogotá, publicación del 09/07/2024
5. “Zorongo por bulería”: un viaje sensorial al corazón del flamenco, publicación del 14/08/2024
6. Bogotá se prepara la Navidad 2024 con luces y arte digital, publicación del 15/08/2024
7. CreaColombia: oportunidades para emprendedores culturales, publicación del 20/08/2024
8. El arte oculto en las calles del Distrito Creativo La 85, publicación del 04/09/2024</t>
    </r>
  </si>
  <si>
    <t>Revisada la carpeta compartida para el seguimiento del PTEP y el reporte de la matriz de seguimiento, se evidenció:
  La Dirección de Economía, Estudios y Política no reportó ni soportó cumplimiento de la actividad.</t>
  </si>
  <si>
    <r>
      <rPr>
        <b/>
        <sz val="12"/>
        <color theme="1"/>
        <rFont val="Arial Narrow"/>
        <family val="2"/>
      </rPr>
      <t>Observación</t>
    </r>
    <r>
      <rPr>
        <sz val="12"/>
        <color theme="1"/>
        <rFont val="Arial Narrow"/>
        <family val="2"/>
      </rPr>
      <t xml:space="preserve">
 *Debilidad en el cumplimiento de las fechas de ejecución del PTEP.
 *Debilidad en el cumplimiento integral de la actividad del PTEP, por cuanto la dependencia no realizó el reporte en la matriz de seguimiento como tampoco adjuntó evidencias a la carpeta de evidencias. 
</t>
    </r>
    <r>
      <rPr>
        <b/>
        <sz val="12"/>
        <color theme="1"/>
        <rFont val="Arial Narrow"/>
        <family val="2"/>
      </rPr>
      <t>Se recomienda:</t>
    </r>
    <r>
      <rPr>
        <sz val="12"/>
        <color theme="1"/>
        <rFont val="Arial Narrow"/>
        <family val="2"/>
      </rPr>
      <t xml:space="preserve">
 *Que las actividades se ejecuten dentro de las fechas establecidas y garantizar así el cumplimiento oportuno de la actividad.
 *Se recomienda dar estricto cumplimiento a la presentación del reporte y soportes amplios y suficientes que demuestren el cumplimiento del Programa de Transparencia y Ética Pública en cumplimiento de la Ley 2195 de 2022, así como atender las solicitudes de información realizadas por la Oficina Asesora de Planeación, como insumos para realizar seguimientos cuatrimestrales a la ejecución del PETP por la tercera línea de defensa.</t>
    </r>
  </si>
  <si>
    <t>1.19</t>
  </si>
  <si>
    <t>Publicar en el micrositio de SICON el 100% de la información de las convocatorias ofertadas</t>
  </si>
  <si>
    <t>100% de la información de las convocatorias ofertadas</t>
  </si>
  <si>
    <t>Información de las convocatorias ofertadas</t>
  </si>
  <si>
    <t>Link de publicación</t>
  </si>
  <si>
    <t>Dirección de Fomento</t>
  </si>
  <si>
    <t>Se consulta el micrositio y se evidencia que se encuentran publicados las convocatorias de las ofertas para la vigencia 2024</t>
  </si>
  <si>
    <t>https://sicon.scrd.gov.co/convocatorias/pdec</t>
  </si>
  <si>
    <t>Se dio cumplimiento a la publicación de las convocatorias</t>
  </si>
  <si>
    <t>Revisado el reporte realizado en la herramienta de seguimiento del PTEP, se evidenció:
  La Dirección de Fomento, reportó que se publicaron todas las convocatorias ofertadas En el micrositio de convocatorias de la Entidad ( SICON). 
  Ahora bien, al revisar el link https://sicon.scrd.gov.co/convocatorias/pdec, se verificó la publicación de las convocatorias ofertadas para la vigencia 2024.</t>
  </si>
  <si>
    <t>Se realizó la publicación de las convocatorias ofertadas para la vigencia 2024</t>
  </si>
  <si>
    <r>
      <rPr>
        <sz val="12"/>
        <color theme="1"/>
        <rFont val="Arial Narrow"/>
        <family val="2"/>
      </rPr>
      <t xml:space="preserve">Al revisar el link </t>
    </r>
    <r>
      <rPr>
        <u/>
        <sz val="12"/>
        <color rgb="FF1155CC"/>
        <rFont val="Arial Narrow"/>
        <family val="2"/>
      </rPr>
      <t>https://sicon.scrd.gov.co/convocatorias/pdec</t>
    </r>
    <r>
      <rPr>
        <sz val="12"/>
        <color theme="1"/>
        <rFont val="Arial Narrow"/>
        <family val="2"/>
      </rPr>
      <t>, se evidencia la publicación de las siguientes convocatorias:
1. Convocatorias Programa Distrital de Apoyos Concertados
Con lo reportado se da por cumplida la actividad y la meta de producto del segundo cuatrimestre.</t>
    </r>
  </si>
  <si>
    <t>Revisada la carpeta compartida para el seguimiento del PTEP y el reporte de la matriz de seguimiento, se evidenció:
  La Dirección de Fomento reportó que se publicaron todas las convocatorias ofertadas en el micrositio de convocatorias de la Entidad ( SICON). 
  Ahora bien, al revisar el link https://sicon.scrd.gov.co/convocatorias/pdec, se verificó la publicación de las convocatorias ofertadas para la vigencia 2024.</t>
  </si>
  <si>
    <t>1.20</t>
  </si>
  <si>
    <t xml:space="preserve">Publicar trimestralmente en la página web de la Entidad el informe de defensa judicial </t>
  </si>
  <si>
    <t>4 publicaciones del informe de defensa judicial</t>
  </si>
  <si>
    <t>Informe de Defensa Judicial</t>
  </si>
  <si>
    <t>Link de publicación y/o Pantallazos de publicación</t>
  </si>
  <si>
    <t>Oficina Jurídica</t>
  </si>
  <si>
    <t>Oficina  Jurídica</t>
  </si>
  <si>
    <t>Se publicó en la página web el primer Informe de defensa judicial de 2024</t>
  </si>
  <si>
    <t>https://www.culturarecreacionydeporte.gov.co/es/transparencia-acceso-informacion-publica/planeacion-presupuesto-informes/informes-defensa-publica-prevencion-dano-publico</t>
  </si>
  <si>
    <t>Revisado el reporte realizado en la herramienta de seguimiento del PTEP, se evidenció:
  La Oficina Asesora Jurídica, informó que publicó en el link de Transparencia, el informe trimestralmente de defensa judicial.
  Ahora bien, al consultar la página web de la SCRD, en el link https://www.culturarecreacionydeporte.gov.co/es/transparencia-acceso-informacion-publica/planeacion-presupuesto-informes/informes-defensa-publica-prevencion-dano-publico, se evidenció la publicación de los informes trimestrales de defensa judicial a enero a abril de 2023.
No obstante, no fue posible evidenciar la Publicación en el portal LegalBog de las propuestas regulatorias, en el link establecido por la dependencia.</t>
  </si>
  <si>
    <t>Observación.
  *Debilidad en la planeación y formulación del PTEP: 
  Debido a que no hay coherencia en la planeación de la actividad, meta y producto, toda vez que al establecer en la actividad "Publicar en el portal LegalBog las propuestas regulatorias que se pretenden expedirse en la actual vigencia para participación ciudadana y dar respuesta a sus sugerencias, opiniones o alternativas ", no es posible su evaluación según redacción de la meta y el producto.
  Se recomienda que para la formulación del PTEP 2024 revise la coherencia de la formulación de la actividad, producto, soporte y la evidencia de manera clara y concisa.</t>
  </si>
  <si>
    <r>
      <rPr>
        <sz val="12"/>
        <color theme="1"/>
        <rFont val="Arial Narrow"/>
        <family val="2"/>
      </rPr>
      <t>El 16 de julio de 2024 se realizó la publicación del informe de defensa Pública y Prevención del Daño Antijurídico, del segundo trimetres en el numeral dispuesto para ello.
El 31 de julio de 2024 se publicó la CIRCULAR No. 30 del 31 de julio de 2024 Sobre Plan de Acción Política de Prevención del Daño Antijurídico y Política Antifraude, Antisoborno y Anti piratería.
En cuanto a la observación formulada sobre la imposibibilidad de evidenciar la Publicación en el portal LegalBog de las propuestas regulatorias, en el link establecido por la dependencia, se sugiere revisar la</t>
    </r>
    <r>
      <rPr>
        <b/>
        <i/>
        <sz val="12"/>
        <color theme="1"/>
        <rFont val="Arial Narrow"/>
        <family val="2"/>
      </rPr>
      <t xml:space="preserve"> "Agenda Regulatoria 2024",</t>
    </r>
    <r>
      <rPr>
        <sz val="12"/>
        <color theme="1"/>
        <rFont val="Arial Narrow"/>
        <family val="2"/>
      </rPr>
      <t xml:space="preserve"> en donde podrán evidenciar que para el primer trimestre no se tenía previsto, publicar ninguna iniciativa; por lo que es imposible atender la observación. 
Por otra parte, es de la mayor importancia que se revise el Decreto 430 de 2018 mediante el cual se implementa el Modelo de Gestión Jurídica Pública, en donde dentro de los componentes de la Gestión Jurídica se encuentran entre otros el de defensa judicial, así como el de producción normativa, por lo que pretender evaluar de manera conjunta la publicación del informe de defensa y las propuestas de medidas regulatorias sectoriales, sometidas al ciclo de gobernanza regulatoria, no es posible.</t>
    </r>
  </si>
  <si>
    <r>
      <rPr>
        <sz val="12"/>
        <rFont val="Arial Narrow"/>
        <family val="2"/>
      </rPr>
      <t xml:space="preserve">Se puede evidenciar en el siguiente enlace:
</t>
    </r>
    <r>
      <rPr>
        <u/>
        <sz val="12"/>
        <color rgb="FF1155CC"/>
        <rFont val="Arial Narrow"/>
        <family val="2"/>
      </rPr>
      <t>https://culturarecreacionydeporte.gov.co/es/transparencia-acceso-informacion-publica/planeacion-presupuesto-informes/informes-defensa-publica-prevencion-dano-publico</t>
    </r>
  </si>
  <si>
    <r>
      <rPr>
        <sz val="12"/>
        <color theme="1"/>
        <rFont val="Arial Narrow"/>
        <family val="2"/>
      </rPr>
      <t xml:space="preserve">Al revisar el link </t>
    </r>
    <r>
      <rPr>
        <u/>
        <sz val="12"/>
        <color rgb="FF1155CC"/>
        <rFont val="Arial Narrow"/>
        <family val="2"/>
      </rPr>
      <t>https://culturarecreacionydeporte.gov.co/es/transparencia-acceso-informacion-publica/planeacion-presupuesto-informes/informes-defensa-publica-prevencion-dano-publico</t>
    </r>
    <r>
      <rPr>
        <sz val="12"/>
        <color theme="1"/>
        <rFont val="Arial Narrow"/>
        <family val="2"/>
      </rPr>
      <t>, se evidencian las siguientes publicaciones:
1. INFORME PROCESOS JUDICIALES -SEGUNDO TRIMESTRE 2024 del 26/07/2024
2. CIRCULAR No. 30 del 31 de julio de 2024 Sobre Plan de Acción Política de Prevención del Daño Antijurídico y Política Antifraude, Antisoborno y Anti piratería del 31/07/2024
Con lo reportado se da por cumplida la actividad y la meta de producto del segundo cuatrimestre.</t>
    </r>
  </si>
  <si>
    <t>Revisada la carpeta compartida para el seguimiento del PTEP y el reporte de la matriz de seguimiento, se evidenció:
 La Oficina Asesora Jurídica informó que publicó, en el link de Transparencia, el informe trimestralmente de defensa judicial.
  Ahora bien, al consultar la página web de la SCRD, en el link https://www.culturarecreacionydeporte.gov.co/es/transparencia-acceso-informacion-publica/planeacion-presupuesto-informes/informes-defensa-publica-prevencion-dano-publico, se evidenció la publicación de los informes trimestrales de defensa judicial del segundo trimestre de 2024 y de la Circular No. 30 del 31 de julio de 2024 "Sobre Plan de Acción Política de Prevención del Daño Antijurídico y Política Antifraude, Antisoborno y Anti piratería".</t>
  </si>
  <si>
    <t>Elaborar y publicar el informe de solicitudes de acceso a información, quejas y reclamos atendidas por la Secretaría de Cultura de acuerdo con la información registrada en la matriz de registro y control de PQRS</t>
  </si>
  <si>
    <t>11 informes de solicitudes de acceso a información, quejas y reclamos publicados</t>
  </si>
  <si>
    <t>Informes de solicitudes de acceso a información, quejas y reclamos</t>
  </si>
  <si>
    <t>Link de publicación de los informes de solicitud de acceso a información, quejas y reclamos</t>
  </si>
  <si>
    <t xml:space="preserve">Dirección de Gestión Corporativa y Relación con el Ciudadano </t>
  </si>
  <si>
    <t>En la página Web institucional en la seccion de transparencia se puede evidenciar la publicacion de los informes relacionados con las PQRSD</t>
  </si>
  <si>
    <t>https://www.culturarecreacionydeporte.gov.co/es/transparencia-acceso-informacion-publica/planeacion-presupuesto-informes/informes-acceso-informacion-quejas-reclamos</t>
  </si>
  <si>
    <t>En la sección se encuentran publicados los informes sobre las PQRSD</t>
  </si>
  <si>
    <t>Revisado el reporte realizado en la herramienta de seguimiento del PTEP, se evidenció:
  La Dirección de Gestión Corporativa - Relación con la ciudadanía, realizó el informe de PQRS , atendidas por la SCRD . 
  Ahora bien, al consultar la página web de la SCRD https://www.culturarecreacionydeporte.gov.co/es/transparencia-acceso-informacion-publica/planeacion-presupuesto-informes/informes-acceso-informacion-quejas-reclamos, se evidenció la publicación de 3 "Informe gestión de peticiones" debidamente suscritos por el responsable de la dependencia, así :
  *Enero 2024: 20247000049723
  *Febrero 2024 : 20247000092503
  *marzo 2024: 20247000117623</t>
  </si>
  <si>
    <t>Observación:
  *Debilidad en la planeación y formulación del PTEP. Por cuanto se estableció como evidencia "Número de radicado de los informes mensuales de solicitudes de acceso a información, quejas y reclamos" y se soporta el cumplimiento de la actividad solamente con el link de la pagina web de la SCRD (redireccionando al numeral correspondiente que da cumplimiento de la actividad)
  Se recomienda :
  *Analizar la coherencia entre la actividad y meta, producto y evidencia formulada, para que los resultados se presenten como unidad de materia.</t>
  </si>
  <si>
    <t>Elaboramos y publicamos en el botón de transparencia de la página web, los cuatro informes correspondientes al segundo cuatrimestre del "informe de solicitudes de acceso a información, quejas y reclamos" atendidas por la Secretaría de Cultura de acuerdo con la información registrada en la matriz de registro y control de PQRS</t>
  </si>
  <si>
    <r>
      <rPr>
        <sz val="12"/>
        <color theme="1"/>
        <rFont val="Arial Narrow"/>
        <family val="2"/>
      </rPr>
      <t xml:space="preserve">Evidencia: Para el segundo cuatrimestre se tenía como compromiso la entrega de cuatro informes, los mismos corresponden a los meses de: Abril: 20247000173023; Mayo: 20247000226513; Junio: 20247000253503 y Julio: 20247000301783. Los mismos se encuentran alojados en el siguiente enlace de la página web: </t>
    </r>
    <r>
      <rPr>
        <u/>
        <sz val="12"/>
        <color rgb="FF1155CC"/>
        <rFont val="Arial Narrow"/>
        <family val="2"/>
      </rPr>
      <t>https://www.culturarecreacionydeporte.gov.co/es/transparencia-acceso-informacion-publica/planeacion-presupuesto-informes/informes-acceso-informacion-quejas-reclamos</t>
    </r>
  </si>
  <si>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https://www.culturarecreacionydeporte.gov.co/es/transparencia-acceso-informacion-publica/planeacion-presupuesto-informes/informes-acceso-informacion-quejas-reclamos</t>
    </r>
    <r>
      <rPr>
        <sz val="12"/>
        <color theme="1"/>
        <rFont val="Arial Narrow"/>
        <family val="2"/>
      </rPr>
      <t>, se evidencian las siguientes publicaciones:
1. Informes sobre acceso a información, quejas y reclamos abril 2024, del 17/05/2024
2. Informes sobre acceso a información, quejas y reclamos mayo 2024, del 11/06/2024
3. Informes sobre acceso a información, quejas y reclamos junio 2024, del 05/07/2024
4. Informes sobre acceso a información, quejas y reclamos 1er semestre 2024, del 31/07/2024
5. Informes sobre acceso a información, quejas y reclamos julio 2024, del 16/08/2024
Con lo reportado se da por cumplida la actividad y la meta de producto del segundo cuatrimestre.</t>
    </r>
  </si>
  <si>
    <t>Revisado el reporte realizado en la herramienta de seguimiento del PTEP, se evidenció:
  La Dirección de Gestión Corporativa - Relación con la ciudadanía, realizó el informe de PQRS , atendidas por la SCRD . 
  Ahora bien, al consultar la página web de la SCRD https://www.culturarecreacionydeporte.gov.co/es/transparencia-acceso-informacion-publica/planeacion-presupuesto-informes/informes-acceso-informacion-quejas-reclamos, se evidenció la publicación de 5 (uno es semestral) "Informe gestión de peticiones" debidamente suscritos por el responsable de la dependencia, así (período / radicado):
  *Abril 2024: 20247000173023
  *Mayo 2024 : 20247000226513
  *Junio 2024: 20247000253503
  *1er semestre 2024: 20247000279203
  *Julio 2024: 20247000301783</t>
  </si>
  <si>
    <r>
      <rPr>
        <b/>
        <sz val="12"/>
        <color theme="1"/>
        <rFont val="Arial Narrow"/>
        <family val="2"/>
      </rPr>
      <t>Observación:</t>
    </r>
    <r>
      <rPr>
        <sz val="12"/>
        <color theme="1"/>
        <rFont val="Arial Narrow"/>
        <family val="2"/>
      </rPr>
      <t xml:space="preserve">
  *Debilidad en la planeación y formulación del PTEP, por cuanto se estableció como evidencia "Número de radicado de los informes mensuales de solicitudes de acceso a información, quejas y reclamos" y se soporta el cumplimiento de la actividad solamente con el link de la pagina web de la SCRD (redireccionando al numeral correspondiente que da cumplimiento de la actividad)
</t>
    </r>
    <r>
      <rPr>
        <b/>
        <sz val="12"/>
        <color theme="1"/>
        <rFont val="Arial Narrow"/>
        <family val="2"/>
      </rPr>
      <t xml:space="preserve"> Se recomienda :</t>
    </r>
    <r>
      <rPr>
        <sz val="12"/>
        <color theme="1"/>
        <rFont val="Arial Narrow"/>
        <family val="2"/>
      </rPr>
      <t xml:space="preserve">
  *Analizar la coherencia entre la actividad y meta, producto y evidencia formulada, para que los resultados se presenten como unidad de materia.</t>
    </r>
  </si>
  <si>
    <t>Actualizar el formato digital de encuesta de percepción del servicio, producto de las mesas de trabajo adelantadas.</t>
  </si>
  <si>
    <t>1 Formato digital de encuesta de percepción del servicio actualizado</t>
  </si>
  <si>
    <t>Formato encuesta actualizado</t>
  </si>
  <si>
    <t>Formato de encuesta actualizado y publicado</t>
  </si>
  <si>
    <t>Dirección Obsevatorio y Gestión del Conocimiento Cultural</t>
  </si>
  <si>
    <t>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programó la actividad para el segundo cuatrimestre del año. 
  Se recomienda:
  * Se recomienda se revise la formulación de la evidencias, para garantizar claramente los productos a entregar.</t>
  </si>
  <si>
    <t>Se actualizó el formato digital de encuesta de percepción del servicio, producto de las mesas de trabajo adelantadas. El mismo se encuentra publicado en el mapa de procesos de la entidad "9. Formatos" RCC-GU-01-FR-02 V2 Medición de la Experiencia Ciudadana - SCRD. Actividad ejecutada al 100%</t>
  </si>
  <si>
    <r>
      <rPr>
        <sz val="12"/>
        <color theme="1"/>
        <rFont val="Arial Narrow"/>
        <family val="2"/>
      </rPr>
      <t xml:space="preserve">Evidencias:
1. Solicitud de acompañamiento a la Dirección del Observatorio: 20247000057603; 15/02/2024
2. Mesa de trabajo con todas las dependencias: 20247000235823; 24/06/2024
3. Mesa de trabajo observatorio 11-07  20247000257863 
4. Solicitud de modificación formato encuesta a la Oficina Asesora Planeación 20247000260233; 12/07/2024 
En el siguiente enlace se evidencia la publicación en el mapa de procesos:
</t>
    </r>
    <r>
      <rPr>
        <u/>
        <sz val="12"/>
        <color rgb="FF1155CC"/>
        <rFont val="Arial Narrow"/>
        <family val="2"/>
      </rPr>
      <t>https://www.culturarecreacionydeporte.gov.co/es/transparencia-acceso-informacion-publica/informacion-entidad/procesos-y-procedimientos/procesos-estrategicos/gestion-del-relacionamiento-con-la-ciudadania</t>
    </r>
  </si>
  <si>
    <r>
      <rPr>
        <sz val="12"/>
        <color theme="1"/>
        <rFont val="Arial Narrow"/>
        <family val="2"/>
      </rPr>
      <t xml:space="preserve">Al revisar el link </t>
    </r>
    <r>
      <rPr>
        <u/>
        <sz val="12"/>
        <color rgb="FF1155CC"/>
        <rFont val="Arial Narrow"/>
        <family val="2"/>
      </rPr>
      <t>https://www.culturarecreacionydeporte.gov.co/es/transparencia-acceso-informacion-publica/informacion-entidad/procesos-y-procedimientos/procesos-estrategicos/gestion-del-relacionamiento-con-la-ciudadania</t>
    </r>
    <r>
      <rPr>
        <sz val="12"/>
        <color theme="1"/>
        <rFont val="Arial Narrow"/>
        <family val="2"/>
      </rPr>
      <t>, se evidencia la publicación de la versión 2 del formato "RCC-GU-01-FR-02 Medición de la Experiencia Ciudadana - SCRD V2", con fecha del 23/07/2024. Así mismo, se validan los radicados de las gestiones resalizadas para la actualización del formato.
Con lo reportado se da por cumplida la actividad y la meta de producto del segundo cuatrimestre.</t>
    </r>
  </si>
  <si>
    <r>
      <rPr>
        <sz val="12"/>
        <color theme="1"/>
        <rFont val="Arial Narrow"/>
        <family val="2"/>
      </rPr>
      <t xml:space="preserve">Se observa que se realizó la actividad planteada, (Actualizar el formato digital de encuesta de percepción del servicio), teniendo en cuenta las mesas de trabajo. 
 El formato tiene la sección de "Identificación de la interacción realizada" (13 ítems) y la sección "Actualizar el formato digital de encuesta de percepción del servicio" (6 ítems). El formato se encuentra publicado con Código:RCC-GU-01-FR-02, Versión: 02, Fecha: 23/07/2024 </t>
    </r>
    <r>
      <rPr>
        <u/>
        <sz val="12"/>
        <color rgb="FF1155CC"/>
        <rFont val="Arial Narrow"/>
        <family val="2"/>
      </rPr>
      <t>https://www.culturarecreacionydeporte.gov.co/es/transparencia-acceso-informacion-publica/informacion-entidad/procesos-y-procedimientos/procesos-estrategicos/gestion-del-relacionamiento-con-la-ciudadania</t>
    </r>
  </si>
  <si>
    <r>
      <rPr>
        <b/>
        <sz val="12"/>
        <color theme="1"/>
        <rFont val="Arial Narrow"/>
        <family val="2"/>
      </rPr>
      <t>Observación</t>
    </r>
    <r>
      <rPr>
        <sz val="12"/>
        <color theme="1"/>
        <rFont val="Arial Narrow"/>
        <family val="2"/>
      </rPr>
      <t xml:space="preserve">
  Se observa el formato con 19 ítems y otra información que no está numerada. En las mesas de trabajo no se especifica para cada información qué tratamiento o toma de decisiones servirá.
</t>
    </r>
    <r>
      <rPr>
        <b/>
        <sz val="12"/>
        <color theme="1"/>
        <rFont val="Arial Narrow"/>
        <family val="2"/>
      </rPr>
      <t xml:space="preserve"> Se recomienda:</t>
    </r>
    <r>
      <rPr>
        <sz val="12"/>
        <color theme="1"/>
        <rFont val="Arial Narrow"/>
        <family val="2"/>
      </rPr>
      <t xml:space="preserve">
  * Se recomienda especificar los objetivos o metas perseguidas con cada dato recolectado en el formato.</t>
    </r>
  </si>
  <si>
    <t>Publicar resultados de FURAG 2023 y aspectos por mejorar</t>
  </si>
  <si>
    <t>1 publicación de resultados FURAG 2023 y aspectos por mejorar</t>
  </si>
  <si>
    <t>Presentación de resultados y aspectos por mejorar IDI 2023</t>
  </si>
  <si>
    <t>Enlace de publicación de la presentación de resultados y aspectos por mejorar IDI 2023</t>
  </si>
  <si>
    <t>Oficina Asesora de Planeación</t>
  </si>
  <si>
    <t>Se realizó presentación de resultados FURAG 2023 en el Comité Institucional de Gestión y Desempeño
Se publicó la presentación de resultados FURAG 2023 en la Cultunet para consulta de los servidores y contratistas de la SCRD. En la ppt se relaciona las políticas que aumentaron y disminuyeron frente al 2022, con el fin de verificar los aspectos por mejorar y la estrategia a seguir.</t>
  </si>
  <si>
    <t>https://intranet.culturarecreacionydeporte.gov.co/mipg/modelo-integrado-de-planeacion-y-gestion-mipg/documentos-de-apoyo-para-el-mipg-presentaciones</t>
  </si>
  <si>
    <r>
      <rPr>
        <sz val="12"/>
        <color theme="1"/>
        <rFont val="Arial Narrow"/>
        <family val="2"/>
      </rPr>
      <t xml:space="preserve">Al revisar el link </t>
    </r>
    <r>
      <rPr>
        <u/>
        <sz val="12"/>
        <color rgb="FF1155CC"/>
        <rFont val="Arial Narrow"/>
        <family val="2"/>
      </rPr>
      <t>https://intranet.culturarecreacionydeporte.gov.co/mipg/modelo-integrado-de-planeacion-y-gestion-mipg/documentos-de-apoyo-para-el-mipg-presentaciones</t>
    </r>
    <r>
      <rPr>
        <sz val="12"/>
        <color theme="1"/>
        <rFont val="Arial Narrow"/>
        <family val="2"/>
      </rPr>
      <t>, se evidencia la presentación interna de los resultados del FURAG 2023, en la misma se evidencia la comparación de resultados con respecto a la vigencia 2022, con el fin de identificar los aspectos a mejorar y así definir las estrategias a desarrollar a nivel institucional y por dependencias.
La meta de esta actividad se encuentra establecida para el tercer cuatrimestre; sin embargo, dado que la fecha de inicio de la actividad es el 01/08/2024 con lo reportado se da por cumplida la actividad y la meta de producto en el segundo cuatrimestre.</t>
    </r>
  </si>
  <si>
    <t>Se observa la publicación en el link https://intranet.culturarecreacionydeporte.gov.co/mipg/modelo-integrado-de-planeacion-y-gestion-mipg/documentos-de-apoyo-para-el-mipg-presentaciones, de una presentación en MS power point, publicando los resultados de FURAG 2023 de la SCRD.</t>
  </si>
  <si>
    <r>
      <rPr>
        <b/>
        <sz val="12"/>
        <color theme="1"/>
        <rFont val="Arial Narrow"/>
        <family val="2"/>
      </rPr>
      <t xml:space="preserve">Observación:
</t>
    </r>
    <r>
      <rPr>
        <sz val="12"/>
        <color theme="1"/>
        <rFont val="Arial Narrow"/>
        <family val="2"/>
      </rPr>
      <t xml:space="preserve">Aunque están publicados en un power point los resultados Furag 2023, no se considera cumplida al 100%, puesto que no se observa un análisis o explicación detallada de los aspectos por mejorar.
</t>
    </r>
    <r>
      <rPr>
        <b/>
        <sz val="12"/>
        <color theme="1"/>
        <rFont val="Arial Narrow"/>
        <family val="2"/>
      </rPr>
      <t xml:space="preserve"> Recomendación: </t>
    </r>
    <r>
      <rPr>
        <sz val="12"/>
        <color theme="1"/>
        <rFont val="Arial Narrow"/>
        <family val="2"/>
      </rPr>
      <t xml:space="preserve">
 Realizar documento de análisis detallado de los Aspectos por mejorar, con datos específicos como acciones, responsables, fechas, criterios de calidad, indicadores, impacto, entre otros. Los aspectos por mejorar es recomendable que se incorporen en la planeación formal de la Secretaría y se ejecuten en un plazo razonable.</t>
    </r>
  </si>
  <si>
    <t>Elaborar reportes con las actas para productos o servicios de la Dirección de Fomento - DF y Dirección de Arte, Cultura y Patrimonio - DACP</t>
  </si>
  <si>
    <t>08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</si>
  <si>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06- DACP
02- DF (Avance IIy III)</t>
  </si>
  <si>
    <t>Número de radicado del reporte.</t>
  </si>
  <si>
    <t>Dirección de Fomento - DF
 Dirección de Arte, Cultura y Patrimonio - DACP</t>
  </si>
  <si>
    <t>2 (DACP)</t>
  </si>
  <si>
    <t>3  ( 2 DACP- 1DF)</t>
  </si>
  <si>
    <t>3  (2 DACP- 1 DF)</t>
  </si>
  <si>
    <t>La Dirección de Arte, Cultura y Patrimonio generó los dos (2) reportes programados en los siguientes términos:
 1- Arte en Espacio en Público: la relación de cuarenta y un (41) orientaciones de Arte Urbano Responsable y VIARTE realizadas durante el primer cuatrimestre de 2024.
 2- Beneficios Económicos Periódicos: la relación de asesorías, orientaciones y atenciones brindadas a la ciudadanía y realizadas por el equipo de trabajo.</t>
  </si>
  <si>
    <t>Ver radicados Orfeo:
 1 - Arte en Espacio en Público:
  20243100176623
 2 - Beneficios Económicos Periódicos:
 20243100176653</t>
  </si>
  <si>
    <t>Se realizaron los dos reportes programados.</t>
  </si>
  <si>
    <t>Revisada la carpeta compartida para el seguimiento del PTEP y el reporte de la matriz de seguimiento, se evidenció:
  La Dirección de Arte Cultura y Patrimonio, reportó para el cuatrimestre que se efectuaron 2 reportes con los números de radicado de las actas de asesorías y orientaciones para productos o servicios, así: 
  *Radicado 20243100176623 ORIENTACIONES ARTE URBANO RESPONSABLE Y VIARTE - REPORTE PRIMER CUATRIMESTRE DE 2024 
  *Radicado 20243100176653 ORIENTACIONES, ATENCIONES Y SOCIALIZACIONES BEPS - REPORTE PRIMER CUATRIMESTRE DE 2024
  No obstante, si bien el documento fue radicado en el sistema de gestión documental, no se encuentra en formato institucional y no registra flujo de revisión y aprobación por el responsable de la dependencia.</t>
  </si>
  <si>
    <t>Se realizó reporte de las asesorías y orientaciones realizadas en el marco del Programa Distrital de Estimulos durante la vigencia 2024
La Dirección de Arte, Cultura y Patrimonio generó los dos (2) reportes programados para el segundo cuatrienio en los siguientes términos:
1 -  Arte en Espacio en Público: la relación de cincuenta y un (51) orientaciones de Arte Urbano Responsable y VIARTE realizadas durante el segundo cuatrimestre de 2024.
2 - Desde el equipo BEPS: se reportan las socializaciones a entidades aliadas y sus públicos objetivos, al igual que, las atenciones de forma presencial y virtual realizadas a los ciudadanos interesados en recibir el beneficio económico periódico BEPS.</t>
  </si>
  <si>
    <t>Radicado Orfeo No. 20242200337373
Ver radicados Orfeo de la Dirección de Arte, Cultura y Patrimonio:
1 -  Arte en Espacio en Público: 20243100334863
2 - BEPS: 20243100335643</t>
  </si>
  <si>
    <t>Al revisar los radicados reportados como evidencia en el sistema ORFEO, se validan los siguientes reportes:
1. Radicado Orfeo No. 20242200337373, Reporte de asesorías y orientaciones Dirección de Fomento, de fecha 04/09/2024
2. Radicado Orfeo No. 20243100334863, Reporte de las orientaciones de Arte Urbano Responsable y VIARTE del II cuatrimestre
de 2024, de fecha 03/09/2024
3. Radicado Orfeo No. 20243100335643, Programa de Transparencia y Ética Pública - Programa BEPS -Aportes para los creadores y gestores culturales de Bogotá. Segundo Cuatrimestre, de. fecha 03/09/2024
Con lo reportado se da por cumplida la actividad y la meta de producto del segundo cuatrimestre; sin embargo, el reporte fue reallizado de forma extemporánea dado que la fecha de los 3 reportes es del mes de septiembre.</t>
  </si>
  <si>
    <t>Se observa los 3 documentos de evidencia Orfeos 1. 20242200337373, Reporte de asesorías y orientaciones Dirección de Fomento, de fecha 04/09/2024
 2. 20243100334863, Reporte de las orientaciones de Arte Urbano Responsable y VIARTE del II cuatrimestre
 de 2024, de fecha 03/09/2024
 3. 20243100335643, Programa de Transparencia y Ética Pública - Programa BEPS -Aportes para los creadores y gestores culturales de Bogotá. Segundo Cuatrimestre, de. fecha 03/09/2024</t>
  </si>
  <si>
    <t>Sin Observaciones, Sin Recomendaciones.</t>
  </si>
  <si>
    <t>Actualizar y publicar en el portal web el Instrumento de Registro de activos de Información e Índice de Información Clasificada y Reservada de la SCRD 2024</t>
  </si>
  <si>
    <t>1 Instrumento de Registro de activos de Información e Índice de Información Clasificada y Reservada de la SCRD 2024</t>
  </si>
  <si>
    <t>Registro de activos de Información e Índice de Información Clasificada y Reservada de la SCRD 2024</t>
  </si>
  <si>
    <t>Pantallazos de publicación y/o radicado del Instrumento de Registro de activos de Información e Índice de Información Clasificada y Reservada de la SCRD 2024</t>
  </si>
  <si>
    <t>Oficina de Tecnologías de la Información
 Dirección de Gestión Corporativa - Gestión Documental</t>
  </si>
  <si>
    <t>En la página web de la Entidad se realizó la publicación de:
 1. Registro de Activos de Información 2023
 2. Índice de Información Clasificada y Reservada 2023
 *Nota: La publicación de lo anterior se realiza anualmente, por lo cual lo correspondiente a la vigencia 2024 será publicado en el año 2025.</t>
  </si>
  <si>
    <r>
      <rPr>
        <sz val="12"/>
        <color theme="1"/>
        <rFont val="Arial Narrow"/>
        <family val="2"/>
      </rPr>
      <t xml:space="preserve">1. Registro de Activos de Información 2023: </t>
    </r>
    <r>
      <rPr>
        <u/>
        <sz val="12"/>
        <color rgb="FF1155CC"/>
        <rFont val="Arial Narrow"/>
        <family val="2"/>
      </rPr>
      <t>https://www.culturarecreacionydeporte.gov.co/es/transparencia-acceso-informacion-publica/datos-abiertos/registros-de-activos-de-informacion</t>
    </r>
    <r>
      <rPr>
        <sz val="12"/>
        <color theme="1"/>
        <rFont val="Arial Narrow"/>
        <family val="2"/>
      </rPr>
      <t xml:space="preserve"> 
 2. Índice de Información Clasificada y Reservada 2023: </t>
    </r>
    <r>
      <rPr>
        <u/>
        <sz val="12"/>
        <color rgb="FF1155CC"/>
        <rFont val="Arial Narrow"/>
        <family val="2"/>
      </rPr>
      <t>https://www.culturarecreacionydeporte.gov.co/es/transparencia-acceso-informacion-publica/datos-abiertos/indice-de-informacion-clasificada-y-reservada</t>
    </r>
    <r>
      <rPr>
        <sz val="12"/>
        <color theme="1"/>
        <rFont val="Arial Narrow"/>
        <family val="2"/>
      </rPr>
      <t xml:space="preserve"> </t>
    </r>
  </si>
  <si>
    <t>Se realizó la publicación del Instrumento de Registro de activos de Información e Índice de Información Clasificada y Reservada de la SCRD 2024</t>
  </si>
  <si>
    <t>DPRV: Se puede evidenciar que en el botón de transparencia el día 16 de febrero de 2024 fueron publicados en los numerales 7.1.1 y 7.1.2 el registro de activos de Información y el Índice de Información Clasificada y Reservada de la SCRD de la vigencia 2023</t>
  </si>
  <si>
    <t>Actividad Cumplida.</t>
  </si>
  <si>
    <t>N/A - Actividda Cumplida</t>
  </si>
  <si>
    <t>Esta actividad se encuentra cumplida y no cuenta con actividades programadas para el segundo cuatrimestre.</t>
  </si>
  <si>
    <t>No aplica, Actividad cumplida.</t>
  </si>
  <si>
    <t>Actualizar y publicar la Resolución e instrumento de Esquema de Publicación de la Información de la SCRD 2024.</t>
  </si>
  <si>
    <t>1 Resolución e instrumento de Esquema de Publicación de la Información de la SCRD 2024 actualizada y publicada</t>
  </si>
  <si>
    <t>Resolución e instrumento de Esquema de Publicación de la Información de la SCRD 2024</t>
  </si>
  <si>
    <t>Radicado de la Resolución e instrumento de Esquema de Publicación de la Información de la SCRD 2024</t>
  </si>
  <si>
    <t>Oficina Asesora de Comunicaciones
 Oficina Asesora de Planeación</t>
  </si>
  <si>
    <t>En la página web se mantiene los actos administrativos vigentes en materia de Esquema de Publicación de la Información. Resolución 978 del 31 de diciembre de 2020 y la Resolución No. 676 de 07 de septiembre de 2023 "Por medio de la cual se modifica la resolución 491".</t>
  </si>
  <si>
    <t>https://www.culturarecreacionydeporte.gov.co/es/transparencia-acceso-informacion-publica/datos-abiertos/esquema-de-publicacion-de-la-informacion</t>
  </si>
  <si>
    <t>Se realizó la publicación del Esquema de Publicación de la Información en la página web.</t>
  </si>
  <si>
    <t>DPRV: Verificado el numeral 7.1.3 del botón de transparencia se evidencia que para la vigencia 2024 no se ha actualizado y publicado la Resolución de Registro de Activos de Información y del Índice de Información clasificada y reservada, como se propuso en la actividad.</t>
  </si>
  <si>
    <t>Es importante que se diligecien las casillas M,N y O dónde se indiqué si se desarrollarán o no actividades para el cuatrimestre evaluado.
  Teniendo en cuenta que la fecha de finalización de la actividad era el 28/02/2024 la acción se califica como incumplida al no actualizarse la Resolución para la vigencia 2024.</t>
  </si>
  <si>
    <t>Esta actividad no se encuentra programada para el periodo de reporte</t>
  </si>
  <si>
    <t>Esta actividad el tercer cuatrimestre.En el seguimiento del segundo cuatrimestre no aplica.</t>
  </si>
  <si>
    <t>Elaborar y publicar en el portal web, en el instrumento establecido, los seguimientos al Esquema de Publicación de la Información de la SCRD 2024 .</t>
  </si>
  <si>
    <t>3 seguimientos al Esquema de Publicación de la Información de la SCRD 2024 en el instrumento establecido.</t>
  </si>
  <si>
    <t>Seguimientos al Esquema de Publicación de la Información de la SCRD 2024</t>
  </si>
  <si>
    <t>Pantallazos de publicación y/o radicados de los seguimientos al Esquema de Publicación de la Información de la SCRD 2024 en el instrumento establecido.</t>
  </si>
  <si>
    <t>DPRV: No se reporta información para el primer cuatrimestre de 2024.</t>
  </si>
  <si>
    <t>Es importante que se diligecien las casillas M,N y O dónde se indiqué si se desarrollarán o no actividades para el cuatrimestre evaluado.
  Teniendo en cuenta que se programaron 3 seguimientos durante la vigencia y no se reportó información para el primer cuatrimestre, la acción se califica sin inciar. La OAC debe realizar los 3 seguimientos al esquema de publicación de información en el periodo de mayo a diciembre de 2024.</t>
  </si>
  <si>
    <t>Mediante comunicación interna con radicado 20241700120823 se remite a todas las dependencias el "Informe I Trimestre de seguimiento de Transparencia y Acceso a la Inforamción Pública".
El 24/07/2024 se envío correo electrónico masivo a todas las dependencias con el seguimiento al Link de Transparencia y Acceso a la Información Pública - Esquema de Publicación de la Información de la SCRD de acuerdo con las directrices establecidas por MinTIC. Se solicitó a las dependencias revisar, subsanar y dar respuesta a las observaciones emitidas por la OAP, con plazo a 30/08/2024. Con base en este seguimiento se realizará la publicación del informe de seguimiento.</t>
  </si>
  <si>
    <r>
      <rPr>
        <sz val="12"/>
        <rFont val="Arial Narrow"/>
        <family val="2"/>
      </rPr>
      <t xml:space="preserve">Ver radicado Orfeo:
20241700120823
</t>
    </r>
    <r>
      <rPr>
        <sz val="12"/>
        <color rgb="FF0563C1"/>
        <rFont val="Arial Narrow"/>
        <family val="2"/>
      </rPr>
      <t xml:space="preserve">https://docs.google.com/spreadsheets/d/1j9oCsBABXKMxKDCpuO9OWAB4kCU338Oe/edit?gid=53244283#gid=53244283
</t>
    </r>
    <r>
      <rPr>
        <sz val="12"/>
        <rFont val="Arial Narrow"/>
        <family val="2"/>
      </rPr>
      <t>3.3. Segundo seguimiento al Link de Transparencia y Acceso a la Información Pública 240724.pdf</t>
    </r>
  </si>
  <si>
    <t>Al revisar la evidencia reportada en el sistema ORFEO, se valida la emisión del "Informe I Trimestre de seguimiento de Transparencia y Acceso de la Información Pública" de fecha 05/04/2024. Así mismo, se valida el segundo seguimiento realizado con corte a julio de 2024.
Con lo reportado se da cumplimiento a la actividad y meta de producto del segundo cuatrimestre.</t>
  </si>
  <si>
    <t xml:space="preserve">
Se observa radicado Orfeo 20241700120823-05/04/2024 "Informe I Trimestre de seguimiento de Transparencia y Acceso de la Información Pública", y el link que muestra el "INFORME DE SEGUIMIENTO ESQUEMA DE PUBLICACIÓN DE LA INFORMACIÓN SCRD 2024". El radicado no corresponde con el cuatrimestre evaluado.</t>
  </si>
  <si>
    <r>
      <rPr>
        <b/>
        <sz val="12"/>
        <color theme="1"/>
        <rFont val="Arial Narrow"/>
        <family val="2"/>
      </rPr>
      <t>Observación:</t>
    </r>
    <r>
      <rPr>
        <sz val="12"/>
        <color theme="1"/>
        <rFont val="Arial Narrow"/>
        <family val="2"/>
      </rPr>
      <t xml:space="preserve">
 La información reportada por el área no corresponde con lo programado para el cuatrimestre, toda vez que el radicado maportado es anterior a la fecha de inciio de la actividad programada.
</t>
    </r>
    <r>
      <rPr>
        <b/>
        <sz val="12"/>
        <color theme="1"/>
        <rFont val="Arial Narrow"/>
        <family val="2"/>
      </rPr>
      <t xml:space="preserve">Recomendación:
</t>
    </r>
    <r>
      <rPr>
        <sz val="12"/>
        <color theme="1"/>
        <rFont val="Arial Narrow"/>
        <family val="2"/>
      </rPr>
      <t>Es necesario que la evidencia que se aporte dé razón de lo programado.</t>
    </r>
  </si>
  <si>
    <t>Realizar seguimiento al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</si>
  <si>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</si>
  <si>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</si>
  <si>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Radicado de los informes de avance al Programa de Gestión Documental de la Entidad vigente de acuerdo al cronograma de trabajo establecido
Pantallazos de publicación del consolidado anual del informe de avance al Programa de Gestión Documental de la Entidad vigente de acuerdo al cronograma de trabajo establecido</t>
  </si>
  <si>
    <t>Dirección de Gestión Corporativa  y Relación con el Ciudadano - Grupo Interno de Trabajo de Gestión de Servicios Administrativos - Gestión Documental</t>
  </si>
  <si>
    <t>Dirección de Gestión Corporativa y Relación con el Ciudadano  - Grupo Interno de Trabajo de Gestión de Servicios Administrativos                                - Gestión Documental</t>
  </si>
  <si>
    <t>De manera previa se había solciitado el ajuste de esta actividad, ya que actualmente el PGD esta en proceso de aprobacion. El reporte al que hace referencia este seguimiento tiene origen en en PGD 2020-2023 que finalizó la vigencia pasada. Es importante resaltar que el PGD es un programas que se desarrolla por el cuatrenio de la admistracion y que esta actualmente implicitó en el PINAR.</t>
  </si>
  <si>
    <t>No se dio cumplimiento a la actividad programada en el cuatrenio.</t>
  </si>
  <si>
    <t>Actividad incumplida. De conformidad con el reporte cualitativo realizado por el GIT de Gestión Documental se solicitó modificación de esta acción a la OAP, sin embargo, no se remite un radicado de Orfeo o correo electróncio que se soporte lo indicado. Se recomienda a la OAP revisar lo enuenciado por el proceso y ajustar la actividad en caso de aprobarse su modificación..</t>
  </si>
  <si>
    <t>Se cuenta con la versión final del PGD de acuerdo con los cambios realizados en el PINAR para su correcta armonización, el cual se envió una comunicación oficial a la Oficina Asesora de Planeación, con el fin de solicitar un espacio ante el Comité Institucional de Gestión y Desempeño para la aprobación de Instrumentos Archivísticos Radicado Orfeo 2024710029276.
Posterior se recibieron observaciones por parte de la OAP en cuanto a la comunicación oficial 2024710029276, a la cual se proyectó respuesta y se actualizó lo referente al PGD, enviada en el mes de septiembre.</t>
  </si>
  <si>
    <t>RAD. ORFEO: 2024710029276.</t>
  </si>
  <si>
    <t>Al revisar la evidencia reportada en el sistema ORFEO, se valida la información entregada en el reporte del cuatrimestre; sin embargo, las evidencias no corresponden con la actividad, meta de producto, evidencias, metas programadas para el cuatrimestre.
Teniendo en cuenta lo reportado en el primer y segundo cuatrimestre, se debe validar la reprogramación de la actividad.</t>
  </si>
  <si>
    <t>Revisada la evidencia RAD. ORFEO: 2024710029276, se observa que no corresponde a la meta: "informes de seguimiento a la implementación del Programa de Gestión Documental de la Entidad vigente de acuerdo al cronograma de trabajo establecido"</t>
  </si>
  <si>
    <r>
      <rPr>
        <b/>
        <sz val="12"/>
        <color theme="1"/>
        <rFont val="Arial Narrow"/>
        <family val="2"/>
      </rPr>
      <t xml:space="preserve">Observación:
</t>
    </r>
    <r>
      <rPr>
        <sz val="12"/>
        <color theme="1"/>
        <rFont val="Arial Narrow"/>
        <family val="2"/>
      </rPr>
      <t xml:space="preserve">Se observa que la Dependencia ejecutora (Dirección de Gestión Corporativa y Relación con el Ciudadano - Grupo Interno de Trabajo de Gestión de Servicios Administrativos - Gestión Documental) ha requerido reprogramar la actividad.
</t>
    </r>
    <r>
      <rPr>
        <b/>
        <sz val="12"/>
        <color theme="1"/>
        <rFont val="Arial Narrow"/>
        <family val="2"/>
      </rPr>
      <t xml:space="preserve">Recomendación:
</t>
    </r>
    <r>
      <rPr>
        <sz val="12"/>
        <color theme="1"/>
        <rFont val="Arial Narrow"/>
        <family val="2"/>
      </rPr>
      <t>Reprogramar la actividad</t>
    </r>
  </si>
  <si>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</si>
  <si>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</si>
  <si>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</si>
  <si>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</si>
  <si>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</si>
  <si>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Es importante que se diligecien las casillas M,N y O dónde se indiqué sí se desarrollarán o no actividades para el cuatrimestre evaluado. la acción se califica sin inciar.</t>
  </si>
  <si>
    <t>No se programaron avances para el II Cuadrimestre.</t>
  </si>
  <si>
    <t>No aplica, actividad programada para siguiente cuatrimestre.</t>
  </si>
  <si>
    <t>Realizar seguimiento al cumplimiento de los términos legales para resolver peticiones a través del sistema de alertas por correo electrónico.</t>
  </si>
  <si>
    <t>Alertas a los responsables de las unidades de gestión</t>
  </si>
  <si>
    <t>Pantallazos con alerta</t>
  </si>
  <si>
    <t>Acta cuatrimestral con las alertas del periodo</t>
  </si>
  <si>
    <t>Durante el primer cuatrimestre se realizaron alertas preventivas a las diferentes unidades de gestión a través de correo electrónico con el propósito de evitar el vencimiento de las peticiones pendientes de trámite. El soporte de las alertas enviadas, se radicaron a través de Orfeo.</t>
  </si>
  <si>
    <t>Ver radicado Orfeo:
 20247000175243</t>
  </si>
  <si>
    <t>Se dio cumplimiento a la actividad programada.</t>
  </si>
  <si>
    <t>DPRV: Se puede evidenciar a traves del radicado 20247000175243 que los reponsables realizaron alertas mensuales a diferentes áreas de la SCRD a través del correo electrónico, con el objetivo de alertar el vencimiento de las peticiones pendientes de trámite.</t>
  </si>
  <si>
    <t>Durante el segundo cuatrimestre se realizaron alertas preventivas a las diferentes unidades de gestión a través de correo electrónico con el propósito de evitar el vencimiento de las peticiones pendientes de trámite. El soporte de las alertas enviadas, se radicaron a través de Orfeo.</t>
  </si>
  <si>
    <t>Ver radicado Orfeo:
  20247000333793</t>
  </si>
  <si>
    <t>Al revisar la evidencia reportada en el sistema ORFEO, se valida el ACTA DE CUMPLIMIENTO DE ACTIVIDAD 4.1 PROGRAMA DE TRANSPARENCIA Y ÉTICA PUBLICA – SEGUIMIENTO A LOS TÉRMINOS DE RESPUESTA, en la cual se encuentran 4 radicados de las actas de reunión realizadas para "Revisar y radicar las alertas preventivas realizadas para evitar el vencimiento de los derechos de petición en la Entidad" de los meses de mayo, junio, julio y agosto. 
Con lo reportado se da por cumplida la actividad y meta de producto del segundo cuatrimestre.</t>
  </si>
  <si>
    <t>Al realizar seguimiento a la evidencia Orfeo:
  20247000333793, l ACTA DE CUMPLIMIENTO DE ACTIVIDAD 4.1 PROGRAMA DE TRANSPARENCIA Y ÉTICA PUBLICA – SEGUIMIENTO A LOS TÉRMINOS DE RESPUESTA, se observa que se enviaron las alertas preventivas a las unidades de gestión.</t>
  </si>
  <si>
    <r>
      <rPr>
        <b/>
        <sz val="12"/>
        <color theme="1"/>
        <rFont val="Arial Narrow"/>
        <family val="2"/>
      </rPr>
      <t xml:space="preserve">Observación:
</t>
    </r>
    <r>
      <rPr>
        <sz val="12"/>
        <color theme="1"/>
        <rFont val="Arial Narrow"/>
        <family val="2"/>
      </rPr>
      <t xml:space="preserve">El acta es elaborada por contratistas, pero no se observa el aval de la Dirección.
</t>
    </r>
    <r>
      <rPr>
        <b/>
        <sz val="12"/>
        <color theme="1"/>
        <rFont val="Arial Narrow"/>
        <family val="2"/>
      </rPr>
      <t xml:space="preserve">Recomendación:
</t>
    </r>
    <r>
      <rPr>
        <sz val="12"/>
        <color theme="1"/>
        <rFont val="Arial Narrow"/>
        <family val="2"/>
      </rPr>
      <t>Es importante que la Dirección de Gestión Corporativba evidencie su visto bueno y participación en el histórico del documento.</t>
    </r>
  </si>
  <si>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</si>
  <si>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</si>
  <si>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</si>
  <si>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</si>
  <si>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Es importante que se diligecien las casillas M,N y O dónde se indiqué sí se desarrollarán o no actividades para el cuatrimestre evaluado. La acción se califica sin inciar.</t>
  </si>
  <si>
    <t>Los contenidos accesibles se publican de forma constante en la página, la cual también incluye herramientas de accesibilidad para personas con discapacidad visual, además se adjuntan capturas de pantalla.</t>
  </si>
  <si>
    <t xml:space="preserve">Se ajuntan pantallazos  y enlaces de contenidos </t>
  </si>
  <si>
    <t>Al revisar las evidencia se encuentra que están indebidamente publicadas en el Componente 4, dado que esta actividad se encuentra formulada en el Componente 1 del PTEP. Sin embargo, al revisar el contenido se encuentra:
1. Reporte segundo trimestre de la Política de Discapacidad, contiene el contenido dispuesto para personas con discapacidad
2. Tres pantallazos con evidencias de vídeos y publicaciones con herramientas para personas discapacitadas
La meta de esta actividad se encuentra establecida para el tercer cuatrimestre; sin embargo, con lo reportado se da por cumplida la actividad y la meta de producto en el segundo cuatrimestre.</t>
  </si>
  <si>
    <t>La evidencia no muestra ni orfeo ni link pafra hacer el seguimiento, por lo tanto, no se puede realizar la evaluación.</t>
  </si>
  <si>
    <r>
      <rPr>
        <b/>
        <sz val="12"/>
        <color theme="1"/>
        <rFont val="Arial Narrow"/>
        <family val="2"/>
      </rPr>
      <t xml:space="preserve">Observación:
</t>
    </r>
    <r>
      <rPr>
        <sz val="12"/>
        <color theme="1"/>
        <rFont val="Arial Narrow"/>
        <family val="2"/>
      </rPr>
      <t xml:space="preserve">La actividad está programada para el 3er cuatrimestre.
</t>
    </r>
    <r>
      <rPr>
        <b/>
        <sz val="12"/>
        <color theme="1"/>
        <rFont val="Arial Narrow"/>
        <family val="2"/>
      </rPr>
      <t xml:space="preserve">Recomendación:
</t>
    </r>
    <r>
      <rPr>
        <sz val="12"/>
        <color theme="1"/>
        <rFont val="Arial Narrow"/>
        <family val="2"/>
      </rPr>
      <t>Colocar Orfeo o link de la evidencia del avance.</t>
    </r>
  </si>
  <si>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</si>
  <si>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</si>
  <si>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</si>
  <si>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</si>
  <si>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No se programaron actividades para ejecutar durante el primer cuatrimestre.</t>
  </si>
  <si>
    <t>Mediante comunicación interna con radicado 20241700120823 se remite a todas las dependencias el "Informe I Trimestre de seguimiento de Transparencia y Acceso a la Inforamción Pública".
Así mismo, el 24/07/2024 se envío correo electrónico masivo a todas las dependencias con el seguimiento al Link de Transparencia y Acceso a la Información Pública de acuerdo con las directrices establecidas por MinTIC. Se solicitó a las dependencias revisar, subsanar y dar respuesta a las observaciones emitidas por la OAP, con plazo a 30/08/2024. Con base en este seguimiento se emitirá el segundo informe de seguimiento.</t>
  </si>
  <si>
    <r>
      <rPr>
        <u/>
        <sz val="12"/>
        <color rgb="FF000000"/>
        <rFont val="Arial Narrow"/>
        <family val="2"/>
      </rPr>
      <t xml:space="preserve">Ver radicado Orfeo:
20241700120823
Drive segundo seguimiento:
</t>
    </r>
    <r>
      <rPr>
        <u/>
        <sz val="12"/>
        <color rgb="FF1155CC"/>
        <rFont val="Arial Narrow"/>
        <family val="2"/>
      </rPr>
      <t>https://docs.google.com/spreadsheets/d/1j9oCsBABXKMxKDCpuO9OWAB4kCU338Oe/edit?gid=53244283#gid=53244283</t>
    </r>
  </si>
  <si>
    <r>
      <rPr>
        <b/>
        <sz val="12"/>
        <color theme="1"/>
        <rFont val="Arial Narrow"/>
        <family val="2"/>
      </rPr>
      <t>Observación:</t>
    </r>
    <r>
      <rPr>
        <sz val="12"/>
        <color theme="1"/>
        <rFont val="Arial Narrow"/>
        <family val="2"/>
      </rPr>
      <t xml:space="preserve">
 La información reportada por el área no corresponde con lo programado para el cuatrimestre, toda vez que el radicado maportado es anterior a la fecha de inciio de la actividad programada.
</t>
    </r>
    <r>
      <rPr>
        <b/>
        <sz val="12"/>
        <color theme="1"/>
        <rFont val="Arial Narrow"/>
        <family val="2"/>
      </rPr>
      <t xml:space="preserve">Recomendación:
</t>
    </r>
    <r>
      <rPr>
        <sz val="12"/>
        <color theme="1"/>
        <rFont val="Arial Narrow"/>
        <family val="2"/>
      </rPr>
      <t>Es necesario que la evidencia que se aporte dé razón de lo programado.</t>
    </r>
  </si>
  <si>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</si>
  <si>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 xml:space="preserve">Actualizar y publicar la Estrategia de rendición de cuentas de la SCRD 2024  </t>
  </si>
  <si>
    <t xml:space="preserve">1 Estrategia de rendición de cuentas de la SCRD 2024 actualizada y publicada </t>
  </si>
  <si>
    <t xml:space="preserve">Estrategia de rendición de cuentas de la SCRD 2024 actualizada y publicada   </t>
  </si>
  <si>
    <t xml:space="preserve">Link de publicación del documento en la página web </t>
  </si>
  <si>
    <t>Todas las áreas</t>
  </si>
  <si>
    <t>Teniendo en cuenta que la Estrategia de rendición de cuentas se realiza anualmente, a la fecha se encuentra publicado la estrategía del año 2023, el cual fue publicado el 7 de Noviembre 2023.</t>
  </si>
  <si>
    <t>https://www.culturarecreacionydeporte.gov.co/es/transparencia-acceso-informacion-publica/planeacion-presupuesto-informes/informe-de-rendicion-de-cuentas-a-la-ciudadania</t>
  </si>
  <si>
    <t>No se dio cumplimiento a la actividad programada.</t>
  </si>
  <si>
    <t>No se evidencia el cumplimiento de la actividad programada.</t>
  </si>
  <si>
    <t>Priorizar la construcción de la estrategia señalada o adelantar la modificación de la acción con el fin de analizar en que momento de la vigencia se puede dar cumplimiento a la acción señalada.</t>
  </si>
  <si>
    <t>Esta actividad no se encuentra programada para el periodo de reporte.</t>
  </si>
  <si>
    <t>Esta actividad no cuenta con actividades programadas para el segundo cuatrimestre</t>
  </si>
  <si>
    <r>
      <rPr>
        <b/>
        <sz val="12"/>
        <color theme="1"/>
        <rFont val="Arial Narrow"/>
        <family val="2"/>
      </rPr>
      <t xml:space="preserve">Recomendación:
</t>
    </r>
    <r>
      <rPr>
        <sz val="12"/>
        <color theme="1"/>
        <rFont val="Arial Narrow"/>
        <family val="2"/>
      </rPr>
      <t>De acuerdo a lo manifestado por la OAP, esta actividad no cuenta con actividades programadas para el segundo cuatrimestre. Sin embargo, no se evidencia que se haya tenido en cuenta la recomendación del cuatrimestre anterior en cuando a determinar en qué momento de la vigencia se dará cumplimiento a esta actividad. Se recomienda tener una fecha establecida dentro de la vigencia para tal dar cumplimiento a dicha acción.</t>
    </r>
  </si>
  <si>
    <t xml:space="preserve">Socializar la la Estrategia de rendición de cuentas de la SCRD 2024  </t>
  </si>
  <si>
    <t>1 Estrategia de rendición de cuentas de la SCRD 2024 socializada</t>
  </si>
  <si>
    <t xml:space="preserve">Estrategia de rendición de cuentas de la SCRD 2024 socializada   </t>
  </si>
  <si>
    <t>Acta de reunión de socialización</t>
  </si>
  <si>
    <t>Actividad no programada para el primer cuatrimestre</t>
  </si>
  <si>
    <t>Actividad que no está programada para su realización en el período evaluado.</t>
  </si>
  <si>
    <t>Sin observaciones</t>
  </si>
  <si>
    <t>No se tienen Observaciones para el cuatrimestre.</t>
  </si>
  <si>
    <t>Elaborar y divulgar el Informe de logros y resultados en el marco de la estrategia de rendición de cuentas de la Entidad 2024</t>
  </si>
  <si>
    <t>1 Informe de logros y resultados en el marco de la estrategia de rendición de cuentas de la Entidad 2024 elaborado y divulgado</t>
  </si>
  <si>
    <t>Informe de logros y resultados en el marco de la estrategia de rendición de cuentas de la Entidad 2024</t>
  </si>
  <si>
    <t xml:space="preserve">Link de publicación del informe </t>
  </si>
  <si>
    <t>Elaborar las actas de las Instancias de Participación del Sistema Distrital de Arte Cultura y Patrimonio y publicarlas en el micrositio. Teniendo en cuenta lo establecido en e Decreto 336 de 2022, mínimo 1 sesion cada dos meses)</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</si>
  <si>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</si>
  <si>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</si>
  <si>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</si>
  <si>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Debido al control de cambios realizado el 1/8/2024 version 2 de esta matriz , reportamos el avance de enero a agosto. Se realizó la actualización periódica del micrositio del Sistema Distrital de Arte, Cultura y Patrimonio, con la respectiva información de actas.</t>
  </si>
  <si>
    <r>
      <rPr>
        <b/>
        <sz val="12"/>
        <rFont val="Arial Narrow"/>
        <family val="2"/>
      </rPr>
      <t xml:space="preserve">
Estructura del SDACP - Link de publicacion:
</t>
    </r>
    <r>
      <rPr>
        <u/>
        <sz val="12"/>
        <color rgb="FF1155CC"/>
        <rFont val="Arial Narrow"/>
        <family val="2"/>
      </rPr>
      <t>https://culturarecreacionydeporte.gov.co/es/sistema-distrital-arte/estructura</t>
    </r>
    <r>
      <rPr>
        <sz val="12"/>
        <rFont val="Arial Narrow"/>
        <family val="2"/>
      </rPr>
      <t xml:space="preserve">
Al clicar en cada una de las instancias de participación podrá consultar la información de las actas.
</t>
    </r>
    <r>
      <rPr>
        <b/>
        <sz val="12"/>
        <rFont val="Arial Narrow"/>
        <family val="2"/>
      </rPr>
      <t>En el enlace de Drive podrán consultar los expedientes de las actas de los consejos que la secretaría técnica  está a cargo de la DALP:</t>
    </r>
    <r>
      <rPr>
        <sz val="12"/>
        <rFont val="Arial Narrow"/>
        <family val="2"/>
      </rPr>
      <t xml:space="preserve">
</t>
    </r>
    <r>
      <rPr>
        <u/>
        <sz val="12"/>
        <color rgb="FF1155CC"/>
        <rFont val="Arial Narrow"/>
        <family val="2"/>
      </rPr>
      <t>https://drive.google.com/drive/folders/1TM4wdvdFwztYtqiOCd600JUVkgrjVGSQ</t>
    </r>
  </si>
  <si>
    <r>
      <rPr>
        <u/>
        <sz val="12"/>
        <color rgb="FF000000"/>
        <rFont val="Arial Narrow"/>
        <family val="2"/>
      </rPr>
      <t xml:space="preserve">Al revisar el link </t>
    </r>
    <r>
      <rPr>
        <u/>
        <sz val="12"/>
        <color rgb="FF1155CC"/>
        <rFont val="Arial Narrow"/>
        <family val="2"/>
      </rPr>
      <t>https://www.culturarecreacionydeporte.gov.co/es/sistema-distrital-arte/estructura</t>
    </r>
    <r>
      <rPr>
        <u/>
        <sz val="12"/>
        <color rgb="FF000000"/>
        <rFont val="Arial Narrow"/>
        <family val="2"/>
      </rPr>
      <t>, se evidencian las siguientes publicaciones de las actas de los siguientes consejos:
1. Consejo Distrital de Arte, Cultura y Patrimonio: Acta No. 01 CDACP - 07 de junio de 2024
2. Consejo de Cultura para Asuntos Locales: Acta No. 01 CCAL - 08 de mayo de 2024, Acta No. 02 CCAL - 04 de junio de 2024, Acta No. 03 CCAL - 15 de agosto de 2024, Reglamento Interno del Consejo de Cultura para Asuntos Locales 2024 del 04 de junio, 
3. Consejos Locales de Arte, Cultura y Patrimonio: Actas de los consejos locales de las 20 localidades del Distrito.
En el Drive de evidencias se encuentra reporte "Expedientes Actas SDACP 2024".
Con lo reportado se da por cumplida la actividad y la meta de producto del segundo cuatrimestre.</t>
    </r>
  </si>
  <si>
    <t>Se verificó el enlace link https://www.culturarecreacionydeporte.gov.co/es/sistema-distrital-arte/estructura, se puedo establecer que se encuentran publicadas 3 actas del consejo de cultura para asuntos correspondeintes a los meses de mayo, Junio y Agosto de 2024 y un acta del consejo distrital de arte, cultura y patrimonio del mes de Junio del 2024.</t>
  </si>
  <si>
    <r>
      <rPr>
        <b/>
        <sz val="12"/>
        <color theme="1"/>
        <rFont val="Arial Narrow"/>
        <family val="2"/>
      </rPr>
      <t>Recomendación:</t>
    </r>
    <r>
      <rPr>
        <sz val="12"/>
        <color theme="1"/>
        <rFont val="Arial Narrow"/>
        <family val="2"/>
      </rPr>
      <t xml:space="preserve">
Se pudo establecesr que al corte de la evaluación se cumple con las actividades propuestas. Sin embargo, se recomienda que se realice programación de las reuniones como lo especifica la acción, es decir, cada dos meses.</t>
    </r>
  </si>
  <si>
    <t>Publicar el seguimiento al Plan Estratégico Sectorial (PES) y al Plan Estratégico Institucional (PEI)</t>
  </si>
  <si>
    <t xml:space="preserve">2 Documentos con los resultados del seguimiento al Plan Estratégico Sectorial y al Plan Estratégico Institucional publicados. </t>
  </si>
  <si>
    <t>Documento publicado</t>
  </si>
  <si>
    <t>Link de publicación de los documentos</t>
  </si>
  <si>
    <t>Se realizó la publicación del Informe de balance Plan Estratégico Institucional vigencia 2023. 
 Se publicó en la página web un análisis del cumplimiento al Plan Estrátegico Sectorial PES 2023.</t>
  </si>
  <si>
    <r>
      <rPr>
        <u/>
        <sz val="12"/>
        <color rgb="FF1155CC"/>
        <rFont val="Arial Narrow"/>
        <family val="2"/>
      </rPr>
      <t>https://www.culturarecreacionydeporte.gov.co/es/transparencia-acceso-informacion-publica/planeacion-presupuesto-informes/plan-estrategico-institucional-PEI</t>
    </r>
    <r>
      <rPr>
        <u/>
        <sz val="12"/>
        <color rgb="FF0563C1"/>
        <rFont val="Arial Narrow"/>
        <family val="2"/>
      </rPr>
      <t xml:space="preserve"> 
  </t>
    </r>
    <r>
      <rPr>
        <u/>
        <sz val="12"/>
        <color rgb="FF1155CC"/>
        <rFont val="Arial Narrow"/>
        <family val="2"/>
      </rPr>
      <t>https://www.culturarecreacionydeporte.gov.co/es/transparencia-acceso-informacion-publica/planeacion-presupuesto-informes/plan-estrategico-sectorial-PES</t>
    </r>
  </si>
  <si>
    <t>Se evidencia en la página web de la SCRD en el numeral 4.3.1. Plan Estratégico Institucional - PEI, con fecha 15/03/2024, la publicación del Informe de balance Plan Estratégico Institucional vigencia 2023
  Se evidencia en la página web de la SCRD, en el numeral 4.3.6. Plan Estratégico Sectorial - PES, con fecha 27 de febrero de 2024, documento de " ANÁLISIS DEL CUMPLIMIENTO AL PLAN ESTRATÉGICO SECTORIAL 2023"
  Dando cumplimiento a la actividad propuesta.</t>
  </si>
  <si>
    <t>Se recomienda aclarar:
  1, El número de documentos a publicar, pues sería 2, PEI y PES
  2, La periodicidad de los informes de seguimiento a publicar.</t>
  </si>
  <si>
    <t>Considerando que no hay una meta establecida para el segundo cuatrimestre, no se presentan avances en la actividad propuesta</t>
  </si>
  <si>
    <t>No aplica para el periodo</t>
  </si>
  <si>
    <t>Elaborar y publicar los boletines mensuales de la ejecución presupuestal de la Entidad (mes vencido)</t>
  </si>
  <si>
    <t>12 boletines 
(1 de cierre de vigencia 2023 y 11 de seguimiento de ejecución presupuestal 2024) publicados</t>
  </si>
  <si>
    <t>Boletines de ejecución presupuestal de la Entidad publicados</t>
  </si>
  <si>
    <t>Pantallazos de la publicación y/o presentaciones mensuales con la ejecución presupuestal de la Entidad</t>
  </si>
  <si>
    <t xml:space="preserve">Áreas responsables de Proyectos de Inversión </t>
  </si>
  <si>
    <t>Se han publicado en la página web los boletines de ejecución presupuestal correspondientes a corte de 30 de abril de 2024.</t>
  </si>
  <si>
    <t>https://www.culturarecreacionydeporte.gov.co/es/transparencia-acceso-informacion-publica/planeacion-presupuesto-informes/ejecucion-presupuestal-de-inversion</t>
  </si>
  <si>
    <t>Se evidencia en la página web de la SCRD en el numeral 4,2,1. Ejecución presupuestal de la SCRD, la publicación de los Informes mensuales de ejecución presupuestal de la entidad por los primeros cuatro meses de la vigencia. 
  Dando cumplimiento a la actividad propuesta.</t>
  </si>
  <si>
    <t>La evidencia aportada como soporte a la actividad desarrollada no es coherente con la actividad propuesta, toda vez que se aporta como evidencia la 4.2.2. Ejecución Presupuestal de Inversión del Sector
  La meta producto se refiere a los informes finales del 2022 y los mensuales de 2023, documentos que no corresponden al período evaluado que es 2024,</t>
  </si>
  <si>
    <t xml:space="preserve">Se han publicado de manera mensual los boletines de ejecución presupuestal del sector, dentro del cual se encuentra la ejecución de la entidad. La última publicación está con corte al 31 de julio de 2024. </t>
  </si>
  <si>
    <t>https://culturarecreacionydeporte.gov.co/transparencia-acceso-informacion-publica/planeacion-presupuesto-informes/ejecucion-presupuestal-de-inversion</t>
  </si>
  <si>
    <r>
      <rPr>
        <sz val="12"/>
        <color theme="1"/>
        <rFont val="Arial Narrow"/>
        <family val="2"/>
      </rPr>
      <t xml:space="preserve">Al revisar el link </t>
    </r>
    <r>
      <rPr>
        <u/>
        <sz val="12"/>
        <color rgb="FF1155CC"/>
        <rFont val="Arial Narrow"/>
        <family val="2"/>
      </rPr>
      <t>https://culturarecreacionydeporte.gov.co/transparencia-acceso-informacion-publica/planeacion-presupuesto-informes/ejecucion-presupuestal-de-inversion</t>
    </r>
    <r>
      <rPr>
        <sz val="12"/>
        <color theme="1"/>
        <rFont val="Arial Narrow"/>
        <family val="2"/>
      </rPr>
      <t>, se evidencian las siguientes publicaciones de boletínes de ejecución presupuestal del sector y de la Entidad:
1. Boletín Ejecución Presupuestal de Inversión del Sector corte a 30 de abril de 2024 - 14/05/2024
2. Boletín Ejecución Presupuestal de Inversión del Sector corte a 31 de mayo de 2024 - 15/06/12024 
3. Boletín Ejecución Presupuestal de Inversión del Sector corte a 30 de junio de 2024 - 15/07/2024
4. Boletín Ejecución Presupuestal de Inversión del Sector corte a 31 de julio de 2024 - 08/08/2024
Con lo reportado se da por cumplida la actividad y la meta de producto del segundo cuatrimestre.</t>
    </r>
  </si>
  <si>
    <t>Los boletines de ejecución presupuestal se encuentran publicados en la página web de la entidad en el micrositio de transparencia, numeral 4.2.1 Ejecución presupuestal de la SCRD - Se evidencia reporte de mayo, junio. Julio de 2024.</t>
  </si>
  <si>
    <r>
      <rPr>
        <b/>
        <sz val="12"/>
        <color theme="1"/>
        <rFont val="Arial Narrow"/>
        <family val="2"/>
      </rPr>
      <t xml:space="preserve">Observación:
</t>
    </r>
    <r>
      <rPr>
        <sz val="12"/>
        <color theme="1"/>
        <rFont val="Arial Narrow"/>
        <family val="2"/>
      </rPr>
      <t xml:space="preserve">Verificando el micrositio se pudo evidenciar que al corte del cuatrimestre debería estar publicada la ejecución presupuestal de los meses de Mayo, Junio, Julio y Agosto de la Vigencia 2024, sin embargo, la del mes de agosto aún no se publica.
</t>
    </r>
    <r>
      <rPr>
        <b/>
        <sz val="12"/>
        <color theme="1"/>
        <rFont val="Arial Narrow"/>
        <family val="2"/>
      </rPr>
      <t>Recomendación:</t>
    </r>
    <r>
      <rPr>
        <sz val="12"/>
        <color theme="1"/>
        <rFont val="Arial Narrow"/>
        <family val="2"/>
      </rPr>
      <t xml:space="preserve">
Publicar la información correspondiente al mes de agosto de 2024.</t>
    </r>
  </si>
  <si>
    <t>Elaborar y publicar el Informe de Gestión de la SCRD vigencia 2023</t>
  </si>
  <si>
    <t>1 Informe publicado</t>
  </si>
  <si>
    <t>Informe de Gestión de la SCRD vigencia 2023 publicado</t>
  </si>
  <si>
    <t>Pantallazos de la publicación y/o Informe de Gestión de la SCRD vigencia 2023 publicado</t>
  </si>
  <si>
    <t>Áreas responsables de Proyectos de Inversión</t>
  </si>
  <si>
    <t>El informe de Gestión de la vigencia 2023 se encuentra publicado en la página web de la entidad.</t>
  </si>
  <si>
    <t>https://www.culturarecreacionydeporte.gov.co/es/transparencia-acceso-informacion-publica/planeacion-presupuesto-informes/informes-de-gestion</t>
  </si>
  <si>
    <t>Se evidencia en la página web de la SCRD en el numeral 4.7.1 Informes de gestión, el informe de la vigencia 2023.
  Dando cumplimiento a la actividad propuesta.</t>
  </si>
  <si>
    <t>Esta actividad ya se encuentra cumplida</t>
  </si>
  <si>
    <t>Elaborar y publicar los informes cualitativos trimestrales de avance a la gestión de los proyectos de inversión</t>
  </si>
  <si>
    <t>4 informes cualitativos publicados
(el de diciembre de 2024 se publica a más tardar el 20 del mes siguiente al corte del trimestre)</t>
  </si>
  <si>
    <t>Informes cualitativos trimestrales de avance a la gestión de los proyectos de inversión</t>
  </si>
  <si>
    <t>Pantallazos de la publicación y/o Informes de Gestión cualitativos</t>
  </si>
  <si>
    <t>Los informes cualitativos del seguimiento a los proyectos de inversión se encuentra publicado en la página Web institucional con la consolidación de los 4 trimestres de la vigencia 2023.
Para el primer trimestre del 2024 se encuentra el proceso de migración a cultured, no obstante, el informe se encuentra consolidado y estructurado.</t>
  </si>
  <si>
    <t>https://www.culturarecreacionydeporte.gov.co/es/transparencia-acceso-informacion-publica/planeacion-presupuesto-informes/seguimiento-a-los-proyectos-de-inversion?field_fecha_de_emision_value=All&amp;term_node_tid_depth=540</t>
  </si>
  <si>
    <t>Se dió cumplimiento a la estructuración del informe</t>
  </si>
  <si>
    <t>Se evidencia el la página web de la SCRD en el numeral 4.4.2. Seguimiento a los proyectos de inversión de la SCRD, el informe de Gestión cualitativo SCRD-2023
  Dando cumplimiento a la actividad propuesta.</t>
  </si>
  <si>
    <t>La meta producto se refiere al informe final del 2022 y los trimestrales de 2023, documentos que no corresponden al período evaluado que es 2024,</t>
  </si>
  <si>
    <t xml:space="preserve">Se publicó en la página web el informe cualitativo trimestral con corte al 31 de mayo de 2024, lo anterior teniendo en cuenta el cierre del Plan de Desarrollo Un Nuevo Contrato Social y Ambiental para la Bogotá del Siglo XXI. Los proyectos nuevos iniciaron su ejecución en el mes de julio de 2024, sin embargo, por ajustes técnicos en el aplicativo Cultured solo hasta septiembre se podrá realizar seguimiento con corte al 31 de agosto. </t>
  </si>
  <si>
    <t>https://culturarecreacionydeporte.gov.co/es/transparencia-acceso-informacion-publica/planeacion-presupuesto-informes/seguimiento-a-los-proyectos-de-inversion</t>
  </si>
  <si>
    <r>
      <rPr>
        <u/>
        <sz val="12"/>
        <color rgb="FF000000"/>
        <rFont val="Arial Narrow"/>
        <family val="2"/>
      </rPr>
      <t xml:space="preserve">Al revisar el link </t>
    </r>
    <r>
      <rPr>
        <u/>
        <sz val="12"/>
        <color rgb="FF1155CC"/>
        <rFont val="Arial Narrow"/>
        <family val="2"/>
      </rPr>
      <t>https://culturarecreacionydeporte.gov.co/es/transparencia-acceso-informacion-publica/planeacion-presupuesto-informes/seguimiento-a-los-proyectos-de-inversion</t>
    </r>
    <r>
      <rPr>
        <u/>
        <sz val="12"/>
        <color rgb="FF000000"/>
        <rFont val="Arial Narrow"/>
        <family val="2"/>
      </rPr>
      <t>, se evidencian las siguientes publicaciones de informes cualitativos de seguimientos a los proyectos de inversión:
1. Informe de Seguimiento al Plan de Acción del PDD corte 31 marzo 2024 - 12/04/2024
2. Informe de Seguimiento al Plan de Acción del PDD corte 31 mayo 2024 - 25/06/12024 
Con lo reportado se da por cumplida la actividad y la meta de producto del segundo cuatrimestre.</t>
    </r>
  </si>
  <si>
    <t>Se verificó la consolidación y publicación del informe de gestión cualitativo Final del PDD Un nuevo contrato Social y Ambiental para la Bogotá del Siglo XXI.</t>
  </si>
  <si>
    <r>
      <rPr>
        <b/>
        <sz val="12"/>
        <color theme="1"/>
        <rFont val="Arial Narrow"/>
        <family val="2"/>
      </rPr>
      <t xml:space="preserve">Observación:
</t>
    </r>
    <r>
      <rPr>
        <sz val="12"/>
        <color theme="1"/>
        <rFont val="Arial Narrow"/>
        <family val="2"/>
      </rPr>
      <t>No se evidencia la publicación de informe cualitativo de seguimiento a los proyectos de inversión de los mesdes de junio, julio y agosto. Como lo indica la OAP, los proyectos nuevos iniciaron su ejecución en el mes de julio de 2024. Sin embargo, por ajustes técnicos en el aplicativo Cultured solo hasta septiembre se podrá realizar seguimiento con corte al 31 de agosto. Se da como cumplimiento de la acción ya que con ocasión al cambio de gobierno y cierre de plan de desarrollo se realizó la publicación del informe de Gestión Final del Sector Cultura, Recreación y Deporte en el mes de mayo.</t>
    </r>
  </si>
  <si>
    <t xml:space="preserve">
Desarrollar espacios de diálogo con los ciudadanos por cada área misional de la Entidad que permita fortalecer los lazos ciudadanos - entidad</t>
  </si>
  <si>
    <t xml:space="preserve">530 espacios de diálogo ciudadano desarrollados según los reqerimientos establecidos para ellos </t>
  </si>
  <si>
    <t xml:space="preserve"> Espacios de diálogo ciudadano realizados
1 - DOGCC
11 -DTC
3 - DRAC
401 - DALP
20 -DEEP
90 - DLB
4 - DACP</t>
  </si>
  <si>
    <t>Registro de los espacios de diálogo ciudadano en donde se encuentren las actas de cada espacio</t>
  </si>
  <si>
    <t>Áreas misionales</t>
  </si>
  <si>
    <t>La Dirección de Arte, Cultura y Patrimonio a través de la Subdirección de Infraestructura y Patrimonio Cultural, durante el primer cuatrimestre de 2024, desarrolló dos (2) espacios con la ciudadanía de la siguiente manera:
 1- Encuentro Ciudadano “Dos verdades y una mentira”, en el marco del proyecto de Cerros Orientales, donde se contó con un total de treinta y cinco (35) participantes.
 2- Recorrido por el entorno y la génesis del Centro Felicidad (CEFE) Chapinero, “Camino al Parque Vertical”, donde se contó con un total de veinticinco (25) participantes.</t>
  </si>
  <si>
    <t>Ver radicados Orfeo:
 1- 20243300111683
 2- 20243300111133</t>
  </si>
  <si>
    <t>Se dió cumplimiento a los espacios de dialogo programados.</t>
  </si>
  <si>
    <t>Se revisó el Orfeo No. 20243300111683, evidenciando el desarrollo de un espacio de dialogo con el IED Divino maestro el 19/03/2024
  Se revisó el Orfeo No. 20243300111683, evidenciando el desarrollo de espacio de dialogo ciudadano "Camino al Parque Vertical. Recorrido por el entorno y la génesis del Centro Felicidad (CEFE) Chapinero." con fecha 19/03/2024
  Cumpliendo con las actividades propuestas</t>
  </si>
  <si>
    <r>
      <rPr>
        <b/>
        <sz val="14"/>
        <color theme="1"/>
        <rFont val="Arial Narrow"/>
        <family val="2"/>
      </rPr>
      <t xml:space="preserve">DIRECCION DE ASUNTOS LOCALES Y PARTICIPACIÓN DALP: </t>
    </r>
    <r>
      <rPr>
        <sz val="14"/>
        <color theme="1"/>
        <rFont val="Arial Narrow"/>
        <family val="2"/>
      </rPr>
      <t>Debido al control de cambios realizado el 1/8/2024 versión 2 de esta matriz , reportamos el avance de enero a agosto.</t>
    </r>
    <r>
      <rPr>
        <b/>
        <sz val="14"/>
        <color theme="1"/>
        <rFont val="Arial Narrow"/>
        <family val="2"/>
      </rPr>
      <t xml:space="preserve"> 
El equipo de Participación</t>
    </r>
    <r>
      <rPr>
        <sz val="14"/>
        <color theme="1"/>
        <rFont val="Arial Narrow"/>
        <family val="2"/>
      </rPr>
      <t xml:space="preserve"> en relación a los espacios de diálogos enmarcados en la implementación del Sistema Distrital de Arte, Cultura y Patrimonio, realizó el reporte de </t>
    </r>
    <r>
      <rPr>
        <b/>
        <sz val="14"/>
        <color theme="1"/>
        <rFont val="Arial Narrow"/>
        <family val="2"/>
      </rPr>
      <t>158</t>
    </r>
    <r>
      <rPr>
        <sz val="14"/>
        <color theme="1"/>
        <rFont val="Arial Narrow"/>
        <family val="2"/>
      </rPr>
      <t xml:space="preserve"> espacios, de los 147 fueron locales y 11 distritales.
</t>
    </r>
    <r>
      <rPr>
        <b/>
        <sz val="14"/>
        <color theme="1"/>
        <rFont val="Arial Narrow"/>
        <family val="2"/>
      </rPr>
      <t xml:space="preserve">El equipo de Gestión Territorial </t>
    </r>
    <r>
      <rPr>
        <sz val="14"/>
        <color theme="1"/>
        <rFont val="Arial Narrow"/>
        <family val="2"/>
      </rPr>
      <t xml:space="preserve">desde las líneas estratégicas; Fortalecimiento de la gobernanza territorial y la gestión estratégica del sector; desarrollo de capacidades locales en el sector; activación e interconexión de infraestructuras y espacios culturales; y creación de laboratorios de oportunidades, reportamos el cumplimiento de los siguientes compromisos:
</t>
    </r>
    <r>
      <rPr>
        <b/>
        <sz val="14"/>
        <color theme="1"/>
        <rFont val="Arial Narrow"/>
        <family val="2"/>
      </rPr>
      <t>Ruralidad:</t>
    </r>
    <r>
      <rPr>
        <sz val="14"/>
        <color theme="1"/>
        <rFont val="Arial Narrow"/>
        <family val="2"/>
      </rPr>
      <t xml:space="preserve"> </t>
    </r>
    <r>
      <rPr>
        <b/>
        <sz val="14"/>
        <color theme="1"/>
        <rFont val="Arial Narrow"/>
        <family val="2"/>
      </rPr>
      <t xml:space="preserve">7 </t>
    </r>
    <r>
      <rPr>
        <sz val="14"/>
        <color theme="1"/>
        <rFont val="Arial Narrow"/>
        <family val="2"/>
      </rPr>
      <t xml:space="preserve">Convites Rurales, </t>
    </r>
    <r>
      <rPr>
        <b/>
        <sz val="14"/>
        <color theme="1"/>
        <rFont val="Arial Narrow"/>
        <family val="2"/>
      </rPr>
      <t>5</t>
    </r>
    <r>
      <rPr>
        <sz val="14"/>
        <color theme="1"/>
        <rFont val="Arial Narrow"/>
        <family val="2"/>
      </rPr>
      <t xml:space="preserve"> Seguimiento a propuestas ganadoras.
</t>
    </r>
    <r>
      <rPr>
        <b/>
        <sz val="14"/>
        <color theme="1"/>
        <rFont val="Arial Narrow"/>
        <family val="2"/>
      </rPr>
      <t>Casas de la Cultural</t>
    </r>
    <r>
      <rPr>
        <sz val="14"/>
        <color theme="1"/>
        <rFont val="Arial Narrow"/>
        <family val="2"/>
      </rPr>
      <t xml:space="preserve">: </t>
    </r>
    <r>
      <rPr>
        <b/>
        <sz val="14"/>
        <color theme="1"/>
        <rFont val="Arial Narrow"/>
        <family val="2"/>
      </rPr>
      <t>1</t>
    </r>
    <r>
      <rPr>
        <sz val="14"/>
        <color theme="1"/>
        <rFont val="Arial Narrow"/>
        <family val="2"/>
      </rPr>
      <t xml:space="preserve"> Encuentros de articulación e intercambio de experiencias de las casas de la cultura por tipología
</t>
    </r>
    <r>
      <rPr>
        <b/>
        <sz val="14"/>
        <color theme="1"/>
        <rFont val="Arial Narrow"/>
        <family val="2"/>
      </rPr>
      <t>Red Intersectorial:</t>
    </r>
    <r>
      <rPr>
        <sz val="14"/>
        <color theme="1"/>
        <rFont val="Arial Narrow"/>
        <family val="2"/>
      </rPr>
      <t xml:space="preserve"> </t>
    </r>
    <r>
      <rPr>
        <b/>
        <sz val="14"/>
        <color theme="1"/>
        <rFont val="Arial Narrow"/>
        <family val="2"/>
      </rPr>
      <t>12</t>
    </r>
    <r>
      <rPr>
        <sz val="14"/>
        <color theme="1"/>
        <rFont val="Arial Narrow"/>
        <family val="2"/>
      </rPr>
      <t xml:space="preserve"> Charla Barrial, </t>
    </r>
    <r>
      <rPr>
        <b/>
        <sz val="14"/>
        <color theme="1"/>
        <rFont val="Arial Narrow"/>
        <family val="2"/>
      </rPr>
      <t>72</t>
    </r>
    <r>
      <rPr>
        <sz val="14"/>
        <color theme="1"/>
        <rFont val="Arial Narrow"/>
        <family val="2"/>
      </rPr>
      <t xml:space="preserve"> Encuentros Ciudadanos (Urbano y Rural), </t>
    </r>
    <r>
      <rPr>
        <b/>
        <sz val="14"/>
        <color theme="1"/>
        <rFont val="Arial Narrow"/>
        <family val="2"/>
      </rPr>
      <t>13</t>
    </r>
    <r>
      <rPr>
        <sz val="14"/>
        <color theme="1"/>
        <rFont val="Arial Narrow"/>
        <family val="2"/>
      </rPr>
      <t xml:space="preserve"> Jornadas de Priorización Presupuestal, </t>
    </r>
    <r>
      <rPr>
        <b/>
        <sz val="14"/>
        <color theme="1"/>
        <rFont val="Arial Narrow"/>
        <family val="2"/>
      </rPr>
      <t>15</t>
    </r>
    <r>
      <rPr>
        <sz val="14"/>
        <color theme="1"/>
        <rFont val="Arial Narrow"/>
        <family val="2"/>
      </rPr>
      <t xml:space="preserve"> Mesas de Concertación.
</t>
    </r>
    <r>
      <rPr>
        <b/>
        <sz val="14"/>
        <color theme="1"/>
        <rFont val="Arial Narrow"/>
        <family val="2"/>
      </rPr>
      <t>Barrios Vivos:</t>
    </r>
    <r>
      <rPr>
        <sz val="14"/>
        <color theme="1"/>
        <rFont val="Arial Narrow"/>
        <family val="2"/>
      </rPr>
      <t xml:space="preserve"> Se inició con 5 laboratorios de oportunidades de la estrategia de Barrios Vivos, ejecutando </t>
    </r>
    <r>
      <rPr>
        <b/>
        <sz val="14"/>
        <color theme="1"/>
        <rFont val="Arial Narrow"/>
        <family val="2"/>
      </rPr>
      <t>8</t>
    </r>
    <r>
      <rPr>
        <sz val="14"/>
        <color theme="1"/>
        <rFont val="Arial Narrow"/>
        <family val="2"/>
      </rPr>
      <t xml:space="preserve"> sesiones.
</t>
    </r>
    <r>
      <rPr>
        <sz val="13"/>
        <color theme="1"/>
        <rFont val="Arial Narrow"/>
        <family val="2"/>
      </rPr>
      <t xml:space="preserve">Total reportado a la fecha: </t>
    </r>
    <r>
      <rPr>
        <b/>
        <sz val="13"/>
        <color theme="1"/>
        <rFont val="Arial Narrow"/>
        <family val="2"/>
      </rPr>
      <t xml:space="preserve">291
DIRECCIÓN DE REDES Y ACCIÓN COLECTIVA 
DRAC: </t>
    </r>
    <r>
      <rPr>
        <sz val="13"/>
        <color theme="1"/>
        <rFont val="Arial Narrow"/>
        <family val="2"/>
      </rPr>
      <t>desde el equipo DRAC se adelantaron</t>
    </r>
    <r>
      <rPr>
        <b/>
        <sz val="13"/>
        <color theme="1"/>
        <rFont val="Arial Narrow"/>
        <family val="2"/>
      </rPr>
      <t xml:space="preserve"> 2 </t>
    </r>
    <r>
      <rPr>
        <sz val="13"/>
        <color theme="1"/>
        <rFont val="Arial Narrow"/>
        <family val="2"/>
      </rPr>
      <t xml:space="preserve">de los 3 espacios programados para 2024. El primero definido como  Implementación metodológica  "Hito Cultural", realizado con ciudadania en general y en donde se abordo el tema "San pedrito" propuesto por el gremio lechonero en la localidad de Rafael Uribe.  El segundo espacio de dialogo ciudadano fue el "evento de lanzamiento "sabor Bogotá" realizado el 15 de agosto en la plaza de la concordia con el Alcalde Mayor. 
</t>
    </r>
    <r>
      <rPr>
        <b/>
        <sz val="13"/>
        <color theme="1"/>
        <rFont val="Arial Narrow"/>
        <family val="2"/>
      </rPr>
      <t xml:space="preserve">DIRECCIÓN DE TRASNFORMACIONES CULTURALES
</t>
    </r>
    <r>
      <rPr>
        <sz val="13"/>
        <color theme="1"/>
        <rFont val="Arial Narrow"/>
        <family val="2"/>
      </rPr>
      <t>De acuerdo con las indicaciones impartidas por la OAP en correo del 10 de julio para la actualización de los espacios de información y los espacios de dialogo ciudadano, actualización realizada el 15 de julio para DRAC y DTC, se actualizo lo pertinente a esta ultima dirección. Sin embargo dicha actualización no se refleja en el indicador producto de esta matriz. Para el periodo de mayo- agosto desde DTC se realizaron</t>
    </r>
    <r>
      <rPr>
        <b/>
        <sz val="13"/>
        <color theme="1"/>
        <rFont val="Arial Narrow"/>
        <family val="2"/>
      </rPr>
      <t xml:space="preserve"> 29</t>
    </r>
    <r>
      <rPr>
        <sz val="13"/>
        <color theme="1"/>
        <rFont val="Arial Narrow"/>
        <family val="2"/>
      </rPr>
      <t xml:space="preserve"> espacios de dialogo ciudadano.  
</t>
    </r>
    <r>
      <rPr>
        <b/>
        <sz val="13"/>
        <color theme="1"/>
        <rFont val="Arial Narrow"/>
        <family val="2"/>
      </rPr>
      <t xml:space="preserve">DIRECCIÓN DE ARTE, CULTURA Y PATRIMONIO
</t>
    </r>
    <r>
      <rPr>
        <sz val="13"/>
        <color theme="1"/>
        <rFont val="Arial Narrow"/>
        <family val="2"/>
      </rPr>
      <t xml:space="preserve">La Dirección de Arte, Cultura y Patrimonio a través de la Subdirección de Gestión Cultural y Artística, durante el segundo cuatrimestre de 2024, desarrolló </t>
    </r>
    <r>
      <rPr>
        <b/>
        <sz val="13"/>
        <color theme="1"/>
        <rFont val="Arial Narrow"/>
        <family val="2"/>
      </rPr>
      <t>cuatro (4)</t>
    </r>
    <r>
      <rPr>
        <sz val="13"/>
        <color theme="1"/>
        <rFont val="Arial Narrow"/>
        <family val="2"/>
      </rPr>
      <t xml:space="preserve"> espacios de  diálogos ciudadanos relacionados con la Socialización Festival Escolar de las Artes 2024-2027 con equipos pedagógicos y territoriales de los programa de formación artística y cultural.
</t>
    </r>
    <r>
      <rPr>
        <b/>
        <sz val="13"/>
        <color theme="1"/>
        <rFont val="Arial Narrow"/>
        <family val="2"/>
      </rPr>
      <t xml:space="preserve">DIRECCIÓN DE LECTURA Y BIBLIOTECAS
</t>
    </r>
    <r>
      <rPr>
        <sz val="13"/>
        <color theme="1"/>
        <rFont val="Arial Narrow"/>
        <family val="2"/>
      </rPr>
      <t xml:space="preserve">La Dirección  de Lectura y Bibliotecas en lo corriedo del 2024 ha realizado </t>
    </r>
    <r>
      <rPr>
        <b/>
        <sz val="13"/>
        <color theme="1"/>
        <rFont val="Arial Narrow"/>
        <family val="2"/>
      </rPr>
      <t>37</t>
    </r>
    <r>
      <rPr>
        <sz val="13"/>
        <color theme="1"/>
        <rFont val="Arial Narrow"/>
        <family val="2"/>
      </rPr>
      <t xml:space="preserve"> espacios de diálogo en los diferentes espacios de lectura, escritura y oralidad, los cuales se enfocaron en ideaciones, seguimiento planeación de estrategias con la comunidad para desarrollar en dichos espacios y en diversos temas como de índole ambiental, salud mental, proyectos biblliotecarios comunes entre otros</t>
    </r>
  </si>
  <si>
    <r>
      <rPr>
        <u/>
        <sz val="12"/>
        <color rgb="FF000000"/>
        <rFont val="Arial Narrow"/>
        <family val="2"/>
      </rPr>
      <t xml:space="preserve">DALP : Registro de los espacios de diálogo ciudadano: </t>
    </r>
    <r>
      <rPr>
        <u/>
        <sz val="12"/>
        <color rgb="FF1155CC"/>
        <rFont val="Arial Narrow"/>
        <family val="2"/>
      </rPr>
      <t>https://docs.google.com/spreadsheets/d/1_UMrJqdZ9XCkhoSqlxG2ztnN0hePwD1t/edit?usp=sharing&amp;ouid=116657887422874080192&amp;rtpof=true&amp;sd=true</t>
    </r>
    <r>
      <rPr>
        <u/>
        <sz val="12"/>
        <color rgb="FF000000"/>
        <rFont val="Arial Narrow"/>
        <family val="2"/>
      </rPr>
      <t xml:space="preserve"> 
DIRECCIÓN OBSERVATORIO Y GESTIÓN DEL CONOCIMIENTO CULTURAL. </t>
    </r>
    <r>
      <rPr>
        <u/>
        <sz val="12"/>
        <color rgb="FF1155CC"/>
        <rFont val="Arial Narrow"/>
        <family val="2"/>
      </rPr>
      <t>https://drive.google.com/file/d/1ZJMlaa7FEK-pO_8yVSOzvZdZTzutBxSZ/view?usp=drive_link</t>
    </r>
    <r>
      <rPr>
        <u/>
        <sz val="12"/>
        <color rgb="FF000000"/>
        <rFont val="Arial Narrow"/>
        <family val="2"/>
      </rPr>
      <t xml:space="preserve"> 
DRAC: Dialogo 1 Evidencia: Orfeo 20249200156173.
Dialogo 2: Evidencia: Orfeo: 20249200337473
DTC Radicados ORFEO: 20249300244743; 20249300247623; 20249300274703; 20249300278273; 20249300264633; 20249300264653; 20249300264643; 20249300266463; 20249300264673; 20249300283523; 20249300275983; 20249300277193; 20249300283343; 20249300283393; 20249300276103; 20249300276483; 20249300274583; 20249300276813; 20249300276113; 20249300276493; 20249300279553; 20249300277223; 20249300276513; 20249300288123; 20249300288153; 20249300283493; 20249300286423; 20249300286523; 20249300264683
DIRECCIÓN DE ARTE, CULTURA Y PATRIMONIO
Actividades soportadas con los soguientes radicados Orfeo:
05/07/2024: 20243100259713
30/07/2024: 20243100334193
03/09/2024: 20243100334183
12-07-2024:  20243100260183 
DIRECCIÓN DE LECTURA Y BIBLIOTECAS
Se anexa matriz de seguiimiento en donde se relacionan el registro de cada encuentro realizado 
</t>
    </r>
    <r>
      <rPr>
        <u/>
        <sz val="12"/>
        <color rgb="FF1155CC"/>
        <rFont val="Arial Narrow"/>
        <family val="2"/>
      </rPr>
      <t>https://drive.google.com/drive/u/1/folders/1mbDGcu6cXeMY4nGMG7wgxMy811GFrG7c</t>
    </r>
  </si>
  <si>
    <t>DALP: Al revisar las evidencias dispuestas en el Drive, se encuentra una matriz donde se da cuenta de los 291 espacios de diálogo realizados, con sus respectivos radicados ORFEO y/o expedientes. Al validar aleatoreamente los radicados de ORFEO se encuentran las actas de los espacios de diálogo. Con lo reportado se da cumplimiento a la actividad y meta de producto del segundo cuatrimestre.
DOGCC: Al revisar las evidencias dispuesta en el Drive, se encuentra soporte de realización del diálogo ciudadano "Hablemos del agua" 
DRAC: El Orfeo 20249200156173, es correcto. El Orfeo: 20249200337473 no cumple con lo requerido dado que al consultar el radicado en Orfeo se encuentran un registro de asistencia en blanco y una hoja en blanco.
DTC: Al revisar la evidencia reportada en el sistema ORFEO, se validan los soportes que dan cuenta de la ejecución de 29 diálogos ciudadanos. Con lo reportado se da cumplimiento a la actividad y meta de producto del segundo cuatrimestre.
DACP: Al revisar la evidencia reportada en el sistema ORFEO, se validan los soportes que dan cuenta de la ejecución de 4 diálogos ciudadanos; no obstante, la actividad 20243100334193 fue realizada de forma extemporánea el 03/09/2024. Con lo reportado se da cumplimiento a la actividad y meta de producto del segundo cuatrimestre.
DLB: Al revisar las evidencias dispuestas en el Drive se encuentra una matriz donde se da cuenta de 28 espacios de diálogo realizados, no obstante, no es posible ingresar a las evidencias reportadas con direccionamiento a carpetas electrónicas y esto impide realizar correctamente el seguimiento a cargo de la OAP, por favor autorizar la consulta para el usuario mipg@scrd.gov.co. Así mismo, se solicita que en la matriz de reporte solamente se encuentran documentados los espacios de diálogo efectivamente realizados y para los no realizados completar la totalidad de la tabla, ya que la información adicional y/o incompleta dificulta la validación de las evidencias.
Con lo reportado se da cuenta de 354 espacios de diálogo realizados en el primer y segundo cuatrimestre, con lo cual, se da cumplimiento a la actividad y meta de producto del primer y segundo cuatrimestre.</t>
  </si>
  <si>
    <t>Se verificaron enlaces anexados y se verificaron aleatoriamente Radicados de Orfeo relacionados.DRAC- Orfeo: 20249200337473-Evento Lanzamiento Sabor Bogotá - Plaza la Concordia - 15.08.2024 - De acuerdo a las verificaciones se cumple con las actividades y metas del producto para el segundo cuatrimestre
 DTC- 20249300264683- Reunión Articulación Manzana San Cristobal - CEFE 
  20249300286523- 11.7.2024. Presentación de la estrategia Escuela Hombres al Cuidado a Érika Ramos, contratista del Centro de Memoria, Paz y Reconciliación.
 20249300286423- 10.7.2024. Proyección e implementación de la articulación entre BPM y la Escuela Hombres al Cuidado, para el inicio de la Escuela presencial en la empresa 
 20249300283493- Realización taller “Socio hablemos de cuidado y emociones”
 20249300288153- 25-07-2024 Reunión de articulación con IED Agustín Fernández de la Localidad de Usaquén
 20249300288123- Reunión de articulación con Escuela Superior de Administración Pública ESAP y la EHC
 20249300276513- Desarrollo de cartografía social con personas del café literario de la Biblioteca Carlos E. Restrepo en el marco del protocolo de territorialización - 25 de julio de 2024
 20249300277223 - Registro de asistencia - Socio hablemos de Cuidado - Asistentes - 25 Julio - Jardín San Teresita - San Cristóbal.
 20249300279553- Taller “Socio hablemos de cuidado y emociones” a nivel Distrital con SDMujer. 24 de julio de 2024. 
 20249300276493 - Socio hablemos de cuidado con jóvenes de Parceros localidad de Engativá - 24 de julio de 2024 
 20249300276113 - 24-07-24 Socio hablemos de cuidado y emociones con adultos mayores del Centro Día, Chapinero.
 20249300276813 - Reunión Socialización Laboratorio de Barrios vivos Restrepo
 20249300274583 - Reunión de articulación con Manzana del Cuidado Chapinero 
 20249300276483 - Reunión de socialización de metodología para Laboratorio de Barrios vivos en barrio Restrepo con consejeras locales de Antonio Nariño - 19 DE JULIO DE 2024 
 DIRECCIÓN DE ARTE, CULTURA Y PATRIMONIO
 20243100259713- Acta de jornada informativa a CREA - Avances y propuesta Festival Escolar de las Artes 2024 - 2025 
 20243100334183 - 30/7/2024 Reunión de Socialización - Festival Escolar de las Artes - Orquesta Filarmónica de Bogotá</t>
  </si>
  <si>
    <r>
      <rPr>
        <b/>
        <sz val="12"/>
        <color theme="1"/>
        <rFont val="Arial Narrow"/>
        <family val="2"/>
      </rPr>
      <t xml:space="preserve">Recomendación:
</t>
    </r>
    <r>
      <rPr>
        <sz val="12"/>
        <color theme="1"/>
        <rFont val="Arial Narrow"/>
        <family val="2"/>
      </rPr>
      <t>Como lo manifiesta en su reporte la OAP en el caso del drive enviado por la Dirección de Lectura y Bibliotecas no permite el acceso para confirmar algunas evidencias. Se recomienda validar con las áreas la forma adecuada de enviar la información para evitar estos contratiempos.</t>
    </r>
  </si>
  <si>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</si>
  <si>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</si>
  <si>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</si>
  <si>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</si>
  <si>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Sin observaciones.</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</si>
  <si>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</si>
  <si>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</si>
  <si>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</si>
  <si>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</si>
  <si>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</si>
  <si>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El reporte de información a la herramienta COLIBRI se realiza semestralmente por lo cual no se puede reportar avances al respecto.</t>
  </si>
  <si>
    <t>No aplica</t>
  </si>
  <si>
    <t>No se requiere realizar el registro</t>
  </si>
  <si>
    <t>No se evidencia cumplimiento de la actividad programada.</t>
  </si>
  <si>
    <t>Llevar a cabo la actividad programada de forma trimestral, teniendo en cuenta que la plataforma Colibrí es una herramienta que permite realizar seguimiento permanente al avance y cumplimiento de los compromisos que suscriben las entidades de la Administración Distrital con la comunidad en espacios de participación ciudadana en Bogotá.</t>
  </si>
  <si>
    <t>Se evidencia incumplimiento en el reporte por parte del área responsable.</t>
  </si>
  <si>
    <r>
      <rPr>
        <b/>
        <sz val="12"/>
        <color theme="1"/>
        <rFont val="Arial Narrow"/>
        <family val="2"/>
      </rPr>
      <t xml:space="preserve">Recomendación:
</t>
    </r>
    <r>
      <rPr>
        <sz val="12"/>
        <color theme="1"/>
        <rFont val="Arial Narrow"/>
        <family val="2"/>
      </rPr>
      <t>No se tuvo en cuenta la recomendación entregada en el primer cuatrimestre por parte de la Oficina de Control Interno. 
Se reitera la sugerencia de realizar la actividad programada de forma trimestral, teniendo en cuenta que la plataforma Colibrí es una herramienta que permite realizar seguimiento permanente al avance y cumplimiento de los compromisos que suscriben las entidades de la Administración Distrital con la comunidad en espacios de participación ciudadana.</t>
    </r>
  </si>
  <si>
    <t>Elaborar y publicar el Informe consolidado de la Gestión de Peticiones, solicitudes de acceso a información, quejas y reclamos del año 2023, de acuerdo con la información registrada en la matriz de registro y control de PQRS</t>
  </si>
  <si>
    <t>1 informe de la gestión de peticiones del año 2023</t>
  </si>
  <si>
    <t>Radicado en Orfeo del informe anual de solicitudes de acceso a información, quejas y reclamos</t>
  </si>
  <si>
    <t xml:space="preserve">Dirección de Gestión Corporativa y Relación con el ciudadano </t>
  </si>
  <si>
    <t>-</t>
  </si>
  <si>
    <t>En el link de la página web, se encuentra publicado el Informe de gestión de peticiones del año 2023.</t>
  </si>
  <si>
    <t>Se evidencia en la página web de la SCRD en el numeral 4.10. Informes sobre acceso a información, quejas y reclamos, Informe de gestión de peticiones enero 2024 con fecha 9 de febrero de 2024.
  Dando cumplimiento a la actividad propuesta.</t>
  </si>
  <si>
    <t>Actividad ejecutada al 100% en el primer cuatrimestre 2024</t>
  </si>
  <si>
    <t>Se dió cumplimiento a la ejecución de la actividad en el I Cuatrimestre.</t>
  </si>
  <si>
    <t>cc</t>
  </si>
  <si>
    <t xml:space="preserve">Socializar con las dependencias los comentarios y sugerencias realizados por la ciudadanía a través de la información recogida por las encuestas de percepción del servicio realizadas, siempre y cuando se identifiquen en el instrumento.
</t>
  </si>
  <si>
    <t>1 Radicado con los comentarios y sugerencias de la ciudadanía recibidos en el semestre</t>
  </si>
  <si>
    <t>Comentarios y sugerencias de la ciudadanía socializadas con las dependencias que recibieron comentarios y/o sugerencias</t>
  </si>
  <si>
    <t>Radicado en Orfeo con la comunicación interna que contenga los comentarios y sugerencias de la ciudadanía</t>
  </si>
  <si>
    <t>Durante el primer cuatrimestre se socializaron con las dependencias los comentarios y sugerencias realizados por la ciudadanía a través de la información recogida por las encuestas de percepción del servicio realizadas.</t>
  </si>
  <si>
    <t>Ver radicado Orfeo:
 20247000175273</t>
  </si>
  <si>
    <t>Se evidencia radicado No. 
  20247000175273 de mayo 8 de 2024, donde se relacionan lo radicados No.:
  *20247000079153 de 29/02/2024 que muestra la publicación en la Cultunet.
  * 20247000150903 de 25/04/2024 donde se socializan los Resultados de Encuesta de Satisfacción Ciudadana - Comentarios sobre la Línea Calma .</t>
  </si>
  <si>
    <t>Con el primer radicado se evidencia publicación en la página web de la entidad, más no se evidencia que los "Comentarios y sugerencias de la ciudadanía sean socializadas con las dependencias de la Entidad, como lo expresa el Indicador / Producto.
  Para el segundo radicado, a pesar de haberse realizado el 25/04/2024, los resultados fueron socializados a una sola área, a la Subsecretaría Distrital de Cultura Ciudadana y gestión del Conocimiento el 15/05/2024.
  Motivo por el cual, está actividad se califica al 50% de cumplimiento</t>
  </si>
  <si>
    <t>Durante el segundo cuatrimestre se socializaron con las dependencias los comentarios y sugerencias realizados por la ciudadanía a través de la información recogida por las encuestas de percepción del servicio realizadas.</t>
  </si>
  <si>
    <t>De conformidad con la meta de la actividad, a través del radicado Orfeo 20247000334533 se pueden consultar los comentarios de la ciudadanía realizados en el primer semestre 2024</t>
  </si>
  <si>
    <t>Al revisar la evidencia reportada en el sistema ORFEO se valida acta de reunión con fecha 30/06/24 en la cual se relacionan 4 radicados en los que se comunica a las dependencias los comentarios y sugerencias realizados por la ciudadanía en el primer semestres.
Con lo reportado se da cumplimiento a la actividad y meta de producto del segundo cuatrimestre.</t>
  </si>
  <si>
    <t>Se verifica el radicado 20247000334533 con fecha 03/09/2024. Se evidencia publicación en página web y dentro de este mismo radicado se evidencia la socialización a la Subsecretaría de Cultura Ciudadana y a la Subdirección de Infraestructura y Patrimonio. Con lo reportado se da cumplimiento a la actividad propuesta para el segundo cuatrimestre.</t>
  </si>
  <si>
    <r>
      <rPr>
        <b/>
        <sz val="12"/>
        <color theme="1"/>
        <rFont val="Arial Narrow"/>
        <family val="2"/>
      </rPr>
      <t xml:space="preserve">Recomendación:
</t>
    </r>
    <r>
      <rPr>
        <sz val="12"/>
        <color theme="1"/>
        <rFont val="Arial Narrow"/>
        <family val="2"/>
      </rPr>
      <t>Si bien se cumple con la actvidad, tiene como fecha de socialización el 03/09/2024. Se recomienda que las actividades propuestas se desarrollen dentro del cuatrimestre correspondiente, en este caso de Mayo a Agosto.</t>
    </r>
  </si>
  <si>
    <t>Realizar evaluaciones a los ejercicios de rendición de cuentas</t>
  </si>
  <si>
    <t>Doumento con resultado de evaluaciones</t>
  </si>
  <si>
    <t>Número de radicado en Orfeo del documento</t>
  </si>
  <si>
    <t>Sin actividades programadas para el periodo evaluado.</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</si>
  <si>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</si>
  <si>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</si>
  <si>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 xml:space="preserve">Publicar informe con el reslultado de las evaluacione en en link de transparencia </t>
  </si>
  <si>
    <t xml:space="preserve">Publicar informe con el reslultado de las evaluaciones en en link de transparencia </t>
  </si>
  <si>
    <t xml:space="preserve">Incorporar rendición de cuentas focalizadas dentro de la estrategia de rendición de cuentas de la Entidad </t>
  </si>
  <si>
    <t xml:space="preserve">Estrategia de rendición de cuentas aprobada </t>
  </si>
  <si>
    <t xml:space="preserve">Esgtrategia de rendición de cuentas aprobada </t>
  </si>
  <si>
    <t>Implementar rendiciones de cuentas diferentes a la Audiencia de Rendición de Cuentas Institucional</t>
  </si>
  <si>
    <t>Informe de rendición de cuentas de niñas, niños y adolescentes</t>
  </si>
  <si>
    <t>Gestionar mesa de trabajo con las áreas misionales para establecer actividades que permitan participar en las solicitudes de los nodos de rendición de cuentas en donde se encuentre la SCRD</t>
  </si>
  <si>
    <t>Acta concertación actividades con las áreas misionales</t>
  </si>
  <si>
    <t>No se reportan avances</t>
  </si>
  <si>
    <t>Debido a que hubo cambio de ditector de la DALP y a que el nuevo director no contaba con personal contratado para adelantar la actividad, está pendiente realizar esta actividad, la cual se tiene planeada para el ii Cuatrimestre</t>
  </si>
  <si>
    <t>Incumplida: Es importante adelantar las mesas de trabajo de acuerdo con las periodicidades y tiempos definidos en las acticvidades propuestas.</t>
  </si>
  <si>
    <t>Componente 3: MECANISMOS PARA MEJORAR LA ATENCIÓN AL CIUDADANO
Este componente busca mejorar la calidad y el acceso a los trámites y servicios de las entidades públicas, mejorando la satisfacción de los ciudadanos y facilitando el ejercicio de sus derechos.</t>
  </si>
  <si>
    <t>Socializar el Modelo Integral de Relacionamiento con la Ciudadanía con el Comité de Gestión y Desempeño Institucional</t>
  </si>
  <si>
    <t>1 Acta de reunión</t>
  </si>
  <si>
    <t>Radicado del acta de Comité Institucional de Gestión y Desempeño</t>
  </si>
  <si>
    <t>Durante el primer cuatrimestre socializamos el Modelo Integral de Relacionamiento con la Ciudadanía con el Comité de Gestión y Desempeño Institucional</t>
  </si>
  <si>
    <t>Ver acta de Comité de Gestión y Desempeño Institucional:
 20241700131953; 12/03/2024</t>
  </si>
  <si>
    <t>Se dio cumplimiento a lo programado</t>
  </si>
  <si>
    <t>Con base en lo verificado en acta con Orfeo No. 20241700131953 se evidencia que se realizó la actividad programada.</t>
  </si>
  <si>
    <t>Actividad ejecutada al 100% en el primer cuatrimestre</t>
  </si>
  <si>
    <t>No se programaron actividades para el segundo cuatrimestre.</t>
  </si>
  <si>
    <t>Crear una Mesa Técnica de apoyo de relacionamiento con la ciudadanía al interior del Comité de Gestión y Desempeño Institucional para la implementación del Modelo Integral de Relacionamiento con la Ciudadanía</t>
  </si>
  <si>
    <t>Dirección de Gestión Corporativa - Relación con el Ciudadano</t>
  </si>
  <si>
    <t>Actividad no programada para el periodo evaluado</t>
  </si>
  <si>
    <t>Creación de la Mesa Técnica de apoyo de relacionamiento con la ciudadanía al interior del Comité de Gestión y Desempeño Institucional para la implementación del Modelo Integral de Relacionamiento con la Ciudadanía</t>
  </si>
  <si>
    <t>Ver radicados Orfeo:
 20247000265863 primera mesa técnica de relacionamiento
 20247000231243 Oficialización mesa técnica de relacionamiento</t>
  </si>
  <si>
    <t>Al revisar la evidencia reportada en el sistema ORFEO se valida acta de reunión de la primera mesa técnica de relacionamiento con fecha 17/07/24; así mismo, se evidencia la Resolución 412 del 26 de junio de 2024 "Por la cual se crea la Mesa Técnica de Apoyo de Relacionamiento con la Ciudadanía".
Con lo reportado se da cumplimiento a la actividad y meta de producto del segundo cuatrimestre.</t>
  </si>
  <si>
    <t>Revisada el acta de reunión con radicado de Orfeo No. 20247000265863 se evidencia que se realizó la mesa técnica, de igual manera en el radicado de orfeo No. 20247000231243 se evidencia la resolución No. 412 del 26 de junio de 2024 "Por la cual se crea la Mesa Técnica de Apoyo de Relacionamiento con la Ciudadanía".</t>
  </si>
  <si>
    <t>Se cumple con lo programado para el segundo cuatrimestre 2024.</t>
  </si>
  <si>
    <t>Actualizar la caracterización de la ciudadanía, las y los usuarios y grupos de valor y de interés teniendo en cuenta los diferentes esenarios de relacionamiento con la ciudadanía</t>
  </si>
  <si>
    <t xml:space="preserve">1 documento de caracterización de grupos de valor </t>
  </si>
  <si>
    <t>Caracterización de grupos de valor de la SCRD</t>
  </si>
  <si>
    <t>Número de radicado en orfeo del documento que contiene la caracterización de grupos de valor</t>
  </si>
  <si>
    <t>No se programaron avances para el II Cuatrimestre.</t>
  </si>
  <si>
    <t>Esta actividad no cuenta con actividades programadas para el segundo cuatrimestre.
Validar la actualización de la actividad ya que tiene fecha de inicio 30/04/2024.</t>
  </si>
  <si>
    <t>No se encuentran programadas actividades para este cuatrimestre.</t>
  </si>
  <si>
    <t>Elaborar un Instrumento de diagnóstico sobre las barreras y facilitadores para la accesibilidad en el servicio que se presta en la Entidad de acuerdo con la clasificación Internacional del Funcionamiento CIF</t>
  </si>
  <si>
    <t>Instrumento de diagnóstico sobre las barreras y facilitadores para la accesibilidad.</t>
  </si>
  <si>
    <t>Radicado acta socialización del instrumento</t>
  </si>
  <si>
    <t>Dirección de Gestión Corporativa - Grupo Interno de Servicios Administrativos</t>
  </si>
  <si>
    <t>Elaboración de un Instrumento de diagnóstico sobre las barreras y facilitadores para la accesibilidad en el servicio que se presta en la Entidad de acuerdo con la clasificación Internacional del Funcionamiento CIF</t>
  </si>
  <si>
    <r>
      <rPr>
        <sz val="12"/>
        <color theme="1"/>
        <rFont val="Arial Narrow"/>
        <family val="2"/>
      </rPr>
      <t xml:space="preserve">Ver radicados Orfeo:
  20247000188223
 20247100132672
Ver enlace </t>
    </r>
    <r>
      <rPr>
        <u/>
        <sz val="12"/>
        <color rgb="FF1155CC"/>
        <rFont val="Arial Narrow"/>
        <family val="2"/>
      </rPr>
      <t>https://drive.google.com/drive/folders/1-JJsYZgs_mmxiGhLruKSH3mDU_fTOPrp</t>
    </r>
  </si>
  <si>
    <t>Al revisar la evidencia reportada en el sistema ORFEO, se valida:
1. Acta de reunión: REVISIÓN Y CUMPLIMIENTO DEL COMPROMISO ENMARCADO EN EL PROGRAMA
DE TRANSPARENCIA Y ÉTICA PÚBLICA, COMPONENTE 3: MECANISMOS PARA MEJORAR LA ATENCIÓN
AL CIUDADANO. BARRERAS Y FACILITADORES, realizada el 17/05/2024
2. Socialización del instrumento "Matriz de diagnóstico barreras y facilitadores - Clasificación Internacional del Funcionamiento CIF" el 22/07/2024 
Al revisar el Drive de evidencias, se observa soportes de socialización de la "Matriz de diagnóstico barreras y facilitadores - Clasificación Internacional del Funcionamiento CIF" mediante correo electrónico de fecha 16/05/2024 y 17/05/2024.
Con lo reportado se da cumplimiento a la actividad y meta de producto del segundo cuatrimestre.</t>
  </si>
  <si>
    <t>En los radicados de Orfeo Nos. 20247000188233 y 20247100132672, se evidencian los soportes de la socialización de la matriz de diagnóstico sobre las barreras y facilitadores para la accesibilidad en el servicio que se presta en la Entidad de acuerdo con la clasificación Internacional del Funcionamiento CIF; de igual manera en el drive: https://drive.google.com/drive/folders/1-JJsYZgs_mmxiGhLruKSH3mDU_fTOPrp se evidenia la matríz SCRD barreras y facilitadores CIF</t>
  </si>
  <si>
    <t>Realizar una charla sobre el lenguaje claro, y el portafolio de servicios al equipo de seguridad, vigilancia y servicios generales.</t>
  </si>
  <si>
    <t>1 Charla sobre lenguaje claro y portafolio de servicios al equipo de seguridad y vigilancia y servicios generales</t>
  </si>
  <si>
    <t>Acta con registro fotográfico y listados de asistencia</t>
  </si>
  <si>
    <t>Acta registro fotográfico y listados de asistencia</t>
  </si>
  <si>
    <t>Dirección de Gestión Corporativa y Relación con la Ciudadanía</t>
  </si>
  <si>
    <t>Charla sobre el lenguaje claro, y el portafolio de servicios al equipo de seguridad, vigilancia y servicios generales.</t>
  </si>
  <si>
    <t>Se realizó la charla a los equipos de seguridad, vigilancia y servicios generales el 24-02-2024 en las instalaciones de la Secretaría. Ver acta 20247000073363
Para el segundo semestre se realizó charla con los equipos de seguridad y servicios generales el 13 de julio. Ver acta 20247000262443.</t>
  </si>
  <si>
    <t>Al revisar la evidencia reportada en el sistema ORFEO, se validan dos actas de reunión de fecha 24/02/2024 y 13/07/2024, en las cuales se adjuntan soportes de listados de asistencia.
Con lo reportado se da cumplimiento a la actividad y meta de producto del segundo cuatrimestre.</t>
  </si>
  <si>
    <t xml:space="preserve">En los radicados de Orfeo con Nos. 20247000262443 y 20247000073363 se evidencian las actas con fotografías y registros de asistencia . </t>
  </si>
  <si>
    <t>Realizar capacitación permanente sobre la gestión de peticiones de la Entidad, el seguimiento y el uso correcto del sistema a las y los gestores de las peticiones en el sistema Bogotá te escucha.</t>
  </si>
  <si>
    <t>3 Actas de capacitación</t>
  </si>
  <si>
    <t>Radicado actas de capacitación</t>
  </si>
  <si>
    <t>Durante el primer cuatrimestre realizamos capacitación sobre la gestión de peticiones de la Entidad, el seguimiento y el uso correcto del sistema a las y los gestores de las peticiones en el sistema Bogotá te escucha.</t>
  </si>
  <si>
    <t>Ver actas de capacitación en Orfeo:
 20247000028933; 24/01/2024
 20247000132923; 13-03-2024
 20247000132893; 04-04-2024</t>
  </si>
  <si>
    <t>Se realizaron las capacitaciones programadas.</t>
  </si>
  <si>
    <t>Se evidencia de acuerdo con los soportes la realización de la actividad programada, sin embargo la meta para el año eran tres capacitaciones una por cuatrimestre y realizaron tres capacitaciones en el primer cuatrimestre.</t>
  </si>
  <si>
    <t>De acuerdo con la programación cuatrimestral se encuentra proyectada una capacitación por cuatrimestre es decir tres al año; de acuerdo con lo registrado en el primer cuatrimestre se evidencia de acuerdo con los soportes (las actas), que se realizaron tres capacitaciones en el primer cuatrimetre, dejando en evidencia una posible falta de planeación. Sobre ejecutado en el primer cuatrimestre.Sin embargo es importante realizar capacitaciones a lo laergo de la vigencia que le permitan a los colaboradores de la Secretaría estar atentos a la gestión de las PQRS.</t>
  </si>
  <si>
    <t>Durante el segundo cuatrimestre realizamos capacitación sobre la gestión de peticiones de la Entidad, el seguimiento y el uso correcto del sistema a las y los gestores de las peticiones en el sistema Bogotá te escucha.</t>
  </si>
  <si>
    <t>Ver actas de capacitación en Orfeo:
20247000237063; 04/06/2024 Oficina Jurídica
20247000237113; 14/06/2024 Dirección de Lectura y Bibliotecas
20247000237123; 19/06/2024 Dirección de Transformaciones Culturales
20247000237173; 21/06/2024 Grupo Interno de Contratación</t>
  </si>
  <si>
    <t>Al revisar la evidencia reportada en el sistema ORFEO, se validan cuatro actas de reunión en las que se brinda capacitación a la Oficina Jurídica, la Dirección de Lectura y Bibliotecas, la Dirección de Transformaciones Culturales y el Grupo Interno de Contratación, en las fechas indicadas en el reporte.
Con lo reportado se da cumplimiento a la actividad y meta de producto del segundo cuatrimestre.</t>
  </si>
  <si>
    <t>En radicados de Orfeo con Nos. 20247000237063; Oficina Jurídica20247000237113; Dirección de Lectura y Bibliotecas 20247000237123; Dirección de Transformaciones Culturales y  20247000237173; Grupo Interno de Contratación, se evidencian las actas que soportan la realización de las capacitaciones sobre la gestión de peticiones de la Entidad, el seguimiento y el uso correcto del sistema a los gestores de las peticiones en el sistema Bogotá Te Escucha.</t>
  </si>
  <si>
    <t xml:space="preserve">Ejecutar el Plan de Capacitación, Bienestar e Incentivos 2024 de conformidad con las necesidades identificadas por los servidores y servidoras de la SCRD </t>
  </si>
  <si>
    <t>1 Informe de ejecución del Plan de Capacitación, Bienestar e Incentivos 2024 ejecutado</t>
  </si>
  <si>
    <t>Informe de ejecución del Plan de Capacitación, Bienestar e Incentivos 2024</t>
  </si>
  <si>
    <t>Número de Radicado del Informe de ejecución del Plan de Capacitación, Bienestar e Incentivos 2024</t>
  </si>
  <si>
    <t>Grupo Interno de Trabajo de Gestión del Talento Humano</t>
  </si>
  <si>
    <t>Desde el Grupo Interno de Trabajo de Gestiòn de Talento Humano se está trabajando en la ejecución de cada uno de sus planes de conformidad con los cronogramas establecidos en cada uno, de acuerdo con esto, se elaboró un informe parcial, correspondiente al primer semestre del año de cada uno de los planes en donde se reporta no solo el cumplimiento de las actividades desarrolladas a corte de 30 de junio, tambien se reporta el cumplimiento del indicador establecido en cada plan y para los planes que tienen asignado presupuesto se informa, el estado de avance en la ejecución de dicho presupuesto. Estos informes se elaboraron y se enviaron por correo electrónico para revisión del enlace del MIPG del área y de la Coordinadora del GITGTH para posteriormente radicarlos y socializarlos con la Dirección Corporativa.</t>
  </si>
  <si>
    <t>Los informes podrán ser consultados en los siguientes expedientes virtuales de Orfeo:
- Plan de Bienestar Social e Incentivos: 202473005702000001E
- Plan Institucional de Capacitación: 202473005702300001E
- Plan de Seguridad y Salud en el Trabajo: 202473005702100001E
- Plan de Integridad: 202473005704700001E
- Plan Anual de Vacantes, Plan de Previsión de Personal y Plan Estratégico de Talento Humano: 202473005704800001E</t>
  </si>
  <si>
    <t>Al revisar la evidencia reportada en el sistema ORFEO, se valida el radicado 20247300283653 que contiene el "Informe ejecución Plan de Bienestar e Incentivos
Primer semestre 2022" con fecha 30/07/2024, y el radicado 20247100268413 que contiene el "Informe de capacitaciones Gestión Documental- Primer Semestre 2024" con fecha 23/07/2024. 
Al validar los expedientes relacionados para el Plan de Seguridad y Salud en el Trabajo, Plan de Integridad y Plan Anual de Vacantes, Plan de Previsión de Personal y Plan Estratégico de Talento Humano, no se encuentran informes de ejecución de estos planes elaborados a la fecha. No serán tenidos encuenta ya que no tienen relación directa con la actividad formulada y programada.
Con lo reportado se da cumplimiento a la actividad y meta de producto del segundo cuatrimestre.</t>
  </si>
  <si>
    <t>En el expediente : 202473005702000001E Plan de Bienestar Social e Incentivos con  radicado de Ortfeo No.  2024730028365 se evidencia informe de ejecución del Plan de Bienestar e incentivos del año 2022  no del 2024  .
En el expediente:  202473005702300001E con radicado de Orfeo No. 20247300160093 se evidencia informe de ejecución del primer trimestre del plan de capacitación .</t>
  </si>
  <si>
    <r>
      <rPr>
        <b/>
        <sz val="12"/>
        <color theme="1"/>
        <rFont val="Arial Narrow"/>
        <family val="2"/>
      </rPr>
      <t xml:space="preserve">Observación:
</t>
    </r>
    <r>
      <rPr>
        <sz val="12"/>
        <color theme="1"/>
        <rFont val="Arial Narrow"/>
        <family val="2"/>
      </rPr>
      <t xml:space="preserve">Se evidencia inconsistencia en la formulación de la actividad, la meta y la programación cuatrimestral. Adicionalmente, la parte de la evidencia que se aporta no corresponde a la vigencia 2024.
</t>
    </r>
    <r>
      <rPr>
        <b/>
        <sz val="12"/>
        <color theme="1"/>
        <rFont val="Arial Narrow"/>
        <family val="2"/>
      </rPr>
      <t xml:space="preserve">Recomendación:
</t>
    </r>
    <r>
      <rPr>
        <sz val="12"/>
        <color theme="1"/>
        <rFont val="Arial Narrow"/>
        <family val="2"/>
      </rPr>
      <t>Se recomienda revisar y ajustar la redacción de la actividad, su consistencia con la meta programada y su programacióin cuatrimestral. Adicionalmente, adjuntar los soportes que correspondan al periodo de seguimiento.</t>
    </r>
  </si>
  <si>
    <t xml:space="preserve">Diseño y elaboración de una campaña sobre canales de denuncia dispuestos por la Entidad para reportar posibles actos de corrupción. </t>
  </si>
  <si>
    <t>Piezas alusivas a los canales para interponer denuncias por actos de corrupción</t>
  </si>
  <si>
    <t>Radicado de la campaña realizada</t>
  </si>
  <si>
    <t>Dirección de Gestión Corporativa y Relación con el Ciudadano- Relación con la Ciudadanía</t>
  </si>
  <si>
    <t xml:space="preserve">Campaña sobre canales de denuncia dispuestos por la Entidad para reportar posibles actos de corrupción. </t>
  </si>
  <si>
    <t>Mesa de trabajo programada para el 13/02/2024
Se estimó fecha para la campaña en abril y en septiembre en articulación con disciplinarios. Ver radicado  20247000055003; 13/02/2024
Campaña realizada. Ver acta 20247000174033; 07/05/2024
Capacitación soborno y corrupción 20247000196033; 21/05/2024</t>
  </si>
  <si>
    <t>Al revisar la evidencia reportada en el sistema ORFEO, se valida:
1. Acta de reunión "REVISAR LOS DOCUMENTOS INSUMOS PARA LA EJECUCIÓN
DE LAS ACTIVIDADES PROPUESTAS EN EL MAPA DE RIESGO DE CORRUPCIÓN DEL
PROCESO DE GESTIÓN DEL RELACIONAMIENTO CON LA CIUDADANÍA" realizada el 13/02/2024.
2. Acta de reunión "CAMPAÑA SOBRE CANALES DE DENUNCIA DISPUESTOS POR LA
ENTIDAD PARA REPORTAR POSIBLES ACTOS DE CORRUPCIÓN, realizada el 25/05/2024 y publicada el 07/05/2024.
3. Acta de reunión "CAPACITACIÓN: PREVENCIÓN DEL SOBORNO Y CORRUPCIÓN" realizada el 21/05/2024.
Con lo reportado se da cumplimiento a la actividad meta de producto del segundo cuatrimestre.</t>
  </si>
  <si>
    <t>En  los radicados de Orfeo Nos. 20247000055003 - 20247000174033  y 20247000196033  se evidencian soportes de las diferentesa actividades realizadas en el marco de la campaña sobre canales de denuncia dispuestos por la entidad para reportar posibles actos de corrupción.</t>
  </si>
  <si>
    <t>Socializar con la comunidad institucional la Política Distrital de Servicio a la Ciudadanía</t>
  </si>
  <si>
    <t>1 acta de capacitación</t>
  </si>
  <si>
    <t>Durante el primer cuatrimestre se llevó a cabo la socialización con la comunidad institucional de la Política Distrital de Servicio a la Ciudadanía.</t>
  </si>
  <si>
    <t>Ver radicado Orfeo con el acta:
  20247000069693; 22/02/2024</t>
  </si>
  <si>
    <t>Se dió cumplimiento a la actividad programada.</t>
  </si>
  <si>
    <t>En soporte con radico de Orfeo No. 20247000069693, se evidencia que se realizó la actividad programada.</t>
  </si>
  <si>
    <t>Formular la Estrategia de Relacionamiento con la Ciudadanía de acuerdo con los lineamientos del Modelo Integral de Relacionamiento con la Ciudadanía de la Secretaría General</t>
  </si>
  <si>
    <t>1 Estrategia de relacionamiento con la ciudadanía</t>
  </si>
  <si>
    <t>Estrategia de relacionamiento con la ciudadanía</t>
  </si>
  <si>
    <t>Radicado Orfeo de la Estrategia de relacionamiento con la ciudadanía</t>
  </si>
  <si>
    <t>Esta actividad no cuenta con actividades programadas para el segundo cuatrimestre.
Validar la actualización de la actividad ya que tiene fecha de inicio 03/04/2024.</t>
  </si>
  <si>
    <t>Elaborar los informes sobre las denuncias de hechos de corrupción,informe acerca de las denuncias por posibles actos de corrupción, existencia de inhabilidades, incompatibilidades o conflicto de intereses, tramitados a través del Sistema Distrital para la Gestión de Peticiones Ciudadanas – “Bogotá Te Escucha”</t>
  </si>
  <si>
    <t>2 Informes elaborados y radicados</t>
  </si>
  <si>
    <t>Informe elaborado y publicado</t>
  </si>
  <si>
    <t>Informe elaborado y radicado</t>
  </si>
  <si>
    <t>Control Disciplinario Interno</t>
  </si>
  <si>
    <t>Se evidencia incumplimiento en el reporte por parte del área responsable, teniendo en cuenta que se actualizó la actividad dejando una meta para el primer cuatrimestre sobre la cual no se reporta cumplimiento.
Esta actividad no cuenta con actividades programadas para el segundo cuatrimestre</t>
  </si>
  <si>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</si>
  <si>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Implementar vídeos en lenguas de señas para facilitar el acceso a personas con discapacidad auditiva, a los trámites de la Dirección de Personas Jurídicas</t>
  </si>
  <si>
    <t>Videos en lengua de señas de los trámites a cargo de la Dirección de Personas Jurídicas</t>
  </si>
  <si>
    <t>Videos en lengua de señas de los trámites a cargo de la Dirección de Personas Jurídicas.</t>
  </si>
  <si>
    <t>Publicación en el micrositio de Personas Jurídicas de la Página Web de la Entidad de
los videos en lengua de señas.</t>
  </si>
  <si>
    <t xml:space="preserve"> Dirección de Personas Jurídicas</t>
  </si>
  <si>
    <t>El día 31 de mayo de 2024, se realizó una segunda reunión con la OAC y el profesional interprete del leguaje de señas, se complementaron e implementaron los videos para cada uno de los trámites, de igual forma se realizó la publicación de los videos en el micrositio de la DPJ.</t>
  </si>
  <si>
    <r>
      <rPr>
        <sz val="12"/>
        <color theme="1"/>
        <rFont val="Arial Narrow"/>
        <family val="2"/>
      </rPr>
      <t xml:space="preserve">Link del microsítio </t>
    </r>
    <r>
      <rPr>
        <u/>
        <sz val="12"/>
        <color rgb="FF1155CC"/>
        <rFont val="Arial Narrow"/>
        <family val="2"/>
      </rPr>
      <t>https://www.culturarecreacionydeporte.gov.co/es/personas-juridicas</t>
    </r>
    <r>
      <rPr>
        <sz val="12"/>
        <color theme="1"/>
        <rFont val="Arial Narrow"/>
        <family val="2"/>
      </rPr>
      <t xml:space="preserve"> </t>
    </r>
  </si>
  <si>
    <r>
      <rPr>
        <sz val="12"/>
        <color theme="1"/>
        <rFont val="Arial Narrow"/>
        <family val="2"/>
      </rPr>
      <t xml:space="preserve">Al revisar el link </t>
    </r>
    <r>
      <rPr>
        <u/>
        <sz val="12"/>
        <color rgb="FF1155CC"/>
        <rFont val="Arial Narrow"/>
        <family val="2"/>
      </rPr>
      <t>https://www.culturarecreacionydeporte.gov.co/es/personas-juridicas</t>
    </r>
    <r>
      <rPr>
        <sz val="12"/>
        <color theme="1"/>
        <rFont val="Arial Narrow"/>
        <family val="2"/>
      </rPr>
      <t>, se evidencia la inclusión de 3 vídeos en lenguaje de señas en el micrositio de Personas Jurídicas.
Con lo reportado se da por cumplida la actividad y la meta de producto del segundo cuatrimestre.</t>
    </r>
  </si>
  <si>
    <t>Para el cuatrimestre no se tenian programadas actividades. Sin embargo, se pudo verificar en el enlace al micrositio   https://www.culturarecreacionydeporte.gov.co/es/personas-juridicas que se tienen publicados 3 videos con lenguaje de señas con lo que se daría cumplimiento a lo programado para la vigencia 2024.</t>
  </si>
  <si>
    <r>
      <rPr>
        <b/>
        <sz val="12"/>
        <color theme="1"/>
        <rFont val="Arial Narrow"/>
        <family val="2"/>
      </rPr>
      <t xml:space="preserve">Recomendación:
</t>
    </r>
    <r>
      <rPr>
        <sz val="12"/>
        <color theme="1"/>
        <rFont val="Arial Narrow"/>
        <family val="2"/>
      </rPr>
      <t>Se recomienda tener en cuenta la programación de actividades realizada a principio de año y dar cumplimiento al mismo.</t>
    </r>
  </si>
  <si>
    <t>Racionalizar la OPA de aportes para los creadores y gestores culturales de Bogotá, asignación de los beneficios al servicio social complementario de beneficio económicos periódicos - BEPS en el SUIT</t>
  </si>
  <si>
    <t>Nueva plataforma de ingreso para los ciudadanos que se postulan al programa BEPS</t>
  </si>
  <si>
    <t>Nueva plataforma integrada a la página de la entidad</t>
  </si>
  <si>
    <t>Subdirección de Gestión Cultural y Artística</t>
  </si>
  <si>
    <t>Oficina Asesora de Planeación, Oficina de Tecnologías de la Información</t>
  </si>
  <si>
    <t>Desde la OAP se realizó acompañamiento técnico y seguimiento al OPA no. 86486 Aportes para los creadores y gestores culturales de Bogotá, asignación de los beneficios al servicio social complementario de beneficios económicos periódicos – BEPS, modificando la redacción de la racionalización en el SUIT, según las recomendaciones de la Secretaría General - Subsecretaria de Servicio a la Ciudadanía y se solicitó por correo electronico el 03 y 29 de abril el reporte de avance de ejecución de la racionalización, sin recibir información a la fecha para registrar avances, por lo cual, no se cuenta con pantallazos de monitoreo en el suit pero si con los correos remitidos por la OAP en la incripsción del OPA, la racionalización, solicitud de reporte y confirmación de ajuste de redacción en el SUIT.</t>
  </si>
  <si>
    <t>https://drive.google.com/drive/folders/1byhvLHlQQn_4qYcF1KEfC7Dxdhw0C8gy</t>
  </si>
  <si>
    <t>Revisados los documentos soportes de la actividad, se evidencia que se realizó el monitoreo a la estrategia de racionalización de tramites, verificando el cumplimiento de las etapas establecidas por SUIT, con el apoyo de la OAP</t>
  </si>
  <si>
    <r>
      <rPr>
        <sz val="12"/>
        <color theme="1"/>
        <rFont val="Arial Narrow"/>
        <family val="2"/>
      </rPr>
      <t xml:space="preserve">Se destaca la impemenentación de la nueva plataforma o Micrositio BEPS, la cual se puede consultar, ingresando a través del siguiente enlace:   </t>
    </r>
    <r>
      <rPr>
        <u/>
        <sz val="12"/>
        <color rgb="FF1155CC"/>
        <rFont val="Arial Narrow"/>
        <family val="2"/>
      </rPr>
      <t>https://culturarecreacionydeporte.gov.co/BEPS</t>
    </r>
    <r>
      <rPr>
        <sz val="12"/>
        <color theme="1"/>
        <rFont val="Arial Narrow"/>
        <family val="2"/>
      </rPr>
      <t xml:space="preserve"> 
Dentro de este compromiso de Racionalización de la OPA de aportes para los creadores y gestores culturales de Bogotá, se han dsearrollado las etapas de monitoreo relacioanadas a continuación:       
1. Realizar plan y cronograma de trabajo para que los equipos funcionales lleven a cabo la racionalización.        
2. Implementar la mejora del tramite en la entidad y la creación del Instructivo para la radicación de solicitudes de acceso al Programa BEPS (PCR-PR-14-IT-02 v1) y la creación del Instructivo para la gestión de solicitudes recibidas BEPS (PCR-PR-14-IT-01 v1)</t>
    </r>
  </si>
  <si>
    <r>
      <rPr>
        <sz val="12"/>
        <color theme="1"/>
        <rFont val="Arial Narrow"/>
        <family val="2"/>
      </rPr>
      <t xml:space="preserve">El enlace de la nueva plataforma integrada a la página de la entidad se puede consultar en:
</t>
    </r>
    <r>
      <rPr>
        <u/>
        <sz val="12"/>
        <color rgb="FF1155CC"/>
        <rFont val="Arial Narrow"/>
        <family val="2"/>
      </rPr>
      <t>https://culturarecreacionydeporte.gov.co/BEPS</t>
    </r>
    <r>
      <rPr>
        <sz val="12"/>
        <color theme="1"/>
        <rFont val="Arial Narrow"/>
        <family val="2"/>
      </rPr>
      <t xml:space="preserve">      
Se relacionan los radicados Orfeo que soportan cada etapa de monitoreo de la racionalización:
1. 20243000134333                   
2. 20241700299263, 20241700299333 y 20241700299363
Los instructivos de usuario para uso de la plataforma se pueden consultar a través del Link de Transparencia de la SCRD en los siguientes enlaces:
1. Instructivo para la radicación de solicitudes de acceso al Programa BEPS (PCR-PR-14-IT-02 v1):
</t>
    </r>
    <r>
      <rPr>
        <u/>
        <sz val="12"/>
        <color rgb="FF1155CC"/>
        <rFont val="Arial Narrow"/>
        <family val="2"/>
      </rPr>
      <t xml:space="preserve">https://www.culturarecreacionydeporte.gov.co/sites/default/files/2024-07/pcr-pr-14-it-02_instructivo_para_la_radicacion_de_solicitudes_de_acceso_al_programa_beps_firmado.pdf 
</t>
    </r>
    <r>
      <rPr>
        <sz val="12"/>
        <color theme="1"/>
        <rFont val="Arial Narrow"/>
        <family val="2"/>
      </rPr>
      <t xml:space="preserve">2. Instructivo para la gestión de solicitudes recibidas BEPS (PCR-PR-14-IT-01 v1): 
</t>
    </r>
    <r>
      <rPr>
        <u/>
        <sz val="12"/>
        <color rgb="FF1155CC"/>
        <rFont val="Arial Narrow"/>
        <family val="2"/>
      </rPr>
      <t>https://www.culturarecreacionydeporte.gov.co/sites/default/files/2024-07/pcr-pr-14-it-01_instructivo_para_la_gestion_de_solicitudes_recibidas_beps_firmado.pdf</t>
    </r>
  </si>
  <si>
    <r>
      <rPr>
        <sz val="12"/>
        <color theme="1"/>
        <rFont val="Arial Narrow"/>
        <family val="2"/>
      </rPr>
      <t xml:space="preserve">Al revisar el link </t>
    </r>
    <r>
      <rPr>
        <u/>
        <sz val="12"/>
        <color rgb="FF1155CC"/>
        <rFont val="Arial Narrow"/>
        <family val="2"/>
      </rPr>
      <t>https://culturarecreacionydeporte.gov.co/BEPS</t>
    </r>
    <r>
      <rPr>
        <sz val="12"/>
        <color theme="1"/>
        <rFont val="Arial Narrow"/>
        <family val="2"/>
      </rPr>
      <t xml:space="preserve">, se evidencia la plataforma en funcionamiento en la página web.
Al revisar la evidencia reportada en el sistema ORFEO, se valida:
1. Acta de "SOCIALIZACIÓN PLAN DE TRABAJO IMPLEMENTACIÓN BEPS" del 15/04/2024
2. Revisión sistema Beps para su salida a producción del 24/07/2024 y 29/07/2024; Entrega BEPS producción del 02/08/2024
Al revisar el link </t>
    </r>
    <r>
      <rPr>
        <u/>
        <sz val="12"/>
        <color rgb="FF1155CC"/>
        <rFont val="Arial Narrow"/>
        <family val="2"/>
      </rPr>
      <t>https://www.culturarecreacionydeporte.gov.co/sites/default/files/2024-07/pcr-pr-14-it-01_instructivo_para_la_gestion_de_solicitudes_recibidas_beps_firmado.pdf</t>
    </r>
    <r>
      <rPr>
        <sz val="12"/>
        <color theme="1"/>
        <rFont val="Arial Narrow"/>
        <family val="2"/>
      </rPr>
      <t xml:space="preserve">, se evidencia el INSTRUCTIVO PARA LA GESTIÓN DE SOLICITUDES RECIBIDAS BEPS del 25/07/2024
Al revisar el link </t>
    </r>
    <r>
      <rPr>
        <u/>
        <sz val="12"/>
        <color rgb="FF1155CC"/>
        <rFont val="Arial Narrow"/>
        <family val="2"/>
      </rPr>
      <t>https://www.culturarecreacionydeporte.gov.co/sites/default/files/2024-07/pcr-pr-14-it-02_instructivo_para_la_radicacion_de_solicitudes_de_acceso_al_programa_beps_firmado.pdf</t>
    </r>
    <r>
      <rPr>
        <sz val="12"/>
        <color theme="1"/>
        <rFont val="Arial Narrow"/>
        <family val="2"/>
      </rPr>
      <t>, no se encuentra el documento arroja error, sin embargo, al buscar el documento por el código en la página web se encuentra publicado el "Instructivo para la radicación de solicitudes de acceso al Programa BEPS (PCR-PR-14-IT-02 v1)"con fecha del 25/07/2024. 
Aunque no se presenta meta para el segundo cuatrimestre, se validan los avances en el desarrollo de la actividad programada.</t>
    </r>
  </si>
  <si>
    <t>De acuerdo a las evidencias se pudo determinar el cumplimiento de la actividad programada</t>
  </si>
  <si>
    <t>Se evidencia que el monitoreo es eficaz dadas las acciones realizadas. Se resalta el avance en la implementación de la OPA para la gestión de solicitudes BEPS.</t>
  </si>
  <si>
    <t>Registrar el Programa de Apoyos Concertados como OPA en el SUIT</t>
  </si>
  <si>
    <t>Registro de la OPA del programa de apoyos concertados en el SUIT</t>
  </si>
  <si>
    <t>Número de registro en el SUIT y correo de confirmación de registro del OPA</t>
  </si>
  <si>
    <t>El 19 de junio en mesa de trabajo entre la Dirección de Fomento, la Oficina Asesora de Planeación y la Dirección Corporativa, se registró el Programa Distrital de Apoyos Concertados como Otro Procedimiento Administrativo (OPA) en el Sistema Único de Información de Trámites (SUIT), quedando  registrado con el número 86802</t>
  </si>
  <si>
    <t>Se anexa pantallazo de correo de confirmación del Registro del Programa Distrital de Apoyos Concertados en SUIT
Recibidos y el formato integrado del SUIT</t>
  </si>
  <si>
    <t xml:space="preserve">Al revisar las evidencias reportadas en el Drive se observa soporte de registro del OPA en el SUIT el 19/06/2024, así como, visualización del formato integrado. 
Con lo reportado se da por cumplida la actividad y la meta de producto del segundo cuatrimestre. </t>
  </si>
  <si>
    <t>De acuerdo a las evidencias se pudo determinar el cumplimiento de la actividad programada y el seguimiento efectivo por parte de la OAP. Se pudo verificar el avance a la tercera etapa de la implementación de la OPA para trámites BEPS</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</si>
  <si>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</si>
  <si>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</si>
  <si>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</si>
  <si>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</si>
  <si>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</si>
  <si>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Durante el primer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</si>
  <si>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Ver radicad Orfeo 
 20247000175293</t>
  </si>
  <si>
    <t>En acta con radicdo de Orfeo No. 20247000175293, se evidencia que se realizó reunión con las áreas a cargo de los trámites y otros procedimientos administraivos registrados en el SUIT y en la misma se encuentran relacionados 8 radicados de Orfeo que dan cuenta de las actividades realizadas.</t>
  </si>
  <si>
    <t>Durante el segundo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</si>
  <si>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 xml:space="preserve">
Ver radicado Orfeo 20247000334703</t>
  </si>
  <si>
    <t>Al revisar la evidencia reportada en el sistema ORFEO, se valida "ACTA DE CUMPLIMIENTO DE ACTIVIDAD 1.4 PROGRAMA DE
TRANSPARENCIA Y ÉTICA PUBLICA – REUNIONES CON LAS ÁREAS A CARGO DE LOS
TRÁMITES" con fecha del 03/09/2024, que contiene 8 radicados que contienen las actas de las mesas de trabajo y los certificados de confidencialidad de los meses de mayo, junio, julio y agosto.
1. 20247000168613; 03/05/2024 acta mesa de trabajo para la actualización de la información de mayo 2024
2. 20247000072791; 03/05/2024 Envío certificado Guía mayo 2024
3. 20247000220513; 05/06/2024 acta mesa de trabajo para la actualización de la información de junio 2024
4. 20247000088951; 04/06/2024 Envío certificado Guía junio 2024
5. 20247000249983; 03/07/2024 acta mesa de trabajo para la actualización de la información
6. 20247000103341; 03/07/2024 Certificado de confidencialidad julio
7. 20247000296623; 08/08/2024 acta mesa de trabajo para la actualización de la información
8. 20247000130741; 08/08/2024 Certificado de confidencialidad agosto
Con lo reportado se da cumplimiento a la actividad y meta de producto del segundo cuatrimestre.</t>
  </si>
  <si>
    <t>Se verfiaron las actas con radicado No 20247000168613, 20247000220513, 20247000249983 y 20247000296623. Se evidencia que se realizaron reuniones con las áreas a cargo de los trámites y otros procedimientos administraivos registrados en el SUIT. Se da cumplimiento a la actividad programada para el periodo en evaluación.</t>
  </si>
  <si>
    <t>Sin Observaciones.</t>
  </si>
  <si>
    <t>Elaborar y publicar informes de encuestas de percepción del servicio para el mejoramiento continuo</t>
  </si>
  <si>
    <t>4 informes de encuesta publicados en el botón de transparencia</t>
  </si>
  <si>
    <t xml:space="preserve"> Informes de encuestas de percepción del servicio</t>
  </si>
  <si>
    <t>Informe encuestas</t>
  </si>
  <si>
    <t>Se publicaron en la página web los informes de de encuestas de satisfacción del servicio</t>
  </si>
  <si>
    <t>https://www.culturarecreacionydeporte.gov.co/es/transparencia-acceso-informacion-publica/planeacion-presupuesto-informes/informes-encuestas-satisfaccion</t>
  </si>
  <si>
    <t>En el link relacionado en las evidencias, se pudo verificar la publicación de los informes de los meses de enero, febreo y marzo de 2024 de las encuestas de satisfacción del servicio.</t>
  </si>
  <si>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https://www.culturarecreacionydeporte.gov.co/es/transparencia-acceso-informacion-publica/planeacion-presupuesto-informes/informes-encuestas-satisfaccion</t>
    </r>
    <r>
      <rPr>
        <sz val="12"/>
        <color theme="1"/>
        <rFont val="Arial Narrow"/>
        <family val="2"/>
      </rPr>
      <t>, se evidencia la publicación de los siguientes informes de encuestas de satisfacción del servicio:
1. Informe encuestas de satisfacción abril 2024, del 24/05/2024
2. Informe encuestas de satisfacción mayo 2024, del 17/06/2024
3. Informe encuestas de satisfacción junio 2024, del 23/07/2024
4. Informe encuestas de satisfacción 1er semestre 2024, del 16/08/2024
Con lo reportado se da por cumplida la actividad y la meta de producto del segundo cuatrimestre.</t>
    </r>
  </si>
  <si>
    <t>"En el link relacionado en las evidencias, se
  pudo verificar la publicación de los informes de los meses de Mayo, Junio y
  julio además de la encuesta de satisfacción del Semestre. Por lo tanto se cumple con lo programado."</t>
  </si>
  <si>
    <r>
      <rPr>
        <b/>
        <sz val="12"/>
        <color theme="1"/>
        <rFont val="Arial Narrow"/>
        <family val="2"/>
      </rPr>
      <t xml:space="preserve">Observación:
</t>
    </r>
    <r>
      <rPr>
        <sz val="12"/>
        <color theme="1"/>
        <rFont val="Arial Narrow"/>
        <family val="2"/>
      </rPr>
      <t xml:space="preserve">Se programó un informe para el cuatrimestre evaluado, no obstante se evidencian 4 informes reportados. 
</t>
    </r>
    <r>
      <rPr>
        <b/>
        <sz val="12"/>
        <color theme="1"/>
        <rFont val="Arial Narrow"/>
        <family val="2"/>
      </rPr>
      <t xml:space="preserve">Recomendación:
</t>
    </r>
    <r>
      <rPr>
        <sz val="12"/>
        <color theme="1"/>
        <rFont val="Arial Narrow"/>
        <family val="2"/>
      </rPr>
      <t xml:space="preserve">Garantizar que la meta establecida guarde coherencia con la cantidad de informes producidos por la dependencia. </t>
    </r>
  </si>
  <si>
    <t>Componente 5: APERTURA DE INFORMACIÓN Y DATOS ABIERTOS</t>
  </si>
  <si>
    <t>Realizar seguimiento a la actualización del conjunto de datos publicados por la Entidad en el portal de Datos Abiertos de Bogotá y Min Tic.</t>
  </si>
  <si>
    <t>Conjunto de datos de la Entidad publicados en el Portal de Datos Abiertos Bogotá y de MinTIC</t>
  </si>
  <si>
    <t>DPRV: No se programaron actividades para ejecutar durante el primer cuatrimestre de la vigencia.</t>
  </si>
  <si>
    <t>No se programaron avances para el II Cuatrimestre</t>
  </si>
  <si>
    <t>Esta actividad no está programada para el segundo cuatrimestre.</t>
  </si>
  <si>
    <t>No se programaron actividades para ejecutar durante el segundo cuatrimestre de la vigencia.</t>
  </si>
  <si>
    <t>Articular una mesa de trabajo con las dependencias para analizar la atención telefónica en horas de almuerzo y fines de semana.</t>
  </si>
  <si>
    <t>Mesa de trabajo con las diferentes dependencias</t>
  </si>
  <si>
    <t>Número de radicado en Orfeo con la mesa de trabajo</t>
  </si>
  <si>
    <t>Dirección de Gestión Corporativa y Relación con el Ciudadano</t>
  </si>
  <si>
    <t>Grupo Interno de Talento humano
Oficina Asesora de Comunicaciones
Grupo Interno de Servicios Administrativos
Oficina de Tecnologías de la Información
Oficina Asesora de Planeación</t>
  </si>
  <si>
    <t>Mesa de trabajo con las dependencias para analizar la atención telefónica en horas de almuerzo y fines de semana.</t>
  </si>
  <si>
    <t>Ver radicado orfeo: 20247000251673; 04-07-2024</t>
  </si>
  <si>
    <t>Al revisar la evidencia reportada en el sistema ORFEO, se valida acta de "MESA DE TRABAJO PARA ANALIZAR ATENCIÓN TELEFÓNICA EN HORAS
DE ALMUERZO Y FINES DE SEMANA" con fecha del 04/07/2024, que contiene los compromisos de la reunión con plan de trabajo.
Con lo reportado se da cumplimiento a la actividad y meta de producto del segundo cuatrimestre.</t>
  </si>
  <si>
    <t>Se evidencia que el día 04 de julio de 2024 se reunieron tres dependencias para analizar la estrategia a implementar durante los fines de semana y horas de almuerzo para atender las solicitudes de los ciudadanos. Se suscribieron compromisos para implementar la idea que dio el Coordinador Grupo Interno de Infraestructura y Sistemas de Información. Por lo anterior, se evidencia el cumplimiento de acción propuesta.</t>
  </si>
  <si>
    <t>Sin Obervaciones.</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</si>
  <si>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</si>
  <si>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</si>
  <si>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Link Actualizado con informes</t>
  </si>
  <si>
    <t>Informe Publicado</t>
  </si>
  <si>
    <t>Pantallazo link actualizado</t>
  </si>
  <si>
    <t>La información presupuestal de la entidad correspondiente al item 4.1 del lin de transparencia se encuentra actualizado a corte de 30 de abril de 2024.</t>
  </si>
  <si>
    <r>
      <rPr>
        <u/>
        <sz val="12"/>
        <color rgb="FF1155CC"/>
        <rFont val="Arial Narrow"/>
        <family val="2"/>
      </rPr>
      <t>https://www.culturarecreacionydeporte.gov.co/es/transparencia-acceso-informacion-publica/planeacion-presupuesto-informes/presupuesto-asignado</t>
    </r>
    <r>
      <rPr>
        <sz val="12"/>
        <rFont val="Arial Narrow"/>
        <family val="2"/>
      </rPr>
      <t xml:space="preserve"> 
 </t>
    </r>
    <r>
      <rPr>
        <u/>
        <sz val="12"/>
        <color rgb="FF1155CC"/>
        <rFont val="Arial Narrow"/>
        <family val="2"/>
      </rPr>
      <t>https://www.culturarecreacionydeporte.gov.co/transparencia-acceso-informacion-publica/planeacion-presupuesto-informes/modificaciones-presupuestales</t>
    </r>
    <r>
      <rPr>
        <sz val="12"/>
        <rFont val="Arial Narrow"/>
        <family val="2"/>
      </rPr>
      <t xml:space="preserve"> </t>
    </r>
  </si>
  <si>
    <t>DPRV: Se evidencia que el numeral 4.1 del botón de transparencia y sus respectivos subnumerales se ha publicado la información generada por la SCRD para el primer cuatrimestre de la vigencia 2024. Por lo tanto, la actividades programadas para el primer cuatrimestre se cumplieron.</t>
  </si>
  <si>
    <t>Acción en proceso y cumplida para el primer cuatrimestre.</t>
  </si>
  <si>
    <r>
      <rPr>
        <sz val="12"/>
        <color theme="1"/>
        <rFont val="Arial Narrow"/>
        <family val="2"/>
      </rPr>
      <t xml:space="preserve">Se evidencia incumplimiento en el reporte por parte del área responsable.
No obstante, al revisar el link </t>
    </r>
    <r>
      <rPr>
        <u/>
        <sz val="12"/>
        <color rgb="FF1155CC"/>
        <rFont val="Arial Narrow"/>
        <family val="2"/>
      </rPr>
      <t>https://www.culturarecreacionydeporte.gov.co/es/transparencia-acceso-informacion-publica/planeacion-presupuesto-informes/modificaciones-presupuestales</t>
    </r>
    <r>
      <rPr>
        <sz val="12"/>
        <color theme="1"/>
        <rFont val="Arial Narrow"/>
        <family val="2"/>
      </rPr>
      <t>, se evidencian las siguientes publicaciones de modifcaciones presupuestales en el segundo cuatrimestre:
1. RESOLUCIÓN No. 259 DEL 07 DE MAYO DE 2024
2. RESOLUCIÓN No. 355 DEL 29 DE MAYO DE 2024
3. RESOLUCIÓN No. 354 DEL 29 DE MAYO DE 2024
4. RESOLUCIÓN No. 380 DEL 12 DE JUNIO DE 2024
5. RESOLUCIÓN No. 382 DEL 13 DE JUNIO DE 2024
6. RESOLUCIÓN No. 392 DEL 18 DE JUNIO DE 2024
7. RESOLUCIÓN No. 422 DEL 28 DE JUNIO DE 2024
8. RESOLUCIÓN No. 473 DEL 12 DE JULIO DE 2024
9. RESOLUCIÓN No. 493 DEL 25 DE JULIO DE 2024
10. RESOLUCIÓN No. 578 DEL 30 DE AGOSTO DE 2024</t>
    </r>
  </si>
  <si>
    <t>A pesar de que la primera línea no reporta información, se evidencia que el numeral 4.1 del botón de transparencia y sus respectivos subnumerales se ha publicado la información presupuestal generada por la SCRD para el segundo cuatrimestre de la vigencia 2024. Por lo tanto, la actividades programadas para el segundo cuatrimestre se cumplieron.</t>
  </si>
  <si>
    <r>
      <rPr>
        <sz val="12"/>
        <color theme="1"/>
        <rFont val="Arial Narrow"/>
        <family val="2"/>
      </rPr>
      <t xml:space="preserve">Sin Obervaciones.
</t>
    </r>
    <r>
      <rPr>
        <b/>
        <sz val="12"/>
        <color theme="1"/>
        <rFont val="Arial Narrow"/>
        <family val="2"/>
      </rPr>
      <t>Recomendación:</t>
    </r>
    <r>
      <rPr>
        <sz val="12"/>
        <color theme="1"/>
        <rFont val="Arial Narrow"/>
        <family val="2"/>
      </rPr>
      <t xml:space="preserve">
Las áreas deden reportar la información de seguimiento a las actividades programadas opotunamente.</t>
    </r>
  </si>
  <si>
    <t>Mantener actualizado el Link de transparencia con la información de ejecución presupuestal, correspondiente al ítem 4.2 - Ejecución presupuestal y estados financieros.</t>
  </si>
  <si>
    <t>Los item del link de transparencia fueron actualizados y se publicó la información correspondiente a corte de 30 de abril de 2024</t>
  </si>
  <si>
    <r>
      <rPr>
        <u/>
        <sz val="12"/>
        <color rgb="FF1155CC"/>
        <rFont val="Arial Narrow"/>
        <family val="2"/>
      </rPr>
      <t>https://www.culturarecreacionydeporte.gov.co/es/transparencia-acceso-informacion-publica/planeacion-presupuesto-informes/ejecucion-presupuestal</t>
    </r>
    <r>
      <rPr>
        <sz val="12"/>
        <rFont val="Arial Narrow"/>
        <family val="2"/>
      </rPr>
      <t xml:space="preserve"> 
  </t>
    </r>
    <r>
      <rPr>
        <u/>
        <sz val="12"/>
        <color rgb="FF1155CC"/>
        <rFont val="Arial Narrow"/>
        <family val="2"/>
      </rPr>
      <t>https://www.culturarecreacionydeporte.gov.co/es/transparencia-acceso-informacion-publica/planeacion-presupuesto-informes/estados-financieros</t>
    </r>
    <r>
      <rPr>
        <sz val="12"/>
        <rFont val="Arial Narrow"/>
        <family val="2"/>
      </rPr>
      <t xml:space="preserve"> </t>
    </r>
  </si>
  <si>
    <t>DPRV: Se evidencia que el numeral 4.2 del botón de transparencia y sus respectivos subnumerales se ha publicado la información generada por la SCRD para el primer cuatrimestre de la vigencia 2024. Por lo tanto, la actividades programadas para el primer cuatrimestre se cumplieron.</t>
  </si>
  <si>
    <r>
      <rPr>
        <sz val="12"/>
        <color theme="1"/>
        <rFont val="Arial Narrow"/>
        <family val="2"/>
      </rPr>
      <t xml:space="preserve">Se evidencia incumplimiento en el reporte por parte del área responsable.
No obstante, al revisar el link </t>
    </r>
    <r>
      <rPr>
        <u/>
        <sz val="12"/>
        <color rgb="FF1155CC"/>
        <rFont val="Arial Narrow"/>
        <family val="2"/>
      </rPr>
      <t>https://www.culturarecreacionydeporte.gov.co/es/transparencia-acceso-informacion-publica/planeacion-presupuesto-informes/ejecucion-presupuestal</t>
    </r>
    <r>
      <rPr>
        <sz val="12"/>
        <color theme="1"/>
        <rFont val="Arial Narrow"/>
        <family val="2"/>
      </rPr>
      <t xml:space="preserve">, se evidencian las siguientes publicaciones de la ejecución presupuestal de la SCRD en el segundo cuatrimestre:
1. Ejecución presupuestal de abril de 2024, 14/05/2024
2. Ejecución presupuestal de mayo de 2024, 12/06/2024
3. Ejecución presupuestal de junio de 2024, 10/07/2024
4. Ejecución presupuestal de julio de 2024, 16/08/2024
Y al revisar el link </t>
    </r>
    <r>
      <rPr>
        <u/>
        <sz val="12"/>
        <color rgb="FF1155CC"/>
        <rFont val="Arial Narrow"/>
        <family val="2"/>
      </rPr>
      <t>https://www.culturarecreacionydeporte.gov.co/es/transparencia-acceso-informacion-publica/planeacion-presupuesto-informes/estados-financieros</t>
    </r>
    <r>
      <rPr>
        <sz val="12"/>
        <color theme="1"/>
        <rFont val="Arial Narrow"/>
        <family val="2"/>
      </rPr>
      <t>, se evidencian las siguientes publicaciones de los estados financieros de la SCRD en el segundo cuatrimetre:
1. Saldo de operaciones recíprocas a 31 de marzo 2024, 27/08/2024
2. Saldo de operaciones recíprocas a 30 de junio 2024, 28/08/2024</t>
    </r>
  </si>
  <si>
    <t>A pesar de que la primera línea no reporta información, se evidencia que el numeral 4.2 del botón de transparencia y sus respectivos subnumerales se ha publicado la información sobre la ejecución presupuestal generada por la SCRD para el segundo cuatrimestre de la vigencia 2024. Por lo tanto, la actividades programadas para el segundo cuatrimestre se cumplieron.</t>
  </si>
  <si>
    <r>
      <rPr>
        <sz val="12"/>
        <color theme="1"/>
        <rFont val="Arial Narrow"/>
        <family val="2"/>
      </rPr>
      <t xml:space="preserve">Sin Obervaciones.
</t>
    </r>
    <r>
      <rPr>
        <b/>
        <sz val="12"/>
        <color theme="1"/>
        <rFont val="Arial Narrow"/>
        <family val="2"/>
      </rPr>
      <t>Recomendación:</t>
    </r>
    <r>
      <rPr>
        <sz val="12"/>
        <color theme="1"/>
        <rFont val="Arial Narrow"/>
        <family val="2"/>
      </rPr>
      <t xml:space="preserve">
Las áreas deden reportar la información de seguimiento a las actividades programadas opotunamente.</t>
    </r>
  </si>
  <si>
    <t>Elaborar un instrumento de gestión que contenga acciones de estandarización, apertura y divulgación de información geográfica para el aprovechamiento de la información pública.</t>
  </si>
  <si>
    <t>1 instrumento elaborado y publicado en mapa de procesos</t>
  </si>
  <si>
    <t>Instrumento Publicado</t>
  </si>
  <si>
    <t xml:space="preserve">Instrumento </t>
  </si>
  <si>
    <t>Dirección Observatorio y Gestión del Conocimiento</t>
  </si>
  <si>
    <t>DPRV: No se programaron actividades para el primer cuatrimestre de la vigencia.</t>
  </si>
  <si>
    <t>Mediante Orfeo No.20249100323403 se informa a la OAP que  la elaboración del instrumento de gestión que contenga acciones de estandarización, apertura y divulgación de información geográfica para el aprovechamiento de la información pública, se terminarà en el 3er cuadrimestre, en razón a que en reunión con citada oficina, se evidenció los avances en la elaboración del instrumento en mención, y se consideró pertinente vincular a la Oficina de Tecnologías de Información por ser dependencia co-responsable en la elaboración de citado documento.  Por lo tanto se consolidará en el tercer cuadrimestre. 
La actividad se ha venido cumpliendo pero por ser un tema de interés de varias dependencias y entidades, se considera pertinente integrar a la Oficina de Tecnologías de Información en la elaboración de citado documento, con el objetivo de ponderar la universalidad de la información considerada por los diferentes grupos de interés y valor</t>
  </si>
  <si>
    <t>Orfeo No. 20249100323403</t>
  </si>
  <si>
    <t>Al revisar la evidencia reportada en el sistema ORFEO, se valida comunicación interna con asunto "Informe presentación presentación documento contemplado como actividad del Programa de Transparencia y Ética Pública 2024", basada en la cual se recomienda solicitar la actualización de las metas del segundo y tercer cuatrimestre del PTEP para que sean consecuentes con el avance en la actividad. Esto teniendo en cuenta que la actividad tiene fecha de finalización 31/12/2024.
Con lo reportado se presentan avances pero no se da cumplimiento a la actividad y meta de producto del segundo cuatrimestre.</t>
  </si>
  <si>
    <t>La Dirección del Observatorio y Gestión del Conocimiento Cultural reporta avances en la construcción del instrumento de gestión. Sin embargo, el área evidenció la necesidad de involucrar al área Tic para culminar su elaboración. Por lo tanto, la actividad programada para el segundo cuatrimestre no se cumplió.</t>
  </si>
  <si>
    <r>
      <rPr>
        <b/>
        <sz val="12"/>
        <color theme="1"/>
        <rFont val="Arial Narrow"/>
        <family val="2"/>
      </rPr>
      <t xml:space="preserve">Recomendacíón:
</t>
    </r>
    <r>
      <rPr>
        <sz val="12"/>
        <color theme="1"/>
        <rFont val="Arial Narrow"/>
        <family val="2"/>
      </rPr>
      <t>Teniendo en cuenta que la fecha de finalización programada de la actividad es el 31/12/2024, se recomienda a los responsables adelantar las acciones necesarias para dar cumplimiento a lo propuesto y, de ser necesario, solicitar a la OAP la inclución como co-responsable de la actividad al área de TIC.</t>
    </r>
  </si>
  <si>
    <t>Componente 6: PARTICIPACIÓN E INNOVACIÓN EN LA GESTIÓN PÚBLICA</t>
  </si>
  <si>
    <t>Generar espacios de diálogo directo entre el equipo directivo de SCRD, los agentes y organizaciones locales (Charlas Barriales)</t>
  </si>
  <si>
    <t>Espacios de dialogo</t>
  </si>
  <si>
    <t>Espacios de dialogo realizados (Charlas Barriales)</t>
  </si>
  <si>
    <t>Áreas Misionales</t>
  </si>
  <si>
    <t>No se evidencia cumplimiento de la actividad programada.
  No se evidencian observaciones de la segunda línea de defensa con relación a esta actividad.</t>
  </si>
  <si>
    <t>Llevar a cabo la actividad programada.
  Se recomienda fortalecer las actividades llevadas a cabo por parte de la segunda línea de defensa a fin de realizar las observaciones pertinentes en pro de la mejora.</t>
  </si>
  <si>
    <r>
      <rPr>
        <b/>
        <sz val="12"/>
        <color theme="1"/>
        <rFont val="Arial Narrow"/>
        <family val="2"/>
      </rPr>
      <t xml:space="preserve">DIRECCION DE ASUNTOS LOCALES Y PARTICIPACIÓN DALP: </t>
    </r>
    <r>
      <rPr>
        <sz val="12"/>
        <color theme="1"/>
        <rFont val="Arial Narrow"/>
        <family val="2"/>
      </rPr>
      <t xml:space="preserve">
Red Intersectorial: </t>
    </r>
    <r>
      <rPr>
        <b/>
        <sz val="12"/>
        <color theme="1"/>
        <rFont val="Arial Narrow"/>
        <family val="2"/>
      </rPr>
      <t xml:space="preserve">12 </t>
    </r>
    <r>
      <rPr>
        <sz val="12"/>
        <color theme="1"/>
        <rFont val="Arial Narrow"/>
        <family val="2"/>
      </rPr>
      <t>Charlas Barriales</t>
    </r>
  </si>
  <si>
    <r>
      <rPr>
        <b/>
        <sz val="12"/>
        <color theme="1"/>
        <rFont val="Arial Narrow"/>
        <family val="2"/>
      </rPr>
      <t>DALP Registro de los espacios de diálogo ciudadano:</t>
    </r>
    <r>
      <rPr>
        <sz val="12"/>
        <color theme="1"/>
        <rFont val="Arial Narrow"/>
        <family val="2"/>
      </rPr>
      <t xml:space="preserve"> </t>
    </r>
    <r>
      <rPr>
        <u/>
        <sz val="12"/>
        <color rgb="FF1155CC"/>
        <rFont val="Arial Narrow"/>
        <family val="2"/>
      </rPr>
      <t>https://docs.google.com/spreadsheets/d/1_UMrJqdZ9XCkhoSqlxG2ztnN0hePwD1t/edit?usp=sharing&amp;ouid=116657887422874080192&amp;rtpof=true&amp;sd=true</t>
    </r>
  </si>
  <si>
    <t xml:space="preserve">Al revisar las evidencias reportadas en el Drive se observa matriz de reporte en la que se identifican 12 charlas barriales con sus respectivos radicados en los que se encuentran las actas de los eventos, con registro fotográfico y listados de asistencia. 
Con lo reportado se da por cumplida la actividad y la meta de producto del segundo cuatrimestre. </t>
  </si>
  <si>
    <t>Se evidencia que para el segundo cuatrimestre de Mayo - Agosto de 2024  se realizaron nueve (9)  "charlas barriales"  teniendo en cuenta que no se estableció una meta a realizar durante el cuatrimestre, se evidencia el cumplimiento de la actividad para el segundo cuatrimestre y teniendo en cuenta que se programaron actividades para el tercer cuatrimestre, se deberá hacer reporte de su cumplimiento para el próximo seguimiento.</t>
  </si>
  <si>
    <t>Cultured Bogotá (repositorios y lenguaje controlado)</t>
  </si>
  <si>
    <t>Desarrollo herramienta tecnológica de geoespacialización y georeferenciacion de artistas y colectivos</t>
  </si>
  <si>
    <t>Desarrollo tecnologico</t>
  </si>
  <si>
    <t>Link micrositio</t>
  </si>
  <si>
    <t xml:space="preserve">Oficina de Tecnologías de la Información </t>
  </si>
  <si>
    <t>Las actividades se encuentran programadas para su realización entre el mes de febrero y el mes de diciembre, pero no es posible identificar una fecha concreta de realización, de la misma forma no se evidencia un cronograma o una herramienta sobre la cual se puedan medir avances. 
  No se evidencian observaciones de la segunda línea de defensa con relación a esta actividad.</t>
  </si>
  <si>
    <t>Se presenta falencia en la programación de las actividades a realizar, teniendo en cuenta que no se precisa la fecha de realización de las mismas, corriendo el riesgos de su incumplimiento.
  Se recomienda elaborar un cronograma de actividades o alguna herramienta que permita hacer seguimiento y evaluar el grado de cumplimiento o avance de las actividades realizadas. 
  Se recomienda fortalecer las actividades llevadas a cabo por parte de la segunda línea de defensa a fin de realizar las observaciones pertinentes en pro de la mejora.</t>
  </si>
  <si>
    <t xml:space="preserve">Se realiza plan de acción Cultured_Bogotá, el cual da inicio a partir de los avances alcanzados en el plan de desarrollo "UNCSAB 2020-2024" y plantea un alcance en terminos de productos a lograr en 2024-2025 en el marco del nuevo PDD "Bogotá Camina Segura". Se regitran allí todas las células y proyectos asociados que están en etapa de levantemiento de requerimientos, desarrollo, pruebas, producción y uso. Dicho plan se versiona y hace seguimiento parcial al 15 de cada mes, iniciando desde agosto, y un seguimiento ampliado al cierre de mes. </t>
  </si>
  <si>
    <r>
      <rPr>
        <sz val="12"/>
        <rFont val="Arial Narrow"/>
        <family val="2"/>
      </rPr>
      <t>Se adjunta como evidencia la última versión del plan de acción Cultured_Bogotá, así como el seguimiento parcial del mismo y avance del seguimiento a 30 de agosto 2024</t>
    </r>
    <r>
      <rPr>
        <sz val="12"/>
        <color rgb="FF000000"/>
        <rFont val="Arial Narrow"/>
        <family val="2"/>
      </rPr>
      <t xml:space="preserve">
</t>
    </r>
    <r>
      <rPr>
        <u/>
        <sz val="12"/>
        <color rgb="FF0563C1"/>
        <rFont val="Arial Narrow"/>
        <family val="2"/>
      </rPr>
      <t>https://drive.google.com/drive/folders/1NaKe_TzZGXWjxA7396pbFl14AkK80p4b</t>
    </r>
  </si>
  <si>
    <t>Al revisar las evidencias reportadas en el Drive se encuentra:
1. plan de acción Cultured_Bogotá_2024_v4.xlsx
2. plan de acción Cultured_Bogotá_2024_v4_Seguimiento_15082024.xlsx
3. plan de acción Cultured_Bogotá_2024_v4_Seguimiento_30082024.xlsx
Aunque no se presenta meta para el segundo cuatrimestre, se validan los avances en el desarrollo de la actividad programada.</t>
  </si>
  <si>
    <t>Se evidencia que la fecha de inicio programada de la actividad era el mes de junio de 2024, por lo cual sí aplicaba para reportar en el seguimiento del segundo cuatrimestre y no se debía dejar la columna N de programacion cuatrimestral en Cero (0),  de conformidad con el reporte realizado se realizó el borrador de cómo se tiene pensado ejecutar el plan de acción para cumplir con el desarrollo de la herramienta técnológica pero no se han asignado responsables a las actividades, ni  fechas de entrega, por lo tanto no se ha estructurado el plan de acción.</t>
  </si>
  <si>
    <r>
      <rPr>
        <sz val="12"/>
        <color theme="1"/>
        <rFont val="Arial Narrow"/>
        <family val="2"/>
      </rPr>
      <t xml:space="preserve">
</t>
    </r>
    <r>
      <rPr>
        <b/>
        <sz val="12"/>
        <color theme="1"/>
        <rFont val="Arial Narrow"/>
        <family val="2"/>
      </rPr>
      <t>Observación:</t>
    </r>
    <r>
      <rPr>
        <sz val="12"/>
        <color theme="1"/>
        <rFont val="Arial Narrow"/>
        <family val="2"/>
      </rPr>
      <t xml:space="preserve">
No se remiten soportes que permitan evidenciar que hay avances en el desarrollo de la herramienta tecnológica.
</t>
    </r>
    <r>
      <rPr>
        <b/>
        <sz val="12"/>
        <color theme="1"/>
        <rFont val="Arial Narrow"/>
        <family val="2"/>
      </rPr>
      <t>Recomendación:</t>
    </r>
    <r>
      <rPr>
        <sz val="12"/>
        <color theme="1"/>
        <rFont val="Arial Narrow"/>
        <family val="2"/>
      </rPr>
      <t xml:space="preserve">
Verificar si la herramienta tecnológica estará desarrolada a diciembre 31 de 2024. En caso de que no sea posible hacer el 100% del desarrollo, indicar cuáles acciones y avances sí podran ejecutarse y solciitar con la respectiva justificación a la OAP el ajuste de la acción propuesta. </t>
    </r>
  </si>
  <si>
    <t>Participar en los encuentros con la Red de Gestión de conocimiento</t>
  </si>
  <si>
    <t>Diseñar un sistema de monitoreo del Plan Anual de Investigaciones para las entidades que conforman el Sector Cultura, Recreación y Deporte</t>
  </si>
  <si>
    <t>Sistema de monitoreo del Plan Anual de Investigaciones para las entidades que conforman el Sector Cultura, Recreación y Deporte</t>
  </si>
  <si>
    <t>Micrositio web</t>
  </si>
  <si>
    <t>Las actividades se encuentran programadas para su realización en el mes de diciembre.</t>
  </si>
  <si>
    <t>Se recomienda elaborar un cronograma de actividades o alguna herramienta que permita hacer seguimiento y evaluar el grado de cumplimiento o avance de las actividades realizada, a fin de mitigar el riesgo de incumplimiento de la acción.
  Se recomienda fortalecer las actividades llevadas a cabo por parte de la segunda línea de defensa a fin de realizar las observaciones pertinentes en pro de la mejora.</t>
  </si>
  <si>
    <t>Se diseñò un sistema de monitoreo del Plan Anual de Investigaciones para las entidades que conforman el Sector Cultura, Recreación y Deporte, que permite realizar seguimiento y control de las diferentes etapas de la investigaciòn, desde la solicitud de inicio hasta la difusion y entrega de la misma a la entidad interesada.</t>
  </si>
  <si>
    <t>https://lookerstudio.google.com/u/0/reporting/22060f13-d8b1-4aab-9bbd-199a85e34488/page/p_pjg06p6njd</t>
  </si>
  <si>
    <t>Si</t>
  </si>
  <si>
    <r>
      <rPr>
        <sz val="12"/>
        <color theme="1"/>
        <rFont val="Arial Narrow"/>
        <family val="2"/>
      </rPr>
      <t xml:space="preserve">Al revisar el link </t>
    </r>
    <r>
      <rPr>
        <u/>
        <sz val="12"/>
        <color rgb="FF1155CC"/>
        <rFont val="Arial Narrow"/>
        <family val="2"/>
      </rPr>
      <t>https://lookerstudio.google.com/u/0/reporting/22060f13-d8b1-4aab-9bbd-199a85e34488/page/p_pjg06p6njd</t>
    </r>
    <r>
      <rPr>
        <sz val="12"/>
        <color theme="1"/>
        <rFont val="Arial Narrow"/>
        <family val="2"/>
      </rPr>
      <t>, se evidencia el sistema de monitoreo, y se valida que permite visualizar la cantidad de investigaciones del sector, el nivel de avance, la cantidad de investigaciones por entidad, el aporte al cumplimiento de metas de Plan Distrital de Desarrollo, la cantidad y avance por lìnea de investigaciòn y por origen de solicitud; entre otros.
Con lo reportado se da por cumplida la actividad y la meta de producto del segundo cuatrimestre.</t>
    </r>
  </si>
  <si>
    <r>
      <rPr>
        <u/>
        <sz val="12"/>
        <color rgb="FF000000"/>
        <rFont val="Arial Narrow"/>
        <family val="2"/>
      </rPr>
      <t xml:space="preserve">DPRV: Se evidencia que a través del micrositio: </t>
    </r>
    <r>
      <rPr>
        <u/>
        <sz val="12"/>
        <color rgb="FF1155CC"/>
        <rFont val="Arial Narrow"/>
        <family val="2"/>
      </rPr>
      <t>https://lookerstudio.google.com/u/0/reporting/22060f13-d8b1-4aab-9bbd-199a85e34488/page/p_pjg06p6njd</t>
    </r>
    <r>
      <rPr>
        <u/>
        <sz val="12"/>
        <color rgb="FF000000"/>
        <rFont val="Arial Narrow"/>
        <family val="2"/>
      </rPr>
      <t xml:space="preserve"> se puede consultar el grado de avance de los proyectos que conforman el Plan Anual de Investigaciones, filtrando por entidad, dando cumplimiento a la actividad propuesta para la vigencia 2024.
</t>
    </r>
  </si>
  <si>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</si>
  <si>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</si>
  <si>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Elaborar y publicar en el portal web y en Cultunet el Plan de Integridad 2024 de la SCRD y sus actualizaciones si así se requiere</t>
  </si>
  <si>
    <t>1 Plan de Integridad 2024 de la SCRD elaborado y publicado</t>
  </si>
  <si>
    <t>Plan de Integridad 2024 de la SCRD</t>
  </si>
  <si>
    <t>Números de radicado de la pieza de comunicación de publicación en página web y Cultunet y del Plan de Integridad 2024 de la SCRD</t>
  </si>
  <si>
    <t>Grupo Interno de Trabajo de Gestión de Talento Humano</t>
  </si>
  <si>
    <t>No se reportó información por parte del área responsable.</t>
  </si>
  <si>
    <t>Se tenía programada una actividad para realizar en el cuatrimestre y no se encuentran soportes de los radicado de la pieza de comunicación de publicación en página web y Cultunet y del Plan de Integridad 2024 de la SCRD</t>
  </si>
  <si>
    <t>No se encuentra reportada la información de la realización de lo programado para el cuatrimestre.</t>
  </si>
  <si>
    <t>Se elaboró y se aprobó el Plan de Integridad vigencia 2024 el cual se encuentra publicado en la página web de la entidad y en Cultured, esta actividad se reportó en el primer cuatrimestre a la Oficina Asesora de Planeación.</t>
  </si>
  <si>
    <r>
      <rPr>
        <u/>
        <sz val="12"/>
        <color rgb="FF1155CC"/>
        <rFont val="Arial Narrow"/>
        <family val="2"/>
      </rPr>
      <t>https://www.culturarecreacionydeporte.gov.co/es/transparencia-acceso-informacion-publica/informacion-entidad/hum-pn-07-plan-de-integridad</t>
    </r>
    <r>
      <rPr>
        <sz val="12"/>
        <rFont val="Arial Narrow"/>
        <family val="2"/>
      </rPr>
      <t xml:space="preserve"> 
</t>
    </r>
    <r>
      <rPr>
        <u/>
        <sz val="12"/>
        <color rgb="FF1155CC"/>
        <rFont val="Arial Narrow"/>
        <family val="2"/>
      </rPr>
      <t>https://intranet.culturarecreacionydeporte.gov.co/nuestra-entidad/codigo-de-integridad</t>
    </r>
    <r>
      <rPr>
        <sz val="12"/>
        <rFont val="Arial Narrow"/>
        <family val="2"/>
      </rPr>
      <t xml:space="preserve"> </t>
    </r>
  </si>
  <si>
    <r>
      <rPr>
        <sz val="12"/>
        <color theme="1"/>
        <rFont val="Arial Narrow"/>
        <family val="2"/>
      </rPr>
      <t xml:space="preserve">Al revisar el link </t>
    </r>
    <r>
      <rPr>
        <u/>
        <sz val="12"/>
        <color rgb="FF1155CC"/>
        <rFont val="Arial Narrow"/>
        <family val="2"/>
      </rPr>
      <t>https://www.culturarecreacionydeporte.gov.co/es/transparencia-acceso-informacion-publica/informacion-entidad/hum-pn-07-plan-de-integridad</t>
    </r>
    <r>
      <rPr>
        <sz val="12"/>
        <color theme="1"/>
        <rFont val="Arial Narrow"/>
        <family val="2"/>
      </rPr>
      <t xml:space="preserve">, se evidencia la publicación del Plan de Integridad en dos documentos: HUM-PN-07 Plan de Integridad y HUM-PN-07 Anexo Plan de Integridad de fecha 26/12/2023.
Al revisar el link </t>
    </r>
    <r>
      <rPr>
        <u/>
        <sz val="12"/>
        <color rgb="FF1155CC"/>
        <rFont val="Arial Narrow"/>
        <family val="2"/>
      </rPr>
      <t>https://intranet.culturarecreacionydeporte.gov.co/nuestra-entidad/codigo-de-integridad</t>
    </r>
    <r>
      <rPr>
        <sz val="12"/>
        <color theme="1"/>
        <rFont val="Arial Narrow"/>
        <family val="2"/>
      </rPr>
      <t xml:space="preserve"> no es posible ingresar por no tener permisos y esto impide realizar correctamente el seguimiento a cargo de la OAP, por favor autorizar la consulta para el usuario mipg@scrd.gov.co. No es posible validar la publicación en Cultured.
Con lo reportado se da por cumplida parcialmente la actividad y la meta de producto del primer cuatrimestre, ya que no es posible corrobor la publicación en Cultured y las evidencias según la programación de la actividad deben ser un radicado ORFEO.</t>
    </r>
  </si>
  <si>
    <t xml:space="preserve">Elaborar y publicar en el portal web y Cultunet el seguimiento del Plan de Integridad 2024 de la SCRD </t>
  </si>
  <si>
    <t xml:space="preserve">2 seguimientos del Plan de Integridad 2024 de la SCRD </t>
  </si>
  <si>
    <t>Seguimientos del Plan de Integridad 2024 de la SCRD</t>
  </si>
  <si>
    <t>Números de radicado del seguimientos del Plan de Integridad 2024 de la SCRD</t>
  </si>
  <si>
    <t>No se programaron avances para el I Cuatrimestre</t>
  </si>
  <si>
    <t>Desde el Grupo Interno de Trabajo de Gestiòn de Talento Humano se está trabajando en el cumplimiento del plan de conformidad con el cronograma establecido, de acuerdo con esto, se elaboró un informe parcial, correspondiente al primer semestre del año no solo el cumplimiento de las actividades desarrolladas a corte de 30 de junio, tambien se reporta el cumplimiento del indicador establecido. Este informe se elaboró y se envió por correo electrónico para revisión del enlace del MIPG del área y de la Coordinadora del GITGTH para posteriormente radicarlo y socializarlo con la Dirección Corporativa.</t>
  </si>
  <si>
    <t>Los informes podrán ser consultados en los siguientes expedientes virtuales de Orfeo:
- Plan de Integridad: 202473005704700001E</t>
  </si>
  <si>
    <t>Al revisar la evidencia reportada en el sistema ORFEO, no se encuentra ningún radicado que corresponda con la emisión de informes de seguimiento a la ejecución del Plan de Integridad.
Con lo reportado se describen avances pero no se da cumplimiento a la actividad y meta de producto del segundo cuatrimestre.</t>
  </si>
  <si>
    <t>En el expediente:  202473005704700001E radicado de Orfeo  No. 20247300324053  se evidencian soportes de la reunión con Gestores de Integridad para presentar seguimiento a las actividades desarrolladas en el primer semestre de 2024.</t>
  </si>
  <si>
    <t>Conformacion del equipo de gestores de integridad de la SCRD</t>
  </si>
  <si>
    <t>Acto administrativo conformación equipo de Gestores de Integridad</t>
  </si>
  <si>
    <t>Publicación en link de trasnparencia acto adminnistrativo</t>
  </si>
  <si>
    <t>Equipo de gestores de integridad</t>
  </si>
  <si>
    <t>Mediante la Resolución 248 del 26 de abril de 2024 se realizó la designación del Equipo de Gestores de Integridad de la Secretaria de Cultura, Recreación y Deporte.</t>
  </si>
  <si>
    <t>https://drive.google.com/drive/u/1/folders/1QFuJQhSzEyl7Xz3RMBFzdPt1eQ-DhkbL</t>
  </si>
  <si>
    <t>Se dio cumplimiento a la actividad programada</t>
  </si>
  <si>
    <t>En el enlace reportado en las evidencias, se verificó la Resolución 248 del 26 de abril de 2024 mediiante la cual se realizó la designación del Equipo de Gestores de Integridad de la Secretaria de Cultura, Recreación y Deporte.</t>
  </si>
  <si>
    <t>Esta actividad se reportó en el primer cuatrimestre</t>
  </si>
  <si>
    <t>Realizar capacitación al equipo de gestores de integridad</t>
  </si>
  <si>
    <t xml:space="preserve">Reallizar 2 procesos de capacitación </t>
  </si>
  <si>
    <t>Capacitación a gestores de inntegridad</t>
  </si>
  <si>
    <t>Material de soporte y listado de asistencia</t>
  </si>
  <si>
    <t>Se tenía programada una actividad para realizar en el cuatrimestre y no se encuentran reportados los soportes de la actividad programada.</t>
  </si>
  <si>
    <t>A corte del mes de agosto el GITGTH ha desarrollo diferentes sesiones de capacitación no solo con los gestores de integridad, tambien se han realizado campañas de scoailización con la comunidad institucional, la evidencia de estas actividades se pueden consultar en el expediente virtual de Orfeo: 202473005704700001E</t>
  </si>
  <si>
    <t>Las capacitaciones realizadas se pueden consultar en el expediente virtual de Orfeo del Plan de Integridad 202473005704700001E consultando los siguientes radicados:
- 20247300162263
- 20247300211113
- 20247300242363
- 20247300279533</t>
  </si>
  <si>
    <t>Al revisar la evidencia reportada en el sistema ORFEO, se evidencian documentos que dan cuenta de los registros de capacitación y listas de asistencias, de los eventos de capacitación mensuales realizados el 30/04/2024, el 27/05/2024, el 24/06/2024 y el 29/07/2024.
Con lo reportado se da por cumplida la actividad y la meta de producto del primer y segundo cuatrimestre.</t>
  </si>
  <si>
    <t>En el expediente:  202473005704700001E Plan de Integridad, radicados de Orfeo Nos. - 20247300162263 - 20247300211113 - 20247300242363 - 20247300279533, se evidencian los soportes de la capacitaciones realizadas a los gestores de Integridad: *Fortalecimiento de competencias para mejorar gestión *Reunión virtual de seguimiento *  campañas a realizar en el marco de los Valores del Código de Integridad.</t>
  </si>
  <si>
    <t>Se cumple con lo programado para el segundo cuatrimestre 2024</t>
  </si>
  <si>
    <t>Participar en las jornadas adelantadas por la administración distrital, relacionada con la política de integridad y conflicto de intereses.</t>
  </si>
  <si>
    <t>Citación de asistencia a los eventos de socialización</t>
  </si>
  <si>
    <t>Se asistió a una convocatoria realizada por la Veeduría en donde se ofreció a las entidades del Distrito el acompañamiento en los procesos de sensibilización en temas de Conflicto de interés, funciones y responsabilidades de los servidores públicos, por tal motivo se gestiónó desde el GITGTH charlas virtuales con la veeduría, las cuales fueron coordinadas con la Oficina de Control Disciplinario Interno, se realizaron campañas de invitación a la comunidades y finalmente se realizaron las sesiones que lideró la veeduría. La evidencia de estas sesiones se encuentran en el expediente virtual de Orfeo del PIC - Plan de Capacitación Institucional</t>
  </si>
  <si>
    <t>Radicado de Orfeo: 20247300225733</t>
  </si>
  <si>
    <t>Al revisar la evidencia reportada en el sistema ORFEO, se evidencian soportes de las capacitaciones realizadas el 04, 05, 06 y 07 de junio: 
1. Banner invitaciones publicadas en Cultunet
2. Registros de asistencia 
3. Presentaciones de cada capacitación
Con lo reportado se da por cumplida la actividad y la meta de producto del primer y segundo cuatrimestre.</t>
  </si>
  <si>
    <t>En el radicado de Orfeo No. 20247300225733, se evidencian los soportes de  las charlas de          socializaciónde la  política de integridad y conflicto de interés, en conjunto con la Oficina de Control Interno Disciplinario.</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</si>
  <si>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</si>
  <si>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</si>
  <si>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</si>
  <si>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</si>
  <si>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</si>
  <si>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Debido al cambio en el formato del procedimiento, se realizó el tráslado de la información al nuevo formato para posteriormente remitirlo a la coordinadora del GITGTH  para su aprobación y envío a la Oficina Asesora de Planeación.</t>
  </si>
  <si>
    <r>
      <rPr>
        <sz val="12"/>
        <color theme="1"/>
        <rFont val="Arial Narrow"/>
        <family val="2"/>
      </rPr>
      <t xml:space="preserve">Procedimiento de borrador el cual se puede consultar en el siguiente enlace:
</t>
    </r>
    <r>
      <rPr>
        <u/>
        <sz val="12"/>
        <color rgb="FF1155CC"/>
        <rFont val="Arial Narrow"/>
        <family val="2"/>
      </rPr>
      <t>https://docs.google.com/document/d/131rT0VnForeOXqU_joSqme3JU-KAOXZV/edit?usp=sharing&amp;ouid=117466236356912172519&amp;rtpof=true&amp;sd=true</t>
    </r>
  </si>
  <si>
    <r>
      <rPr>
        <sz val="12"/>
        <color theme="1"/>
        <rFont val="Arial Narrow"/>
        <family val="2"/>
      </rPr>
      <t xml:space="preserve">Al revisar el link </t>
    </r>
    <r>
      <rPr>
        <u/>
        <sz val="12"/>
        <color rgb="FF1155CC"/>
        <rFont val="Arial Narrow"/>
        <family val="2"/>
      </rPr>
      <t>https://docs.google.com/document/d/131rT0VnForeOXqU_joSqme3JU-KAOXZV/edit?usp=sharing&amp;ouid=117466236356912172519&amp;rtpof=true&amp;sd=true</t>
    </r>
    <r>
      <rPr>
        <sz val="12"/>
        <color theme="1"/>
        <rFont val="Arial Narrow"/>
        <family val="2"/>
      </rPr>
      <t>, no es posible ingresar a las evidencias reportadas con direccionamiento a carpetas electrónicas y esto impide realizar correctamente el seguimiento a cargo de la OAP, por favor autorizar la consulta para el usuario mipg@scrd.gov.co.
Con lo reportado se da por incumplida la actividad ya que no se puede acceder a las evidencias y lo reportado no corresponde con la actividad y la meta de producto establecida para el primer y segundo cuatrimestres.</t>
    </r>
  </si>
  <si>
    <t>No es posible verificar las evidencias que demuestren el cumplimiemto de las actividades puesto que el link relacionado no permite el ingreso y por consiguiente no se pueden revisar evidencias.</t>
  </si>
  <si>
    <r>
      <rPr>
        <b/>
        <sz val="12"/>
        <color theme="1"/>
        <rFont val="Arial Narrow"/>
        <family val="2"/>
      </rPr>
      <t xml:space="preserve">Recomendación:
</t>
    </r>
    <r>
      <rPr>
        <sz val="12"/>
        <color theme="1"/>
        <rFont val="Arial Narrow"/>
        <family val="2"/>
      </rPr>
      <t>Se recomienda actualizar los enlaces que  permititan que tano la OAP como la OCI puedan acceder a l sitio para poder verificar si las evidencias corresponden con la actividad planeada.</t>
    </r>
  </si>
  <si>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</si>
  <si>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</si>
  <si>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</si>
  <si>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</si>
  <si>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No estaban programadas actividades para este cuatrimestre</t>
  </si>
  <si>
    <t>El día miércoles 5 de junio se desarrollo una sesión virtual con la comunidad institucional sobre el tema de Conflicto de Interés en coordinación con la Oficina de Control Disciplinario Interno, junto con el apoyo de la Veeduría. Se tiene programada una sesión en la Virgilio Barco sobre conflicto de interés, la cual ya se agendó a los servidores que van a participar de esta charla y se tiene pendiente una sesión virtual de socialización de la actualización del procedimiento de Conflicto de Interés</t>
  </si>
  <si>
    <t>En el radicado de Orfeo No. 20247300225733 se evivencian los soportes de las capacitaciones realizadas en el marco de las campañas comunocacionales de sensibilización   sobre Trámite de Conflicto de Interés y Recusaciones .</t>
  </si>
  <si>
    <t>Establecer Política Institucional para establecer acciones preventivas para fortalecer las prácticas anti soborno y antifraude</t>
  </si>
  <si>
    <t>1 Política Institucional para fortalecer las prácticas anti soborno y antifraude</t>
  </si>
  <si>
    <t>Política Institucional para fortalecer las prácticas anti soborno y antifraude</t>
  </si>
  <si>
    <t>Política Institucional para fortalecer las prácticas anti soborno y antifraude publicada</t>
  </si>
  <si>
    <t>Procesos de la SCRD</t>
  </si>
  <si>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</si>
  <si>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</si>
  <si>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</si>
  <si>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</si>
  <si>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</si>
  <si>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</si>
  <si>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</si>
  <si>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</si>
  <si>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</si>
  <si>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DPRV: A pesar de que esta actividad se programó para el segundo cuatrimestre de la vigencia, su cumplimiento se dio el día 09/04/2024 en el CICCI fue aprobada la versión 03 de la política de administración de riesgo de la SCRD.</t>
  </si>
  <si>
    <t>Esta actividad se cumplió en el primer cuatrimestre de la vigencia 2024, a pesar que se indica que esta programado para el segundo.
  Se recomienda a la OAP publicar la versión 03 de la política en CULTUNET, así como realializar la respectiva socialización, divulgación y capacitación sobre los cambios que tuvo el lineamiento para que sea de conocimiento y aplicación institucional.</t>
  </si>
  <si>
    <t>La Política Administración de Riesgos v3 se encuentra publicada en la Cultnet y página web para consulta de las partes interesadas. Así mismo se realizo socialización de la política a la comunidad institucional quedando como evidencia el ORFEO Radicado 20241700249573, que se anexa a la carpeta de evidencias.</t>
  </si>
  <si>
    <r>
      <rPr>
        <sz val="12"/>
        <rFont val="Arial Narrow"/>
        <family val="2"/>
      </rPr>
      <t xml:space="preserve">Cultunet: </t>
    </r>
    <r>
      <rPr>
        <u/>
        <sz val="12"/>
        <color rgb="FF1155CC"/>
        <rFont val="Arial Narrow"/>
        <family val="2"/>
      </rPr>
      <t>https://intranet.culturarecreacionydeporte.gov.co/riesgos</t>
    </r>
    <r>
      <rPr>
        <sz val="12"/>
        <rFont val="Arial Narrow"/>
        <family val="2"/>
      </rPr>
      <t xml:space="preserve">
Página web: </t>
    </r>
    <r>
      <rPr>
        <u/>
        <sz val="12"/>
        <color rgb="FF0563C1"/>
        <rFont val="Arial Narrow"/>
        <family val="2"/>
      </rPr>
      <t>https://www.culturarecreacionydeporte.gov.co/es/transparencia-acceso-informacion-publica/informacion-entidad/des-pol-01-v3-politica-de</t>
    </r>
  </si>
  <si>
    <t>Al revisar los link de Cultunet y página web se evidencia la publicación de la Política de Administración de Riesgos versión 3, así mismo, se evidencia en ORFEO la socialización institucional de la política con los soportes de acta de reunión, presentación, listados de asistencia.
Con lo reportado se da por atendidas las recomendaciones emitidas por la OCI en el seguimiento al primer cuatrimestre.</t>
  </si>
  <si>
    <t>Actividad cumplida en el primer cuatrimestre.</t>
  </si>
  <si>
    <t>Actualizar el mapa de riesgos de corrupción de acuerdo con las solicitudes realizadas por los procesos durante el año</t>
  </si>
  <si>
    <t>1 mapa de riesgos actualizado</t>
  </si>
  <si>
    <t>Mapa de riesgos de corrupción actualizado de acuerdo  con las solicitudes realizadas por los procesos</t>
  </si>
  <si>
    <t>Link de publicación de los mapas de riesgos de corrupción actualizados</t>
  </si>
  <si>
    <t>Se realizó la actualización del mapa de riesgos de corrupción de cada proceso y los mismos fueron publicados en la página web de la entidad.</t>
  </si>
  <si>
    <t>https://www.culturarecreacionydeporte.gov.co/es/transparencia-acceso-informacion-publica/planeacion-presupuesto-informes/gestion-de-riesgos?field_fecha_de_emision_value=All&amp;field_tipo_de_documento_target_id=2389</t>
  </si>
  <si>
    <t>DPRV: Se evidencia que para el primer cuatrimestre se actualizaron y consolidaron los riesgos de corrupción identificados para la vigencia 2024 de conformidad con las diferentes solictudes recibidas por parte de los procesos de la SCRD. En el botón de transparencia se encuentra publicada la matriz consolidada de riesgos de corrupción V1. Teniendo en cuenta que la actualización de los riesgos es permanente a lo largo de la vigencia para el primer cuatrimestre la accción se califica como cumplida.</t>
  </si>
  <si>
    <t>Actividad en proceso y cumplida para el primer cuatrimestre.</t>
  </si>
  <si>
    <t>Durante el segundo cuatrimestre los mapas de riesgos que se ajustaron fueron:
Gestión de la Participación Ciudadana v2 2024
Gestión de la Formulación y Seguimiento de Políticas Públicas v2 2024
Gestión de Apropiación de la Infraestructura y Patrimonio Cultural V2 - 2024
Gestión de la Promoción de Agentes y Prácticas Culturales y Recreodeportivos V2 -2024
De los anteriores modificaciones,  2 procesos ajustaron los riesgos de corrupción "Gestión de Apropiación de la Infraestructura y Patrimonio Cultural y Gestión de de la Promoción de Agentes y Prácticas Culturales y Recreodeportivos" , por lo cual, se publico el Consolidado de Riesgos de Corrupción v2 2024 el 25 de junio del 2024</t>
  </si>
  <si>
    <t>https://www.culturarecreacionydeporte.gov.co/es/transparencia-acceso-informacion-publica/planeacion-presupuesto-informes/gestion-de-riesgos?field_fecha_de_emision_value=1&amp;field_tipo_de_documento_target_id=2389</t>
  </si>
  <si>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https://www.culturarecreacionydeporte.gov.co/es/transparencia-acceso-informacion-publica/planeacion-presupuesto-informes/gestion-de-riesgos?field_fecha_de_emision_value=1&amp;field_tipo_de_documento_target_id=2389</t>
    </r>
    <r>
      <rPr>
        <sz val="12"/>
        <color theme="1"/>
        <rFont val="Arial Narrow"/>
        <family val="2"/>
      </rPr>
      <t>, se evidencia la publicación de la versión 2 de los siguientes mapas de riesgos con fecha 25/06/2024:
1. Consolidado de Riesgos de Corrupción v2 2024
2. Gestión de Apropiación de la Infraestructura y Patrimonio Cultural V2 - 2024
3. Gestión de de la Promoción de Agentes y Prácticas Culturales y Recreodeportivos V2 -2024
Con lo reportado se da por cumplida la actividad y la meta de producto del segundo cuatrimestre.</t>
    </r>
  </si>
  <si>
    <t>Se evidencia que durante el segundo cuatrimestre se actualizó por parte de la OAP los mapas de riesgos de conformidad con las solicitudes recibidas por las diferentes áreas. Por lo anterior, se evidencia el cumplimiento de la actividad propuesta para el segundo cuatrimestre.</t>
  </si>
  <si>
    <t>Construcción del mapa de riesgo anticorrupción 
(Incluidos los riesgos de lavado de activos)</t>
  </si>
  <si>
    <t xml:space="preserve">Actualizar y publicar el Mapa de riesgos de corrupción 2024 de la SCRD </t>
  </si>
  <si>
    <t>1 mapa de riesgos de corrupción  de la SCRD</t>
  </si>
  <si>
    <t xml:space="preserve">Mapa de riesgos de corrupción de la SCRD </t>
  </si>
  <si>
    <t>Mapa de riesgos de corrupción publicado en la cultunet y página web</t>
  </si>
  <si>
    <t>Se realizó la actualización y publciación del mapa de riesgos de corrupción en la página web de la SCRD.</t>
  </si>
  <si>
    <t>DPRV: Se evidencia que para el primer cuatrimestre se actualizaron y consolidaron los riesgos de corrupción identificados para la vigencia 2024 de conformidad con las diferentes solictudes recibidas por parte de los procesos de la SCRD. En el botón de transparencia se encuentra publicada la matriz consolidada de riesgos de corrupción V1.</t>
  </si>
  <si>
    <t>Se recomienda ajustar el año de la actividad propuesta, ya que, se definió como: "Actualizar y publicar el Mapa de riesgos de corrupción 2023"</t>
  </si>
  <si>
    <t>Actividad programada y cumplida en el I Cuatrimestre</t>
  </si>
  <si>
    <t xml:space="preserve">Consulta y divulgación </t>
  </si>
  <si>
    <t>Socializar la política de administración de riesgos de la SCRD vigente.</t>
  </si>
  <si>
    <t>1 Socialización a la comunidad institucional</t>
  </si>
  <si>
    <t>Política de administración de riesgos de la SCRD vigente socializada</t>
  </si>
  <si>
    <t>Todos los procesos</t>
  </si>
  <si>
    <t>La versión No. 3 de la Política de Administración de Riesgos no ha sido publicada ya que se encuentra a la espera de aprobación en el Comité de Control Interno</t>
  </si>
  <si>
    <t>,</t>
  </si>
  <si>
    <t>Actividad incumplida de conformidad con las fechas indicadas en la vesión 1 del PTEP.</t>
  </si>
  <si>
    <t>La Política de  Administración de riesgos se publicó en cultunet, página web y se realizó socialización de la Política a la comunidad institucional quedando como evidencia el ORFEO Radicado 20241700249573, que se anexa a la carpeta de evidencias.</t>
  </si>
  <si>
    <t>Al revisar la evidencia reportada en el sistema ORFEO, se observan los soportes de la publicación de la Política de Administración de Riesgos versión 3:  acta de reunión, presentación, listados de asistencia.
Con lo reportado se da por atendidas las recomendaciones emitidas por la OCI en el seguimiento al primer cuatrimestre.</t>
  </si>
  <si>
    <t>Se evidencia la publicación en CULTUNET de la versión 3 de la política de administración del riesgo de la SCRD. Así mismo, se evidencia que se realizó una capacitación institucional el día 20/06/2024, dando cumplimiento a la actividad propuesta.</t>
  </si>
  <si>
    <t>Realizar el seguimiento a los controles identificados en los mapas de riesgos de corrupción por parte de la primera y segunda línea de defensa de acuerdo con la Política de Administración de Riesgos</t>
  </si>
  <si>
    <t>1 reporte de seguimiento</t>
  </si>
  <si>
    <t>Consolidado de reporte
de seguimiento de
controles identificados
en los mapas de riesgos
de corrupción.</t>
  </si>
  <si>
    <t>Herramienta de reporte y
matriz consolidando el
reporte de controles
identificados en los
mapas de riesgos de
corrupción.</t>
  </si>
  <si>
    <t>DPRV: No se programaron actividades a ejecutar durante el primer cuatrimestre de la vigencia.</t>
  </si>
  <si>
    <t>Debe verificarse la información registrada en la columna "O" pues de conformidad con la fecha de finalización de la actividad, se realizará un único informe de monitoreo de controles al finalizar el primer semestre de 2024, no se reportará información para el tercer cuatrimestre.</t>
  </si>
  <si>
    <t>Se realizó con la OTI reunión acta ORFEO radicado 20241700263433 con el fin de realizar seguimiento a la gestión de los Riesgos de Seguridad de la Información y articular el seguimiento a controles que se realiza de manera semestral.</t>
  </si>
  <si>
    <t>Al revisar la evidencia reportada en el sistema ORFEO, se encuentra soporte del acta de reunión sostenida sobre los riesgos de seguridad de la información, realizada el 18/07/2024.
Con lo reportado se presentan avances en el desarrollo de la actividad; no obstante, se recuerda que la fecha fin es el 15/09/2024.</t>
  </si>
  <si>
    <t>Se evidencia que la fecha de inicio programada de la actividad era el mes de agosto de 2024, por lo cual sí aplicaba para reportar en el seguimiento del segundo cuatrimestre y no se debía dejar la columna N de programacion cuatrimestral en Cero (0),  de conformidad con el reporte la OAP realizó una reunión con el área de Sistemas para establecer los lineamientos acerca de como realizar la revisión de controles de seguridad de la información, teniendo en cuenta que la fecha de finalización de la actividad es el 15/09/2024 no se realliza seguimiento en este cuatrimestre.</t>
  </si>
  <si>
    <r>
      <rPr>
        <b/>
        <sz val="12"/>
        <color theme="1"/>
        <rFont val="Arial Narrow"/>
        <family val="2"/>
      </rPr>
      <t xml:space="preserve">Observación: 
</t>
    </r>
    <r>
      <rPr>
        <sz val="12"/>
        <color theme="1"/>
        <rFont val="Arial Narrow"/>
        <family val="2"/>
      </rPr>
      <t xml:space="preserve">No hay coherencia frente al reporte realizado por la OAP, puesto que sí no existia programación para el segundo cuatrimestre (de conformidad con lo indicado en el columna N) no debieron reportarse avances.
</t>
    </r>
    <r>
      <rPr>
        <b/>
        <sz val="12"/>
        <color theme="1"/>
        <rFont val="Arial Narrow"/>
        <family val="2"/>
      </rPr>
      <t>Recomendación:</t>
    </r>
    <r>
      <rPr>
        <sz val="12"/>
        <color theme="1"/>
        <rFont val="Arial Narrow"/>
        <family val="2"/>
      </rPr>
      <t xml:space="preserve">
Teniendo en cuenta que si hay avances en el seguimiento a controles de los mapas de riesgo para el segundo cuatrimestre, se recomienda en la etapa de formulación del PTEP tener en cuenta estas situaciones y diligenciar de manera adecuada las columnas M,N y O.
</t>
    </r>
  </si>
  <si>
    <t xml:space="preserve">Realizar informes de monitoreo al cumplimiento de las actividades establecidas en el Plan de Tratamiento del Mapa de Riesgos de Corrupción </t>
  </si>
  <si>
    <t xml:space="preserve">3 Informes de seguimiento al cumplimiento de los Planes de Tratamiento de los Riesgos de Corrupción </t>
  </si>
  <si>
    <t>Informes de seguimiento al cumplimiento de los Planes de Tratamiento de los Riesgos de Corrupción radicados en Orfeo</t>
  </si>
  <si>
    <t>El informe de riesgos del primer trimestre se encuentra en construcción de la OAP, se estima ser divulgado en el mes de mayo.</t>
  </si>
  <si>
    <t>No se cumplió con la programación del I Cuatrimestre</t>
  </si>
  <si>
    <t>DPRV: De conformidad con lo indicado por los responsables no se cumplió con la actividad propuesta para el primer cuatrimestre.</t>
  </si>
  <si>
    <t>Actividad incumplida.</t>
  </si>
  <si>
    <t>Se realizó Informe de monitoreo de la segunda línea de defensa a los mapas de riesgos de gestión y corrupción corte 31 de marzo de 2024.
A la fecha se solicito el reporte correspondiente a los meses de abril a julio y se esta elaborando informe.</t>
  </si>
  <si>
    <t>https://www.culturarecreacionydeporte.gov.co/es/transparencia-acceso-informacion-publica/planeacion-presupuesto-informes/informes-de-monitoreo-de-riesgos</t>
  </si>
  <si>
    <r>
      <rPr>
        <sz val="12"/>
        <color theme="1"/>
        <rFont val="Arial Narrow"/>
        <family val="2"/>
      </rPr>
      <t xml:space="preserve">Al revisar el link </t>
    </r>
    <r>
      <rPr>
        <u/>
        <sz val="12"/>
        <color rgb="FF1155CC"/>
        <rFont val="Arial Narrow"/>
        <family val="2"/>
      </rPr>
      <t>https://www.culturarecreacionydeporte.gov.co/es/transparencia-acceso-informacion-publica/planeacion-presupuesto-informes/informes-de-monitoreo-de-riesgos</t>
    </r>
    <r>
      <rPr>
        <sz val="12"/>
        <color theme="1"/>
        <rFont val="Arial Narrow"/>
        <family val="2"/>
      </rPr>
      <t>, se evidencia la publicación del "Informe de monitoreo de la segunda línea de defensa a los mapas de riesgos de gestión y corrupción corte 31 de marzo de 2024" con fecha 23/05/2024.
Con lo reportado se da por cumplida la actividad y la meta de producto del primer cuatrimestre. 
En cuanto al segundo cuatrimestre, se evidencia incumplimiento en la publicación del informe de seguimiento del periodo de reporte de abril a julio, el cual según la formulación de la actividad debió ser publicado a más tardar el 31/08/2024.</t>
    </r>
  </si>
  <si>
    <t>Se evidencian retrasos en la actividad programada para el segundo cuatrimestre, ya que, a la fecha no se ha finalizado con la construcción del informe de monitoreo de riesgos del segundo trimestre.</t>
  </si>
  <si>
    <r>
      <rPr>
        <b/>
        <sz val="12"/>
        <color theme="1"/>
        <rFont val="Arial Narrow"/>
        <family val="2"/>
      </rPr>
      <t>Recomendación:</t>
    </r>
    <r>
      <rPr>
        <sz val="12"/>
        <color theme="1"/>
        <rFont val="Arial Narrow"/>
        <family val="2"/>
      </rPr>
      <t xml:space="preserve">
Elaborar y remitir el informe de monitoreo del segundo trimestre, para que las recomendaciones de la OAP sean oportunas en el tiempo, teniendo en cuenta que ya va finalizar el tercer trimestre y a la fecha no se ha recibido el informe del segundo  seguimiento.</t>
    </r>
  </si>
  <si>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</si>
  <si>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</si>
  <si>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</si>
  <si>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</si>
  <si>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Número de radicado y/o pantallazo de publicación del Informe de seguimiento</t>
  </si>
  <si>
    <t>Oficina de Control Interno</t>
  </si>
  <si>
    <t>Durante el primer cuatrimestre desde el equipo de Relacionamiento con la Ciudadanía realizamos el seguimiento al mapa de riesgos de gestión y corrupción.
 OCI:
 Desde la Oficina de Control Interno, en cumplimiento del seguimiento al Programa de Transparencia y Etica Pública se llevó realizó seguimiento a los riesgos de corrupción de los procesos, publicado en la pagina web, e informado al Comité de Control Interno con radicado 20241400022283</t>
  </si>
  <si>
    <t>Ver radicado Orfeo 20247000137883
 OCI: 
 Ver radicado de Orfeo No. 20241400022283
 Pantallazo soporte de la Publicación en página web 
 Anexos : Componente 8 Actividad No. 5,1 - OCI en drive dispuesto por la OAP</t>
  </si>
  <si>
    <t>Se realizó seguimiento al mapa de riesgos de corrupción a través de 2 informes: 
  Informe de seguimiento al Programa de Transparencia y Etica Pública 20241400022283 
  Informe Final de auditoría de evaluación y seguimiento a la gestión de riesgos institucional: 20241400104453</t>
  </si>
  <si>
    <t>OCI:
 Para el segundo cuatrimestre de 2024 se realizó la evaluación del Programa de Transparencia y Etica Pública (PTEP) y a su anexo de Riesgos de corrupción por parte de la Oficina de Control Interno, publicando su seguimiento en la página web de la SCRD el decimo dia habíl de mayo y realizando el informe correspondiente que fue informado a los miembros del Comité Instiitucional de Coordinación de Control Interno - CICCI.
 Con fecha 10 de julio de 2024 se radicó a los integrantes del Comité de Coordinación de Control Interno y Equipo Directivo, el Informe Final de Auditoría de evaluación y seguimiento a la gestión de riesgos institucional.</t>
  </si>
  <si>
    <t>OCI:
 Ver radicado Orfeo No. 20241400207643 del 27-05-2024
  Ver radicado Orfeo No. 20241400256693 del 10-07-2024
 Pantallazo Publicación PTEP Primer cuatrimestre 2024
 Anexos : Componente 8 Actividad No. 5,1 - OCI en drive dispuesto por la OAP</t>
  </si>
  <si>
    <r>
      <rPr>
        <sz val="12"/>
        <color theme="1"/>
        <rFont val="Arial Narrow"/>
        <family val="2"/>
      </rPr>
      <t xml:space="preserve">Al revisar las evidencias reportadas en el sistema ORFEO, se encuentran soportes correspondientes a los informes de seguimiento al PTEP y el Mapa de Riesgos de Corrupción. Así mismo al revisar el link </t>
    </r>
    <r>
      <rPr>
        <u/>
        <sz val="12"/>
        <color rgb="FF1155CC"/>
        <rFont val="Arial Narrow"/>
        <family val="2"/>
      </rPr>
      <t>https://www.culturarecreacionydeporte.gov.co/es/transparencia-acceso-informacion-publica/planeacion-presupuesto-informes/informes-de-evaluacion-y-auditoria?field_fecha_de_emision_value=All&amp;tid=9</t>
    </r>
    <r>
      <rPr>
        <sz val="12"/>
        <color theme="1"/>
        <rFont val="Arial Narrow"/>
        <family val="2"/>
      </rPr>
      <t>, se evidencia la publicación del "Seguimiento Programa de Transparencia y Ética Pública (antes PAAC) vigencia 2024, corte 30 de abril" el 16/05/2024.
Con lo reportado se da por cumplida la actividad y la meta de producto del segundo cuatrimestre.</t>
    </r>
  </si>
  <si>
    <t>Componente 9: MEDIDAS DE DEBIDA DILIGENCIA Y PREVENCIÓN DE LAVADO DE ACTIVOS</t>
  </si>
  <si>
    <t>Elaborar diagnóstico de las posibles situaciones de riesgos de SARLAFT que presente la Entidad identificando los riesgos en los procesos priorizados</t>
  </si>
  <si>
    <t>1 Diagnostico</t>
  </si>
  <si>
    <t>Diagnóstico</t>
  </si>
  <si>
    <t>Radicado de diagnóstico elaborado</t>
  </si>
  <si>
    <t>Oficina Asesora de Planeación
Oficina Jurídica</t>
  </si>
  <si>
    <r>
      <rPr>
        <sz val="12"/>
        <color theme="1"/>
        <rFont val="Arial Narrow"/>
        <family val="2"/>
      </rPr>
      <t xml:space="preserve">Con el fin de garantizar un correcto diagnóstico de las posibles situaciones de riesgos de SARLAFT que presente la Entidad y para identificar los riesgos en los procesos priorizados, profesionales de la Oficina Asesora de Planeación y de la Oficina Jurídica se certificaron en el curso virtual </t>
    </r>
    <r>
      <rPr>
        <i/>
        <sz val="12"/>
        <color theme="1"/>
        <rFont val="Arial Narrow"/>
        <family val="2"/>
      </rPr>
      <t>"Medidas y herramientas para la prevención del Riesgo de Lavado de Activos y Financiación del Terrorismo (LA/FT) en las entidades del Distrito Capital"</t>
    </r>
    <r>
      <rPr>
        <sz val="12"/>
        <color theme="1"/>
        <rFont val="Arial Narrow"/>
        <family val="2"/>
      </rPr>
      <t>, organizado por la Secretaría General de la Alcaldía Mayor de Bogotá D.C. y la Oficina de las Naciones Unidas contra la Droga y el Delito (UNODC) para la Región Andina y el Cono Sur.
Adicionalmente, se elaboró el proyecto de MANUAL METODOLÓGICO DE RIESGOS DE GESTIÓN, CORRUPCIÓN, SEGURIDAD DE LA INFORMACIÓN, FISCAL Y LA/FT, en donde se puede evidenciar la inclusión del riesgo fiscal y Lavado de Activos (LA) y Financiación del Terrorismo (FT).</t>
    </r>
  </si>
  <si>
    <t>Dos (2) certificaciones de partipación en el curso virtual.
Un (1) Manual Metodológico de riesgos de gestión, corrupción, seguridad, financieros, LA/FT</t>
  </si>
  <si>
    <t>Al revisar las evidencias publicadas en el Drive, se evidencian y validan los avances que se han realizado para dar cumplimiento a esta actividad en el tercer cuatrimestre.</t>
  </si>
  <si>
    <t>Actividad programada para ejecutar en el tercer cuatrimestre. La OAP remite evidencias de participación en actividades de capacitación que permitiran ejecutar la actividad en el periodo programado.</t>
  </si>
  <si>
    <t>Elaborar plan de acción para los riesgos de SARLAFT</t>
  </si>
  <si>
    <t>1 Plan de acción elaborado</t>
  </si>
  <si>
    <t xml:space="preserve">Plan de acción </t>
  </si>
  <si>
    <t>Radicado de plan de acción</t>
  </si>
  <si>
    <t xml:space="preserve">Actividad programada para ejecutar en el tercer cuatrimestre. </t>
  </si>
  <si>
    <t xml:space="preserve">Gestión de la debida diligencia </t>
  </si>
  <si>
    <t>Presentar a los directivos el diagnóstico y plan de acción para los riesgos de SARLAFT</t>
  </si>
  <si>
    <t xml:space="preserve">1 presentación del diagnóstico y 1 Plan de acción </t>
  </si>
  <si>
    <t>Presentación SARLAFT</t>
  </si>
  <si>
    <t>Acta de reunion</t>
  </si>
  <si>
    <t>Esta actividad tiene como fecha de inicio el 1 de julio de 2024.</t>
  </si>
  <si>
    <t>A pesar de tener fecha de inicio en julio de 2024 dentro de la casilla de Programación Cuatrimestral en # de actividades a ejecutar para cada reporte, se encuentra registrada su realización en el primer cuatrimestre, presentando incoherencia etre estos campos. 
 Se recomienda aclarar la fecha de realización de la actividad.</t>
  </si>
  <si>
    <t>CONTROL DE CAMBIOS</t>
  </si>
  <si>
    <t>FECHA</t>
  </si>
  <si>
    <t>VERSIÓN</t>
  </si>
  <si>
    <t>CAMBIOS</t>
  </si>
  <si>
    <t>Formulación inicial vigencia 2024.</t>
  </si>
  <si>
    <t>Modificaciones aprobadas en el Comité Institucional de Gestión y Desempeño del 01 de Agosto de 2024.
Las modificaciones atendieron las observaciones realizadas en el primer seguimiento cuatrimestral al PTEP realizado por la Oficina de Control Interno – 20241400207643, y las solicitudes de actualización recibidas por las áreas responsables de las actividades del PTEP a través del radicado 2024170026839. 
Los cambios se centraron en:
- Especificación de fechas de inicio y fin de las actividades.
- Coherencia entre la fechas para ejecutar la actividad y la programación cuatrimestral.
- Correspondencia entre la meta, producto y evidencia.
- Eliminación de la Actividad 1.21 –Subcomponente lineamiento de transparencia activa, ya que esta se encuentra como Actividad 1.7 en el mismo subcomponente.
- Eliminación de Actividad 2.3 –Subcomponente Diálogo de doble vía con la ciudadanía y sus organizaciones: puesto que la meta se incorpora en la Actividad 2.2 “Desarrollar espacios de diálogo con los ciudadanos por cada área misional de la Entidad que permita fortalecer los lazos ciudadanos – entidad”
- Actvididades reformuladas: Actividad 1.1 y 1.2 del Subcomponente de Racionalización de trámites  y 1.1 del Subcomponente de Adecuación institucional para cumplir con la debida diligencia y 3.1 del subcomponente de Gestión de la debida diligencia.</t>
  </si>
  <si>
    <t>RIESGOS DE CORRUPCIÓN DE LA SCRD 2024 v1</t>
  </si>
  <si>
    <t>No.</t>
  </si>
  <si>
    <t>IDENTIFICACIÓN DEL RIESGO</t>
  </si>
  <si>
    <t>EVALUACIÓN DEL RIESGO</t>
  </si>
  <si>
    <t>PLAN DE TRATAMIENTO O MANEJO DE RIESGOS -PMR</t>
  </si>
  <si>
    <t>Evaluación Independiente
 Oficina de Control Interno
 Tercera Línea de Defensa</t>
  </si>
  <si>
    <t>PROCESO</t>
  </si>
  <si>
    <t>OBJETIVO DEL PROCESO</t>
  </si>
  <si>
    <t>CÓDIGO</t>
  </si>
  <si>
    <t>RIESGO</t>
  </si>
  <si>
    <t>ASOCAIDO A 
TRÁMITE - OPA</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</si>
  <si>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</si>
  <si>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</si>
  <si>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</si>
  <si>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</si>
  <si>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</si>
  <si>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</si>
  <si>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</si>
  <si>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</si>
  <si>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</si>
  <si>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</si>
  <si>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</si>
  <si>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</si>
  <si>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</si>
  <si>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</si>
  <si>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</si>
  <si>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</si>
  <si>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</si>
  <si>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</si>
  <si>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Seguimiento al plan de tratamiento de riesgos</t>
  </si>
  <si>
    <t>#ERROR!</t>
  </si>
  <si>
    <t>Gestión de la Participación Ciudadana</t>
  </si>
  <si>
    <t>Gestión Financiera</t>
  </si>
  <si>
    <t>Garantizar la administración , registro , control y actualización de la información financiera de la Entidad de manera eficiente y veraz, a través de las herramientas e intrumentos dispuestos para tal fin, en cumplimiento de la normatividad vigente y logro de metas y objetivos institucionales.</t>
  </si>
  <si>
    <t>RC-FIN-1</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</si>
  <si>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</si>
  <si>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</si>
  <si>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</si>
  <si>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 xml:space="preserve"> *PREVENTIVO *PREVENTIVO * * * *</t>
  </si>
  <si>
    <t xml:space="preserve"> *Los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</si>
  <si>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RARO</t>
  </si>
  <si>
    <t>CATASTROFICO</t>
  </si>
  <si>
    <t>EXTREMO</t>
  </si>
  <si>
    <t xml:space="preserve"> *FUERTEFUERTE *FUERTEFUERTE *FUERTE *FUERTE * *</t>
  </si>
  <si>
    <t>FUERTE</t>
  </si>
  <si>
    <t>REDUCIR</t>
  </si>
  <si>
    <t xml:space="preserve">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 
</t>
  </si>
  <si>
    <t xml:space="preserve">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 </t>
  </si>
  <si>
    <t xml:space="preserve">1.Sistema de Información Institucional
2.Talento Humano
3.Equipo de Computo </t>
  </si>
  <si>
    <t xml:space="preserve">Coordinador(a) del Grupo Interno de Trabajo Gestiòn Financiera 
Profesionales Especializados y Profesionales Universitarios del grupo de Contabilidad </t>
  </si>
  <si>
    <t>RC-FIN-2</t>
  </si>
  <si>
    <t>Posibilidad de recibir o solicitar cualquier dadiva o beneficio a nombre propio o de terceros con el fin de tramitar un pago  de manera inadecuada.</t>
  </si>
  <si>
    <t xml:space="preserve">1. Tráfico de influencias en beneficio propio o de un tercero
2. Omisiones de los requisitos contemplados
3. Desconocimiento del proceso de pagos y normativo
</t>
  </si>
  <si>
    <t>1.Detrimento o pérdida de recursos por apropiaciòn de terceros
2. Pérdida de imagen institucional
3. Investigaciones penales, fiscales y disciplinarias.</t>
  </si>
  <si>
    <t xml:space="preserve"> *PREVENTIVO * * * * *</t>
  </si>
  <si>
    <t xml:space="preserve"> *Los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</si>
  <si>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 xml:space="preserve"> *FUERTEFUERTE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</si>
  <si>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</si>
  <si>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</si>
  <si>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</si>
  <si>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 xml:space="preserve"> NO</t>
  </si>
  <si>
    <t>Gestión del Relacionamiento con la Ciudadanía</t>
  </si>
  <si>
    <t>Gestión de la Comunicación Estratégica</t>
  </si>
  <si>
    <t xml:space="preserve">Gestión de TIC </t>
  </si>
  <si>
    <t>Gestión de la Mejora Continua</t>
  </si>
  <si>
    <t>Gestión de Formulación y Seguimiento de Política Públicas</t>
  </si>
  <si>
    <t>Gestión de la Promoción de Agentes y Prácticas Culturales y Recreodeportivas</t>
  </si>
  <si>
    <t>RC-TIC-1</t>
  </si>
  <si>
    <t>RC-TIC-2</t>
  </si>
  <si>
    <t>SEGUIMIENTO CONSOLIDADO PROGRAMA DE TRANSPARENCIA Y ETICA PÚBLICA (ANTERIORMENTE PLAN ANTICORRUPCIÓN Y DE ATENCIÓN AL CIUDADANO) 2024 CORTES:  30/04/2024 - 31/08/2024-31/12/2024</t>
  </si>
  <si>
    <t>La Oficina de Control Interno realizará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</si>
  <si>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Nivel de cumplimiento PTEP</t>
  </si>
  <si>
    <t>ZONA</t>
  </si>
  <si>
    <t>De 80 a 100%</t>
  </si>
  <si>
    <t>ALTA</t>
  </si>
  <si>
    <t>De 60 a 79%</t>
  </si>
  <si>
    <t>MEDIA</t>
  </si>
  <si>
    <t>0 a 59%</t>
  </si>
  <si>
    <t>BAJA</t>
  </si>
  <si>
    <t>1. NIVEL DE EJECUCIÓN CONSOLIDADO GENERAL PTEP (ANTES PAAC)  VIGENCIA 2024</t>
  </si>
  <si>
    <r>
      <rPr>
        <b/>
        <sz val="12"/>
        <color theme="1"/>
        <rFont val="&quot;Arial Narrow&quot;, sans-serif"/>
      </rPr>
      <t xml:space="preserve">Corte 30-ABR-24
</t>
    </r>
    <r>
      <rPr>
        <b/>
        <sz val="10"/>
        <color theme="1"/>
        <rFont val="&quot;Arial Narrow&quot;, sans-serif"/>
      </rPr>
      <t>(Número de Actividades)</t>
    </r>
  </si>
  <si>
    <r>
      <rPr>
        <b/>
        <sz val="12"/>
        <color rgb="FF000000"/>
        <rFont val="&quot;Arial Narrow&quot;, sans-serif"/>
      </rPr>
      <t xml:space="preserve">Corte 31-AGO-24
</t>
    </r>
    <r>
      <rPr>
        <b/>
        <sz val="10"/>
        <color rgb="FF000000"/>
        <rFont val="&quot;Arial Narrow&quot;, sans-serif"/>
      </rPr>
      <t>(Número de Actividades)</t>
    </r>
  </si>
  <si>
    <r>
      <rPr>
        <b/>
        <sz val="12"/>
        <color rgb="FF000000"/>
        <rFont val="&quot;Arial Narrow&quot;, sans-serif"/>
      </rPr>
      <t xml:space="preserve">Corte 31-DIC-24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</si>
  <si>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</si>
  <si>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Programa de Transparencia y Etica Publica (Antes PAAC)</t>
  </si>
  <si>
    <t>*</t>
  </si>
  <si>
    <t xml:space="preserve"> Iniciativas Adicionales</t>
  </si>
  <si>
    <t xml:space="preserve">Nivel de cumplimiento Programa de Transparencia y Ética Pública.  </t>
  </si>
  <si>
    <r>
      <rPr>
        <sz val="14"/>
        <color rgb="FFFF0000"/>
        <rFont val="Arial"/>
        <family val="2"/>
      </rPr>
      <t xml:space="preserve">* </t>
    </r>
    <r>
      <rPr>
        <sz val="10"/>
        <color rgb="FF000000"/>
        <rFont val="Arial"/>
        <family val="2"/>
      </rPr>
      <t>Se observa sobre ejecución de actividades propuestas y se califica con un máximo del 100%</t>
    </r>
  </si>
  <si>
    <t>Ejecutado corte 30-ABR-23
(Número de Actividades)</t>
  </si>
  <si>
    <t>Ejecutado corte 31-AGO-23
(Número de Actividades)</t>
  </si>
  <si>
    <t>Ejecutado corte 31-DIC-23
(Número de Actividades)</t>
  </si>
  <si>
    <r>
      <rPr>
        <b/>
        <sz val="10"/>
        <color theme="0"/>
        <rFont val="&quot;Arial Narrow&quot;, sans-serif"/>
      </rPr>
      <t>ACUMULADO
(Número de Actividades)</t>
    </r>
  </si>
  <si>
    <t>Componente 1: Mecanismos para la Transparencia y Acceso de la Información (Antes componente 5)</t>
  </si>
  <si>
    <t>Subcomponente 1:  Lineamiento de transparencia activa</t>
  </si>
  <si>
    <t xml:space="preserve">Subcomponente 2: Lineamientos de transparencia pasiva </t>
  </si>
  <si>
    <t>Subcomponente 3: Elaboración de instrumentos de gestión de información</t>
  </si>
  <si>
    <t>Subcomponente 4:Criterio diferencial de accesibilidad</t>
  </si>
  <si>
    <t>Subcomponente 5:   Monitoreo de Acceso a la Información Pública</t>
  </si>
  <si>
    <t>Componente 2: Rendición de cuentas (antes componente 3)</t>
  </si>
  <si>
    <t>Componente 3: Mecanismos para mejorar la Atención al ciudadano (antes componente 4)</t>
  </si>
  <si>
    <t>Normativo y procedimental</t>
  </si>
  <si>
    <t>Análisis de la información de las denuncia de corrupción (enfoque de género) - Sub componente nuevo</t>
  </si>
  <si>
    <t>Componente 4: Estrategia de Racionalización de Trámites (Antes componente 2)</t>
  </si>
  <si>
    <t>Declaratoria, revocatoria o cambio de categoría de un bien de interés cultural del ámbito Distrital Fase 2</t>
  </si>
  <si>
    <t>Componente 5: Apertura de Información y datos abiertos (Nuevo)</t>
  </si>
  <si>
    <t>Componente 6: Participación e innovación en la Gestión Pública (Nuevo)</t>
  </si>
  <si>
    <t>Componente 7: Promoción de la integridad y la Ética Pública (Nuevo)</t>
  </si>
  <si>
    <t>Componente 8: Gestión del Riesgo de Corrupción- Mapa de Riesgos de Corrupción (antes componente 1)</t>
  </si>
  <si>
    <t>Subcomponente 1:  Política de Administración de riesgos</t>
  </si>
  <si>
    <t xml:space="preserve">Subcomponente 2: Construcción del mapa de riesgos de corrupción </t>
  </si>
  <si>
    <t>Subcomponente 3: Consulta y divulgación</t>
  </si>
  <si>
    <t>Subcomponente 4: Monitoreo y revisión</t>
  </si>
  <si>
    <t>Subcomponente 5:   Seguimiento</t>
  </si>
  <si>
    <t>Componente 9: Medidas de debida diligencia y prevención de lavados de activos (Nuevo)</t>
  </si>
  <si>
    <t>Iniciativas Adicionales Componente no incluído en el PTEP</t>
  </si>
  <si>
    <t>Elaborar y publicar en el portal web y en Cultunet el Plan de Integridad 2023 de la SCRD y sus actualizaciones si así se requiere</t>
  </si>
  <si>
    <t>Elaborar y publicar en el portal web y Cultunet el seguimiento del Plan de Integridad 2023 de la SCRD</t>
  </si>
  <si>
    <t>Wilma Rocio Bejarano Gaitán - Profesional Especializado - Control Interno</t>
  </si>
  <si>
    <t>Néstor Fernando Avella Avella, Jefe Oficina de Control Interno ( E )</t>
  </si>
  <si>
    <t>Andrés Pabón Salamanca - Profesional - Contratista</t>
  </si>
  <si>
    <t>Diana del Pilar Romero Varila  - Profesional - Contratista</t>
  </si>
  <si>
    <t>Seguimiento I Cuatrimestre</t>
  </si>
  <si>
    <t>Seguimiento II  Cuatrimestre - Seguimiento a Controles</t>
  </si>
  <si>
    <t>Seguimiento II  Cuatrimestre - Planes de tratamiento</t>
  </si>
  <si>
    <t>Estado del plan de tratamiento</t>
  </si>
  <si>
    <t>Seguimiento a controles</t>
  </si>
  <si>
    <t>De conformidad con lo reportado por los responsables el procedimiento DES-PR-02 "Formulación e implementación del Plan de Desarrolllo Distrital y Asisitencia Técnica en el proceso de formulación de los proyecto de inversión de la SCRD" se encuentra en proceso de actualización. Teniendo en cuenta que la fecha de finalización de la actividad es el 31/05/2024 el plan de tratamiento de califica en proceso.</t>
  </si>
  <si>
    <t xml:space="preserve">
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el plazo de ejeución de la actividad es hasta el  31 de mayo de 2024, el plan de tratamiento se califica en proceso.</t>
  </si>
  <si>
    <t>En proceso</t>
  </si>
  <si>
    <t>Se remiten soportes que permiten evidenciar la ejecución del control propuesto para los proyectos de inversión formulados en el marco del nuevo plan de desarrollo de Bogotá "Bogotá camina segura"</t>
  </si>
  <si>
    <t>Teniendo en cuenta que el control formulado es un control "preventivo" es decir  de conformidad con la Guía de Riesgos del DAFP V6 va a las causas del riesgo y
atacan la probabilidad de ocurrencia del riesgo, no se evidencia que se hayan formulado controles para la causa 1. Falta de Integridad del Servidor Público, no atacar esta causa puede ocasionar la materialización del riesgo.
Se recomienda  hacer un análisis más riguroso frente a la identificación de  controles preventivos  que ataquen la totalidad de  las causas detectadas por el proceso.</t>
  </si>
  <si>
    <t>De conformidad con lo reportado por los responsables el procedimiento DES-PR-02 "Formulación e implementación del Plan de Desarrolllo Distrital y Asisitencia Técnica en el proceso de formulación de los proyecto de inversión de la SCRD" no ha sido actualizado.</t>
  </si>
  <si>
    <t>Se evidencia el incumplimiento de la actividad propuesta. El proceso debe solicitar a la OAP ampliación de la fecha de finalización y esta no debe superar el 30/11/2024</t>
  </si>
  <si>
    <t>Incumplido</t>
  </si>
  <si>
    <t>De conformidad con la meta propuesta por el proceso, se deben realizar cuatro mesas de trabajo para realizar seguimiento a la implementación de los procedimientos de Cultura Ciudadana. Teniendo en cuenta que son mesas de trabajo los soportes de cumplimiento del plan de tratamiento puedes ser actas de reunión o grabaciones de las mesas de trabajo. Teniendo en cuenta que la fecha de finalización de la actividad es el 30/11/2024 el plan de tratamiento de califica en proceso.</t>
  </si>
  <si>
    <t xml:space="preserve">
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Se adjunta como soporte un acta de reunión, por lo que el proceso debe remitir en los próximos seguimientos tres (3) soportes que demuestren el cumplimiento de las cuatro (4) mesas propuestas.</t>
  </si>
  <si>
    <t>Como soporte se remite una base de datos denominada "Consolidado inscripciones y certificaciones enero-mayo 2023 del Ciclo Virtual de Formación en Cultura Ciudadana" el reporte de excel no permite evidenciar  sí el control se ejecutó de conformidad con lo formulado, no es posible evidenciar que el  Subsecretario de Cultura Ciudadana haya verificado las certificaciones que se indica fueron emitidas por la SCRD. Por lo que para el próximo seguimiento de controles se deben remitir soportes idóneos para evidenciar la ejecución del control.</t>
  </si>
  <si>
    <t>Teniendo en cuenta que el control formulado es un control "preventivo" es decir  es decir  de conformidad con la Guía de Riesgos del DAFP V6  va a las causas del riesgo y
Atacan la probabilidad de ocurrencia del riesgo, no se evidencia que se hayan formulado controles para las causas 1. Falta de Integridad del Servidor Público, 2. No identificar ni declaras un conflicto de ineterés oportunamente, 3, Presiones externas frente a las decisiones de la SCRD.   No atacar estas causas puede ocasionar la materialización del riesgo.
Se recomienda  hacer un análisis más riguroso frente a la identificación de  controles preventivos  que ataquen la totalidad de  las causas detectadas por el proceso.</t>
  </si>
  <si>
    <t xml:space="preserve">De conformidad con lo reportado por los responsables, se adjunta como soporte un acta de reunión del 26/06/2024 en la cual se realizaron seguimientos a los procedimientos vigentes del proceso.
Por lo anterior, el proceso ha realizado dos de las cuatro mesas de trabajo propuestas para la vigencia 2024.
</t>
  </si>
  <si>
    <t>Teniendo en cuenta que el plazo de ejeución de la actividad es hasta el  31 de noviembre de 2024, el plan de tratamiento se califica en proceso.</t>
  </si>
  <si>
    <t>En Proceso</t>
  </si>
  <si>
    <t>No se remiten soportes que permitan evidenciar que se revisó que en el aplicativo Bogotá te escuha el registro de quejas o informes de servidores públicos.
Así como tampoco se remiten actas de seguimiento de documentación de procedimientos y controles.</t>
  </si>
  <si>
    <t xml:space="preserve">La columna U "Meta e Indicador"  fue mal diligenciada por el proceso, no se estableció cuál es el indicador de cumplimiento del plan de tratamiento de riesgos para la vigencia 2024.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el plazo de ejeución de la actividad es hasta el  30/11/2024, el plan de tratamiento se califica Sin Iniciar.
</t>
  </si>
  <si>
    <t>Sin Iniciar</t>
  </si>
  <si>
    <t xml:space="preserve">
Teniendo en cuenta la reserva de información en la actuación disciplinaria no es posible verificar el contenido de las actas que evidencian el cumplimiento del control.</t>
  </si>
  <si>
    <r>
      <t xml:space="preserve">No se remiten soportes que permitan evidenciar que se revisó en el aplicativo Bogotá Te Escuha el registro de quejas o informes de servidores públicos.
Así como tampoco se remiten actas de seguimiento de documentación de procedimientos y controles.
</t>
    </r>
    <r>
      <rPr>
        <b/>
        <sz val="11"/>
        <color rgb="FFFF0000"/>
        <rFont val="Calibri"/>
        <family val="2"/>
      </rPr>
      <t>La primera actividad formulada en el plan de tratamiento de riesgos es igual al control identificado por el proceso, por lo que no aporta una acción adicional para mitigar la materialización del riesgo.</t>
    </r>
    <r>
      <rPr>
        <sz val="11"/>
        <color rgb="FF000000"/>
        <rFont val="Calibri"/>
        <family val="2"/>
      </rPr>
      <t xml:space="preserve">
</t>
    </r>
  </si>
  <si>
    <t xml:space="preserve">
Teniendo en cuenta que el plazo de ejeución de la actividad es hasta el  30/11/2024, el plan de tratamiento se califica Sin Iniciar.
Se recomienda revisar la formulación de las actividades del plan de tratamiento de riesgos, las cuáles deben ser diferentes a las acciones formuladas como controles.
</t>
  </si>
  <si>
    <t>Sin Inciar</t>
  </si>
  <si>
    <t>De conformidad con lo indicado por el proceso  durante el primer trimestre no se llevaron a cabo elecciones atípicas, se tienen programadas para el tercer trimestre del año. Teniendo en cuenta lo anterior el plan de tratamiento se califica sin iniciar.</t>
  </si>
  <si>
    <t>La columna U "Meta e Indicador"  fue mal diligenciada por el proceso, no se estableció cuál es el la meta de cumplimiento del plan de tratamiento de riesgos para la vigencia 2024.</t>
  </si>
  <si>
    <t>De conformidad con lo indicado por el proceso  durante el periodo de abril a julio no se llevaron a cabo elecciones atípicas, se tienen programadas para el tercer trimestre del año, por lo anterior, no se han ejecutado los controles.</t>
  </si>
  <si>
    <t>Teniendo en cuenta que el control formulado es un control "preventivo" es decir  de conformidad con la Guía de Riesgos del DAFP V6 va a las causas del riesgo y
atacan la probabilidad de ocurrencia del riesgo, no se evidencia que se hayan formulado controles para la causa 2. Conflicto de Intereres.
Se recomienda  hacer un análisis más riguroso frente a la identificación de  controles preventivos  que ataquen la totalidad de  las causas detectadas por el proceso.</t>
  </si>
  <si>
    <t>De conformidad con lo indicado por el proceso, durante el segundo trimestre no se llevaron a cabo elecciones atípicas, se tienen programadas para el tercer trimestre del año. Teniendo en cuenta lo anterior, el plan de tratamiento se califica sin iniciar.</t>
  </si>
  <si>
    <t>El proceso no reporta información del cumplimiento de las acciones propuestas en el plan de tratamiento de riesgos.</t>
  </si>
  <si>
    <t>La columna U "Meta e Indicador"  fue mal diligenciada por el proceso, no se estableció cuál es el indicador de cumplimiento del plan de tratamiento de riesgos para la vigencia 2024.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la actividad 1. Tenia fecha de cumplimiento el 30/04/2024 y no se reporta información por parte del proceso se califica como Incumplida.</t>
  </si>
  <si>
    <t>Actividad 1. Incumplida
Actividad 2. Sin Iniciar.</t>
  </si>
  <si>
    <t xml:space="preserve">Se remiten soportes que permiten evidenciar la ejecución de los controles propuestos para la actualización o creación de docmuentos al sistema integrado de gestión de la SCRD. </t>
  </si>
  <si>
    <t>Teniendo en cuenta que el control formulado es un control "preventivo" es decir  de conformidad con la Guía de Riesgos del DAFP V6 va a las causas del riesgo y
atacan la probabilidad de ocurrencia del riesgo, no se evidencia que se hayan formulado controles para la causa  1. Falta de integridad de los profesionales del equipo de gestión.
Se recomienda  hacer un análisis más riguroso frente a la identificación de  controles preventivos  que ataquen la totalidad de  las causas detectadas por el proceso.</t>
  </si>
  <si>
    <t>El proceso no reporta información del cumplimiento de las acciones propuestas en el plan de tratamiento de riesgos.
Tempoco se reporta que se haya solciitado a la OAP ampliación de la fecha de finalización de la primera actividad, de conformidad con el seguimiento realizado en el primer cuatrimestre de 2024.</t>
  </si>
  <si>
    <t>Al no reportar información, se incumple con lo estipulado en la política de administración del riesgo V3 de la SCRD.</t>
  </si>
  <si>
    <t>Actividad 1. Incumplida.
Actividad 2. Sin Iniciar.</t>
  </si>
  <si>
    <t xml:space="preserve">Se evidencia el cumplimiento de:
1. Se realizó una (1) divulgación del mapa de riesgos de corrupción a los miembros de la OCI.
2. Se realizó una (1) revisión de los controles propuestos para el primer trimestre de la vigencia.
3. Actividad cumplida, el código del auditor fue actualizado. </t>
  </si>
  <si>
    <t>Actividad 1. En proceso.
Actividad 2. En proceso.
Actividad 3. Cumplida.</t>
  </si>
  <si>
    <t xml:space="preserve">Se remiten soportes que permiten evidenciar la ejecución de los controles propuestos para el I semestre de la vigencia 2024. </t>
  </si>
  <si>
    <t xml:space="preserve">Seguimiento de las actividades:
1. Se realizó una (1) divulgación del mapa de riesgos de corrupción a los miembros de la OCI.
2. Se realizó una (1) revisión de los controles propuestos para el segundo trimestre de la vigencia.
3. Actividad cumplida, el código del auditor fue actualizado. </t>
  </si>
  <si>
    <t xml:space="preserve">Se evidencia el cumplimiento de:
1.  Se actualizó el procedimiento: "Reconocimiento y Revelación de las Transacciones Contables", por lo tanto la actividad 1 está cumplida al 100%.
2.  para el primer trimestre se reporta seguimiento a la información financiera que deben entregar los diferentes procesos de la entidad y su presentación en instancias como el CIGD.
3.  Para el primer trimestre se reporta la revisión y aprobación de diferentes conciliaciones por parte del GIT de Gestión Financiera.
</t>
  </si>
  <si>
    <t>Teniendo en cuenta que las actividades 2 y 3 se seguirán ejecutando durante la vigencia, el plan de tratamiento se califica en Proceso.</t>
  </si>
  <si>
    <t>Las 3 actividades están En proceso</t>
  </si>
  <si>
    <t>Seguimiento de las actividades:
1. Cumplida en el primer trimestre.
2.  Para el periodo de mayo a julio de 2024 se reporta seguimiento a la información financiera que deben entregar los diferentes procesos de la entidad y su presentación en instancias como el CIGD.
3.  Para el periodo de mayo a julio se reporta la revisión y aprobación de diferentes conciliaciones por parte del GIT de Gestión Financiera.</t>
  </si>
  <si>
    <t>Actividad 1. Cumplida.
Actividad 2. En proceso.
Actividad 3. En proceso.</t>
  </si>
  <si>
    <t xml:space="preserve">
1.  De conformidad con el reporte de los responsables el procedimiento "Trámite de Pagos" se encuentra en proceso de actualización.
2.  Para el primer trimestre se reportan las bases de datos con la distribución de profesionales para revisar los consecutivos del aplicativo  y planillas para pago.
</t>
  </si>
  <si>
    <t>Teniendo en cuenta que las actividades 2 inciaron su ejecución pero se seguirán ejecutando durante la vigencia, el plan de tratamiento se califica en Proceso.</t>
  </si>
  <si>
    <t>Actividad 1. En proceso
Actividad 2. En proceso</t>
  </si>
  <si>
    <r>
      <t xml:space="preserve">
1.  De conformidad con el reporte de los responsables, el procedimiento "Trámite de Pagos" se encuentra en proceso de actualización.
2.   Para el periodo de mayo a julio se reportan las bases de datos con la distribución de profesionales para revisar los consecutivos del aplicativo  y planillas para pago. Teniendo en cuenta que la actividad se seguirá ejecutamdo durante el transcurso de la vigencia, la actividad se califica en proceso.
</t>
    </r>
    <r>
      <rPr>
        <b/>
        <sz val="11"/>
        <color rgb="FFFF0000"/>
        <rFont val="Calibri"/>
        <family val="2"/>
      </rPr>
      <t>La segunda acción formulada en el plan de tratamiento de riesgos es igual al control identificado por el proceso, por lo que no aporta una acción adicional para mitigar la materialización del riesgo.</t>
    </r>
    <r>
      <rPr>
        <sz val="11"/>
        <color rgb="FF000000"/>
        <rFont val="Calibri"/>
        <family val="2"/>
      </rPr>
      <t xml:space="preserve">
</t>
    </r>
  </si>
  <si>
    <t>Se recomienda revisar la formulación de las actividades del plan de tratamiento de riesgos, las cuales deben ser diferentes a las acciones formuladas como controles.</t>
  </si>
  <si>
    <t>Se evidencian inconsistencia en la actividad 1 formulada para la vigencia 2024: Puesto que se indica por los responsables que "la socialización y divulgación del Código de integridad fue una de las acciones de 2023, así como la participación de la Dirección de Lectura y Bibliotecas en la construcción del Plan de Cumplimiento normativo de la SCRD, con un equipo de 3 funcionarios"
Para la segunda actividad no se reportan soportes que permitan evidenciar que se solicitó una capacitación en temas de conflicto de interés al personal de la Dirección de Lestura y Bibliotecas.</t>
  </si>
  <si>
    <r>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Se presenta inconsitencia en la formulación de la actividad 1, pues se indica que se cumplió en 2023, lo que indica que para esta vigencia debió elimarse del plan de tratamiento de riesgos y formular una nueva acción
Teniendo en cuenta que no se reportan soportes para el cumplimiento de la actividad 2 y su fecha de finalización es el 30/11/2024 se califica como "Sin Iniciar"</t>
    </r>
    <r>
      <rPr>
        <b/>
        <sz val="11"/>
        <color rgb="FF000000"/>
        <rFont val="Calibri"/>
        <family val="2"/>
      </rPr>
      <t xml:space="preserve"> y se recomienda solicitar el cambio o eliminación de la actividad  1. a la OAP.</t>
    </r>
    <r>
      <rPr>
        <sz val="11"/>
        <color rgb="FF000000"/>
        <rFont val="Calibri"/>
        <family val="2"/>
      </rPr>
      <t xml:space="preserve">
</t>
    </r>
  </si>
  <si>
    <t>Las 2 actividades se encuentran Sin Iniciar</t>
  </si>
  <si>
    <t>1. Se evidencia que se dio cumplimiento a la actividad N° 1, socializar al interior de la DLB el Código de Integridad. 
Se recomienda al proceso solicitar a la OAP ajustar la meta para que guarde relación con la actividad propuesta, ya que, la actividad indica realizar una (1) socialización, pero en la meta se establecieron dos (2) socializaciones.
2. Se evidencia que, a través del radicado: 20248000307653, se realizó la solicitud a Talento Humano de que realicen una capacitación sobre el manejo de conflicto de interés a los colaboradores de la DLB.</t>
  </si>
  <si>
    <t>Cumplida</t>
  </si>
  <si>
    <t>|</t>
  </si>
  <si>
    <t xml:space="preserve">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 </t>
  </si>
  <si>
    <t>1. Se evidencia, a través del acta 20248000305563, que se realizó una socialización al interior de la DLB sobre lineamientos de apoyo a la supervisión.</t>
  </si>
  <si>
    <t xml:space="preserve">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 </t>
  </si>
  <si>
    <t xml:space="preserve">1. Se indica por los responsables que se está a la espera de que se realice la contratación de  los diferentes equipos trabajo para proceder a realizar las cuatro (4) sensibilizaciones programadas.
2. Se evidencia que el día  29/01/24 se realizó Comité Primario en la Dirección de Obervatorio, con funcionarios de planta y contratistas donde se trataron temas relacionados con el direccionamiento estratégico y administrativo.   </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</si>
  <si>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El área debe reportar siete (7) soportes adcionales de mesas de trabajo y/o comités primarios que se realicen hasta el 30/11/2024</t>
  </si>
  <si>
    <t>Actividad 1. Sin Iniciar
Actividad 2. En proceso</t>
  </si>
  <si>
    <t>El proceso no reportó información sobre la ejecución de controles.</t>
  </si>
  <si>
    <t>Al no reportar información se incumple con lo estipulado en la política de administración del riesgo V3 de la SCRD.</t>
  </si>
  <si>
    <t>1. Se indica por los responsables que se está a la espera de que se realice la contratación de los diferentes equipos de trabajo para proceder a realizar las cuatro (4) sensibilizaciones programadas.
2. Se evidencia que los días abril 25, mayo 30, 27 de junio  y 26 de julio de 2024 se realizó Comité Primario en la Dirección del Obervatorio, con funcionarios de planta y contratistas, en el cual se trataron temas relacionados con el direccionamiento estratégico y administrativo del área.   
El área debe reportar tres (3) soportes adcionales de mesas de trabajo y/o comités primarios de conformidad con la meta establecida.</t>
  </si>
  <si>
    <t xml:space="preserve">
1, Socializar el procedimiento Formulación e implementación de políticas pública del Sector Cultura, recreacion y deporte fortaleciendo los controles y seguimientos</t>
  </si>
  <si>
    <r>
      <rPr>
        <sz val="11"/>
        <color theme="1"/>
        <rFont val="Calibri"/>
        <family val="2"/>
      </rPr>
      <t xml:space="preserve">
</t>
    </r>
    <r>
      <rPr>
        <b/>
        <sz val="11"/>
        <color theme="1"/>
        <rFont val="Calibri"/>
        <family val="2"/>
      </rPr>
      <t xml:space="preserve"> 1. Indicador</t>
    </r>
    <r>
      <rPr>
        <sz val="11"/>
        <color theme="1"/>
        <rFont val="Calibri"/>
        <family val="2"/>
      </rPr>
      <t xml:space="preserve">: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t>
    </r>
    <r>
      <rPr>
        <b/>
        <sz val="11"/>
        <color theme="1"/>
        <rFont val="Calibri"/>
        <family val="2"/>
      </rPr>
      <t xml:space="preserve">
1. Meta: 100%</t>
    </r>
  </si>
  <si>
    <t>Humanos y tecnológicos</t>
  </si>
  <si>
    <t>Responsables de las políticas públicas y Oficina Asesora de Planeación</t>
  </si>
  <si>
    <t>Se indica por los responsables que el procedimiento: Formulación e Implementación de las políticas públicas se encuentra en actualización.</t>
  </si>
  <si>
    <t>Teniendo en cuenta que para poder socializar el procedimiento de requier primero culminar su actualización, el plan de tratamiento se califica como Sin Iniciar. 
Adicionalmente, debió establecerse como primera acción del plan de tratamiento la actualización del procedimiento, ya que de conformidad con el reporte de los responsables, era el requisito previo para posteriormente llevar  a cabo su socialización.</t>
  </si>
  <si>
    <t>El proceso reporta que "Durante el periodo del reporte no se han formulado Politicas Públicas" por lo tanto, no se han ejecutado los controles esatblecidos.</t>
  </si>
  <si>
    <t>Teniendo en cuenta que el control formulado es un control "preventivo" es decir  de conformidad con la Guía de Riesgos del DAFP V6 va a las causas del riesgo y
atacan la probabilidad de ocurrencia del riesgo, no se evidencia que se hayan formulado controles para la causa  1. Falta de integridad del servidor público..
Se recomienda  hacer un análisis más riguroso frente a la identificación de  controles preventivos  que ataquen la totalidad de  las causas detectadas por el proceso.</t>
  </si>
  <si>
    <t>Los responsables reportan lo siguiente: "Durante el periodo del reporte no se han formulado Políticas Públicas. El profesional OAP estará atento al control cuando se inicie un nuevo proceso de Formulación de Politicas Públicas". El reporte realizado no tiene relación con la actividad propuesta en el plan de tratamiento de riesgos. Por lo anterior, la acción se califica como incumplida teniendo en cuenta que la fecha de implementación era hasta el 30/05/2024</t>
  </si>
  <si>
    <t>Se recomienda revisar y ajustar el reporte, para que sea coherente con lo formulado.</t>
  </si>
  <si>
    <t>Incumplida</t>
  </si>
  <si>
    <t xml:space="preserve">
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 </t>
  </si>
  <si>
    <t>El proceso reporta información que no tiene que ver con la ejecución del control propuesto. Por lo tanto, no pudo evaluarse la ejecución del mismo.</t>
  </si>
  <si>
    <t>Teniendo en cuenta que el control formulado es un control "preventivo" es decir  de conformidad con la Guía de Riesgos del DAFP V6 va a las causas del riesgo y
atacan la probabilidad de ocurrencia del riesgo, no se evidencia que se hayan formulado controles para la causa  2. No identificar ni declarar conflicto de interes oportunamente.
Se recomienda  hacer un análisis más riguroso frente a la identificación de  controles preventivos  que ataquen la totalidad de  las causas detectadas por el proceso.</t>
  </si>
  <si>
    <t>Se recomienda realizar el reporte correspondiente.</t>
  </si>
  <si>
    <t>Se evidencia que el día 28/04/2024 se realizó socialización del procedimiento: Banco de personas expertas del sector cultura a profesionales de diferentes áreas, lo anterior se evidencia a través del radicado:  20242200081713
Teniendo en cuenta que como meta se definió una socialización el plan de tratamiento se califica como cumplida para el 2024.</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</si>
  <si>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t>
  </si>
  <si>
    <t>Al no reportar información, se incumple con lo estipulado en la Política de Administración del Riesgo V3 de la SCRD.</t>
  </si>
  <si>
    <t xml:space="preserve">
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la fecha de finalización es el 30/06/2024 y el  30/09/2024 se califica como "Sin Iniciar" </t>
  </si>
  <si>
    <t>No se remiten los soportes completos que permiten evidenciar la ejecución del control, en el mismo control se define que el área cuenta con tres (3) instrumentos en formato excel donde se registra el seguimiento de los actos administrativos, sin embargo estas herramientas no se cargaron en la carpeta de evidencias y tampoco pueden ser consultadas en los expedientes de Orfeo remitidos.</t>
  </si>
  <si>
    <t>Teniendo en cuenta que el control formulado es un control "preventivo" es decir  de conformidad con la Guía de Riesgos del DAFP V6 va a las causas del riesgo y
atacan la probabilidad de ocurrencia del riesgo, no se evidencia que se hayan formulado controles para las causas: 1. Falta de integridad del servidor público.   2. No identificar ni declarar conflicto de interes oportunamente.
Se recomienda  hacer un análisis más riguroso frente a la identificación de  controles preventivos  que ataquen la totalidad de  las causas detectadas por el proceso.</t>
  </si>
  <si>
    <t>El proceso indica que no se han realizado las acciones propuestas en el plan de tratamiento de riesgos.
Teniendo en cuenta que la fecha de implementación de la actividad 1 era hasta el 30/06/2024, la acción se califica como Incumplida.</t>
  </si>
  <si>
    <t>El proceso indica que no se han realizado  las acciones propuestas en el plan de tratamiento de riesgos.
Teniendo en cuenta que la fecha de implementación de la actividad 1 era hasta el 30/06/2024, la acción se califica como Incumplida.</t>
  </si>
  <si>
    <t>Para el primer trimestre se remite el soporte de las solicitudes de préstamo de las salas de juntas para uso de  temas misionales.</t>
  </si>
  <si>
    <t>Teniendo en cuenta que las actividades se seguirán ejecutando durante la vigencia, el plan de tratamiento se califica en Proceso.</t>
  </si>
  <si>
    <r>
      <t xml:space="preserve">Para el periodo de abril a julio de 2024 se remite el soporte de las solicitudes de préstamo de las salas de juntas para uso de  temas misionales.
Teniendo en cuenta que las actividades se seguirán ejecutando durante la vigencia, el plan de tratamiento se califica en Proceso.
</t>
    </r>
    <r>
      <rPr>
        <b/>
        <sz val="11"/>
        <color rgb="FFFF0000"/>
        <rFont val="Calibri"/>
        <family val="2"/>
      </rPr>
      <t>La actividad formulada en el plan de tratamiento de riesgos es igual al control identificado por el proceso, por lo que no aporta una acción adicional para mitigar la materialización del riesgo.</t>
    </r>
  </si>
  <si>
    <t xml:space="preserve">.
Se recomienda revisar la formulación de las actividades del plan de tratamiento de riesgos, las cusles deben ser diferentes a las acciones formuladas como controles.
</t>
  </si>
  <si>
    <t xml:space="preserve">
La columna U "Meta e Indicador"  fue mal diligenciada por el proceso,no se establecieron metas para cada una de las actividades.
Teniendo en cuenta que no se reportan soportes para el cumplimiento de la actividad  y la fecha de finalización es el 30/11/2024 el plan de tratamiento se califica como "Sin Iniciar" </t>
  </si>
  <si>
    <t>Las 3 actividades se encuentran Sin Iniciar</t>
  </si>
  <si>
    <t>Se evidencia el cumplimiento de la actividad propuesta para el primer trimestre de la vigencia.</t>
  </si>
  <si>
    <t>Se evidencia el cumplimiento de la actividad propuesta para el periodo de abril a julio de la vigencia.</t>
  </si>
  <si>
    <t>Se evidencia el cumplimiento de la actividad propuesta para el primer trimestre de la vigencia.
Radicados Orfeo: Enero:  20247000009393
Febrero: 20247000051023
Marzo: 20247000087433</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</si>
  <si>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las actividades se seguirán ejecutando durante la vigencia, el plan de tratamiento se califica en Proceso.</t>
  </si>
  <si>
    <t>Se evidencia el cumplimiento de la actividad propuesta para el primer trimestre de la vigencia.
Radicado Orfeo: 20247000055003</t>
  </si>
  <si>
    <t>Se evidencia el cumplimiento de las actividades propuestas para el primer trimestre de la vigencia.</t>
  </si>
  <si>
    <t>Las 2 Actividades se encuentran En proceso</t>
  </si>
  <si>
    <r>
      <t xml:space="preserve">Se evidencia el cumplimiento de la actividades propuestas para el periodo de abril a julio de la vigencia.
</t>
    </r>
    <r>
      <rPr>
        <b/>
        <sz val="11"/>
        <color rgb="FFFF0000"/>
        <rFont val="Calibri"/>
        <family val="2"/>
      </rPr>
      <t>La dos actividades formuladas en el plan de tratamiento de riesgos son igualles a las actividades de control identificadas por el proceso, por lo que no aportan una acción adicional para mitigar la materialización del riesgo.</t>
    </r>
  </si>
  <si>
    <t>Teniendo en cuenta que las actividades se seguirán ejecutando durante la vigencia, el plan de tratamiento se califica en Proceso.
Se recomienda revisar la formulación de las actividades del plan de tratamiento de riesgos, las cuales deben ser diferentes a las acciones formuladas como controles.</t>
  </si>
  <si>
    <t xml:space="preserve">
La columna U "Meta e Indicador"  fue mal diligenciada por el proceso,no se establecieron metas para cada una de las actividades.
Teniendo en cuenta que no se reportan soportes para el cumplimiento de la actividad  y las fechas de finalización son el 30/07/2024 y el 30/11/2024 el plan de tratamiento se califica como "Sin Iniciar" </t>
  </si>
  <si>
    <t>Se remiten soportes incompletos, no es posbile evaluar la ejecución del control de conformidad a como fue identificado.</t>
  </si>
  <si>
    <t>Se recomienda entregar soportes que permitan evidenciar el cumplimiento del control, puesto que, no es possible verificar como la a jefe de la OAC eligió aleatoriamente tickets cerrados para validar que cuenten con las evidencias de publicación y la disponibilidad de la información en los medios indicados ni si se presento alguna desviación durante el semestre.</t>
  </si>
  <si>
    <t>Se evidencia el cumplimiento de las actividades 1 , 2 y 3.
Teniendo en cuenta que la actividad 3 se seguirá ejeutando durante la vigencia, se califica En proceso.</t>
  </si>
  <si>
    <t>Actividades 1 y 2 Cumplidas.
Actividad 3.  En proceso</t>
  </si>
  <si>
    <t>Para el primer trimestre el proceso remite un (1) informe consolidado de seguimiento a la ejecución del PETI  del primer trimestre de la vigencia 2024.
Frente a lo anterior se evidencia que la actividad y el indicador fueron mal formulados y deben solicitarse su modificación a la OAP, puesto que, se indicó que se realizarían seguimientos a la ejecución del PETI de manera mensual, por lo que para el primer trimestre se esperarían como evidencia tres (3) informes de seguimiento.</t>
  </si>
  <si>
    <t>La OTI debe solicitar el ajuste de la actividad y del indicador a la OAP, puesto que si los infomres de seguimiento a la ejecución del PETI se hacen trimestralmente se deberá ajsutar a cuatro (4) entregas durante la vigencia, no ha realizar informes mensuales, si no se corrige esto implicará al final de la vigencia un incumplimiento del plan de tratamiento de riesgos.</t>
  </si>
  <si>
    <r>
      <t xml:space="preserve">Para el periodo reportado el proceso remite un (1) informe consolidado de seguimiento a la ejecución del PETI del segundo trimestre de la vigencia 2024.
Frente a lo anterior, se evidencia que la actividad y el indicador fueron mal formulados y debe solicitarse su modificación a la OAP, puesto que, se indicó que se realizarían seguimientos a la ejecución del PETI de manera mensual, por lo que para el reporte del periodo de abril a julio se esperarían como evidencia cuatro (4) informes de seguimiento.
</t>
    </r>
    <r>
      <rPr>
        <b/>
        <sz val="11"/>
        <color rgb="FFFF0000"/>
        <rFont val="Calibri"/>
        <family val="2"/>
      </rPr>
      <t xml:space="preserve">
La  actividad formuladas en el plan de tratamiento de riesgos es igual a las actividades de control identificadas por el proceso, por lo que no aporta una acción adicional para mitigar la materialización del riesgo.</t>
    </r>
  </si>
  <si>
    <t>Actividad incumplida al no ejecutarse de conformidad a lo formulado, ni solciitarse su ajeste a la OAP.
Se recomienda revisar la formulación de las actividades del plan de tratamiento de riesgos, las cuales deben ser diferentes a las acciones formuladas como controles.</t>
  </si>
  <si>
    <t>Actividad incumplida al no ejecutarse de conformidad a lo formulado, ni solciitarse su ajeste a la OAP</t>
  </si>
  <si>
    <t>Teniendo en cuenta que el control formulado es un control "preventivo" es decir  de conformidad con la Guía de Riesgos del DAFP V6 va a las causas del riesgo y
atacan la probabilidad de ocurrencia del riesgo, no se evidencia que se hayan formulado controles para las causas: 1. Falta de integridad del servidor público.   
Se recomienda  hacer un análisis más riguroso frente a la identificación de  controles preventivos  que ataquen la totalidad de  las causas detectadas por el proceso.</t>
  </si>
  <si>
    <r>
      <t xml:space="preserve">Se evidencia el cumplimiento de las actividades propuestas para el primer trimestre de la vigencia.
</t>
    </r>
    <r>
      <rPr>
        <b/>
        <sz val="11"/>
        <color rgb="FFFF0000"/>
        <rFont val="Calibri"/>
        <family val="2"/>
      </rPr>
      <t>La  actividad formuladas en el plan de tratamiento de riesgos es igual a las actividades de control identificadas por el proceso, por lo que no aporta una acción adicional para mitigar la materialización del riesgo.</t>
    </r>
  </si>
  <si>
    <t xml:space="preserve">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las fechas de finalización son el 30/06/2024 y el 30/11/2024 el plan de tratamiento se califica como "Sin Iniciar" </t>
  </si>
  <si>
    <t>Teniendo en cuenta que el control formulado es un control "preventivo" es decir  de conformidad con la Guía de Riesgos del DAFP V6 va a las causas del riesgo y
atacan la probabilidad de ocurrencia del riesgo, no se evidencia que se hayan formulado controles para las causas: 1. Falta de integridad de los profesionales del equipo.
Se recomienda  hacer un análisis más riguroso frente a la identificación de  controles preventivos  que ataquen la totalidad de  las causas detectadas por el proceso.
El control no indica que pasa si hay desviaciones., por lo que debe complementarse de conformidad con los lineamientos metodológicos del DAFP</t>
  </si>
  <si>
    <t>El proceso no reporta información del cumplimiento de las acciones propuestas en el plan de tratamiento de riesgos.
Teniendo en cuenta que a la actividad 2 tenía fecha de implementación el 30/06/2024, se califica como incumplida.</t>
  </si>
  <si>
    <t>Actividad 1. Sin Iniciar.
Actividad 2. 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</si>
</sst>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 #,##0_-;\-&quot;$&quot;\ * #,##0_-;_-&quot;$&quot;\ * &quot;-&quot;_-;_-@_-"/>
    <numFmt numFmtId="164" formatCode="mmmm\ d&quot; de &quot;yyyy"/>
    <numFmt numFmtId="165" formatCode="dd&quot;/&quot;mm&quot;/&quot;yyyy"/>
    <numFmt numFmtId="166" formatCode="d/m/yyyy"/>
    <numFmt numFmtId="167" formatCode="d\.m"/>
    <numFmt numFmtId="168" formatCode="_-* #,##0.00_-;\-* #,##0.00_-;_-* &quot;-&quot;??_-;_-@"/>
    <numFmt numFmtId="169" formatCode="dd/mm/yyyy"/>
    <numFmt numFmtId="170" formatCode="d/m/yy"/>
    <numFmt numFmtId="171" formatCode="#,##0.0"/>
    <numFmt numFmtId="172" formatCode="0.0%"/>
    <numFmt numFmtId="173" formatCode="0.0"/>
  </numFmts>
  <fonts count="135">
    <font>
      <sz val="11"/>
      <color theme="1"/>
      <name val="Calibri"/>
      <scheme val="minor"/>
    </font>
    <font>
      <sz val="11"/>
      <color theme="1"/>
      <name val="Calibri"/>
      <family val="2"/>
      <scheme val="minor"/>
    </font>
    <font>
      <sz val="11"/>
      <color rgb="FF000000"/>
      <name val="Arial"/>
      <family val="2"/>
    </font>
    <font>
      <b/>
      <sz val="18"/>
      <color rgb="FFFFFFFF"/>
      <name val="Arial"/>
      <family val="2"/>
    </font>
    <font>
      <sz val="11"/>
      <name val="Calibri"/>
      <family val="2"/>
    </font>
    <font>
      <sz val="11"/>
      <color rgb="FF000000"/>
      <name val="Calibri"/>
      <family val="2"/>
    </font>
    <font>
      <sz val="12"/>
      <color rgb="FF000000"/>
      <name val="Arial"/>
      <family val="2"/>
    </font>
    <font>
      <b/>
      <sz val="11"/>
      <color rgb="FFFFFFFF"/>
      <name val="Arial"/>
      <family val="2"/>
    </font>
    <font>
      <sz val="11"/>
      <color rgb="FF000000"/>
      <name val="Arial Narrow"/>
      <family val="2"/>
    </font>
    <font>
      <b/>
      <sz val="12"/>
      <color rgb="FF000000"/>
      <name val="&quot;Ȫrial Narrow\&quot;"/>
    </font>
    <font>
      <b/>
      <sz val="12"/>
      <color rgb="FFFFFFFF"/>
      <name val="&quot;Ȫrial Narrow\&quot;"/>
    </font>
    <font>
      <b/>
      <sz val="11"/>
      <color rgb="FF000000"/>
      <name val="Arial Narrow"/>
      <family val="2"/>
    </font>
    <font>
      <sz val="11"/>
      <color rgb="FF000000"/>
      <name val="&quot;\&quot;ȫrial narrow\\\&quot;\&quot;&quot;"/>
    </font>
    <font>
      <b/>
      <sz val="11"/>
      <color rgb="FF000000"/>
      <name val="&quot;\&quot;ȫrial narrow\\\&quot;\&quot;&quot;"/>
    </font>
    <font>
      <sz val="12"/>
      <color rgb="FFFF0000"/>
      <name val="Calibri"/>
      <family val="2"/>
    </font>
    <font>
      <sz val="17"/>
      <color rgb="FFFF0000"/>
      <name val="Calibri"/>
      <family val="2"/>
    </font>
    <font>
      <sz val="12"/>
      <color rgb="FF000000"/>
      <name val="Calibri"/>
      <family val="2"/>
    </font>
    <font>
      <sz val="14"/>
      <color rgb="FF000000"/>
      <name val="Arial"/>
      <family val="2"/>
    </font>
    <font>
      <b/>
      <sz val="11"/>
      <color theme="1"/>
      <name val="Arial Narrow"/>
      <family val="2"/>
    </font>
    <font>
      <b/>
      <sz val="11"/>
      <color rgb="FFFFFFFF"/>
      <name val="&quot;Ȫrial Narrow\&quot;"/>
    </font>
    <font>
      <b/>
      <sz val="11"/>
      <color rgb="FF000000"/>
      <name val="Calibri"/>
      <family val="2"/>
    </font>
    <font>
      <sz val="11"/>
      <color rgb="FF000000"/>
      <name val="&quot;Ȫrial Narrow\&quot;&quot;"/>
    </font>
    <font>
      <sz val="11"/>
      <color theme="1"/>
      <name val="Calibri"/>
      <family val="2"/>
    </font>
    <font>
      <b/>
      <sz val="14"/>
      <color rgb="FF000000"/>
      <name val="Calibri"/>
      <family val="2"/>
    </font>
    <font>
      <sz val="11"/>
      <color theme="1"/>
      <name val="Arial Narrow"/>
      <family val="2"/>
    </font>
    <font>
      <b/>
      <sz val="36"/>
      <color theme="1"/>
      <name val="Arial Narrow"/>
      <family val="2"/>
    </font>
    <font>
      <b/>
      <sz val="14"/>
      <color theme="1"/>
      <name val="Arial Narrow"/>
      <family val="2"/>
    </font>
    <font>
      <sz val="12"/>
      <color theme="1"/>
      <name val="Arial Narrow"/>
      <family val="2"/>
    </font>
    <font>
      <sz val="9"/>
      <color theme="1"/>
      <name val="Arial Narrow"/>
      <family val="2"/>
    </font>
    <font>
      <b/>
      <sz val="52"/>
      <color theme="1"/>
      <name val="Arial Narrow"/>
      <family val="2"/>
    </font>
    <font>
      <sz val="18"/>
      <color theme="1"/>
      <name val="Arial Narrow"/>
      <family val="2"/>
    </font>
    <font>
      <b/>
      <sz val="18"/>
      <color theme="1"/>
      <name val="Arial Narrow"/>
      <family val="2"/>
    </font>
    <font>
      <sz val="18"/>
      <color theme="1"/>
      <name val="Calibri"/>
      <family val="2"/>
    </font>
    <font>
      <b/>
      <sz val="12"/>
      <color theme="1"/>
      <name val="Arial Narrow"/>
      <family val="2"/>
    </font>
    <font>
      <b/>
      <sz val="16"/>
      <color theme="1"/>
      <name val="Arial Narrow"/>
      <family val="2"/>
    </font>
    <font>
      <b/>
      <sz val="17"/>
      <color theme="1"/>
      <name val="Arial Narrow"/>
      <family val="2"/>
    </font>
    <font>
      <sz val="14"/>
      <color theme="1"/>
      <name val="Arial Narrow"/>
      <family val="2"/>
    </font>
    <font>
      <u/>
      <sz val="12"/>
      <color rgb="FF0000FF"/>
      <name val="Arial Narrow"/>
      <family val="2"/>
    </font>
    <font>
      <u/>
      <sz val="12"/>
      <color theme="1"/>
      <name val="Arial Narrow"/>
      <family val="2"/>
    </font>
    <font>
      <sz val="12"/>
      <color rgb="FF000000"/>
      <name val="Arial Narrow"/>
      <family val="2"/>
    </font>
    <font>
      <u/>
      <sz val="12"/>
      <color rgb="FF000000"/>
      <name val="Arial Narrow"/>
      <family val="2"/>
    </font>
    <font>
      <u/>
      <sz val="12"/>
      <color theme="1"/>
      <name val="Arial Narrow"/>
      <family val="2"/>
    </font>
    <font>
      <u/>
      <sz val="12"/>
      <color rgb="FF0563C1"/>
      <name val="Arial Narrow"/>
      <family val="2"/>
    </font>
    <font>
      <u/>
      <sz val="12"/>
      <color theme="1"/>
      <name val="Arial Narrow"/>
      <family val="2"/>
    </font>
    <font>
      <u/>
      <sz val="12"/>
      <color theme="1"/>
      <name val="Arial Narrow"/>
      <family val="2"/>
    </font>
    <font>
      <u/>
      <sz val="12"/>
      <color rgb="FF000000"/>
      <name val="Arial Narrow"/>
      <family val="2"/>
    </font>
    <font>
      <u/>
      <sz val="12"/>
      <color theme="1"/>
      <name val="Arial Narrow"/>
      <family val="2"/>
    </font>
    <font>
      <u/>
      <sz val="12"/>
      <color rgb="FF0000FF"/>
      <name val="Arial Narrow"/>
      <family val="2"/>
    </font>
    <font>
      <u/>
      <sz val="12"/>
      <color theme="1"/>
      <name val="Arial Narrow"/>
      <family val="2"/>
    </font>
    <font>
      <u/>
      <sz val="12"/>
      <color rgb="FF0563C1"/>
      <name val="Arial Narrow"/>
      <family val="2"/>
    </font>
    <font>
      <u/>
      <sz val="12"/>
      <color theme="1"/>
      <name val="Arial Narrow"/>
      <family val="2"/>
    </font>
    <font>
      <sz val="13"/>
      <color theme="1"/>
      <name val="Arial Narrow"/>
      <family val="2"/>
    </font>
    <font>
      <u/>
      <sz val="12"/>
      <color theme="1"/>
      <name val="Arial Narrow"/>
      <family val="2"/>
    </font>
    <font>
      <u/>
      <sz val="12"/>
      <color theme="1"/>
      <name val="Arial Narrow"/>
      <family val="2"/>
    </font>
    <font>
      <sz val="14"/>
      <color rgb="FF000000"/>
      <name val="Arial Narrow"/>
      <family val="2"/>
    </font>
    <font>
      <u/>
      <sz val="12"/>
      <color theme="1"/>
      <name val="Arial Narrow"/>
      <family val="2"/>
    </font>
    <font>
      <u/>
      <sz val="12"/>
      <color theme="1"/>
      <name val="Arial Narrow"/>
      <family val="2"/>
    </font>
    <font>
      <u/>
      <sz val="12"/>
      <color theme="1"/>
      <name val="Arial Narrow"/>
      <family val="2"/>
    </font>
    <font>
      <u/>
      <sz val="12"/>
      <color rgb="FF0000FF"/>
      <name val="Arial Narrow"/>
      <family val="2"/>
    </font>
    <font>
      <u/>
      <sz val="12"/>
      <color theme="1"/>
      <name val="Arial Narrow"/>
      <family val="2"/>
    </font>
    <font>
      <u/>
      <sz val="12"/>
      <color rgb="FF0563C1"/>
      <name val="Arial Narrow"/>
      <family val="2"/>
    </font>
    <font>
      <u/>
      <sz val="12"/>
      <color theme="1"/>
      <name val="Arial Narrow"/>
      <family val="2"/>
    </font>
    <font>
      <u/>
      <sz val="12"/>
      <color rgb="FF0000FF"/>
      <name val="Arial Narrow"/>
      <family val="2"/>
    </font>
    <font>
      <u/>
      <sz val="12"/>
      <color theme="1"/>
      <name val="Arial Narrow"/>
      <family val="2"/>
    </font>
    <font>
      <u/>
      <sz val="12"/>
      <color theme="1"/>
      <name val="Arial Narrow"/>
      <family val="2"/>
    </font>
    <font>
      <u/>
      <sz val="12"/>
      <color rgb="FF0563C1"/>
      <name val="Arial Narrow"/>
      <family val="2"/>
    </font>
    <font>
      <u/>
      <sz val="12"/>
      <color theme="1"/>
      <name val="Arial Narrow"/>
      <family val="2"/>
    </font>
    <font>
      <u/>
      <sz val="12"/>
      <color theme="1"/>
      <name val="Arial Narrow"/>
      <family val="2"/>
    </font>
    <font>
      <u/>
      <sz val="12"/>
      <color rgb="FF0000FF"/>
      <name val="Arial Narrow"/>
      <family val="2"/>
    </font>
    <font>
      <u/>
      <sz val="12"/>
      <color theme="1"/>
      <name val="Arial Narrow"/>
      <family val="2"/>
    </font>
    <font>
      <u/>
      <sz val="12"/>
      <color rgb="FF0000FF"/>
      <name val="Arial Narrow"/>
      <family val="2"/>
    </font>
    <font>
      <u/>
      <sz val="11"/>
      <color rgb="FF0563C1"/>
      <name val="Calibri"/>
      <family val="2"/>
    </font>
    <font>
      <u/>
      <sz val="12"/>
      <color theme="1"/>
      <name val="Arial Narrow"/>
      <family val="2"/>
    </font>
    <font>
      <u/>
      <sz val="12"/>
      <color rgb="FF0000FF"/>
      <name val="Arial Narrow"/>
      <family val="2"/>
    </font>
    <font>
      <u/>
      <sz val="12"/>
      <color rgb="FF0563C1"/>
      <name val="Arial Narrow"/>
      <family val="2"/>
    </font>
    <font>
      <sz val="16"/>
      <color theme="1"/>
      <name val="Arial Narrow"/>
      <family val="2"/>
    </font>
    <font>
      <b/>
      <sz val="22"/>
      <color rgb="FF000000"/>
      <name val="Calibri"/>
      <family val="2"/>
    </font>
    <font>
      <b/>
      <sz val="14"/>
      <color rgb="FF000000"/>
      <name val="Arial Narrow"/>
      <family val="2"/>
    </font>
    <font>
      <b/>
      <sz val="11"/>
      <color rgb="FFFFFFFF"/>
      <name val="Calibri"/>
      <family val="2"/>
    </font>
    <font>
      <b/>
      <sz val="12"/>
      <color rgb="FF000000"/>
      <name val="Arial Narrow"/>
      <family val="2"/>
    </font>
    <font>
      <sz val="14"/>
      <color rgb="FF000000"/>
      <name val="Calibri"/>
      <family val="2"/>
    </font>
    <font>
      <b/>
      <sz val="11"/>
      <color theme="1"/>
      <name val="Calibri"/>
      <family val="2"/>
    </font>
    <font>
      <sz val="10"/>
      <color theme="1"/>
      <name val="Calibri"/>
      <family val="2"/>
    </font>
    <font>
      <sz val="14"/>
      <color theme="1"/>
      <name val="Calibri"/>
      <family val="2"/>
    </font>
    <font>
      <sz val="10"/>
      <color rgb="FF000000"/>
      <name val="Arial"/>
      <family val="2"/>
    </font>
    <font>
      <b/>
      <sz val="10"/>
      <color rgb="FF000000"/>
      <name val="Arial"/>
      <family val="2"/>
    </font>
    <font>
      <b/>
      <sz val="10"/>
      <color theme="1"/>
      <name val="Arial"/>
      <family val="2"/>
    </font>
    <font>
      <sz val="10"/>
      <color rgb="FFFFFFFF"/>
      <name val="Arial"/>
      <family val="2"/>
    </font>
    <font>
      <sz val="10"/>
      <color theme="1"/>
      <name val="Arial"/>
      <family val="2"/>
    </font>
    <font>
      <sz val="10"/>
      <color rgb="FF000000"/>
      <name val="Arial Narrow"/>
      <family val="2"/>
    </font>
    <font>
      <b/>
      <sz val="10"/>
      <color theme="1"/>
      <name val="Arial Narrow"/>
      <family val="2"/>
    </font>
    <font>
      <b/>
      <sz val="10"/>
      <color rgb="FF000000"/>
      <name val="Arial Narrow"/>
      <family val="2"/>
    </font>
    <font>
      <b/>
      <sz val="10"/>
      <color theme="0"/>
      <name val="Arial Narrow"/>
      <family val="2"/>
    </font>
    <font>
      <sz val="11"/>
      <color rgb="FF000000"/>
      <name val="&quot;ȫrial narrow\&quot;&quot;"/>
    </font>
    <font>
      <b/>
      <sz val="11"/>
      <color rgb="FF000000"/>
      <name val="&quot;ȫrial narrow\&quot;&quot;"/>
    </font>
    <font>
      <b/>
      <sz val="11"/>
      <color rgb="FFFFFFFF"/>
      <name val="&quot;ȫrial narrow\&quot;&quot;"/>
    </font>
    <font>
      <b/>
      <sz val="12"/>
      <color rgb="FF000000"/>
      <name val="Arial"/>
      <family val="2"/>
    </font>
    <font>
      <b/>
      <sz val="10"/>
      <color rgb="FFFFFFFF"/>
      <name val="Arial"/>
      <family val="2"/>
    </font>
    <font>
      <sz val="10"/>
      <color theme="1"/>
      <name val="Arial Narrow"/>
      <family val="2"/>
    </font>
    <font>
      <b/>
      <sz val="10"/>
      <color theme="1"/>
      <name val="Calibri"/>
      <family val="2"/>
    </font>
    <font>
      <b/>
      <sz val="14"/>
      <color theme="1"/>
      <name val="Calibri"/>
      <family val="2"/>
    </font>
    <font>
      <u/>
      <sz val="12"/>
      <color rgb="FF1155CC"/>
      <name val="Arial Narrow"/>
      <family val="2"/>
    </font>
    <font>
      <b/>
      <sz val="12"/>
      <name val="Arial Narrow"/>
      <family val="2"/>
    </font>
    <font>
      <sz val="12"/>
      <name val="Arial Narrow"/>
      <family val="2"/>
    </font>
    <font>
      <b/>
      <u/>
      <sz val="12"/>
      <color rgb="FF0563C1"/>
      <name val="Arial Narrow"/>
      <family val="2"/>
    </font>
    <font>
      <b/>
      <i/>
      <sz val="12"/>
      <color theme="1"/>
      <name val="Arial Narrow"/>
      <family val="2"/>
    </font>
    <font>
      <sz val="12"/>
      <color rgb="FF0563C1"/>
      <name val="Arial Narrow"/>
      <family val="2"/>
    </font>
    <font>
      <b/>
      <sz val="13"/>
      <color theme="1"/>
      <name val="Arial Narrow"/>
      <family val="2"/>
    </font>
    <font>
      <i/>
      <sz val="12"/>
      <color theme="1"/>
      <name val="Arial Narrow"/>
      <family val="2"/>
    </font>
    <font>
      <b/>
      <sz val="12"/>
      <color theme="1"/>
      <name val="&quot;Arial Narrow&quot;, sans-serif"/>
    </font>
    <font>
      <b/>
      <sz val="10"/>
      <color theme="1"/>
      <name val="&quot;Arial Narrow&quot;, sans-serif"/>
    </font>
    <font>
      <b/>
      <sz val="12"/>
      <color rgb="FF000000"/>
      <name val="&quot;Arial Narrow&quot;, sans-serif"/>
    </font>
    <font>
      <b/>
      <sz val="10"/>
      <color rgb="FF000000"/>
      <name val="&quot;Arial Narrow&quot;, sans-serif"/>
    </font>
    <font>
      <b/>
      <sz val="12"/>
      <color theme="0"/>
      <name val="&quot;Arial Narrow&quot;, sans-serif"/>
    </font>
    <font>
      <b/>
      <sz val="10"/>
      <color theme="0"/>
      <name val="&quot;Arial Narrow&quot;, sans-serif"/>
    </font>
    <font>
      <sz val="14"/>
      <color rgb="FFFF0000"/>
      <name val="Arial"/>
      <family val="2"/>
    </font>
    <font>
      <sz val="11"/>
      <color theme="1"/>
      <name val="Calibri"/>
      <family val="2"/>
      <scheme val="minor"/>
    </font>
    <font>
      <sz val="11"/>
      <color theme="1"/>
      <name val="Calibri"/>
      <family val="2"/>
    </font>
    <font>
      <b/>
      <sz val="22"/>
      <color rgb="FF000000"/>
      <name val="Calibri"/>
      <family val="2"/>
    </font>
    <font>
      <b/>
      <sz val="14"/>
      <color rgb="FF000000"/>
      <name val="&quot;Arial Narrow&quot;"/>
    </font>
    <font>
      <b/>
      <sz val="11"/>
      <color rgb="FFFFFFFF"/>
      <name val="Calibri"/>
      <family val="2"/>
    </font>
    <font>
      <sz val="11"/>
      <name val="Calibri"/>
      <family val="2"/>
    </font>
    <font>
      <b/>
      <sz val="12"/>
      <color rgb="FF000000"/>
      <name val="&quot;Arial Narrow&quot;"/>
    </font>
    <font>
      <b/>
      <sz val="11"/>
      <color rgb="FF000000"/>
      <name val="&quot;Arial Narrow&quot;"/>
    </font>
    <font>
      <sz val="14"/>
      <color rgb="FF000000"/>
      <name val="Calibri"/>
      <family val="2"/>
    </font>
    <font>
      <b/>
      <sz val="11"/>
      <color theme="1"/>
      <name val="Calibri"/>
      <family val="2"/>
    </font>
    <font>
      <sz val="11"/>
      <color rgb="FF000000"/>
      <name val="Calibri"/>
      <family val="2"/>
    </font>
    <font>
      <b/>
      <sz val="11"/>
      <color rgb="FFFF0000"/>
      <name val="Calibri"/>
      <family val="2"/>
    </font>
    <font>
      <b/>
      <sz val="11"/>
      <name val="Calibri"/>
      <family val="2"/>
      <scheme val="minor"/>
    </font>
    <font>
      <sz val="11"/>
      <name val="Calibri"/>
      <family val="2"/>
      <scheme val="minor"/>
    </font>
    <font>
      <sz val="10"/>
      <name val="Calibri"/>
      <family val="2"/>
      <scheme val="minor"/>
    </font>
    <font>
      <sz val="14"/>
      <name val="Calibri"/>
      <family val="2"/>
      <scheme val="minor"/>
    </font>
    <font>
      <sz val="12"/>
      <name val="Calibri"/>
      <family val="2"/>
      <scheme val="minor"/>
    </font>
    <font>
      <sz val="12"/>
      <color rgb="FF00CC66"/>
      <name val="Arial Narrow"/>
      <family val="2"/>
    </font>
    <font>
      <sz val="11"/>
      <color theme="1"/>
      <name val="Calibri"/>
      <family val="2"/>
      <scheme val="minor"/>
    </font>
  </fonts>
  <fills count="45">
    <fill>
      <patternFill patternType="none"/>
    </fill>
    <fill>
      <patternFill patternType="gray125"/>
    </fill>
    <fill>
      <patternFill patternType="solid">
        <fgColor rgb="FF7030A0"/>
        <bgColor rgb="FF7030A0"/>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F2F2F2"/>
        <bgColor rgb="FFF2F2F2"/>
      </patternFill>
    </fill>
    <fill>
      <patternFill patternType="solid">
        <fgColor rgb="FFFFFFFF"/>
        <bgColor rgb="FFFFFFFF"/>
      </patternFill>
    </fill>
    <fill>
      <patternFill patternType="solid">
        <fgColor rgb="FFD9D2E9"/>
        <bgColor rgb="FFD9D2E9"/>
      </patternFill>
    </fill>
    <fill>
      <patternFill patternType="solid">
        <fgColor rgb="FF8E7CC3"/>
        <bgColor rgb="FF8E7CC3"/>
      </patternFill>
    </fill>
    <fill>
      <patternFill patternType="solid">
        <fgColor theme="0"/>
        <bgColor theme="0"/>
      </patternFill>
    </fill>
    <fill>
      <patternFill patternType="solid">
        <fgColor rgb="FFC5E0B3"/>
        <bgColor rgb="FFC5E0B3"/>
      </patternFill>
    </fill>
    <fill>
      <patternFill patternType="solid">
        <fgColor theme="8"/>
        <bgColor theme="8"/>
      </patternFill>
    </fill>
    <fill>
      <patternFill patternType="solid">
        <fgColor theme="7"/>
        <bgColor theme="7"/>
      </patternFill>
    </fill>
    <fill>
      <patternFill patternType="solid">
        <fgColor rgb="FFCC99FF"/>
        <bgColor rgb="FFCC99FF"/>
      </patternFill>
    </fill>
    <fill>
      <patternFill patternType="solid">
        <fgColor rgb="FFFEF2CB"/>
        <bgColor rgb="FFFEF2CB"/>
      </patternFill>
    </fill>
    <fill>
      <patternFill patternType="solid">
        <fgColor rgb="FFB4C6E7"/>
        <bgColor rgb="FFB4C6E7"/>
      </patternFill>
    </fill>
    <fill>
      <patternFill patternType="solid">
        <fgColor rgb="FF36D668"/>
        <bgColor rgb="FF36D668"/>
      </patternFill>
    </fill>
    <fill>
      <patternFill patternType="solid">
        <fgColor rgb="FFFBE4D5"/>
        <bgColor rgb="FFFBE4D5"/>
      </patternFill>
    </fill>
    <fill>
      <patternFill patternType="solid">
        <fgColor rgb="FFE2EFD9"/>
        <bgColor rgb="FFE2EFD9"/>
      </patternFill>
    </fill>
    <fill>
      <patternFill patternType="solid">
        <fgColor rgb="FFFFF2CC"/>
        <bgColor rgb="FFFFF2CC"/>
      </patternFill>
    </fill>
    <fill>
      <patternFill patternType="solid">
        <fgColor rgb="FFDEEAF6"/>
        <bgColor rgb="FFDEEAF6"/>
      </patternFill>
    </fill>
    <fill>
      <patternFill patternType="solid">
        <fgColor rgb="FFA8D08D"/>
        <bgColor rgb="FFA8D08D"/>
      </patternFill>
    </fill>
    <fill>
      <patternFill patternType="solid">
        <fgColor rgb="FFA9D08E"/>
        <bgColor rgb="FFA9D08E"/>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rgb="FF93C47D"/>
        <bgColor rgb="FF93C47D"/>
      </patternFill>
    </fill>
    <fill>
      <patternFill patternType="solid">
        <fgColor rgb="FFFFD966"/>
        <bgColor rgb="FFFFD966"/>
      </patternFill>
    </fill>
    <fill>
      <patternFill patternType="solid">
        <fgColor rgb="FFEA9999"/>
        <bgColor rgb="FFEA9999"/>
      </patternFill>
    </fill>
    <fill>
      <patternFill patternType="solid">
        <fgColor rgb="FF434343"/>
        <bgColor rgb="FF434343"/>
      </patternFill>
    </fill>
    <fill>
      <patternFill patternType="solid">
        <fgColor theme="8" tint="0.79998168889431442"/>
        <bgColor rgb="FFFEF2CB"/>
      </patternFill>
    </fill>
    <fill>
      <patternFill patternType="solid">
        <fgColor theme="9" tint="0.79998168889431442"/>
        <bgColor rgb="FFFEF2CB"/>
      </patternFill>
    </fill>
    <fill>
      <patternFill patternType="solid">
        <fgColor theme="5" tint="0.79998168889431442"/>
        <bgColor rgb="FFFFFFFF"/>
      </patternFill>
    </fill>
    <fill>
      <patternFill patternType="solid">
        <fgColor theme="0"/>
        <bgColor rgb="FFF2F2F2"/>
      </patternFill>
    </fill>
    <fill>
      <patternFill patternType="solid">
        <fgColor theme="7" tint="0.39997558519241921"/>
        <bgColor indexed="64"/>
      </patternFill>
    </fill>
    <fill>
      <patternFill patternType="solid">
        <fgColor theme="0"/>
        <bgColor indexed="64"/>
      </patternFill>
    </fill>
    <fill>
      <patternFill patternType="solid">
        <fgColor theme="0"/>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tint="-4.9989318521683403E-2"/>
        <bgColor indexed="64"/>
      </patternFill>
    </fill>
    <fill>
      <patternFill patternType="solid">
        <fgColor theme="7" tint="0.79998168889431442"/>
        <bgColor indexed="64"/>
      </patternFill>
    </fill>
  </fills>
  <borders count="103">
    <border>
      <left/>
      <right/>
      <top/>
      <bottom/>
      <diagonal/>
    </border>
    <border>
      <left/>
      <right/>
      <top/>
      <bottom/>
      <diagonal/>
    </border>
    <border>
      <left/>
      <right/>
      <top/>
      <bottom/>
      <diagonal/>
    </border>
    <border>
      <left/>
      <right/>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style="thin">
        <color rgb="FF674EA7"/>
      </bottom>
      <diagonal/>
    </border>
    <border>
      <left/>
      <right/>
      <top style="thin">
        <color rgb="FF7030A0"/>
      </top>
      <bottom style="thin">
        <color rgb="FF674EA7"/>
      </bottom>
      <diagonal/>
    </border>
    <border>
      <left/>
      <right style="thin">
        <color rgb="FF7030A0"/>
      </right>
      <top style="thin">
        <color rgb="FF7030A0"/>
      </top>
      <bottom style="thin">
        <color rgb="FF674EA7"/>
      </bottom>
      <diagonal/>
    </border>
    <border>
      <left/>
      <right/>
      <top style="thin">
        <color rgb="FF7030A0"/>
      </top>
      <bottom style="thin">
        <color rgb="FF674EA7"/>
      </bottom>
      <diagonal/>
    </border>
    <border>
      <left style="thin">
        <color rgb="FF7030A0"/>
      </left>
      <right/>
      <top style="thin">
        <color rgb="FF7030A0"/>
      </top>
      <bottom/>
      <diagonal/>
    </border>
    <border>
      <left/>
      <right style="thin">
        <color rgb="FF7030A0"/>
      </right>
      <top/>
      <bottom style="thin">
        <color rgb="FF674EA7"/>
      </bottom>
      <diagonal/>
    </border>
    <border>
      <left/>
      <right style="thin">
        <color rgb="FF674EA7"/>
      </right>
      <top/>
      <bottom style="thin">
        <color rgb="FF674EA7"/>
      </bottom>
      <diagonal/>
    </border>
    <border>
      <left style="thin">
        <color rgb="FF7030A0"/>
      </left>
      <right/>
      <top style="thin">
        <color rgb="FF674EA7"/>
      </top>
      <bottom style="thin">
        <color rgb="FF674EA7"/>
      </bottom>
      <diagonal/>
    </border>
    <border>
      <left style="thin">
        <color rgb="FF7030A0"/>
      </left>
      <right style="thin">
        <color rgb="FF674EA7"/>
      </right>
      <top/>
      <bottom style="thin">
        <color rgb="FF674EA7"/>
      </bottom>
      <diagonal/>
    </border>
    <border>
      <left/>
      <right style="thin">
        <color rgb="FF7030A0"/>
      </right>
      <top/>
      <bottom style="thin">
        <color rgb="FF674EA7"/>
      </bottom>
      <diagonal/>
    </border>
    <border>
      <left/>
      <right style="thin">
        <color rgb="FF674EA7"/>
      </right>
      <top/>
      <bottom style="thin">
        <color rgb="FF674EA7"/>
      </bottom>
      <diagonal/>
    </border>
    <border>
      <left style="thin">
        <color rgb="FF7030A0"/>
      </left>
      <right/>
      <top/>
      <bottom style="thin">
        <color rgb="FF674EA7"/>
      </bottom>
      <diagonal/>
    </border>
    <border>
      <left/>
      <right/>
      <top/>
      <bottom/>
      <diagonal/>
    </border>
    <border>
      <left style="thin">
        <color rgb="FF7030A0"/>
      </left>
      <right/>
      <top/>
      <bottom style="thin">
        <color rgb="FF7030A0"/>
      </bottom>
      <diagonal/>
    </border>
    <border>
      <left style="thin">
        <color rgb="FF7030A0"/>
      </left>
      <right style="thin">
        <color rgb="FF674EA7"/>
      </right>
      <top/>
      <bottom style="thin">
        <color rgb="FF7030A0"/>
      </bottom>
      <diagonal/>
    </border>
    <border>
      <left/>
      <right style="thin">
        <color rgb="FF674EA7"/>
      </right>
      <top/>
      <bottom style="thin">
        <color rgb="FF7030A0"/>
      </bottom>
      <diagonal/>
    </border>
    <border>
      <left/>
      <right/>
      <top/>
      <bottom style="thin">
        <color rgb="FF674EA7"/>
      </bottom>
      <diagonal/>
    </border>
    <border>
      <left/>
      <right/>
      <top/>
      <bottom style="thin">
        <color rgb="FF674EA7"/>
      </bottom>
      <diagonal/>
    </border>
    <border>
      <left/>
      <right style="thin">
        <color rgb="FF674EA7"/>
      </right>
      <top/>
      <bottom style="thin">
        <color rgb="FF674EA7"/>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bottom style="thin">
        <color rgb="FFA5A5A5"/>
      </bottom>
      <diagonal/>
    </border>
    <border>
      <left/>
      <right style="thin">
        <color rgb="FFA5A5A5"/>
      </right>
      <top/>
      <bottom style="thin">
        <color rgb="FFA5A5A5"/>
      </bottom>
      <diagonal/>
    </border>
    <border>
      <left style="thin">
        <color rgb="FFA5A5A5"/>
      </left>
      <right style="thin">
        <color rgb="FFA5A5A5"/>
      </right>
      <top/>
      <bottom style="thin">
        <color rgb="FFA5A5A5"/>
      </bottom>
      <diagonal/>
    </border>
    <border>
      <left/>
      <right style="thin">
        <color rgb="FFA6A6A6"/>
      </right>
      <top style="thin">
        <color rgb="FFA6A6A6"/>
      </top>
      <bottom style="thin">
        <color rgb="FFA6A6A6"/>
      </bottom>
      <diagonal/>
    </border>
    <border>
      <left style="thin">
        <color rgb="FFA5A5A5"/>
      </left>
      <right style="thin">
        <color rgb="FFA5A5A5"/>
      </right>
      <top/>
      <bottom style="thin">
        <color rgb="FFA5A5A5"/>
      </bottom>
      <diagonal/>
    </border>
    <border>
      <left/>
      <right/>
      <top style="thin">
        <color rgb="FF7030A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top style="thick">
        <color rgb="FF7030A0"/>
      </top>
      <bottom style="thin">
        <color rgb="FF674EA7"/>
      </bottom>
      <diagonal/>
    </border>
    <border>
      <left/>
      <right/>
      <top style="thick">
        <color rgb="FF7030A0"/>
      </top>
      <bottom style="thin">
        <color rgb="FF674EA7"/>
      </bottom>
      <diagonal/>
    </border>
    <border>
      <left/>
      <right style="thick">
        <color rgb="FF7030A0"/>
      </right>
      <top style="thick">
        <color rgb="FF7030A0"/>
      </top>
      <bottom style="thin">
        <color rgb="FF674EA7"/>
      </bottom>
      <diagonal/>
    </border>
    <border>
      <left style="thick">
        <color rgb="FF7030A0"/>
      </left>
      <right/>
      <top style="thick">
        <color rgb="FF7030A0"/>
      </top>
      <bottom/>
      <diagonal/>
    </border>
    <border>
      <left style="thick">
        <color rgb="FF7030A0"/>
      </left>
      <right style="thin">
        <color rgb="FF674EA7"/>
      </right>
      <top style="thin">
        <color rgb="FF674EA7"/>
      </top>
      <bottom style="thin">
        <color rgb="FF674EA7"/>
      </bottom>
      <diagonal/>
    </border>
    <border>
      <left style="thin">
        <color rgb="FF674EA7"/>
      </left>
      <right style="thin">
        <color rgb="FF674EA7"/>
      </right>
      <top style="thin">
        <color rgb="FF674EA7"/>
      </top>
      <bottom style="thin">
        <color rgb="FF674EA7"/>
      </bottom>
      <diagonal/>
    </border>
    <border>
      <left style="thin">
        <color rgb="FF674EA7"/>
      </left>
      <right style="thick">
        <color rgb="FF7030A0"/>
      </right>
      <top style="thin">
        <color rgb="FF674EA7"/>
      </top>
      <bottom style="thin">
        <color rgb="FF674EA7"/>
      </bottom>
      <diagonal/>
    </border>
    <border>
      <left style="thick">
        <color rgb="FF7030A0"/>
      </left>
      <right/>
      <top style="thin">
        <color rgb="FF674EA7"/>
      </top>
      <bottom style="thin">
        <color rgb="FF674EA7"/>
      </bottom>
      <diagonal/>
    </border>
    <border>
      <left style="thick">
        <color rgb="FF7030A0"/>
      </left>
      <right style="medium">
        <color rgb="FFA5A5A5"/>
      </right>
      <top style="medium">
        <color rgb="FFCCCCCC"/>
      </top>
      <bottom style="medium">
        <color rgb="FF674EA7"/>
      </bottom>
      <diagonal/>
    </border>
    <border>
      <left style="medium">
        <color rgb="FFCCCCCC"/>
      </left>
      <right style="medium">
        <color rgb="FF674EA7"/>
      </right>
      <top style="medium">
        <color rgb="FFCCCCCC"/>
      </top>
      <bottom style="medium">
        <color rgb="FF674EA7"/>
      </bottom>
      <diagonal/>
    </border>
    <border>
      <left style="thick">
        <color rgb="FF7030A0"/>
      </left>
      <right/>
      <top style="thin">
        <color rgb="FF674EA7"/>
      </top>
      <bottom style="thick">
        <color rgb="FF7030A0"/>
      </bottom>
      <diagonal/>
    </border>
    <border>
      <left style="thick">
        <color rgb="FF7030A0"/>
      </left>
      <right style="thin">
        <color rgb="FF674EA7"/>
      </right>
      <top style="thin">
        <color rgb="FF674EA7"/>
      </top>
      <bottom style="thick">
        <color rgb="FF7030A0"/>
      </bottom>
      <diagonal/>
    </border>
    <border>
      <left style="thin">
        <color rgb="FF674EA7"/>
      </left>
      <right style="thick">
        <color rgb="FF7030A0"/>
      </right>
      <top style="thin">
        <color rgb="FF674EA7"/>
      </top>
      <bottom style="thick">
        <color rgb="FF7030A0"/>
      </bottom>
      <diagonal/>
    </border>
    <border>
      <left/>
      <right style="thick">
        <color rgb="FF674EA7"/>
      </right>
      <top/>
      <bottom style="thin">
        <color rgb="FF674EA7"/>
      </bottom>
      <diagonal/>
    </border>
    <border>
      <left style="thick">
        <color rgb="FF674EA7"/>
      </left>
      <right/>
      <top/>
      <bottom style="thin">
        <color rgb="FF674EA7"/>
      </bottom>
      <diagonal/>
    </border>
    <border>
      <left/>
      <right/>
      <top style="thick">
        <color rgb="FF7030A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16" fillId="0" borderId="19"/>
    <xf numFmtId="0" fontId="1" fillId="0" borderId="19"/>
    <xf numFmtId="42" fontId="134" fillId="0" borderId="0" applyFont="0" applyFill="0" applyBorder="0" applyAlignment="0" applyProtection="0"/>
  </cellStyleXfs>
  <cellXfs count="713">
    <xf numFmtId="0" fontId="0" fillId="0" borderId="0" xfId="0"/>
    <xf numFmtId="0" fontId="2"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7" borderId="14" xfId="0" applyFont="1" applyFill="1" applyBorder="1" applyAlignment="1">
      <alignment horizontal="left" vertical="center"/>
    </xf>
    <xf numFmtId="0" fontId="12" fillId="0" borderId="15" xfId="0" applyFont="1" applyBorder="1" applyAlignment="1">
      <alignment horizontal="center" vertical="center"/>
    </xf>
    <xf numFmtId="10" fontId="13" fillId="0" borderId="16" xfId="0" applyNumberFormat="1" applyFont="1" applyBorder="1" applyAlignment="1">
      <alignment horizontal="center" vertical="center"/>
    </xf>
    <xf numFmtId="0" fontId="12" fillId="0" borderId="17" xfId="0" applyFont="1" applyBorder="1" applyAlignment="1">
      <alignment horizontal="center" vertical="center"/>
    </xf>
    <xf numFmtId="0" fontId="13" fillId="0" borderId="16" xfId="0" applyFont="1" applyBorder="1" applyAlignment="1">
      <alignment horizontal="center" vertical="center"/>
    </xf>
    <xf numFmtId="0" fontId="14" fillId="0" borderId="0" xfId="0" applyFont="1" applyAlignment="1">
      <alignment vertical="center"/>
    </xf>
    <xf numFmtId="0" fontId="8" fillId="7" borderId="18" xfId="0" applyFont="1" applyFill="1" applyBorder="1" applyAlignment="1">
      <alignment horizontal="left" vertical="center"/>
    </xf>
    <xf numFmtId="0" fontId="8" fillId="0" borderId="17" xfId="0" applyFont="1" applyBorder="1" applyAlignment="1">
      <alignment horizontal="center" vertical="center"/>
    </xf>
    <xf numFmtId="0" fontId="14" fillId="7" borderId="19" xfId="0" applyFont="1" applyFill="1" applyBorder="1" applyAlignment="1">
      <alignment horizontal="left" vertical="center"/>
    </xf>
    <xf numFmtId="0" fontId="15" fillId="0" borderId="0" xfId="0" applyFont="1" applyAlignment="1">
      <alignment vertical="center"/>
    </xf>
    <xf numFmtId="0" fontId="11" fillId="0" borderId="0" xfId="0" applyFont="1" applyAlignment="1">
      <alignment horizontal="center" vertical="center"/>
    </xf>
    <xf numFmtId="0" fontId="11" fillId="8" borderId="20" xfId="0" applyFont="1" applyFill="1" applyBorder="1" applyAlignment="1">
      <alignment horizontal="left" vertical="center"/>
    </xf>
    <xf numFmtId="0" fontId="11" fillId="8" borderId="21" xfId="0" applyFont="1" applyFill="1" applyBorder="1" applyAlignment="1">
      <alignment horizontal="center" vertical="center"/>
    </xf>
    <xf numFmtId="10" fontId="11" fillId="8" borderId="21" xfId="0" applyNumberFormat="1" applyFont="1" applyFill="1" applyBorder="1" applyAlignment="1">
      <alignment horizontal="center" vertical="center"/>
    </xf>
    <xf numFmtId="0" fontId="11" fillId="8" borderId="22" xfId="0" applyFont="1" applyFill="1" applyBorder="1" applyAlignment="1">
      <alignment horizontal="center" vertical="center"/>
    </xf>
    <xf numFmtId="0" fontId="16" fillId="0" borderId="0" xfId="0" applyFont="1" applyAlignment="1">
      <alignment vertical="center"/>
    </xf>
    <xf numFmtId="0" fontId="5" fillId="0" borderId="0" xfId="0" applyFont="1" applyAlignment="1">
      <alignment horizontal="left" vertical="center"/>
    </xf>
    <xf numFmtId="0" fontId="17" fillId="0" borderId="0" xfId="0" applyFont="1" applyAlignment="1">
      <alignment vertical="center"/>
    </xf>
    <xf numFmtId="0" fontId="5" fillId="7" borderId="19" xfId="0" applyFont="1" applyFill="1" applyBorder="1" applyAlignment="1">
      <alignment vertical="center"/>
    </xf>
    <xf numFmtId="0" fontId="8" fillId="0" borderId="0" xfId="0" applyFont="1" applyAlignment="1">
      <alignment horizontal="left" vertical="center" wrapText="1"/>
    </xf>
    <xf numFmtId="0" fontId="11" fillId="3" borderId="19" xfId="0" applyFont="1" applyFill="1" applyBorder="1" applyAlignment="1">
      <alignment horizontal="left" vertical="center"/>
    </xf>
    <xf numFmtId="0" fontId="11" fillId="3" borderId="26" xfId="0" applyFont="1" applyFill="1" applyBorder="1" applyAlignment="1">
      <alignment horizontal="center" vertical="center"/>
    </xf>
    <xf numFmtId="0" fontId="11" fillId="3" borderId="27" xfId="0" applyFont="1" applyFill="1" applyBorder="1" applyAlignment="1">
      <alignment horizontal="center" vertical="center"/>
    </xf>
    <xf numFmtId="0" fontId="8" fillId="7" borderId="19" xfId="0" applyFont="1" applyFill="1" applyBorder="1" applyAlignment="1">
      <alignment horizontal="left" vertical="center"/>
    </xf>
    <xf numFmtId="0" fontId="8" fillId="0" borderId="28" xfId="0" applyFont="1" applyBorder="1" applyAlignment="1">
      <alignment horizontal="center" vertical="center"/>
    </xf>
    <xf numFmtId="10" fontId="8" fillId="0" borderId="28" xfId="0" applyNumberFormat="1" applyFont="1" applyBorder="1" applyAlignment="1">
      <alignment horizontal="center" vertical="center"/>
    </xf>
    <xf numFmtId="0" fontId="8" fillId="7" borderId="29" xfId="0" applyFont="1" applyFill="1" applyBorder="1" applyAlignment="1">
      <alignment horizontal="center" vertical="center"/>
    </xf>
    <xf numFmtId="0" fontId="8" fillId="0" borderId="0" xfId="0" applyFont="1" applyAlignment="1">
      <alignment vertical="center"/>
    </xf>
    <xf numFmtId="0" fontId="11" fillId="0" borderId="28" xfId="0" applyFont="1" applyBorder="1" applyAlignment="1">
      <alignment horizontal="center" vertical="center"/>
    </xf>
    <xf numFmtId="0" fontId="11" fillId="7" borderId="19" xfId="0" applyFont="1" applyFill="1" applyBorder="1" applyAlignment="1">
      <alignment horizontal="right" vertical="center"/>
    </xf>
    <xf numFmtId="0" fontId="11" fillId="8" borderId="30" xfId="0" applyFont="1" applyFill="1" applyBorder="1" applyAlignment="1">
      <alignment horizontal="center" vertical="center"/>
    </xf>
    <xf numFmtId="0" fontId="11" fillId="8" borderId="29" xfId="0" applyFont="1" applyFill="1" applyBorder="1" applyAlignment="1">
      <alignment horizontal="center" vertical="center"/>
    </xf>
    <xf numFmtId="10" fontId="11" fillId="8" borderId="29" xfId="0" applyNumberFormat="1" applyFont="1" applyFill="1" applyBorder="1" applyAlignment="1">
      <alignment horizontal="center" vertical="center"/>
    </xf>
    <xf numFmtId="0" fontId="11" fillId="0" borderId="0" xfId="0" applyFont="1" applyAlignment="1">
      <alignment vertical="center"/>
    </xf>
    <xf numFmtId="0" fontId="8" fillId="0" borderId="0" xfId="0" applyFont="1" applyAlignment="1">
      <alignment horizontal="left" vertical="center"/>
    </xf>
    <xf numFmtId="0" fontId="20" fillId="0" borderId="0" xfId="0" applyFont="1" applyAlignment="1">
      <alignment vertical="center"/>
    </xf>
    <xf numFmtId="10" fontId="21" fillId="0" borderId="31" xfId="0" applyNumberFormat="1" applyFont="1" applyBorder="1" applyAlignment="1">
      <alignment horizontal="center" vertical="center"/>
    </xf>
    <xf numFmtId="0" fontId="8" fillId="0" borderId="32" xfId="0" applyFont="1" applyBorder="1" applyAlignment="1">
      <alignment horizontal="center" vertical="center"/>
    </xf>
    <xf numFmtId="10" fontId="11" fillId="8" borderId="27" xfId="0" applyNumberFormat="1" applyFont="1" applyFill="1" applyBorder="1" applyAlignment="1">
      <alignment horizontal="center" vertical="center"/>
    </xf>
    <xf numFmtId="0" fontId="11" fillId="0" borderId="0" xfId="0" applyFont="1" applyAlignment="1">
      <alignment horizontal="left" vertical="center"/>
    </xf>
    <xf numFmtId="0" fontId="22" fillId="0" borderId="0" xfId="0" applyFont="1" applyAlignment="1">
      <alignment vertical="center"/>
    </xf>
    <xf numFmtId="0" fontId="5" fillId="0" borderId="0" xfId="0" applyFont="1" applyAlignment="1">
      <alignment horizontal="center" vertical="center"/>
    </xf>
    <xf numFmtId="164" fontId="23" fillId="0" borderId="33" xfId="0" applyNumberFormat="1" applyFont="1" applyBorder="1" applyAlignment="1">
      <alignment horizontal="left" vertical="center"/>
    </xf>
    <xf numFmtId="0" fontId="5" fillId="0" borderId="33" xfId="0" applyFont="1" applyBorder="1" applyAlignment="1">
      <alignment vertical="center"/>
    </xf>
    <xf numFmtId="0" fontId="24" fillId="10" borderId="45" xfId="0" applyFont="1" applyFill="1" applyBorder="1" applyAlignment="1">
      <alignment vertical="center"/>
    </xf>
    <xf numFmtId="0" fontId="24" fillId="10" borderId="45" xfId="0" applyFont="1" applyFill="1" applyBorder="1" applyAlignment="1">
      <alignment horizontal="center" vertical="center" wrapText="1"/>
    </xf>
    <xf numFmtId="0" fontId="24" fillId="10" borderId="45" xfId="0" applyFont="1" applyFill="1" applyBorder="1" applyAlignment="1">
      <alignment horizontal="center" vertical="center"/>
    </xf>
    <xf numFmtId="0" fontId="18" fillId="10" borderId="19" xfId="0" applyFont="1" applyFill="1" applyBorder="1" applyAlignment="1">
      <alignment vertical="center"/>
    </xf>
    <xf numFmtId="0" fontId="24" fillId="10" borderId="19" xfId="0" applyFont="1" applyFill="1" applyBorder="1" applyAlignment="1">
      <alignment vertical="center"/>
    </xf>
    <xf numFmtId="0" fontId="24" fillId="10" borderId="19" xfId="0" applyFont="1" applyFill="1" applyBorder="1" applyAlignment="1">
      <alignment horizontal="center" vertical="center"/>
    </xf>
    <xf numFmtId="1" fontId="24" fillId="10" borderId="19" xfId="0" applyNumberFormat="1" applyFont="1" applyFill="1" applyBorder="1" applyAlignment="1">
      <alignment horizontal="center" vertical="center"/>
    </xf>
    <xf numFmtId="1" fontId="24" fillId="10" borderId="19" xfId="0" applyNumberFormat="1" applyFont="1" applyFill="1" applyBorder="1" applyAlignment="1">
      <alignment vertical="center"/>
    </xf>
    <xf numFmtId="0" fontId="24" fillId="10" borderId="19" xfId="0" applyFont="1" applyFill="1" applyBorder="1" applyAlignment="1">
      <alignment vertical="center" wrapText="1"/>
    </xf>
    <xf numFmtId="0" fontId="24" fillId="10" borderId="19" xfId="0" applyFont="1" applyFill="1" applyBorder="1" applyAlignment="1">
      <alignment horizontal="left" vertical="center" wrapText="1"/>
    </xf>
    <xf numFmtId="0" fontId="24" fillId="10" borderId="19" xfId="0" applyFont="1" applyFill="1" applyBorder="1" applyAlignment="1">
      <alignment horizontal="left" vertical="center"/>
    </xf>
    <xf numFmtId="0" fontId="27" fillId="10" borderId="19" xfId="0" applyFont="1" applyFill="1" applyBorder="1" applyAlignment="1">
      <alignment horizontal="left" vertical="center" wrapText="1"/>
    </xf>
    <xf numFmtId="0" fontId="27" fillId="10" borderId="19" xfId="0" applyFont="1" applyFill="1" applyBorder="1" applyAlignment="1">
      <alignment horizontal="center" vertical="center" wrapText="1"/>
    </xf>
    <xf numFmtId="0" fontId="24" fillId="0" borderId="0" xfId="0" applyFont="1" applyAlignment="1">
      <alignment vertical="center"/>
    </xf>
    <xf numFmtId="0" fontId="30" fillId="10" borderId="46" xfId="0" applyFont="1" applyFill="1" applyBorder="1" applyAlignment="1">
      <alignment vertical="center"/>
    </xf>
    <xf numFmtId="0" fontId="30" fillId="10" borderId="19" xfId="0" applyFont="1" applyFill="1" applyBorder="1" applyAlignment="1">
      <alignment vertical="center"/>
    </xf>
    <xf numFmtId="0" fontId="30" fillId="10" borderId="19" xfId="0" applyFont="1" applyFill="1" applyBorder="1" applyAlignment="1">
      <alignment horizontal="center" vertical="center" wrapText="1"/>
    </xf>
    <xf numFmtId="0" fontId="30" fillId="10" borderId="19" xfId="0" applyFont="1" applyFill="1" applyBorder="1" applyAlignment="1">
      <alignment horizontal="center" vertical="center"/>
    </xf>
    <xf numFmtId="0" fontId="31" fillId="10" borderId="19" xfId="0" applyFont="1" applyFill="1" applyBorder="1" applyAlignment="1">
      <alignment vertical="center"/>
    </xf>
    <xf numFmtId="0" fontId="32" fillId="0" borderId="0" xfId="0" applyFont="1" applyAlignment="1">
      <alignment vertical="center"/>
    </xf>
    <xf numFmtId="0" fontId="33"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3" xfId="0" applyFont="1" applyBorder="1" applyAlignment="1">
      <alignment horizontal="center" vertical="center" textRotation="90" wrapText="1"/>
    </xf>
    <xf numFmtId="0" fontId="34" fillId="0" borderId="34" xfId="0" applyFont="1" applyBorder="1" applyAlignment="1">
      <alignment horizontal="center" vertical="center" wrapText="1"/>
    </xf>
    <xf numFmtId="0" fontId="22" fillId="0" borderId="59" xfId="0" applyFont="1" applyBorder="1" applyAlignment="1">
      <alignment vertical="center"/>
    </xf>
    <xf numFmtId="0" fontId="22" fillId="0" borderId="60" xfId="0" applyFont="1" applyBorder="1" applyAlignment="1">
      <alignment vertical="center" wrapText="1"/>
    </xf>
    <xf numFmtId="0" fontId="22" fillId="0" borderId="60" xfId="0" applyFont="1" applyBorder="1" applyAlignment="1">
      <alignment vertical="center"/>
    </xf>
    <xf numFmtId="0" fontId="22" fillId="0" borderId="63" xfId="0" applyFont="1" applyBorder="1" applyAlignment="1">
      <alignment vertical="center"/>
    </xf>
    <xf numFmtId="0" fontId="22" fillId="0" borderId="64" xfId="0" applyFont="1" applyBorder="1" applyAlignment="1">
      <alignment vertical="center" wrapText="1"/>
    </xf>
    <xf numFmtId="0" fontId="22" fillId="0" borderId="64" xfId="0" applyFont="1" applyBorder="1" applyAlignment="1">
      <alignment vertical="center"/>
    </xf>
    <xf numFmtId="1" fontId="33" fillId="0" borderId="65" xfId="0" applyNumberFormat="1" applyFont="1" applyBorder="1" applyAlignment="1">
      <alignment horizontal="center" vertical="center" wrapText="1"/>
    </xf>
    <xf numFmtId="1" fontId="33" fillId="0" borderId="66" xfId="0" applyNumberFormat="1" applyFont="1" applyBorder="1" applyAlignment="1">
      <alignment horizontal="center" vertical="center" wrapText="1"/>
    </xf>
    <xf numFmtId="1" fontId="33" fillId="0" borderId="67" xfId="0" applyNumberFormat="1" applyFont="1" applyBorder="1" applyAlignment="1">
      <alignment horizontal="center" vertical="center" wrapText="1"/>
    </xf>
    <xf numFmtId="0" fontId="26" fillId="0" borderId="39" xfId="0" applyFont="1" applyBorder="1" applyAlignment="1">
      <alignment horizontal="center" vertical="center" wrapText="1"/>
    </xf>
    <xf numFmtId="0" fontId="26" fillId="0" borderId="66"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26"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7" xfId="0" applyFont="1" applyBorder="1" applyAlignment="1">
      <alignment horizontal="center" vertical="center" wrapText="1"/>
    </xf>
    <xf numFmtId="0" fontId="27" fillId="16" borderId="66" xfId="0" applyFont="1" applyFill="1" applyBorder="1" applyAlignment="1">
      <alignment horizontal="center" vertical="center" wrapText="1"/>
    </xf>
    <xf numFmtId="0" fontId="36" fillId="16" borderId="66" xfId="0" applyFont="1" applyFill="1" applyBorder="1" applyAlignment="1">
      <alignment horizontal="left" vertical="center" wrapText="1"/>
    </xf>
    <xf numFmtId="0" fontId="36" fillId="16" borderId="66" xfId="0" applyFont="1" applyFill="1" applyBorder="1" applyAlignment="1">
      <alignment horizontal="center" vertical="center" wrapText="1"/>
    </xf>
    <xf numFmtId="165" fontId="36" fillId="16" borderId="66" xfId="0" applyNumberFormat="1" applyFont="1" applyFill="1" applyBorder="1" applyAlignment="1">
      <alignment horizontal="center" vertical="center" wrapText="1"/>
    </xf>
    <xf numFmtId="166" fontId="36" fillId="16" borderId="68" xfId="0" applyNumberFormat="1" applyFont="1" applyFill="1" applyBorder="1" applyAlignment="1">
      <alignment horizontal="center" vertical="center" wrapText="1"/>
    </xf>
    <xf numFmtId="1" fontId="36" fillId="16" borderId="65" xfId="0" applyNumberFormat="1" applyFont="1" applyFill="1" applyBorder="1" applyAlignment="1">
      <alignment horizontal="center" vertical="center" wrapText="1"/>
    </xf>
    <xf numFmtId="1" fontId="36" fillId="16" borderId="66" xfId="0" applyNumberFormat="1" applyFont="1" applyFill="1" applyBorder="1" applyAlignment="1">
      <alignment horizontal="center" vertical="center" wrapText="1"/>
    </xf>
    <xf numFmtId="1" fontId="36" fillId="16" borderId="67" xfId="0" applyNumberFormat="1" applyFont="1" applyFill="1" applyBorder="1" applyAlignment="1">
      <alignment horizontal="center" vertical="center" wrapText="1"/>
    </xf>
    <xf numFmtId="0" fontId="27" fillId="16" borderId="69" xfId="0" applyFont="1" applyFill="1" applyBorder="1" applyAlignment="1">
      <alignment horizontal="center" vertical="center" wrapText="1"/>
    </xf>
    <xf numFmtId="0" fontId="37" fillId="16" borderId="66" xfId="0" applyFont="1" applyFill="1" applyBorder="1" applyAlignment="1">
      <alignment horizontal="center" vertical="center" wrapText="1"/>
    </xf>
    <xf numFmtId="0" fontId="27" fillId="16" borderId="66" xfId="0" applyFont="1" applyFill="1" applyBorder="1" applyAlignment="1">
      <alignment horizontal="left" vertical="center" wrapText="1"/>
    </xf>
    <xf numFmtId="0" fontId="27" fillId="16" borderId="67" xfId="0" applyFont="1" applyFill="1" applyBorder="1" applyAlignment="1">
      <alignment horizontal="center" vertical="center" wrapText="1"/>
    </xf>
    <xf numFmtId="0" fontId="27" fillId="16" borderId="65" xfId="0" applyFont="1" applyFill="1" applyBorder="1" applyAlignment="1">
      <alignment horizontal="center" vertical="center" wrapText="1"/>
    </xf>
    <xf numFmtId="0" fontId="38" fillId="16" borderId="66" xfId="0" applyFont="1" applyFill="1" applyBorder="1" applyAlignment="1">
      <alignment horizontal="center" vertical="center" wrapText="1"/>
    </xf>
    <xf numFmtId="167" fontId="27" fillId="16" borderId="66" xfId="0" applyNumberFormat="1" applyFont="1" applyFill="1" applyBorder="1" applyAlignment="1">
      <alignment horizontal="center" vertical="center"/>
    </xf>
    <xf numFmtId="165" fontId="36" fillId="16" borderId="68" xfId="0" applyNumberFormat="1" applyFont="1" applyFill="1" applyBorder="1" applyAlignment="1">
      <alignment horizontal="center" vertical="center" wrapText="1"/>
    </xf>
    <xf numFmtId="1" fontId="36" fillId="16" borderId="65" xfId="0" applyNumberFormat="1" applyFont="1" applyFill="1" applyBorder="1" applyAlignment="1">
      <alignment horizontal="center" vertical="center"/>
    </xf>
    <xf numFmtId="1" fontId="36" fillId="16" borderId="66" xfId="0" applyNumberFormat="1" applyFont="1" applyFill="1" applyBorder="1" applyAlignment="1">
      <alignment horizontal="center" vertical="center"/>
    </xf>
    <xf numFmtId="1" fontId="36" fillId="16" borderId="67" xfId="0" applyNumberFormat="1" applyFont="1" applyFill="1" applyBorder="1" applyAlignment="1">
      <alignment horizontal="center" vertical="center"/>
    </xf>
    <xf numFmtId="0" fontId="27" fillId="16" borderId="66" xfId="0" applyFont="1" applyFill="1" applyBorder="1" applyAlignment="1">
      <alignment horizontal="center" vertical="center"/>
    </xf>
    <xf numFmtId="0" fontId="33" fillId="16" borderId="65" xfId="0" applyFont="1" applyFill="1" applyBorder="1" applyAlignment="1">
      <alignment horizontal="center" vertical="center" wrapText="1"/>
    </xf>
    <xf numFmtId="0" fontId="33" fillId="16" borderId="66" xfId="0" applyFont="1" applyFill="1" applyBorder="1" applyAlignment="1">
      <alignment horizontal="center" vertical="center" wrapText="1"/>
    </xf>
    <xf numFmtId="0" fontId="33" fillId="16" borderId="67" xfId="0" applyFont="1" applyFill="1" applyBorder="1" applyAlignment="1">
      <alignment horizontal="center" vertical="center" wrapText="1"/>
    </xf>
    <xf numFmtId="0" fontId="39" fillId="16" borderId="69" xfId="0" applyFont="1" applyFill="1" applyBorder="1" applyAlignment="1">
      <alignment horizontal="center" vertical="center" wrapText="1"/>
    </xf>
    <xf numFmtId="0" fontId="40" fillId="16" borderId="69" xfId="0" applyFont="1" applyFill="1" applyBorder="1" applyAlignment="1">
      <alignment horizontal="center" vertical="center"/>
    </xf>
    <xf numFmtId="0" fontId="41" fillId="16" borderId="66" xfId="0" applyFont="1" applyFill="1" applyBorder="1" applyAlignment="1">
      <alignment horizontal="left" vertical="center" wrapText="1"/>
    </xf>
    <xf numFmtId="0" fontId="27" fillId="16" borderId="66" xfId="0" applyFont="1" applyFill="1" applyBorder="1" applyAlignment="1">
      <alignment vertical="center" wrapText="1"/>
    </xf>
    <xf numFmtId="0" fontId="39" fillId="16" borderId="66" xfId="0" applyFont="1" applyFill="1" applyBorder="1" applyAlignment="1">
      <alignment horizontal="center" vertical="center" wrapText="1"/>
    </xf>
    <xf numFmtId="0" fontId="39" fillId="16" borderId="70" xfId="0" applyFont="1" applyFill="1" applyBorder="1" applyAlignment="1">
      <alignment horizontal="center" vertical="center" wrapText="1"/>
    </xf>
    <xf numFmtId="0" fontId="39" fillId="16" borderId="71" xfId="0" applyFont="1" applyFill="1" applyBorder="1" applyAlignment="1">
      <alignment horizontal="center" vertical="center" wrapText="1"/>
    </xf>
    <xf numFmtId="0" fontId="27" fillId="16" borderId="69" xfId="0" applyFont="1" applyFill="1" applyBorder="1" applyAlignment="1">
      <alignment horizontal="left" vertical="center" wrapText="1"/>
    </xf>
    <xf numFmtId="0" fontId="42" fillId="16" borderId="66" xfId="0" applyFont="1" applyFill="1" applyBorder="1" applyAlignment="1">
      <alignment horizontal="center" vertical="center" wrapText="1"/>
    </xf>
    <xf numFmtId="168" fontId="27" fillId="16" borderId="66" xfId="0" applyNumberFormat="1" applyFont="1" applyFill="1" applyBorder="1" applyAlignment="1">
      <alignment horizontal="center" vertical="center"/>
    </xf>
    <xf numFmtId="0" fontId="36" fillId="16" borderId="67" xfId="0" applyFont="1" applyFill="1" applyBorder="1" applyAlignment="1">
      <alignment horizontal="center" vertical="center" wrapText="1"/>
    </xf>
    <xf numFmtId="9" fontId="36" fillId="16" borderId="65" xfId="0" applyNumberFormat="1" applyFont="1" applyFill="1" applyBorder="1" applyAlignment="1">
      <alignment horizontal="center" vertical="center"/>
    </xf>
    <xf numFmtId="9" fontId="36" fillId="16" borderId="66" xfId="0" applyNumberFormat="1" applyFont="1" applyFill="1" applyBorder="1" applyAlignment="1">
      <alignment horizontal="center" vertical="center"/>
    </xf>
    <xf numFmtId="9" fontId="36" fillId="16" borderId="67" xfId="0" applyNumberFormat="1" applyFont="1" applyFill="1" applyBorder="1" applyAlignment="1">
      <alignment horizontal="center" vertical="center"/>
    </xf>
    <xf numFmtId="2" fontId="27" fillId="16" borderId="66" xfId="0" applyNumberFormat="1" applyFont="1" applyFill="1" applyBorder="1" applyAlignment="1">
      <alignment horizontal="center" vertical="center"/>
    </xf>
    <xf numFmtId="0" fontId="27" fillId="16" borderId="69" xfId="0" applyFont="1" applyFill="1" applyBorder="1" applyAlignment="1">
      <alignment vertical="center"/>
    </xf>
    <xf numFmtId="0" fontId="43" fillId="16" borderId="66" xfId="0" applyFont="1" applyFill="1" applyBorder="1" applyAlignment="1">
      <alignment vertical="center" wrapText="1"/>
    </xf>
    <xf numFmtId="0" fontId="26" fillId="16" borderId="66" xfId="0" applyFont="1" applyFill="1" applyBorder="1" applyAlignment="1">
      <alignment horizontal="left" vertical="center" wrapText="1"/>
    </xf>
    <xf numFmtId="0" fontId="27" fillId="16" borderId="69" xfId="0" applyFont="1" applyFill="1" applyBorder="1" applyAlignment="1">
      <alignment horizontal="center" vertical="center"/>
    </xf>
    <xf numFmtId="0" fontId="36" fillId="16" borderId="65" xfId="0" applyFont="1" applyFill="1" applyBorder="1" applyAlignment="1">
      <alignment horizontal="center" vertical="center" wrapText="1"/>
    </xf>
    <xf numFmtId="0" fontId="44" fillId="16" borderId="69" xfId="0" applyFont="1" applyFill="1" applyBorder="1" applyAlignment="1">
      <alignment horizontal="center" vertical="center" wrapText="1"/>
    </xf>
    <xf numFmtId="0" fontId="39" fillId="16" borderId="66" xfId="0" applyFont="1" applyFill="1" applyBorder="1" applyAlignment="1">
      <alignment horizontal="center" vertical="center"/>
    </xf>
    <xf numFmtId="0" fontId="39" fillId="16" borderId="69" xfId="0" applyFont="1" applyFill="1" applyBorder="1" applyAlignment="1">
      <alignment horizontal="center" vertical="center"/>
    </xf>
    <xf numFmtId="0" fontId="39" fillId="16" borderId="69" xfId="0" applyFont="1" applyFill="1" applyBorder="1" applyAlignment="1">
      <alignment horizontal="left" vertical="center" wrapText="1"/>
    </xf>
    <xf numFmtId="0" fontId="45" fillId="16" borderId="69" xfId="0" applyFont="1" applyFill="1" applyBorder="1" applyAlignment="1">
      <alignment horizontal="center" vertical="center" wrapText="1"/>
    </xf>
    <xf numFmtId="0" fontId="34" fillId="16" borderId="66" xfId="0" applyFont="1" applyFill="1" applyBorder="1" applyAlignment="1">
      <alignment horizontal="center" vertical="center" wrapText="1"/>
    </xf>
    <xf numFmtId="0" fontId="46" fillId="16" borderId="66" xfId="0" applyFont="1" applyFill="1" applyBorder="1" applyAlignment="1">
      <alignment horizontal="center" vertical="center" wrapText="1"/>
    </xf>
    <xf numFmtId="0" fontId="33" fillId="17" borderId="66" xfId="0" applyFont="1" applyFill="1" applyBorder="1" applyAlignment="1">
      <alignment horizontal="center" vertical="center" textRotation="90" wrapText="1"/>
    </xf>
    <xf numFmtId="0" fontId="34" fillId="17" borderId="66" xfId="0" applyFont="1" applyFill="1" applyBorder="1" applyAlignment="1">
      <alignment horizontal="center" vertical="center" wrapText="1"/>
    </xf>
    <xf numFmtId="0" fontId="27" fillId="17" borderId="66" xfId="0" applyFont="1" applyFill="1" applyBorder="1" applyAlignment="1">
      <alignment horizontal="center" vertical="center"/>
    </xf>
    <xf numFmtId="0" fontId="26" fillId="17" borderId="66" xfId="0" applyFont="1" applyFill="1" applyBorder="1" applyAlignment="1">
      <alignment horizontal="left" vertical="center" wrapText="1"/>
    </xf>
    <xf numFmtId="0" fontId="36" fillId="17" borderId="66" xfId="0" applyFont="1" applyFill="1" applyBorder="1" applyAlignment="1">
      <alignment horizontal="left" vertical="center" wrapText="1"/>
    </xf>
    <xf numFmtId="1" fontId="36" fillId="17" borderId="65" xfId="0" applyNumberFormat="1" applyFont="1" applyFill="1" applyBorder="1" applyAlignment="1">
      <alignment horizontal="center" vertical="center"/>
    </xf>
    <xf numFmtId="1" fontId="36" fillId="17" borderId="66" xfId="0" applyNumberFormat="1" applyFont="1" applyFill="1" applyBorder="1" applyAlignment="1">
      <alignment horizontal="center" vertical="center"/>
    </xf>
    <xf numFmtId="1" fontId="36" fillId="17" borderId="67" xfId="0" applyNumberFormat="1" applyFont="1" applyFill="1" applyBorder="1" applyAlignment="1">
      <alignment horizontal="center" vertical="center"/>
    </xf>
    <xf numFmtId="0" fontId="27" fillId="17" borderId="69" xfId="0" applyFont="1" applyFill="1" applyBorder="1" applyAlignment="1">
      <alignment vertical="center" wrapText="1"/>
    </xf>
    <xf numFmtId="0" fontId="27" fillId="17" borderId="66" xfId="0" applyFont="1" applyFill="1" applyBorder="1" applyAlignment="1">
      <alignment vertical="center"/>
    </xf>
    <xf numFmtId="0" fontId="27" fillId="17" borderId="66" xfId="0" applyFont="1" applyFill="1" applyBorder="1" applyAlignment="1">
      <alignment horizontal="left" vertical="center" wrapText="1"/>
    </xf>
    <xf numFmtId="0" fontId="27" fillId="17" borderId="66" xfId="0" applyFont="1" applyFill="1" applyBorder="1" applyAlignment="1">
      <alignment horizontal="left" vertical="center"/>
    </xf>
    <xf numFmtId="0" fontId="27" fillId="17" borderId="67" xfId="0" applyFont="1" applyFill="1" applyBorder="1" applyAlignment="1">
      <alignment horizontal="center" vertical="center"/>
    </xf>
    <xf numFmtId="0" fontId="27" fillId="17" borderId="65" xfId="0" applyFont="1" applyFill="1" applyBorder="1" applyAlignment="1">
      <alignment horizontal="center" vertical="center"/>
    </xf>
    <xf numFmtId="0" fontId="27" fillId="17" borderId="66" xfId="0" applyFont="1" applyFill="1" applyBorder="1" applyAlignment="1">
      <alignment horizontal="center" vertical="center" wrapText="1"/>
    </xf>
    <xf numFmtId="167" fontId="27" fillId="18" borderId="66" xfId="0" applyNumberFormat="1" applyFont="1" applyFill="1" applyBorder="1" applyAlignment="1">
      <alignment horizontal="center" vertical="center"/>
    </xf>
    <xf numFmtId="0" fontId="36" fillId="18" borderId="66" xfId="0" applyFont="1" applyFill="1" applyBorder="1" applyAlignment="1">
      <alignment horizontal="left" vertical="center" wrapText="1"/>
    </xf>
    <xf numFmtId="0" fontId="36" fillId="18" borderId="66" xfId="0" applyFont="1" applyFill="1" applyBorder="1" applyAlignment="1">
      <alignment horizontal="center" vertical="center" wrapText="1"/>
    </xf>
    <xf numFmtId="1" fontId="36" fillId="18" borderId="65" xfId="0" applyNumberFormat="1" applyFont="1" applyFill="1" applyBorder="1" applyAlignment="1">
      <alignment horizontal="center" vertical="center"/>
    </xf>
    <xf numFmtId="1" fontId="36" fillId="18" borderId="66" xfId="0" applyNumberFormat="1" applyFont="1" applyFill="1" applyBorder="1" applyAlignment="1">
      <alignment horizontal="center" vertical="center"/>
    </xf>
    <xf numFmtId="1" fontId="36" fillId="18" borderId="67" xfId="0" applyNumberFormat="1" applyFont="1" applyFill="1" applyBorder="1" applyAlignment="1">
      <alignment horizontal="center" vertical="center"/>
    </xf>
    <xf numFmtId="0" fontId="27" fillId="18" borderId="69" xfId="0" applyFont="1" applyFill="1" applyBorder="1" applyAlignment="1">
      <alignment horizontal="center" vertical="center" wrapText="1"/>
    </xf>
    <xf numFmtId="0" fontId="47" fillId="18" borderId="66" xfId="0" applyFont="1" applyFill="1" applyBorder="1" applyAlignment="1">
      <alignment horizontal="center" vertical="center" wrapText="1"/>
    </xf>
    <xf numFmtId="0" fontId="27" fillId="18" borderId="66" xfId="0" applyFont="1" applyFill="1" applyBorder="1" applyAlignment="1">
      <alignment horizontal="center" vertical="center"/>
    </xf>
    <xf numFmtId="0" fontId="27" fillId="18" borderId="66" xfId="0" applyFont="1" applyFill="1" applyBorder="1" applyAlignment="1">
      <alignment vertical="center" wrapText="1"/>
    </xf>
    <xf numFmtId="0" fontId="27" fillId="18" borderId="66" xfId="0" applyFont="1" applyFill="1" applyBorder="1" applyAlignment="1">
      <alignment horizontal="left" vertical="center" wrapText="1"/>
    </xf>
    <xf numFmtId="0" fontId="27" fillId="18" borderId="66" xfId="0" applyFont="1" applyFill="1" applyBorder="1" applyAlignment="1">
      <alignment horizontal="center" vertical="center" wrapText="1"/>
    </xf>
    <xf numFmtId="0" fontId="27" fillId="18" borderId="67" xfId="0" applyFont="1" applyFill="1" applyBorder="1" applyAlignment="1">
      <alignment horizontal="center" vertical="center" wrapText="1"/>
    </xf>
    <xf numFmtId="0" fontId="27" fillId="18" borderId="65" xfId="0" applyFont="1" applyFill="1" applyBorder="1" applyAlignment="1">
      <alignment horizontal="center" vertical="center" wrapText="1"/>
    </xf>
    <xf numFmtId="0" fontId="27" fillId="18" borderId="69" xfId="0" applyFont="1" applyFill="1" applyBorder="1" applyAlignment="1">
      <alignment horizontal="center" vertical="center"/>
    </xf>
    <xf numFmtId="0" fontId="48" fillId="18" borderId="66" xfId="0" applyFont="1" applyFill="1" applyBorder="1" applyAlignment="1">
      <alignment horizontal="left" vertical="center" wrapText="1"/>
    </xf>
    <xf numFmtId="165" fontId="36" fillId="18" borderId="66" xfId="0" applyNumberFormat="1" applyFont="1" applyFill="1" applyBorder="1" applyAlignment="1">
      <alignment horizontal="center" vertical="center" wrapText="1"/>
    </xf>
    <xf numFmtId="166" fontId="36" fillId="18" borderId="68" xfId="0" applyNumberFormat="1" applyFont="1" applyFill="1" applyBorder="1" applyAlignment="1">
      <alignment horizontal="center" vertical="center" wrapText="1"/>
    </xf>
    <xf numFmtId="0" fontId="49" fillId="18" borderId="66" xfId="0" applyFont="1" applyFill="1" applyBorder="1" applyAlignment="1">
      <alignment horizontal="center" vertical="center" wrapText="1"/>
    </xf>
    <xf numFmtId="0" fontId="50" fillId="18" borderId="66" xfId="0" applyFont="1" applyFill="1" applyBorder="1" applyAlignment="1">
      <alignment horizontal="center" vertical="center" wrapText="1"/>
    </xf>
    <xf numFmtId="0" fontId="51" fillId="18" borderId="65" xfId="0" applyFont="1" applyFill="1" applyBorder="1" applyAlignment="1">
      <alignment horizontal="center" vertical="center" wrapText="1"/>
    </xf>
    <xf numFmtId="9" fontId="36" fillId="18" borderId="66" xfId="0" applyNumberFormat="1" applyFont="1" applyFill="1" applyBorder="1" applyAlignment="1">
      <alignment horizontal="center" vertical="center" wrapText="1"/>
    </xf>
    <xf numFmtId="9" fontId="36" fillId="18" borderId="65" xfId="0" applyNumberFormat="1" applyFont="1" applyFill="1" applyBorder="1" applyAlignment="1">
      <alignment horizontal="center" vertical="center"/>
    </xf>
    <xf numFmtId="9" fontId="36" fillId="18" borderId="66" xfId="0" applyNumberFormat="1" applyFont="1" applyFill="1" applyBorder="1" applyAlignment="1">
      <alignment horizontal="center" vertical="center"/>
    </xf>
    <xf numFmtId="9" fontId="36" fillId="18" borderId="67" xfId="0" applyNumberFormat="1" applyFont="1" applyFill="1" applyBorder="1" applyAlignment="1">
      <alignment horizontal="center" vertical="center"/>
    </xf>
    <xf numFmtId="0" fontId="27" fillId="18" borderId="66" xfId="0" applyFont="1" applyFill="1" applyBorder="1" applyAlignment="1">
      <alignment vertical="center"/>
    </xf>
    <xf numFmtId="0" fontId="36" fillId="18" borderId="66" xfId="0" applyFont="1" applyFill="1" applyBorder="1" applyAlignment="1">
      <alignment vertical="center" wrapText="1"/>
    </xf>
    <xf numFmtId="0" fontId="34" fillId="18" borderId="66" xfId="0" applyFont="1" applyFill="1" applyBorder="1" applyAlignment="1">
      <alignment horizontal="center" vertical="center" wrapText="1"/>
    </xf>
    <xf numFmtId="0" fontId="26" fillId="17" borderId="66" xfId="0" applyFont="1" applyFill="1" applyBorder="1" applyAlignment="1">
      <alignment horizontal="center" vertical="center" wrapText="1"/>
    </xf>
    <xf numFmtId="0" fontId="36" fillId="17" borderId="66" xfId="0" applyFont="1" applyFill="1" applyBorder="1" applyAlignment="1">
      <alignment horizontal="center" vertical="center" wrapText="1"/>
    </xf>
    <xf numFmtId="167" fontId="27" fillId="19" borderId="66" xfId="0" applyNumberFormat="1" applyFont="1" applyFill="1" applyBorder="1" applyAlignment="1">
      <alignment horizontal="center" vertical="center"/>
    </xf>
    <xf numFmtId="0" fontId="36" fillId="19" borderId="66" xfId="0" applyFont="1" applyFill="1" applyBorder="1" applyAlignment="1">
      <alignment horizontal="left" vertical="center" wrapText="1"/>
    </xf>
    <xf numFmtId="0" fontId="36" fillId="19" borderId="66" xfId="0" applyFont="1" applyFill="1" applyBorder="1" applyAlignment="1">
      <alignment horizontal="center" vertical="center" wrapText="1"/>
    </xf>
    <xf numFmtId="165" fontId="36" fillId="19" borderId="66" xfId="0" applyNumberFormat="1" applyFont="1" applyFill="1" applyBorder="1" applyAlignment="1">
      <alignment horizontal="center" vertical="center" wrapText="1"/>
    </xf>
    <xf numFmtId="165" fontId="36" fillId="19" borderId="68" xfId="0" applyNumberFormat="1" applyFont="1" applyFill="1" applyBorder="1" applyAlignment="1">
      <alignment horizontal="center" vertical="center" wrapText="1"/>
    </xf>
    <xf numFmtId="1" fontId="36" fillId="19" borderId="65" xfId="0" applyNumberFormat="1" applyFont="1" applyFill="1" applyBorder="1" applyAlignment="1">
      <alignment horizontal="center" vertical="center"/>
    </xf>
    <xf numFmtId="1" fontId="36" fillId="19" borderId="66" xfId="0" applyNumberFormat="1" applyFont="1" applyFill="1" applyBorder="1" applyAlignment="1">
      <alignment horizontal="center" vertical="center"/>
    </xf>
    <xf numFmtId="1" fontId="36" fillId="19" borderId="67" xfId="0" applyNumberFormat="1" applyFont="1" applyFill="1" applyBorder="1" applyAlignment="1">
      <alignment horizontal="center" vertical="center"/>
    </xf>
    <xf numFmtId="0" fontId="27" fillId="19" borderId="69" xfId="0" applyFont="1" applyFill="1" applyBorder="1" applyAlignment="1">
      <alignment horizontal="center" vertical="center" wrapText="1"/>
    </xf>
    <xf numFmtId="0" fontId="27" fillId="19" borderId="66" xfId="0" applyFont="1" applyFill="1" applyBorder="1" applyAlignment="1">
      <alignment horizontal="center" vertical="center" wrapText="1"/>
    </xf>
    <xf numFmtId="0" fontId="27" fillId="19" borderId="66" xfId="0" applyFont="1" applyFill="1" applyBorder="1" applyAlignment="1">
      <alignment vertical="center" wrapText="1"/>
    </xf>
    <xf numFmtId="0" fontId="27" fillId="19" borderId="66" xfId="0" applyFont="1" applyFill="1" applyBorder="1" applyAlignment="1">
      <alignment horizontal="left" vertical="center" wrapText="1"/>
    </xf>
    <xf numFmtId="0" fontId="27" fillId="19" borderId="66" xfId="0" applyFont="1" applyFill="1" applyBorder="1" applyAlignment="1">
      <alignment horizontal="left" vertical="center"/>
    </xf>
    <xf numFmtId="0" fontId="27" fillId="19" borderId="66" xfId="0" applyFont="1" applyFill="1" applyBorder="1" applyAlignment="1">
      <alignment horizontal="center" vertical="center"/>
    </xf>
    <xf numFmtId="0" fontId="27" fillId="19" borderId="67" xfId="0" applyFont="1" applyFill="1" applyBorder="1" applyAlignment="1">
      <alignment horizontal="center" vertical="center"/>
    </xf>
    <xf numFmtId="0" fontId="27" fillId="19" borderId="65" xfId="0" applyFont="1" applyFill="1" applyBorder="1" applyAlignment="1">
      <alignment horizontal="center" vertical="center"/>
    </xf>
    <xf numFmtId="0" fontId="27" fillId="19" borderId="67" xfId="0" applyFont="1" applyFill="1" applyBorder="1" applyAlignment="1">
      <alignment horizontal="center" vertical="center" wrapText="1"/>
    </xf>
    <xf numFmtId="0" fontId="27" fillId="19" borderId="65" xfId="0" applyFont="1" applyFill="1" applyBorder="1" applyAlignment="1">
      <alignment horizontal="center" vertical="center" wrapText="1"/>
    </xf>
    <xf numFmtId="0" fontId="39" fillId="19" borderId="66" xfId="0" applyFont="1" applyFill="1" applyBorder="1" applyAlignment="1">
      <alignment horizontal="left" vertical="center" wrapText="1"/>
    </xf>
    <xf numFmtId="166" fontId="36" fillId="19" borderId="68" xfId="0" applyNumberFormat="1" applyFont="1" applyFill="1" applyBorder="1" applyAlignment="1">
      <alignment horizontal="center" vertical="center" wrapText="1"/>
    </xf>
    <xf numFmtId="1" fontId="36" fillId="19" borderId="65" xfId="0" applyNumberFormat="1" applyFont="1" applyFill="1" applyBorder="1" applyAlignment="1">
      <alignment horizontal="center" vertical="center" wrapText="1"/>
    </xf>
    <xf numFmtId="0" fontId="52" fillId="19" borderId="66" xfId="0" applyFont="1" applyFill="1" applyBorder="1" applyAlignment="1">
      <alignment horizontal="center" vertical="center" wrapText="1"/>
    </xf>
    <xf numFmtId="0" fontId="34" fillId="19" borderId="66" xfId="0" applyFont="1" applyFill="1" applyBorder="1" applyAlignment="1">
      <alignment horizontal="center" vertical="center" wrapText="1"/>
    </xf>
    <xf numFmtId="0" fontId="36" fillId="19" borderId="66" xfId="0" applyFont="1" applyFill="1" applyBorder="1" applyAlignment="1">
      <alignment vertical="center" wrapText="1"/>
    </xf>
    <xf numFmtId="0" fontId="53" fillId="19" borderId="66" xfId="0" applyFont="1" applyFill="1" applyBorder="1" applyAlignment="1">
      <alignment horizontal="left" vertical="center" wrapText="1"/>
    </xf>
    <xf numFmtId="167" fontId="27" fillId="15" borderId="66" xfId="0" applyNumberFormat="1" applyFont="1" applyFill="1" applyBorder="1" applyAlignment="1">
      <alignment horizontal="center" vertical="center"/>
    </xf>
    <xf numFmtId="0" fontId="54" fillId="15" borderId="66" xfId="0" applyFont="1" applyFill="1" applyBorder="1" applyAlignment="1">
      <alignment horizontal="left" vertical="center" wrapText="1"/>
    </xf>
    <xf numFmtId="0" fontId="54" fillId="15" borderId="66" xfId="0" applyFont="1" applyFill="1" applyBorder="1" applyAlignment="1">
      <alignment horizontal="center" vertical="center" wrapText="1"/>
    </xf>
    <xf numFmtId="165" fontId="54" fillId="15" borderId="66" xfId="0" applyNumberFormat="1" applyFont="1" applyFill="1" applyBorder="1" applyAlignment="1">
      <alignment horizontal="center" vertical="center" wrapText="1"/>
    </xf>
    <xf numFmtId="166" fontId="54" fillId="15" borderId="68" xfId="0" applyNumberFormat="1" applyFont="1" applyFill="1" applyBorder="1" applyAlignment="1">
      <alignment horizontal="center" vertical="center" wrapText="1"/>
    </xf>
    <xf numFmtId="1" fontId="54" fillId="15" borderId="65" xfId="0" applyNumberFormat="1" applyFont="1" applyFill="1" applyBorder="1" applyAlignment="1">
      <alignment horizontal="center" vertical="center"/>
    </xf>
    <xf numFmtId="1" fontId="54" fillId="15" borderId="66" xfId="0" applyNumberFormat="1" applyFont="1" applyFill="1" applyBorder="1" applyAlignment="1">
      <alignment horizontal="center" vertical="center"/>
    </xf>
    <xf numFmtId="1" fontId="54" fillId="15" borderId="67" xfId="0" applyNumberFormat="1" applyFont="1" applyFill="1" applyBorder="1" applyAlignment="1">
      <alignment horizontal="center" vertical="center"/>
    </xf>
    <xf numFmtId="0" fontId="27" fillId="15" borderId="69" xfId="0" applyFont="1" applyFill="1" applyBorder="1" applyAlignment="1">
      <alignment horizontal="center" vertical="center" wrapText="1"/>
    </xf>
    <xf numFmtId="0" fontId="55" fillId="15" borderId="66" xfId="0" applyFont="1" applyFill="1" applyBorder="1" applyAlignment="1">
      <alignment horizontal="center" vertical="center" wrapText="1"/>
    </xf>
    <xf numFmtId="0" fontId="27" fillId="15" borderId="66" xfId="0" applyFont="1" applyFill="1" applyBorder="1" applyAlignment="1">
      <alignment horizontal="center" vertical="center"/>
    </xf>
    <xf numFmtId="0" fontId="27" fillId="15" borderId="66" xfId="0" applyFont="1" applyFill="1" applyBorder="1" applyAlignment="1">
      <alignment vertical="center" wrapText="1"/>
    </xf>
    <xf numFmtId="0" fontId="27" fillId="15" borderId="66" xfId="0" applyFont="1" applyFill="1" applyBorder="1" applyAlignment="1">
      <alignment horizontal="left" vertical="center" wrapText="1"/>
    </xf>
    <xf numFmtId="0" fontId="27" fillId="20" borderId="66" xfId="0" applyFont="1" applyFill="1" applyBorder="1" applyAlignment="1">
      <alignment horizontal="center" vertical="center" wrapText="1"/>
    </xf>
    <xf numFmtId="0" fontId="27" fillId="20" borderId="67" xfId="0" applyFont="1" applyFill="1" applyBorder="1" applyAlignment="1">
      <alignment horizontal="center" vertical="center" wrapText="1"/>
    </xf>
    <xf numFmtId="0" fontId="27" fillId="20" borderId="65" xfId="0" applyFont="1" applyFill="1" applyBorder="1" applyAlignment="1">
      <alignment horizontal="center" vertical="center" wrapText="1"/>
    </xf>
    <xf numFmtId="0" fontId="56" fillId="20" borderId="66" xfId="0" applyFont="1" applyFill="1" applyBorder="1" applyAlignment="1">
      <alignment horizontal="center" vertical="center" wrapText="1"/>
    </xf>
    <xf numFmtId="0" fontId="57" fillId="20" borderId="66" xfId="0" applyFont="1" applyFill="1" applyBorder="1" applyAlignment="1">
      <alignment horizontal="left" vertical="center" wrapText="1"/>
    </xf>
    <xf numFmtId="0" fontId="27" fillId="20" borderId="66" xfId="0" applyFont="1" applyFill="1" applyBorder="1" applyAlignment="1">
      <alignment horizontal="left" vertical="center" wrapText="1"/>
    </xf>
    <xf numFmtId="167" fontId="27" fillId="20" borderId="66" xfId="0" applyNumberFormat="1" applyFont="1" applyFill="1" applyBorder="1" applyAlignment="1">
      <alignment horizontal="center" vertical="center"/>
    </xf>
    <xf numFmtId="0" fontId="36" fillId="15" borderId="66" xfId="0" applyFont="1" applyFill="1" applyBorder="1" applyAlignment="1">
      <alignment horizontal="left" vertical="center" wrapText="1"/>
    </xf>
    <xf numFmtId="0" fontId="36" fillId="15" borderId="66" xfId="0" applyFont="1" applyFill="1" applyBorder="1" applyAlignment="1">
      <alignment horizontal="center" vertical="center" wrapText="1"/>
    </xf>
    <xf numFmtId="165" fontId="36" fillId="15" borderId="66" xfId="0" applyNumberFormat="1" applyFont="1" applyFill="1" applyBorder="1" applyAlignment="1">
      <alignment horizontal="center" vertical="center" wrapText="1"/>
    </xf>
    <xf numFmtId="166" fontId="36" fillId="15" borderId="68" xfId="0" applyNumberFormat="1" applyFont="1" applyFill="1" applyBorder="1" applyAlignment="1">
      <alignment horizontal="center" vertical="center" wrapText="1"/>
    </xf>
    <xf numFmtId="1" fontId="36" fillId="15" borderId="65" xfId="0" applyNumberFormat="1" applyFont="1" applyFill="1" applyBorder="1" applyAlignment="1">
      <alignment horizontal="center" vertical="center"/>
    </xf>
    <xf numFmtId="1" fontId="36" fillId="15" borderId="66" xfId="0" applyNumberFormat="1" applyFont="1" applyFill="1" applyBorder="1" applyAlignment="1">
      <alignment horizontal="center" vertical="center"/>
    </xf>
    <xf numFmtId="1" fontId="36" fillId="15" borderId="67" xfId="0" applyNumberFormat="1" applyFont="1" applyFill="1" applyBorder="1" applyAlignment="1">
      <alignment horizontal="center" vertical="center"/>
    </xf>
    <xf numFmtId="0" fontId="58" fillId="15" borderId="66" xfId="0" applyFont="1" applyFill="1" applyBorder="1" applyAlignment="1">
      <alignment horizontal="center" vertical="center" wrapText="1"/>
    </xf>
    <xf numFmtId="0" fontId="59" fillId="20" borderId="65" xfId="0" applyFont="1" applyFill="1" applyBorder="1" applyAlignment="1">
      <alignment horizontal="left" vertical="center" wrapText="1"/>
    </xf>
    <xf numFmtId="165" fontId="36" fillId="15" borderId="68" xfId="0" applyNumberFormat="1" applyFont="1" applyFill="1" applyBorder="1" applyAlignment="1">
      <alignment horizontal="center" vertical="center" wrapText="1"/>
    </xf>
    <xf numFmtId="0" fontId="27" fillId="15" borderId="66" xfId="0" applyFont="1" applyFill="1" applyBorder="1" applyAlignment="1">
      <alignment horizontal="center" vertical="center" wrapText="1"/>
    </xf>
    <xf numFmtId="0" fontId="34" fillId="15" borderId="66" xfId="0" applyFont="1" applyFill="1" applyBorder="1" applyAlignment="1">
      <alignment horizontal="center" vertical="center" wrapText="1"/>
    </xf>
    <xf numFmtId="1" fontId="27" fillId="15" borderId="69" xfId="0" applyNumberFormat="1" applyFont="1" applyFill="1" applyBorder="1" applyAlignment="1">
      <alignment horizontal="center" vertical="center" wrapText="1"/>
    </xf>
    <xf numFmtId="1" fontId="27" fillId="15" borderId="66" xfId="0" applyNumberFormat="1" applyFont="1" applyFill="1" applyBorder="1" applyAlignment="1">
      <alignment horizontal="center" vertical="center"/>
    </xf>
    <xf numFmtId="1" fontId="27" fillId="15" borderId="67" xfId="0" applyNumberFormat="1" applyFont="1" applyFill="1" applyBorder="1" applyAlignment="1">
      <alignment horizontal="center" vertical="center"/>
    </xf>
    <xf numFmtId="1" fontId="27" fillId="15" borderId="65" xfId="0" applyNumberFormat="1" applyFont="1" applyFill="1" applyBorder="1" applyAlignment="1">
      <alignment horizontal="center" vertical="center" wrapText="1"/>
    </xf>
    <xf numFmtId="1" fontId="60" fillId="15" borderId="66" xfId="0" applyNumberFormat="1" applyFont="1" applyFill="1" applyBorder="1" applyAlignment="1">
      <alignment horizontal="center" vertical="center" wrapText="1"/>
    </xf>
    <xf numFmtId="0" fontId="34" fillId="21" borderId="66" xfId="0" applyFont="1" applyFill="1" applyBorder="1" applyAlignment="1">
      <alignment horizontal="center" vertical="center" wrapText="1"/>
    </xf>
    <xf numFmtId="167" fontId="27" fillId="21" borderId="66" xfId="0" applyNumberFormat="1" applyFont="1" applyFill="1" applyBorder="1" applyAlignment="1">
      <alignment horizontal="center" vertical="center"/>
    </xf>
    <xf numFmtId="0" fontId="36" fillId="21" borderId="66" xfId="0" applyFont="1" applyFill="1" applyBorder="1" applyAlignment="1">
      <alignment horizontal="left" vertical="center" wrapText="1"/>
    </xf>
    <xf numFmtId="0" fontId="36" fillId="21" borderId="66" xfId="0" applyFont="1" applyFill="1" applyBorder="1" applyAlignment="1">
      <alignment horizontal="center" vertical="center" wrapText="1"/>
    </xf>
    <xf numFmtId="0" fontId="36" fillId="21" borderId="66" xfId="0" applyFont="1" applyFill="1" applyBorder="1" applyAlignment="1">
      <alignment horizontal="center" vertical="center"/>
    </xf>
    <xf numFmtId="1" fontId="36" fillId="21" borderId="65" xfId="0" applyNumberFormat="1" applyFont="1" applyFill="1" applyBorder="1" applyAlignment="1">
      <alignment horizontal="center" vertical="center"/>
    </xf>
    <xf numFmtId="1" fontId="36" fillId="21" borderId="66" xfId="0" applyNumberFormat="1" applyFont="1" applyFill="1" applyBorder="1" applyAlignment="1">
      <alignment horizontal="center" vertical="center"/>
    </xf>
    <xf numFmtId="1" fontId="36" fillId="21" borderId="67" xfId="0" applyNumberFormat="1" applyFont="1" applyFill="1" applyBorder="1" applyAlignment="1">
      <alignment horizontal="center" vertical="center"/>
    </xf>
    <xf numFmtId="0" fontId="27" fillId="21" borderId="69" xfId="0" applyFont="1" applyFill="1" applyBorder="1" applyAlignment="1">
      <alignment horizontal="center" vertical="center"/>
    </xf>
    <xf numFmtId="0" fontId="61" fillId="21" borderId="66" xfId="0" applyFont="1" applyFill="1" applyBorder="1" applyAlignment="1">
      <alignment horizontal="center" vertical="center" wrapText="1"/>
    </xf>
    <xf numFmtId="0" fontId="27" fillId="21" borderId="66" xfId="0" applyFont="1" applyFill="1" applyBorder="1" applyAlignment="1">
      <alignment horizontal="center" vertical="center"/>
    </xf>
    <xf numFmtId="0" fontId="27" fillId="21" borderId="66" xfId="0" applyFont="1" applyFill="1" applyBorder="1" applyAlignment="1">
      <alignment vertical="center" wrapText="1"/>
    </xf>
    <xf numFmtId="0" fontId="27" fillId="21" borderId="66" xfId="0" applyFont="1" applyFill="1" applyBorder="1" applyAlignment="1">
      <alignment horizontal="left" vertical="center" wrapText="1"/>
    </xf>
    <xf numFmtId="0" fontId="27" fillId="21" borderId="66" xfId="0" applyFont="1" applyFill="1" applyBorder="1" applyAlignment="1">
      <alignment horizontal="center" vertical="center" wrapText="1"/>
    </xf>
    <xf numFmtId="0" fontId="27" fillId="21" borderId="67" xfId="0" applyFont="1" applyFill="1" applyBorder="1" applyAlignment="1">
      <alignment horizontal="center" vertical="center" wrapText="1"/>
    </xf>
    <xf numFmtId="0" fontId="27" fillId="21" borderId="65" xfId="0" applyFont="1" applyFill="1" applyBorder="1" applyAlignment="1">
      <alignment horizontal="center" vertical="center" wrapText="1"/>
    </xf>
    <xf numFmtId="165" fontId="36" fillId="21" borderId="66" xfId="0" applyNumberFormat="1" applyFont="1" applyFill="1" applyBorder="1" applyAlignment="1">
      <alignment horizontal="center" vertical="center" wrapText="1"/>
    </xf>
    <xf numFmtId="165" fontId="36" fillId="21" borderId="68" xfId="0" applyNumberFormat="1" applyFont="1" applyFill="1" applyBorder="1" applyAlignment="1">
      <alignment horizontal="center" vertical="center" wrapText="1"/>
    </xf>
    <xf numFmtId="0" fontId="27" fillId="21" borderId="69" xfId="0" applyFont="1" applyFill="1" applyBorder="1" applyAlignment="1">
      <alignment horizontal="center" vertical="center" wrapText="1"/>
    </xf>
    <xf numFmtId="0" fontId="62" fillId="21" borderId="66" xfId="0" applyFont="1" applyFill="1" applyBorder="1" applyAlignment="1">
      <alignment horizontal="center" vertical="center" wrapText="1"/>
    </xf>
    <xf numFmtId="0" fontId="63" fillId="21" borderId="66" xfId="0" applyFont="1" applyFill="1" applyBorder="1" applyAlignment="1">
      <alignment horizontal="left" vertical="center" wrapText="1"/>
    </xf>
    <xf numFmtId="0" fontId="22" fillId="10" borderId="19" xfId="0" applyFont="1" applyFill="1" applyBorder="1" applyAlignment="1">
      <alignment vertical="center"/>
    </xf>
    <xf numFmtId="0" fontId="27" fillId="21" borderId="67" xfId="0" applyFont="1" applyFill="1" applyBorder="1" applyAlignment="1">
      <alignment horizontal="center" vertical="center"/>
    </xf>
    <xf numFmtId="0" fontId="27" fillId="21" borderId="65" xfId="0" applyFont="1" applyFill="1" applyBorder="1" applyAlignment="1">
      <alignment horizontal="left" vertical="center" wrapText="1"/>
    </xf>
    <xf numFmtId="0" fontId="36" fillId="21" borderId="66" xfId="0" applyFont="1" applyFill="1" applyBorder="1" applyAlignment="1">
      <alignment vertical="center" wrapText="1"/>
    </xf>
    <xf numFmtId="166" fontId="36" fillId="21" borderId="68" xfId="0" applyNumberFormat="1" applyFont="1" applyFill="1" applyBorder="1" applyAlignment="1">
      <alignment horizontal="center" vertical="center" wrapText="1"/>
    </xf>
    <xf numFmtId="0" fontId="27" fillId="21" borderId="69" xfId="0" applyFont="1" applyFill="1" applyBorder="1" applyAlignment="1">
      <alignment vertical="center" wrapText="1"/>
    </xf>
    <xf numFmtId="0" fontId="27" fillId="21" borderId="66" xfId="0" applyFont="1" applyFill="1" applyBorder="1" applyAlignment="1">
      <alignment vertical="center"/>
    </xf>
    <xf numFmtId="0" fontId="27" fillId="21" borderId="65" xfId="0" applyFont="1" applyFill="1" applyBorder="1" applyAlignment="1">
      <alignment horizontal="center" vertical="center"/>
    </xf>
    <xf numFmtId="0" fontId="64" fillId="21" borderId="66" xfId="0" applyFont="1" applyFill="1" applyBorder="1" applyAlignment="1">
      <alignment horizontal="center" vertical="center"/>
    </xf>
    <xf numFmtId="1" fontId="65" fillId="21" borderId="66" xfId="0" applyNumberFormat="1" applyFont="1" applyFill="1" applyBorder="1" applyAlignment="1">
      <alignment horizontal="center" vertical="center" wrapText="1"/>
    </xf>
    <xf numFmtId="0" fontId="66" fillId="21" borderId="66" xfId="0" applyFont="1" applyFill="1" applyBorder="1" applyAlignment="1">
      <alignment horizontal="left" vertical="center" wrapText="1"/>
    </xf>
    <xf numFmtId="167" fontId="27" fillId="22" borderId="66" xfId="0" applyNumberFormat="1" applyFont="1" applyFill="1" applyBorder="1" applyAlignment="1">
      <alignment horizontal="center" vertical="center"/>
    </xf>
    <xf numFmtId="0" fontId="36" fillId="22" borderId="66" xfId="0" applyFont="1" applyFill="1" applyBorder="1" applyAlignment="1">
      <alignment horizontal="left" vertical="center" wrapText="1"/>
    </xf>
    <xf numFmtId="0" fontId="36" fillId="22" borderId="66" xfId="0" applyFont="1" applyFill="1" applyBorder="1" applyAlignment="1">
      <alignment horizontal="center" vertical="center" wrapText="1"/>
    </xf>
    <xf numFmtId="165" fontId="36" fillId="22" borderId="66" xfId="0" applyNumberFormat="1" applyFont="1" applyFill="1" applyBorder="1" applyAlignment="1">
      <alignment horizontal="center" vertical="center" wrapText="1"/>
    </xf>
    <xf numFmtId="165" fontId="36" fillId="22" borderId="68" xfId="0" applyNumberFormat="1" applyFont="1" applyFill="1" applyBorder="1" applyAlignment="1">
      <alignment horizontal="center" vertical="center" wrapText="1"/>
    </xf>
    <xf numFmtId="1" fontId="36" fillId="22" borderId="65" xfId="0" applyNumberFormat="1" applyFont="1" applyFill="1" applyBorder="1" applyAlignment="1">
      <alignment horizontal="center" vertical="center"/>
    </xf>
    <xf numFmtId="1" fontId="36" fillId="22" borderId="66" xfId="0" applyNumberFormat="1" applyFont="1" applyFill="1" applyBorder="1" applyAlignment="1">
      <alignment horizontal="center" vertical="center"/>
    </xf>
    <xf numFmtId="1" fontId="36" fillId="22" borderId="67" xfId="0" applyNumberFormat="1" applyFont="1" applyFill="1" applyBorder="1" applyAlignment="1">
      <alignment horizontal="center" vertical="center"/>
    </xf>
    <xf numFmtId="0" fontId="27" fillId="22" borderId="69" xfId="0" applyFont="1" applyFill="1" applyBorder="1" applyAlignment="1">
      <alignment vertical="center" wrapText="1"/>
    </xf>
    <xf numFmtId="0" fontId="67" fillId="22" borderId="66" xfId="0" applyFont="1" applyFill="1" applyBorder="1" applyAlignment="1">
      <alignment vertical="center" wrapText="1"/>
    </xf>
    <xf numFmtId="0" fontId="27" fillId="22" borderId="66" xfId="0" applyFont="1" applyFill="1" applyBorder="1" applyAlignment="1">
      <alignment horizontal="center" vertical="center"/>
    </xf>
    <xf numFmtId="0" fontId="27" fillId="22" borderId="66" xfId="0" applyFont="1" applyFill="1" applyBorder="1" applyAlignment="1">
      <alignment vertical="center" wrapText="1"/>
    </xf>
    <xf numFmtId="0" fontId="27" fillId="22" borderId="66" xfId="0" applyFont="1" applyFill="1" applyBorder="1" applyAlignment="1">
      <alignment horizontal="left" vertical="center" wrapText="1"/>
    </xf>
    <xf numFmtId="0" fontId="27" fillId="22" borderId="67" xfId="0" applyFont="1" applyFill="1" applyBorder="1" applyAlignment="1">
      <alignment horizontal="center" vertical="center"/>
    </xf>
    <xf numFmtId="0" fontId="27" fillId="22" borderId="65" xfId="0" applyFont="1" applyFill="1" applyBorder="1" applyAlignment="1">
      <alignment horizontal="center" vertical="center" wrapText="1"/>
    </xf>
    <xf numFmtId="1" fontId="68" fillId="22" borderId="66" xfId="0" applyNumberFormat="1" applyFont="1" applyFill="1" applyBorder="1" applyAlignment="1">
      <alignment horizontal="center" vertical="center" wrapText="1"/>
    </xf>
    <xf numFmtId="0" fontId="69" fillId="23" borderId="66" xfId="0" applyFont="1" applyFill="1" applyBorder="1" applyAlignment="1">
      <alignment horizontal="left" vertical="center" wrapText="1"/>
    </xf>
    <xf numFmtId="0" fontId="27" fillId="22" borderId="66" xfId="0" applyFont="1" applyFill="1" applyBorder="1" applyAlignment="1">
      <alignment horizontal="center" vertical="center" wrapText="1"/>
    </xf>
    <xf numFmtId="0" fontId="27" fillId="22" borderId="67" xfId="0" applyFont="1" applyFill="1" applyBorder="1" applyAlignment="1">
      <alignment horizontal="center" vertical="center" wrapText="1"/>
    </xf>
    <xf numFmtId="0" fontId="27" fillId="22" borderId="65" xfId="0" applyFont="1" applyFill="1" applyBorder="1" applyAlignment="1">
      <alignment horizontal="center" vertical="center"/>
    </xf>
    <xf numFmtId="166" fontId="36" fillId="22" borderId="68" xfId="0" applyNumberFormat="1" applyFont="1" applyFill="1" applyBorder="1" applyAlignment="1">
      <alignment horizontal="center" vertical="center" wrapText="1"/>
    </xf>
    <xf numFmtId="0" fontId="27" fillId="22" borderId="69" xfId="0" applyFont="1" applyFill="1" applyBorder="1" applyAlignment="1">
      <alignment horizontal="center" vertical="center" wrapText="1"/>
    </xf>
    <xf numFmtId="0" fontId="27" fillId="23" borderId="66" xfId="0" applyFont="1" applyFill="1" applyBorder="1" applyAlignment="1">
      <alignment horizontal="left" vertical="center" wrapText="1"/>
    </xf>
    <xf numFmtId="0" fontId="70" fillId="22" borderId="66" xfId="0" applyFont="1" applyFill="1" applyBorder="1" applyAlignment="1">
      <alignment horizontal="center" vertical="center" wrapText="1"/>
    </xf>
    <xf numFmtId="0" fontId="27" fillId="23" borderId="66" xfId="0" applyFont="1" applyFill="1" applyBorder="1" applyAlignment="1">
      <alignment horizontal="center" vertical="center" wrapText="1"/>
    </xf>
    <xf numFmtId="0" fontId="71" fillId="23" borderId="69" xfId="0" applyFont="1" applyFill="1" applyBorder="1" applyAlignment="1">
      <alignment horizontal="center" vertical="center"/>
    </xf>
    <xf numFmtId="0" fontId="34" fillId="22" borderId="66" xfId="0" applyFont="1" applyFill="1" applyBorder="1" applyAlignment="1">
      <alignment horizontal="center" vertical="center" wrapText="1"/>
    </xf>
    <xf numFmtId="0" fontId="72" fillId="22" borderId="66" xfId="0" applyFont="1" applyFill="1" applyBorder="1" applyAlignment="1">
      <alignment horizontal="center" vertical="center" wrapText="1"/>
    </xf>
    <xf numFmtId="0" fontId="34" fillId="22" borderId="76" xfId="0" applyFont="1" applyFill="1" applyBorder="1" applyAlignment="1">
      <alignment horizontal="center" vertical="center" wrapText="1"/>
    </xf>
    <xf numFmtId="0" fontId="27" fillId="19" borderId="69" xfId="0" applyFont="1" applyFill="1" applyBorder="1" applyAlignment="1">
      <alignment horizontal="center" vertical="center"/>
    </xf>
    <xf numFmtId="0" fontId="73" fillId="19" borderId="66" xfId="0" applyFont="1" applyFill="1" applyBorder="1" applyAlignment="1">
      <alignment horizontal="center" vertical="center" wrapText="1"/>
    </xf>
    <xf numFmtId="0" fontId="74" fillId="19" borderId="66" xfId="0" applyFont="1" applyFill="1" applyBorder="1" applyAlignment="1">
      <alignment horizontal="center" vertical="center" wrapText="1"/>
    </xf>
    <xf numFmtId="0" fontId="27" fillId="19" borderId="66" xfId="0" applyFont="1" applyFill="1" applyBorder="1" applyAlignment="1">
      <alignment vertical="center"/>
    </xf>
    <xf numFmtId="0" fontId="39" fillId="19" borderId="66" xfId="0" applyFont="1" applyFill="1" applyBorder="1" applyAlignment="1">
      <alignment horizontal="center" vertical="center" wrapText="1"/>
    </xf>
    <xf numFmtId="0" fontId="39" fillId="19" borderId="69" xfId="0" applyFont="1" applyFill="1" applyBorder="1" applyAlignment="1">
      <alignment horizontal="center" vertical="center" wrapText="1"/>
    </xf>
    <xf numFmtId="0" fontId="39" fillId="19" borderId="66" xfId="0" applyFont="1" applyFill="1" applyBorder="1" applyAlignment="1">
      <alignment vertical="center" wrapText="1"/>
    </xf>
    <xf numFmtId="0" fontId="24" fillId="17" borderId="19" xfId="0" applyFont="1" applyFill="1" applyBorder="1" applyAlignment="1">
      <alignment vertical="center"/>
    </xf>
    <xf numFmtId="0" fontId="24" fillId="17" borderId="19" xfId="0" applyFont="1" applyFill="1" applyBorder="1" applyAlignment="1">
      <alignment horizontal="center" vertical="center" wrapText="1"/>
    </xf>
    <xf numFmtId="0" fontId="24" fillId="17" borderId="19" xfId="0" applyFont="1" applyFill="1" applyBorder="1" applyAlignment="1">
      <alignment horizontal="center" vertical="center"/>
    </xf>
    <xf numFmtId="0" fontId="18" fillId="17" borderId="19" xfId="0" applyFont="1" applyFill="1" applyBorder="1" applyAlignment="1">
      <alignment vertical="center"/>
    </xf>
    <xf numFmtId="1" fontId="24" fillId="17" borderId="19" xfId="0" applyNumberFormat="1" applyFont="1" applyFill="1" applyBorder="1" applyAlignment="1">
      <alignment horizontal="center" vertical="center"/>
    </xf>
    <xf numFmtId="1" fontId="24" fillId="17" borderId="19" xfId="0" applyNumberFormat="1" applyFont="1" applyFill="1" applyBorder="1" applyAlignment="1">
      <alignment vertical="center"/>
    </xf>
    <xf numFmtId="0" fontId="24" fillId="17" borderId="19" xfId="0" applyFont="1" applyFill="1" applyBorder="1" applyAlignment="1">
      <alignment vertical="center" wrapText="1"/>
    </xf>
    <xf numFmtId="0" fontId="24" fillId="17" borderId="19" xfId="0" applyFont="1" applyFill="1" applyBorder="1" applyAlignment="1">
      <alignment horizontal="left" vertical="center" wrapText="1"/>
    </xf>
    <xf numFmtId="0" fontId="24" fillId="17" borderId="19" xfId="0" applyFont="1" applyFill="1" applyBorder="1" applyAlignment="1">
      <alignment horizontal="left" vertical="center"/>
    </xf>
    <xf numFmtId="0" fontId="27" fillId="17" borderId="19" xfId="0"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8" fillId="0" borderId="0" xfId="0" applyFont="1" applyAlignment="1">
      <alignment vertical="center"/>
    </xf>
    <xf numFmtId="1" fontId="24" fillId="0" borderId="0" xfId="0" applyNumberFormat="1" applyFont="1" applyAlignment="1">
      <alignment horizontal="center" vertical="center"/>
    </xf>
    <xf numFmtId="1" fontId="24" fillId="0" borderId="0" xfId="0" applyNumberFormat="1" applyFont="1" applyAlignment="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6" fillId="7" borderId="66" xfId="0" applyFont="1" applyFill="1" applyBorder="1" applyAlignment="1">
      <alignment horizontal="center" vertical="center" wrapText="1"/>
    </xf>
    <xf numFmtId="0" fontId="75" fillId="7" borderId="66" xfId="0" applyFont="1" applyFill="1" applyBorder="1" applyAlignment="1">
      <alignment horizontal="center" vertical="center" wrapText="1"/>
    </xf>
    <xf numFmtId="0" fontId="75" fillId="0" borderId="0" xfId="0" applyFont="1" applyAlignment="1">
      <alignment vertical="center"/>
    </xf>
    <xf numFmtId="0" fontId="75" fillId="0" borderId="0" xfId="0" applyFont="1" applyAlignment="1">
      <alignment horizontal="center" vertical="center" wrapText="1"/>
    </xf>
    <xf numFmtId="0" fontId="75" fillId="0" borderId="0" xfId="0" applyFont="1" applyAlignment="1">
      <alignment horizontal="center" vertical="center"/>
    </xf>
    <xf numFmtId="0" fontId="34" fillId="0" borderId="0" xfId="0" applyFont="1" applyAlignment="1">
      <alignment vertical="center"/>
    </xf>
    <xf numFmtId="0" fontId="22" fillId="0" borderId="0" xfId="0" applyFont="1" applyAlignment="1">
      <alignment vertical="center" wrapText="1"/>
    </xf>
    <xf numFmtId="0" fontId="78" fillId="25" borderId="66" xfId="0" applyFont="1" applyFill="1" applyBorder="1" applyAlignment="1">
      <alignment horizontal="center" vertical="center" wrapText="1"/>
    </xf>
    <xf numFmtId="0" fontId="78" fillId="26" borderId="66" xfId="0" applyFont="1" applyFill="1" applyBorder="1" applyAlignment="1">
      <alignment horizontal="center" vertical="center" wrapText="1"/>
    </xf>
    <xf numFmtId="0" fontId="78" fillId="27" borderId="66" xfId="0" applyFont="1" applyFill="1" applyBorder="1" applyAlignment="1">
      <alignment horizontal="center" vertical="center" wrapText="1"/>
    </xf>
    <xf numFmtId="0" fontId="11" fillId="15" borderId="66" xfId="0" applyFont="1" applyFill="1" applyBorder="1" applyAlignment="1">
      <alignment horizontal="center" vertical="center" wrapText="1"/>
    </xf>
    <xf numFmtId="0" fontId="80" fillId="0" borderId="66" xfId="0" applyFont="1" applyBorder="1" applyAlignment="1">
      <alignment horizontal="center" vertical="center" wrapText="1"/>
    </xf>
    <xf numFmtId="0" fontId="81" fillId="6" borderId="66"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5" fillId="6" borderId="66" xfId="0" applyFont="1" applyFill="1" applyBorder="1" applyAlignment="1">
      <alignment horizontal="center" vertical="center" wrapText="1"/>
    </xf>
    <xf numFmtId="169" fontId="5" fillId="0" borderId="66" xfId="0" applyNumberFormat="1" applyFont="1" applyBorder="1" applyAlignment="1">
      <alignment horizontal="center" vertical="center" wrapText="1"/>
    </xf>
    <xf numFmtId="0" fontId="5" fillId="6" borderId="66" xfId="0" applyFont="1" applyFill="1" applyBorder="1" applyAlignment="1">
      <alignment horizontal="left" vertical="center" wrapText="1"/>
    </xf>
    <xf numFmtId="0" fontId="22" fillId="6" borderId="66" xfId="0" applyFont="1" applyFill="1" applyBorder="1" applyAlignment="1">
      <alignment horizontal="left" vertical="center" wrapText="1"/>
    </xf>
    <xf numFmtId="0" fontId="5" fillId="0" borderId="66" xfId="0" applyFont="1" applyBorder="1" applyAlignment="1">
      <alignment horizontal="left" vertical="center" wrapText="1"/>
    </xf>
    <xf numFmtId="0" fontId="5" fillId="0" borderId="66" xfId="0" applyFont="1" applyBorder="1" applyAlignment="1">
      <alignment horizontal="center" vertical="center" wrapText="1"/>
    </xf>
    <xf numFmtId="0" fontId="5" fillId="7" borderId="66" xfId="0" applyFont="1" applyFill="1" applyBorder="1" applyAlignment="1">
      <alignment horizontal="center" vertical="center" wrapText="1"/>
    </xf>
    <xf numFmtId="0" fontId="5" fillId="10" borderId="66" xfId="0" applyFont="1" applyFill="1" applyBorder="1" applyAlignment="1">
      <alignment horizontal="left" vertical="center" wrapText="1"/>
    </xf>
    <xf numFmtId="0" fontId="5" fillId="10" borderId="66" xfId="0" applyFont="1" applyFill="1" applyBorder="1" applyAlignment="1">
      <alignment horizontal="center" vertical="center" wrapText="1"/>
    </xf>
    <xf numFmtId="0" fontId="22" fillId="10" borderId="66" xfId="0" applyFont="1" applyFill="1" applyBorder="1" applyAlignment="1">
      <alignment horizontal="center" vertical="center" wrapText="1"/>
    </xf>
    <xf numFmtId="0" fontId="22" fillId="10" borderId="66" xfId="0" applyFont="1" applyFill="1" applyBorder="1" applyAlignment="1">
      <alignment horizontal="left" vertical="center" wrapText="1"/>
    </xf>
    <xf numFmtId="0" fontId="22" fillId="7" borderId="66" xfId="0" applyFont="1" applyFill="1" applyBorder="1" applyAlignment="1">
      <alignment horizontal="center" vertical="center" wrapText="1"/>
    </xf>
    <xf numFmtId="0" fontId="5" fillId="7" borderId="66" xfId="0" applyFont="1" applyFill="1" applyBorder="1" applyAlignment="1">
      <alignment vertical="center" wrapText="1"/>
    </xf>
    <xf numFmtId="0" fontId="22" fillId="0" borderId="66" xfId="0" applyFont="1" applyBorder="1" applyAlignment="1">
      <alignment horizontal="center" vertical="center" wrapText="1"/>
    </xf>
    <xf numFmtId="0" fontId="22" fillId="0" borderId="66" xfId="0" applyFont="1" applyBorder="1" applyAlignment="1">
      <alignment horizontal="left" vertical="center" wrapText="1"/>
    </xf>
    <xf numFmtId="166" fontId="5" fillId="0" borderId="66" xfId="0" applyNumberFormat="1" applyFont="1" applyBorder="1" applyAlignment="1">
      <alignment horizontal="center" vertical="center" wrapText="1"/>
    </xf>
    <xf numFmtId="0" fontId="82" fillId="6" borderId="66" xfId="0" applyFont="1" applyFill="1" applyBorder="1" applyAlignment="1">
      <alignment horizontal="center" vertical="center" wrapText="1"/>
    </xf>
    <xf numFmtId="170" fontId="22" fillId="0" borderId="66" xfId="0" applyNumberFormat="1" applyFont="1" applyBorder="1" applyAlignment="1">
      <alignment horizontal="center" vertical="center" wrapText="1"/>
    </xf>
    <xf numFmtId="0" fontId="82" fillId="6" borderId="66" xfId="0" applyFont="1" applyFill="1" applyBorder="1" applyAlignment="1">
      <alignment horizontal="left" vertical="center" wrapText="1"/>
    </xf>
    <xf numFmtId="0" fontId="22" fillId="0" borderId="66" xfId="0" applyFont="1" applyBorder="1" applyAlignment="1">
      <alignment horizontal="center" vertical="center"/>
    </xf>
    <xf numFmtId="0" fontId="22" fillId="10" borderId="66" xfId="0" applyFont="1" applyFill="1" applyBorder="1" applyAlignment="1">
      <alignment horizontal="center" vertical="center"/>
    </xf>
    <xf numFmtId="0" fontId="22" fillId="6" borderId="66" xfId="0" applyFont="1" applyFill="1" applyBorder="1" applyAlignment="1">
      <alignment horizontal="center" vertical="center"/>
    </xf>
    <xf numFmtId="166" fontId="22" fillId="0" borderId="66" xfId="0" applyNumberFormat="1" applyFont="1" applyBorder="1" applyAlignment="1">
      <alignment horizontal="center" vertical="center" wrapText="1"/>
    </xf>
    <xf numFmtId="0" fontId="22" fillId="0" borderId="66" xfId="0" applyFont="1" applyBorder="1" applyAlignment="1">
      <alignment vertical="center" wrapText="1"/>
    </xf>
    <xf numFmtId="0" fontId="80" fillId="0" borderId="53"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xf numFmtId="0" fontId="23" fillId="24" borderId="68" xfId="0" applyFont="1" applyFill="1" applyBorder="1" applyAlignment="1">
      <alignment horizontal="center" vertical="center" wrapText="1"/>
    </xf>
    <xf numFmtId="0" fontId="80" fillId="0" borderId="60" xfId="0" applyFont="1" applyBorder="1" applyAlignment="1">
      <alignment horizontal="center" vertical="center" wrapText="1"/>
    </xf>
    <xf numFmtId="0" fontId="80" fillId="0" borderId="64" xfId="0" applyFont="1" applyBorder="1" applyAlignment="1">
      <alignment horizontal="center" vertical="center" wrapText="1"/>
    </xf>
    <xf numFmtId="0" fontId="83" fillId="0" borderId="0" xfId="0" applyFont="1" applyAlignment="1">
      <alignment horizontal="center" vertical="center" wrapText="1"/>
    </xf>
    <xf numFmtId="0" fontId="84" fillId="0" borderId="0" xfId="0" applyFont="1" applyAlignment="1">
      <alignment horizontal="center" vertical="center"/>
    </xf>
    <xf numFmtId="0" fontId="82"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vertical="center" wrapText="1"/>
    </xf>
    <xf numFmtId="0" fontId="84" fillId="0" borderId="0" xfId="0" applyFont="1" applyAlignment="1">
      <alignment vertical="center"/>
    </xf>
    <xf numFmtId="0" fontId="85" fillId="0" borderId="0" xfId="0" applyFont="1" applyAlignment="1">
      <alignment horizontal="right" vertical="center"/>
    </xf>
    <xf numFmtId="0" fontId="85" fillId="0" borderId="0" xfId="0" applyFont="1" applyAlignment="1">
      <alignment horizontal="center" vertical="center"/>
    </xf>
    <xf numFmtId="0" fontId="84" fillId="0" borderId="0" xfId="0" applyFont="1" applyAlignment="1">
      <alignment horizontal="right" vertical="center"/>
    </xf>
    <xf numFmtId="0" fontId="86" fillId="28" borderId="19" xfId="0" applyFont="1" applyFill="1" applyBorder="1" applyAlignment="1">
      <alignment horizontal="center" vertical="center"/>
    </xf>
    <xf numFmtId="0" fontId="87" fillId="10" borderId="19" xfId="0" applyFont="1" applyFill="1" applyBorder="1" applyAlignment="1">
      <alignment horizontal="center" vertical="center"/>
    </xf>
    <xf numFmtId="0" fontId="86" fillId="29" borderId="19" xfId="0" applyFont="1" applyFill="1" applyBorder="1" applyAlignment="1">
      <alignment horizontal="center" vertical="center"/>
    </xf>
    <xf numFmtId="0" fontId="88" fillId="10" borderId="19" xfId="0" applyFont="1" applyFill="1" applyBorder="1" applyAlignment="1">
      <alignment horizontal="center" vertical="center"/>
    </xf>
    <xf numFmtId="0" fontId="86" fillId="30" borderId="19" xfId="0" applyFont="1" applyFill="1" applyBorder="1" applyAlignment="1">
      <alignment horizontal="center" vertical="center"/>
    </xf>
    <xf numFmtId="0" fontId="89" fillId="0" borderId="0" xfId="0" applyFont="1" applyAlignment="1">
      <alignment horizontal="center" vertical="center" wrapText="1"/>
    </xf>
    <xf numFmtId="0" fontId="89" fillId="0" borderId="0" xfId="0" applyFont="1" applyAlignment="1">
      <alignment horizontal="center" vertical="center"/>
    </xf>
    <xf numFmtId="0" fontId="91" fillId="4" borderId="84" xfId="0" applyFont="1" applyFill="1" applyBorder="1" applyAlignment="1">
      <alignment horizontal="center" vertical="center" wrapText="1"/>
    </xf>
    <xf numFmtId="0" fontId="91" fillId="6" borderId="85" xfId="0" applyFont="1" applyFill="1" applyBorder="1" applyAlignment="1">
      <alignment horizontal="center" vertical="center"/>
    </xf>
    <xf numFmtId="0" fontId="91" fillId="6" borderId="86" xfId="0" applyFont="1" applyFill="1" applyBorder="1" applyAlignment="1">
      <alignment horizontal="center" vertical="center"/>
    </xf>
    <xf numFmtId="0" fontId="89" fillId="4" borderId="87" xfId="0" applyFont="1" applyFill="1" applyBorder="1" applyAlignment="1">
      <alignment horizontal="center" vertical="center"/>
    </xf>
    <xf numFmtId="0" fontId="89" fillId="0" borderId="88" xfId="0" applyFont="1" applyBorder="1" applyAlignment="1">
      <alignment horizontal="left" vertical="center"/>
    </xf>
    <xf numFmtId="171" fontId="93" fillId="0" borderId="85" xfId="0" applyNumberFormat="1" applyFont="1" applyBorder="1" applyAlignment="1">
      <alignment horizontal="center" vertical="center"/>
    </xf>
    <xf numFmtId="172" fontId="94" fillId="0" borderId="87" xfId="0" applyNumberFormat="1" applyFont="1" applyBorder="1" applyAlignment="1">
      <alignment horizontal="center" vertical="center"/>
    </xf>
    <xf numFmtId="173" fontId="93" fillId="0" borderId="85" xfId="0" applyNumberFormat="1" applyFont="1" applyBorder="1" applyAlignment="1">
      <alignment horizontal="center" vertical="center"/>
    </xf>
    <xf numFmtId="173" fontId="93" fillId="0" borderId="86" xfId="0" applyNumberFormat="1" applyFont="1" applyBorder="1" applyAlignment="1">
      <alignment horizontal="center" vertical="center"/>
    </xf>
    <xf numFmtId="0" fontId="93" fillId="0" borderId="87" xfId="0" applyFont="1" applyBorder="1" applyAlignment="1">
      <alignment horizontal="center" vertical="center"/>
    </xf>
    <xf numFmtId="0" fontId="14" fillId="0" borderId="0" xfId="0" applyFont="1"/>
    <xf numFmtId="0" fontId="8" fillId="0" borderId="85" xfId="0" applyFont="1" applyBorder="1" applyAlignment="1">
      <alignment horizontal="center" vertical="center"/>
    </xf>
    <xf numFmtId="0" fontId="8" fillId="0" borderId="86" xfId="0" applyFont="1" applyBorder="1" applyAlignment="1">
      <alignment horizontal="center" vertical="center"/>
    </xf>
    <xf numFmtId="173" fontId="8" fillId="0" borderId="85" xfId="0" applyNumberFormat="1" applyFont="1" applyBorder="1" applyAlignment="1">
      <alignment horizontal="center" vertical="center"/>
    </xf>
    <xf numFmtId="173" fontId="8" fillId="0" borderId="86" xfId="0" applyNumberFormat="1" applyFont="1" applyBorder="1" applyAlignment="1">
      <alignment horizontal="center" vertical="center"/>
    </xf>
    <xf numFmtId="0" fontId="15" fillId="0" borderId="0" xfId="0" applyFont="1"/>
    <xf numFmtId="0" fontId="22" fillId="31" borderId="89" xfId="0" applyFont="1" applyFill="1" applyBorder="1" applyAlignment="1">
      <alignment vertical="center" wrapText="1"/>
    </xf>
    <xf numFmtId="0" fontId="22" fillId="31" borderId="90" xfId="0" applyFont="1" applyFill="1" applyBorder="1" applyAlignment="1">
      <alignment vertical="center" wrapText="1"/>
    </xf>
    <xf numFmtId="172" fontId="95" fillId="0" borderId="87" xfId="0" applyNumberFormat="1" applyFont="1" applyBorder="1" applyAlignment="1">
      <alignment horizontal="center" vertical="center"/>
    </xf>
    <xf numFmtId="0" fontId="91" fillId="0" borderId="0" xfId="0" applyFont="1" applyAlignment="1">
      <alignment horizontal="center" vertical="center"/>
    </xf>
    <xf numFmtId="0" fontId="91" fillId="8" borderId="91" xfId="0" applyFont="1" applyFill="1" applyBorder="1" applyAlignment="1">
      <alignment horizontal="left" vertical="center"/>
    </xf>
    <xf numFmtId="171" fontId="11" fillId="8" borderId="92" xfId="0" applyNumberFormat="1" applyFont="1" applyFill="1" applyBorder="1" applyAlignment="1">
      <alignment horizontal="center" vertical="center"/>
    </xf>
    <xf numFmtId="172" fontId="94" fillId="0" borderId="93" xfId="0" applyNumberFormat="1" applyFont="1" applyBorder="1" applyAlignment="1">
      <alignment horizontal="center" vertical="center"/>
    </xf>
    <xf numFmtId="173" fontId="11" fillId="8" borderId="92" xfId="0" applyNumberFormat="1" applyFont="1" applyFill="1" applyBorder="1" applyAlignment="1">
      <alignment horizontal="center" vertical="center"/>
    </xf>
    <xf numFmtId="0" fontId="89" fillId="0" borderId="0" xfId="0" applyFont="1" applyAlignment="1">
      <alignment horizontal="left" vertical="center"/>
    </xf>
    <xf numFmtId="0" fontId="82" fillId="0" borderId="0" xfId="0" applyFont="1"/>
    <xf numFmtId="0" fontId="89" fillId="0" borderId="0" xfId="0" applyFont="1" applyAlignment="1">
      <alignment horizontal="left" vertical="center" wrapText="1"/>
    </xf>
    <xf numFmtId="0" fontId="91" fillId="3" borderId="19" xfId="0" applyFont="1" applyFill="1" applyBorder="1" applyAlignment="1">
      <alignment horizontal="left" vertical="center"/>
    </xf>
    <xf numFmtId="0" fontId="91" fillId="3" borderId="26" xfId="0" applyFont="1" applyFill="1" applyBorder="1" applyAlignment="1">
      <alignment horizontal="center" vertical="center"/>
    </xf>
    <xf numFmtId="0" fontId="89" fillId="10" borderId="19" xfId="0" applyFont="1" applyFill="1" applyBorder="1" applyAlignment="1">
      <alignment horizontal="left" vertical="center"/>
    </xf>
    <xf numFmtId="173" fontId="89" fillId="0" borderId="26" xfId="0" applyNumberFormat="1" applyFont="1" applyBorder="1" applyAlignment="1">
      <alignment horizontal="center"/>
    </xf>
    <xf numFmtId="172" fontId="89" fillId="0" borderId="26" xfId="0" applyNumberFormat="1" applyFont="1" applyBorder="1" applyAlignment="1">
      <alignment horizontal="center" vertical="center"/>
    </xf>
    <xf numFmtId="0" fontId="89" fillId="0" borderId="26" xfId="0" applyFont="1" applyBorder="1" applyAlignment="1">
      <alignment horizontal="center"/>
    </xf>
    <xf numFmtId="172" fontId="89" fillId="7" borderId="26" xfId="0" applyNumberFormat="1" applyFont="1" applyFill="1" applyBorder="1" applyAlignment="1">
      <alignment horizontal="center"/>
    </xf>
    <xf numFmtId="173" fontId="89" fillId="7" borderId="26" xfId="0" applyNumberFormat="1" applyFont="1" applyFill="1" applyBorder="1" applyAlignment="1">
      <alignment horizontal="center" vertical="center"/>
    </xf>
    <xf numFmtId="173" fontId="89" fillId="0" borderId="26" xfId="0" applyNumberFormat="1" applyFont="1" applyBorder="1" applyAlignment="1">
      <alignment horizontal="center" vertical="center"/>
    </xf>
    <xf numFmtId="0" fontId="98" fillId="0" borderId="0" xfId="0" applyFont="1" applyAlignment="1">
      <alignment vertical="center"/>
    </xf>
    <xf numFmtId="0" fontId="89" fillId="7" borderId="26" xfId="0" applyFont="1" applyFill="1" applyBorder="1" applyAlignment="1">
      <alignment horizontal="center"/>
    </xf>
    <xf numFmtId="173" fontId="89" fillId="10" borderId="26" xfId="0" applyNumberFormat="1" applyFont="1" applyFill="1" applyBorder="1" applyAlignment="1">
      <alignment horizontal="center"/>
    </xf>
    <xf numFmtId="0" fontId="91" fillId="0" borderId="26" xfId="0" applyFont="1" applyBorder="1" applyAlignment="1">
      <alignment horizontal="center"/>
    </xf>
    <xf numFmtId="0" fontId="91" fillId="10" borderId="19" xfId="0" applyFont="1" applyFill="1" applyBorder="1" applyAlignment="1">
      <alignment horizontal="right" vertical="center"/>
    </xf>
    <xf numFmtId="173" fontId="91" fillId="8" borderId="26" xfId="0" applyNumberFormat="1" applyFont="1" applyFill="1" applyBorder="1" applyAlignment="1">
      <alignment horizontal="center"/>
    </xf>
    <xf numFmtId="172" fontId="91" fillId="8" borderId="26" xfId="0" applyNumberFormat="1" applyFont="1" applyFill="1" applyBorder="1" applyAlignment="1">
      <alignment horizontal="center"/>
    </xf>
    <xf numFmtId="173" fontId="91" fillId="8" borderId="26" xfId="0" applyNumberFormat="1" applyFont="1" applyFill="1" applyBorder="1" applyAlignment="1">
      <alignment horizontal="center" vertical="center"/>
    </xf>
    <xf numFmtId="0" fontId="90" fillId="0" borderId="0" xfId="0" applyFont="1" applyAlignment="1">
      <alignment vertical="center"/>
    </xf>
    <xf numFmtId="9" fontId="89" fillId="0" borderId="26" xfId="0" applyNumberFormat="1" applyFont="1" applyBorder="1" applyAlignment="1">
      <alignment horizontal="center" vertical="center"/>
    </xf>
    <xf numFmtId="173" fontId="89" fillId="31" borderId="26" xfId="0" applyNumberFormat="1" applyFont="1" applyFill="1" applyBorder="1" applyAlignment="1">
      <alignment horizontal="center"/>
    </xf>
    <xf numFmtId="172" fontId="89" fillId="31" borderId="26" xfId="0" applyNumberFormat="1" applyFont="1" applyFill="1" applyBorder="1" applyAlignment="1">
      <alignment horizontal="center" vertical="center"/>
    </xf>
    <xf numFmtId="172" fontId="91" fillId="8" borderId="26" xfId="0" applyNumberFormat="1" applyFont="1" applyFill="1" applyBorder="1" applyAlignment="1">
      <alignment horizontal="center" vertical="center"/>
    </xf>
    <xf numFmtId="0" fontId="99" fillId="0" borderId="0" xfId="0" applyFont="1" applyAlignment="1">
      <alignment vertical="center"/>
    </xf>
    <xf numFmtId="0" fontId="89" fillId="7" borderId="19" xfId="0" applyFont="1" applyFill="1" applyBorder="1" applyAlignment="1">
      <alignment horizontal="left" vertical="center"/>
    </xf>
    <xf numFmtId="0" fontId="89" fillId="0" borderId="26" xfId="0" applyFont="1" applyBorder="1" applyAlignment="1">
      <alignment horizontal="center" vertical="center"/>
    </xf>
    <xf numFmtId="0" fontId="91" fillId="8" borderId="26" xfId="0" applyFont="1" applyFill="1" applyBorder="1" applyAlignment="1">
      <alignment horizontal="center" vertical="center"/>
    </xf>
    <xf numFmtId="9" fontId="91" fillId="8" borderId="26" xfId="0" applyNumberFormat="1" applyFont="1" applyFill="1" applyBorder="1" applyAlignment="1">
      <alignment horizontal="center" vertical="center"/>
    </xf>
    <xf numFmtId="0" fontId="91" fillId="10" borderId="26" xfId="0" applyFont="1" applyFill="1" applyBorder="1" applyAlignment="1">
      <alignment horizontal="center" vertical="center"/>
    </xf>
    <xf numFmtId="173" fontId="89" fillId="10" borderId="26" xfId="0" applyNumberFormat="1" applyFont="1" applyFill="1" applyBorder="1" applyAlignment="1">
      <alignment horizontal="center" vertical="center"/>
    </xf>
    <xf numFmtId="0" fontId="82" fillId="10" borderId="19" xfId="0" applyFont="1" applyFill="1" applyBorder="1" applyAlignment="1">
      <alignment vertical="center"/>
    </xf>
    <xf numFmtId="172" fontId="8" fillId="0" borderId="31" xfId="0" applyNumberFormat="1" applyFont="1" applyBorder="1" applyAlignment="1">
      <alignment horizontal="center"/>
    </xf>
    <xf numFmtId="0" fontId="11" fillId="3" borderId="19" xfId="0" applyFont="1" applyFill="1" applyBorder="1" applyAlignment="1">
      <alignment horizontal="center"/>
    </xf>
    <xf numFmtId="0" fontId="8" fillId="0" borderId="0" xfId="0" applyFont="1" applyAlignment="1">
      <alignment horizontal="center"/>
    </xf>
    <xf numFmtId="0" fontId="8" fillId="7" borderId="19" xfId="0" applyFont="1" applyFill="1" applyBorder="1" applyAlignment="1">
      <alignment horizontal="center"/>
    </xf>
    <xf numFmtId="0" fontId="91" fillId="0" borderId="0" xfId="0" applyFont="1" applyAlignment="1">
      <alignment horizontal="left" vertical="center"/>
    </xf>
    <xf numFmtId="0" fontId="88" fillId="0" borderId="0" xfId="0" applyFont="1" applyAlignment="1">
      <alignment vertical="center"/>
    </xf>
    <xf numFmtId="0" fontId="82" fillId="0" borderId="0" xfId="0" applyFont="1" applyAlignment="1">
      <alignment horizontal="center" vertical="center"/>
    </xf>
    <xf numFmtId="164" fontId="100" fillId="0" borderId="96" xfId="0" applyNumberFormat="1" applyFont="1" applyBorder="1" applyAlignment="1">
      <alignment horizontal="left" vertical="center"/>
    </xf>
    <xf numFmtId="0" fontId="82" fillId="0" borderId="96" xfId="0" applyFont="1" applyBorder="1" applyAlignment="1">
      <alignment vertical="center"/>
    </xf>
    <xf numFmtId="0" fontId="22" fillId="0" borderId="0" xfId="0" applyFont="1" applyAlignment="1">
      <alignment horizontal="center"/>
    </xf>
    <xf numFmtId="0" fontId="24" fillId="10" borderId="19" xfId="0" applyFont="1" applyFill="1" applyBorder="1" applyAlignment="1">
      <alignment horizontal="center" vertical="center" wrapText="1"/>
    </xf>
    <xf numFmtId="0" fontId="30" fillId="10" borderId="19" xfId="0" applyFont="1" applyFill="1" applyBorder="1" applyAlignment="1">
      <alignment vertical="center" wrapText="1"/>
    </xf>
    <xf numFmtId="0" fontId="22" fillId="0" borderId="40" xfId="0" applyFont="1" applyBorder="1" applyAlignment="1">
      <alignment vertical="center" wrapText="1"/>
    </xf>
    <xf numFmtId="0" fontId="22" fillId="0" borderId="42" xfId="0" applyFont="1" applyBorder="1" applyAlignment="1">
      <alignment vertical="center" wrapText="1"/>
    </xf>
    <xf numFmtId="165" fontId="36" fillId="16" borderId="69" xfId="0" applyNumberFormat="1" applyFont="1" applyFill="1" applyBorder="1" applyAlignment="1">
      <alignment horizontal="center" vertical="center" wrapText="1"/>
    </xf>
    <xf numFmtId="165" fontId="36" fillId="16" borderId="73" xfId="0" applyNumberFormat="1" applyFont="1" applyFill="1" applyBorder="1" applyAlignment="1">
      <alignment horizontal="center" vertical="center" wrapText="1"/>
    </xf>
    <xf numFmtId="166" fontId="36" fillId="16" borderId="73" xfId="0" applyNumberFormat="1" applyFont="1" applyFill="1" applyBorder="1" applyAlignment="1">
      <alignment horizontal="center" vertical="center" wrapText="1"/>
    </xf>
    <xf numFmtId="165" fontId="36" fillId="18" borderId="69" xfId="0" applyNumberFormat="1" applyFont="1" applyFill="1" applyBorder="1" applyAlignment="1">
      <alignment horizontal="center" vertical="center" wrapText="1"/>
    </xf>
    <xf numFmtId="166" fontId="36" fillId="18" borderId="73" xfId="0" applyNumberFormat="1" applyFont="1" applyFill="1" applyBorder="1" applyAlignment="1">
      <alignment horizontal="center" vertical="center" wrapText="1"/>
    </xf>
    <xf numFmtId="165" fontId="36" fillId="18" borderId="68" xfId="0" applyNumberFormat="1" applyFont="1" applyFill="1" applyBorder="1" applyAlignment="1">
      <alignment horizontal="center" vertical="center" wrapText="1"/>
    </xf>
    <xf numFmtId="169" fontId="36" fillId="19" borderId="69" xfId="0" applyNumberFormat="1" applyFont="1" applyFill="1" applyBorder="1" applyAlignment="1">
      <alignment horizontal="center" vertical="center" wrapText="1"/>
    </xf>
    <xf numFmtId="166" fontId="36" fillId="19" borderId="73" xfId="0" applyNumberFormat="1" applyFont="1" applyFill="1" applyBorder="1" applyAlignment="1">
      <alignment horizontal="center" vertical="center" wrapText="1"/>
    </xf>
    <xf numFmtId="165" fontId="36" fillId="21" borderId="69" xfId="0" applyNumberFormat="1" applyFont="1" applyFill="1" applyBorder="1" applyAlignment="1">
      <alignment horizontal="center" vertical="center" wrapText="1"/>
    </xf>
    <xf numFmtId="166" fontId="36" fillId="21" borderId="73" xfId="0" applyNumberFormat="1" applyFont="1" applyFill="1" applyBorder="1" applyAlignment="1">
      <alignment horizontal="center" vertical="center" wrapText="1"/>
    </xf>
    <xf numFmtId="0" fontId="0" fillId="0" borderId="0" xfId="0" applyAlignment="1">
      <alignment wrapText="1"/>
    </xf>
    <xf numFmtId="1" fontId="11" fillId="8" borderId="29" xfId="0" applyNumberFormat="1" applyFont="1" applyFill="1" applyBorder="1" applyAlignment="1">
      <alignment horizontal="center" vertical="center"/>
    </xf>
    <xf numFmtId="1" fontId="8" fillId="0" borderId="28" xfId="0" applyNumberFormat="1" applyFont="1" applyBorder="1" applyAlignment="1">
      <alignment horizontal="center" vertical="center"/>
    </xf>
    <xf numFmtId="0" fontId="116" fillId="0" borderId="19" xfId="1"/>
    <xf numFmtId="0" fontId="120" fillId="25" borderId="99" xfId="1" applyFont="1" applyFill="1" applyBorder="1" applyAlignment="1">
      <alignment horizontal="center" vertical="center" wrapText="1"/>
    </xf>
    <xf numFmtId="0" fontId="120" fillId="26" borderId="99" xfId="1" applyFont="1" applyFill="1" applyBorder="1" applyAlignment="1">
      <alignment horizontal="center" vertical="center" wrapText="1"/>
    </xf>
    <xf numFmtId="0" fontId="120" fillId="27" borderId="99" xfId="1" applyFont="1" applyFill="1" applyBorder="1" applyAlignment="1">
      <alignment horizontal="center" vertical="center" wrapText="1"/>
    </xf>
    <xf numFmtId="0" fontId="123" fillId="15" borderId="99" xfId="1" applyFont="1" applyFill="1" applyBorder="1" applyAlignment="1">
      <alignment horizontal="center" vertical="center" wrapText="1"/>
    </xf>
    <xf numFmtId="0" fontId="123" fillId="32" borderId="99" xfId="1" applyFont="1" applyFill="1" applyBorder="1" applyAlignment="1">
      <alignment horizontal="center" vertical="center" wrapText="1"/>
    </xf>
    <xf numFmtId="0" fontId="123" fillId="33" borderId="99" xfId="1" applyFont="1" applyFill="1" applyBorder="1" applyAlignment="1">
      <alignment horizontal="center" vertical="center" wrapText="1"/>
    </xf>
    <xf numFmtId="0" fontId="124" fillId="0" borderId="99" xfId="1" applyFont="1" applyBorder="1" applyAlignment="1">
      <alignment horizontal="center" vertical="center" wrapText="1"/>
    </xf>
    <xf numFmtId="0" fontId="125" fillId="6" borderId="99" xfId="1" applyFont="1" applyFill="1" applyBorder="1" applyAlignment="1">
      <alignment horizontal="center" vertical="center" wrapText="1"/>
    </xf>
    <xf numFmtId="0" fontId="117" fillId="6" borderId="99" xfId="1" applyFont="1" applyFill="1" applyBorder="1" applyAlignment="1">
      <alignment horizontal="center" vertical="center" wrapText="1"/>
    </xf>
    <xf numFmtId="0" fontId="126" fillId="6" borderId="99" xfId="1" applyFont="1" applyFill="1" applyBorder="1" applyAlignment="1">
      <alignment horizontal="center" vertical="center" wrapText="1"/>
    </xf>
    <xf numFmtId="169" fontId="126" fillId="0" borderId="99" xfId="1" applyNumberFormat="1" applyFont="1" applyBorder="1" applyAlignment="1">
      <alignment horizontal="center" vertical="center" wrapText="1"/>
    </xf>
    <xf numFmtId="0" fontId="126" fillId="6" borderId="99" xfId="1" applyFont="1" applyFill="1" applyBorder="1" applyAlignment="1">
      <alignment horizontal="left" vertical="center" wrapText="1"/>
    </xf>
    <xf numFmtId="0" fontId="117" fillId="6" borderId="99" xfId="1" applyFont="1" applyFill="1" applyBorder="1" applyAlignment="1">
      <alignment horizontal="left" vertical="center" wrapText="1"/>
    </xf>
    <xf numFmtId="0" fontId="126" fillId="0" borderId="99" xfId="1" applyFont="1" applyBorder="1" applyAlignment="1">
      <alignment horizontal="left" vertical="center" wrapText="1"/>
    </xf>
    <xf numFmtId="0" fontId="126" fillId="0" borderId="99" xfId="1" applyFont="1" applyBorder="1" applyAlignment="1">
      <alignment horizontal="center" vertical="center" wrapText="1"/>
    </xf>
    <xf numFmtId="0" fontId="126" fillId="7" borderId="99" xfId="1" applyFont="1" applyFill="1" applyBorder="1" applyAlignment="1">
      <alignment horizontal="center" vertical="center" wrapText="1"/>
    </xf>
    <xf numFmtId="0" fontId="116" fillId="0" borderId="99" xfId="1" applyBorder="1" applyAlignment="1">
      <alignment horizontal="center" vertical="center"/>
    </xf>
    <xf numFmtId="0" fontId="126" fillId="34" borderId="99" xfId="1" applyFont="1" applyFill="1" applyBorder="1" applyAlignment="1">
      <alignment horizontal="center" vertical="center" wrapText="1"/>
    </xf>
    <xf numFmtId="0" fontId="126" fillId="35" borderId="99" xfId="1" applyFont="1" applyFill="1" applyBorder="1" applyAlignment="1">
      <alignment horizontal="left" vertical="center" wrapText="1"/>
    </xf>
    <xf numFmtId="0" fontId="126" fillId="35" borderId="99" xfId="1" applyFont="1" applyFill="1" applyBorder="1" applyAlignment="1">
      <alignment horizontal="center" vertical="center" wrapText="1"/>
    </xf>
    <xf numFmtId="0" fontId="117" fillId="35" borderId="99" xfId="1" applyFont="1" applyFill="1" applyBorder="1" applyAlignment="1">
      <alignment horizontal="center" vertical="center" wrapText="1"/>
    </xf>
    <xf numFmtId="0" fontId="117" fillId="35" borderId="99" xfId="1" applyFont="1" applyFill="1" applyBorder="1" applyAlignment="1">
      <alignment horizontal="left" vertical="center" wrapText="1"/>
    </xf>
    <xf numFmtId="0" fontId="117" fillId="7" borderId="99" xfId="1" applyFont="1" applyFill="1" applyBorder="1" applyAlignment="1">
      <alignment horizontal="center" vertical="center" wrapText="1"/>
    </xf>
    <xf numFmtId="0" fontId="116" fillId="0" borderId="100" xfId="1" applyBorder="1" applyAlignment="1">
      <alignment horizontal="center" vertical="center"/>
    </xf>
    <xf numFmtId="0" fontId="116" fillId="0" borderId="99" xfId="1" applyBorder="1" applyAlignment="1">
      <alignment horizontal="center" vertical="center" wrapText="1"/>
    </xf>
    <xf numFmtId="0" fontId="116" fillId="36" borderId="99" xfId="1" applyFill="1" applyBorder="1" applyAlignment="1">
      <alignment horizontal="center" vertical="center"/>
    </xf>
    <xf numFmtId="0" fontId="117" fillId="0" borderId="99" xfId="1" applyFont="1" applyBorder="1" applyAlignment="1">
      <alignment horizontal="center" vertical="center" wrapText="1"/>
    </xf>
    <xf numFmtId="0" fontId="117" fillId="0" borderId="99" xfId="1" applyFont="1" applyBorder="1" applyAlignment="1">
      <alignment horizontal="left" vertical="center" wrapText="1"/>
    </xf>
    <xf numFmtId="0" fontId="126" fillId="37" borderId="99" xfId="1" applyFont="1" applyFill="1" applyBorder="1" applyAlignment="1">
      <alignment horizontal="center" vertical="center" wrapText="1"/>
    </xf>
    <xf numFmtId="0" fontId="117" fillId="37" borderId="99" xfId="1" applyFont="1" applyFill="1" applyBorder="1" applyAlignment="1">
      <alignment horizontal="center" vertical="center" wrapText="1"/>
    </xf>
    <xf numFmtId="0" fontId="117" fillId="38" borderId="99" xfId="1" applyFont="1" applyFill="1" applyBorder="1" applyAlignment="1">
      <alignment horizontal="center" vertical="center" wrapText="1"/>
    </xf>
    <xf numFmtId="0" fontId="126" fillId="38" borderId="99" xfId="1" applyFont="1" applyFill="1" applyBorder="1" applyAlignment="1">
      <alignment horizontal="center" vertical="center" wrapText="1"/>
    </xf>
    <xf numFmtId="14" fontId="117" fillId="0" borderId="99" xfId="1" applyNumberFormat="1" applyFont="1" applyBorder="1" applyAlignment="1">
      <alignment horizontal="center" vertical="center" wrapText="1"/>
    </xf>
    <xf numFmtId="166" fontId="126" fillId="0" borderId="99" xfId="1" applyNumberFormat="1" applyFont="1" applyBorder="1" applyAlignment="1">
      <alignment horizontal="center" vertical="center" wrapText="1"/>
    </xf>
    <xf numFmtId="0" fontId="117" fillId="10" borderId="99" xfId="1" applyFont="1" applyFill="1" applyBorder="1" applyAlignment="1">
      <alignment horizontal="center" vertical="center" wrapText="1"/>
    </xf>
    <xf numFmtId="170" fontId="117" fillId="0" borderId="99" xfId="1" applyNumberFormat="1" applyFont="1" applyBorder="1" applyAlignment="1">
      <alignment horizontal="center" vertical="center" wrapText="1"/>
    </xf>
    <xf numFmtId="0" fontId="116" fillId="39" borderId="99" xfId="1" applyFill="1" applyBorder="1" applyAlignment="1">
      <alignment horizontal="center" vertical="center" wrapText="1"/>
    </xf>
    <xf numFmtId="0" fontId="116" fillId="0" borderId="99" xfId="1" applyBorder="1" applyAlignment="1">
      <alignment horizontal="left" vertical="center" wrapText="1"/>
    </xf>
    <xf numFmtId="0" fontId="116" fillId="37" borderId="99" xfId="1" applyFill="1" applyBorder="1" applyAlignment="1">
      <alignment horizontal="left" vertical="center" wrapText="1"/>
    </xf>
    <xf numFmtId="0" fontId="1" fillId="0" borderId="99" xfId="1" applyFont="1" applyBorder="1" applyAlignment="1">
      <alignment horizontal="center" vertical="center" wrapText="1"/>
    </xf>
    <xf numFmtId="0" fontId="1" fillId="40" borderId="99" xfId="1" applyFont="1" applyFill="1" applyBorder="1" applyAlignment="1">
      <alignment horizontal="center" vertical="center" wrapText="1"/>
    </xf>
    <xf numFmtId="0" fontId="128" fillId="41" borderId="99" xfId="2" applyFont="1" applyFill="1" applyBorder="1" applyAlignment="1">
      <alignment horizontal="center" vertical="center" wrapText="1"/>
    </xf>
    <xf numFmtId="0" fontId="129" fillId="41" borderId="99" xfId="2" applyFont="1" applyFill="1" applyBorder="1" applyAlignment="1">
      <alignment horizontal="center" vertical="center" wrapText="1"/>
    </xf>
    <xf numFmtId="0" fontId="1" fillId="41" borderId="99" xfId="2" applyFill="1" applyBorder="1" applyAlignment="1">
      <alignment horizontal="center" vertical="center" wrapText="1"/>
    </xf>
    <xf numFmtId="0" fontId="1" fillId="41" borderId="99" xfId="2" applyFill="1" applyBorder="1" applyAlignment="1">
      <alignment horizontal="left" vertical="center" wrapText="1"/>
    </xf>
    <xf numFmtId="0" fontId="130" fillId="41" borderId="99" xfId="2" applyFont="1" applyFill="1" applyBorder="1" applyAlignment="1">
      <alignment horizontal="left" vertical="center" wrapText="1"/>
    </xf>
    <xf numFmtId="0" fontId="129" fillId="0" borderId="99" xfId="2" applyFont="1" applyBorder="1" applyAlignment="1">
      <alignment horizontal="center" vertical="center" wrapText="1"/>
    </xf>
    <xf numFmtId="0" fontId="1" fillId="0" borderId="99" xfId="2" applyBorder="1" applyAlignment="1">
      <alignment horizontal="center" vertical="center"/>
    </xf>
    <xf numFmtId="0" fontId="1" fillId="37" borderId="99" xfId="2" applyFill="1" applyBorder="1" applyAlignment="1">
      <alignment horizontal="center" vertical="center" wrapText="1"/>
    </xf>
    <xf numFmtId="0" fontId="129" fillId="37" borderId="99" xfId="2" applyFont="1" applyFill="1" applyBorder="1" applyAlignment="1">
      <alignment horizontal="center" vertical="center" wrapText="1"/>
    </xf>
    <xf numFmtId="0" fontId="1" fillId="37" borderId="99" xfId="2" applyFill="1" applyBorder="1" applyAlignment="1">
      <alignment horizontal="center" vertical="center"/>
    </xf>
    <xf numFmtId="0" fontId="1" fillId="41" borderId="99" xfId="2" applyFill="1" applyBorder="1" applyAlignment="1" applyProtection="1">
      <alignment horizontal="center" vertical="center"/>
      <protection locked="0"/>
    </xf>
    <xf numFmtId="0" fontId="1" fillId="0" borderId="99" xfId="2" applyBorder="1" applyAlignment="1" applyProtection="1">
      <alignment horizontal="justify" vertical="center" wrapText="1"/>
      <protection locked="0"/>
    </xf>
    <xf numFmtId="0" fontId="129" fillId="0" borderId="99" xfId="2" applyFont="1" applyBorder="1" applyAlignment="1" applyProtection="1">
      <alignment horizontal="justify" vertical="center" wrapText="1"/>
      <protection locked="0"/>
    </xf>
    <xf numFmtId="0" fontId="1" fillId="37" borderId="99" xfId="2" applyFill="1" applyBorder="1" applyAlignment="1" applyProtection="1">
      <alignment horizontal="center" vertical="center" wrapText="1"/>
      <protection locked="0"/>
    </xf>
    <xf numFmtId="0" fontId="129" fillId="0" borderId="99" xfId="2" applyFont="1" applyBorder="1" applyAlignment="1" applyProtection="1">
      <alignment horizontal="center" vertical="center" wrapText="1"/>
      <protection locked="0"/>
    </xf>
    <xf numFmtId="14" fontId="129" fillId="0" borderId="99" xfId="2" applyNumberFormat="1" applyFont="1" applyBorder="1" applyAlignment="1" applyProtection="1">
      <alignment horizontal="center" vertical="center" wrapText="1"/>
      <protection locked="0"/>
    </xf>
    <xf numFmtId="0" fontId="116" fillId="40" borderId="99" xfId="1" applyFill="1" applyBorder="1" applyAlignment="1">
      <alignment horizontal="center" vertical="center" wrapText="1"/>
    </xf>
    <xf numFmtId="0" fontId="131" fillId="41" borderId="99" xfId="2" applyFont="1" applyFill="1" applyBorder="1" applyAlignment="1">
      <alignment horizontal="center" vertical="center" wrapText="1"/>
    </xf>
    <xf numFmtId="0" fontId="1" fillId="0" borderId="99" xfId="2" applyBorder="1" applyAlignment="1" applyProtection="1">
      <alignment vertical="center" wrapText="1"/>
      <protection locked="0"/>
    </xf>
    <xf numFmtId="0" fontId="129" fillId="0" borderId="99" xfId="2" applyFont="1" applyBorder="1" applyAlignment="1" applyProtection="1">
      <alignment vertical="center" wrapText="1"/>
      <protection locked="0"/>
    </xf>
    <xf numFmtId="0" fontId="1" fillId="42" borderId="99" xfId="1" applyFont="1" applyFill="1" applyBorder="1" applyAlignment="1">
      <alignment horizontal="center" vertical="center" wrapText="1"/>
    </xf>
    <xf numFmtId="0" fontId="132" fillId="41" borderId="99" xfId="2" applyFont="1" applyFill="1" applyBorder="1" applyAlignment="1">
      <alignment horizontal="center" vertical="center" wrapText="1"/>
    </xf>
    <xf numFmtId="0" fontId="1" fillId="0" borderId="99" xfId="1" applyFont="1" applyBorder="1" applyAlignment="1">
      <alignment horizontal="center" vertical="center"/>
    </xf>
    <xf numFmtId="0" fontId="1" fillId="0" borderId="99" xfId="2" applyBorder="1" applyAlignment="1" applyProtection="1">
      <alignment horizontal="center" vertical="center" wrapText="1"/>
      <protection locked="0"/>
    </xf>
    <xf numFmtId="14" fontId="1" fillId="0" borderId="99" xfId="2" applyNumberFormat="1" applyBorder="1" applyAlignment="1" applyProtection="1">
      <alignment horizontal="center" vertical="center" wrapText="1"/>
      <protection locked="0"/>
    </xf>
    <xf numFmtId="0" fontId="1" fillId="0" borderId="99" xfId="1" applyFont="1" applyBorder="1" applyAlignment="1">
      <alignment vertical="center" wrapText="1"/>
    </xf>
    <xf numFmtId="166" fontId="117" fillId="41" borderId="99" xfId="1" applyNumberFormat="1" applyFont="1" applyFill="1" applyBorder="1" applyAlignment="1">
      <alignment horizontal="center" vertical="center" wrapText="1"/>
    </xf>
    <xf numFmtId="0" fontId="117" fillId="0" borderId="66" xfId="1" applyFont="1" applyBorder="1" applyAlignment="1">
      <alignment horizontal="left" vertical="center" wrapText="1"/>
    </xf>
    <xf numFmtId="0" fontId="117" fillId="10" borderId="66" xfId="1" applyFont="1" applyFill="1" applyBorder="1" applyAlignment="1">
      <alignment vertical="center" wrapText="1"/>
    </xf>
    <xf numFmtId="0" fontId="1" fillId="39" borderId="99" xfId="1" applyFont="1" applyFill="1" applyBorder="1" applyAlignment="1">
      <alignment horizontal="center" vertical="center" wrapText="1"/>
    </xf>
    <xf numFmtId="0" fontId="124" fillId="37" borderId="99" xfId="1" applyFont="1" applyFill="1" applyBorder="1" applyAlignment="1">
      <alignment horizontal="center" vertical="center" wrapText="1"/>
    </xf>
    <xf numFmtId="0" fontId="1" fillId="37" borderId="99" xfId="2" applyFill="1" applyBorder="1" applyAlignment="1" applyProtection="1">
      <alignment horizontal="center" vertical="center"/>
      <protection locked="0"/>
    </xf>
    <xf numFmtId="0" fontId="1" fillId="37" borderId="99" xfId="2" applyFill="1" applyBorder="1" applyAlignment="1" applyProtection="1">
      <alignment vertical="center" wrapText="1"/>
      <protection locked="0"/>
    </xf>
    <xf numFmtId="14" fontId="1" fillId="37" borderId="99" xfId="2" applyNumberFormat="1" applyFill="1" applyBorder="1" applyAlignment="1" applyProtection="1">
      <alignment horizontal="center" vertical="center" wrapText="1"/>
      <protection locked="0"/>
    </xf>
    <xf numFmtId="0" fontId="1" fillId="37" borderId="99" xfId="1" applyFont="1" applyFill="1" applyBorder="1" applyAlignment="1">
      <alignment horizontal="center" vertical="center" wrapText="1"/>
    </xf>
    <xf numFmtId="0" fontId="1" fillId="37" borderId="99" xfId="1" applyFont="1" applyFill="1" applyBorder="1" applyAlignment="1">
      <alignment vertical="center" wrapText="1"/>
    </xf>
    <xf numFmtId="0" fontId="1" fillId="39" borderId="99" xfId="1" applyFont="1" applyFill="1" applyBorder="1" applyAlignment="1">
      <alignment horizontal="center" vertical="center"/>
    </xf>
    <xf numFmtId="0" fontId="116" fillId="37" borderId="19" xfId="1" applyFill="1"/>
    <xf numFmtId="0" fontId="117" fillId="6" borderId="66" xfId="1" applyFont="1" applyFill="1" applyBorder="1" applyAlignment="1">
      <alignment horizontal="center" vertical="center" wrapText="1"/>
    </xf>
    <xf numFmtId="0" fontId="130" fillId="41" borderId="99" xfId="2" applyFont="1" applyFill="1" applyBorder="1" applyAlignment="1">
      <alignment horizontal="center" vertical="center" wrapText="1"/>
    </xf>
    <xf numFmtId="0" fontId="128" fillId="43" borderId="99" xfId="2" applyFont="1" applyFill="1" applyBorder="1" applyAlignment="1">
      <alignment horizontal="center" vertical="center" wrapText="1"/>
    </xf>
    <xf numFmtId="0" fontId="1" fillId="43" borderId="99" xfId="2" applyFill="1" applyBorder="1" applyAlignment="1">
      <alignment horizontal="center" vertical="center" wrapText="1"/>
    </xf>
    <xf numFmtId="166" fontId="117" fillId="43" borderId="99" xfId="1" applyNumberFormat="1" applyFont="1" applyFill="1" applyBorder="1" applyAlignment="1">
      <alignment horizontal="center" vertical="center" wrapText="1"/>
    </xf>
    <xf numFmtId="0" fontId="129" fillId="43" borderId="99" xfId="2" applyFont="1" applyFill="1" applyBorder="1" applyAlignment="1">
      <alignment horizontal="center" vertical="center" wrapText="1"/>
    </xf>
    <xf numFmtId="0" fontId="130" fillId="43" borderId="99" xfId="2" applyFont="1" applyFill="1" applyBorder="1" applyAlignment="1">
      <alignment horizontal="center" vertical="center" wrapText="1"/>
    </xf>
    <xf numFmtId="0" fontId="116" fillId="37" borderId="99" xfId="1" applyFill="1" applyBorder="1"/>
    <xf numFmtId="0" fontId="116" fillId="0" borderId="99" xfId="1" applyBorder="1"/>
    <xf numFmtId="166" fontId="117" fillId="0" borderId="99" xfId="1" applyNumberFormat="1" applyFont="1" applyBorder="1" applyAlignment="1">
      <alignment horizontal="center" vertical="center" wrapText="1"/>
    </xf>
    <xf numFmtId="0" fontId="1" fillId="0" borderId="100" xfId="1" applyFont="1" applyBorder="1" applyAlignment="1">
      <alignment horizontal="center" vertical="center"/>
    </xf>
    <xf numFmtId="0" fontId="1" fillId="44" borderId="99" xfId="1" applyFont="1" applyFill="1" applyBorder="1" applyAlignment="1">
      <alignment horizontal="center" vertical="center" wrapText="1"/>
    </xf>
    <xf numFmtId="0" fontId="126" fillId="7" borderId="102" xfId="1" applyFont="1" applyFill="1" applyBorder="1" applyAlignment="1">
      <alignment horizontal="center" vertical="center" wrapText="1"/>
    </xf>
    <xf numFmtId="0" fontId="126" fillId="34" borderId="102" xfId="1" applyFont="1" applyFill="1" applyBorder="1" applyAlignment="1">
      <alignment horizontal="center" vertical="center" wrapText="1"/>
    </xf>
    <xf numFmtId="0" fontId="1" fillId="0" borderId="19" xfId="1" applyFont="1" applyAlignment="1">
      <alignment vertical="center" wrapText="1"/>
    </xf>
    <xf numFmtId="0" fontId="1" fillId="0" borderId="19" xfId="1" applyFont="1" applyAlignment="1">
      <alignment horizontal="center" vertical="center" wrapText="1"/>
    </xf>
    <xf numFmtId="0" fontId="116" fillId="0" borderId="19" xfId="1" applyAlignment="1">
      <alignment horizontal="center"/>
    </xf>
    <xf numFmtId="0" fontId="116" fillId="0" borderId="19" xfId="1" applyAlignment="1">
      <alignment vertical="center" wrapText="1"/>
    </xf>
    <xf numFmtId="0" fontId="116" fillId="0" borderId="19" xfId="1" applyAlignment="1">
      <alignment horizontal="center" vertical="center" wrapText="1"/>
    </xf>
    <xf numFmtId="0" fontId="133" fillId="17" borderId="66" xfId="0" applyFont="1" applyFill="1" applyBorder="1" applyAlignment="1">
      <alignment horizontal="center" vertical="center" wrapText="1"/>
    </xf>
    <xf numFmtId="0" fontId="11" fillId="0" borderId="0" xfId="0" applyFont="1" applyAlignment="1">
      <alignment horizontal="left" vertical="center"/>
    </xf>
    <xf numFmtId="0" fontId="0" fillId="0" borderId="0" xfId="0"/>
    <xf numFmtId="0" fontId="8" fillId="0" borderId="0" xfId="0" applyFont="1" applyAlignment="1">
      <alignment horizontal="left" vertical="center"/>
    </xf>
    <xf numFmtId="0" fontId="10" fillId="5" borderId="10" xfId="0" applyFont="1" applyFill="1" applyBorder="1" applyAlignment="1">
      <alignment horizontal="center" vertical="center" wrapText="1"/>
    </xf>
    <xf numFmtId="0" fontId="4" fillId="0" borderId="8" xfId="0" applyFont="1" applyBorder="1"/>
    <xf numFmtId="0" fontId="4" fillId="0" borderId="9" xfId="0" applyFont="1" applyBorder="1"/>
    <xf numFmtId="0" fontId="7" fillId="2" borderId="1" xfId="0" applyFont="1" applyFill="1" applyBorder="1" applyAlignment="1">
      <alignment horizontal="center" vertical="center"/>
    </xf>
    <xf numFmtId="0" fontId="4" fillId="0" borderId="2" xfId="0" applyFont="1" applyBorder="1"/>
    <xf numFmtId="0" fontId="4" fillId="0" borderId="3" xfId="0" applyFont="1" applyBorder="1"/>
    <xf numFmtId="0" fontId="18" fillId="9" borderId="23" xfId="0" applyFont="1" applyFill="1" applyBorder="1" applyAlignment="1">
      <alignment horizontal="center" vertical="center" wrapText="1"/>
    </xf>
    <xf numFmtId="0" fontId="4" fillId="0" borderId="24" xfId="0" applyFont="1" applyBorder="1"/>
    <xf numFmtId="0" fontId="4" fillId="0" borderId="25" xfId="0" applyFont="1" applyBorder="1"/>
    <xf numFmtId="0" fontId="18" fillId="4" borderId="23"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wrapText="1"/>
    </xf>
    <xf numFmtId="0" fontId="7" fillId="2" borderId="4" xfId="0" applyFont="1" applyFill="1" applyBorder="1" applyAlignment="1">
      <alignment horizontal="center" vertical="center"/>
    </xf>
    <xf numFmtId="0" fontId="4" fillId="0" borderId="5" xfId="0" applyFont="1" applyBorder="1"/>
    <xf numFmtId="0" fontId="4" fillId="0" borderId="6" xfId="0" applyFont="1" applyBorder="1"/>
    <xf numFmtId="0" fontId="9" fillId="3" borderId="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6" fillId="15" borderId="37" xfId="0" applyFont="1" applyFill="1" applyBorder="1" applyAlignment="1">
      <alignment horizontal="center" vertical="center" wrapText="1"/>
    </xf>
    <xf numFmtId="0" fontId="4" fillId="0" borderId="38" xfId="0" applyFont="1" applyBorder="1"/>
    <xf numFmtId="0" fontId="4" fillId="0" borderId="57" xfId="0" applyFont="1" applyBorder="1"/>
    <xf numFmtId="0" fontId="18" fillId="10" borderId="37" xfId="0" applyFont="1" applyFill="1" applyBorder="1" applyAlignment="1">
      <alignment horizontal="left" vertical="center" wrapText="1"/>
    </xf>
    <xf numFmtId="0" fontId="4" fillId="0" borderId="39" xfId="0" applyFont="1" applyBorder="1"/>
    <xf numFmtId="0" fontId="29" fillId="10" borderId="37" xfId="0" applyFont="1" applyFill="1" applyBorder="1" applyAlignment="1">
      <alignment horizontal="center" vertical="center"/>
    </xf>
    <xf numFmtId="1" fontId="30" fillId="10" borderId="47" xfId="0" applyNumberFormat="1" applyFont="1" applyFill="1" applyBorder="1" applyAlignment="1">
      <alignment horizontal="center" vertical="center"/>
    </xf>
    <xf numFmtId="0" fontId="4" fillId="0" borderId="48" xfId="0" applyFont="1" applyBorder="1"/>
    <xf numFmtId="0" fontId="4" fillId="0" borderId="49" xfId="0" applyFont="1" applyBorder="1"/>
    <xf numFmtId="0" fontId="31" fillId="11" borderId="1" xfId="0" applyFont="1" applyFill="1" applyBorder="1" applyAlignment="1">
      <alignment horizontal="center" vertical="center" wrapText="1"/>
    </xf>
    <xf numFmtId="0" fontId="4" fillId="0" borderId="50" xfId="0" applyFont="1" applyBorder="1"/>
    <xf numFmtId="0" fontId="31" fillId="12" borderId="51" xfId="0" applyFont="1" applyFill="1" applyBorder="1" applyAlignment="1">
      <alignment horizontal="center" vertical="center" wrapText="1"/>
    </xf>
    <xf numFmtId="0" fontId="31" fillId="13" borderId="51" xfId="0" applyFont="1" applyFill="1" applyBorder="1" applyAlignment="1">
      <alignment horizontal="center" vertical="center" wrapText="1"/>
    </xf>
    <xf numFmtId="1" fontId="34" fillId="0" borderId="54" xfId="0" applyNumberFormat="1" applyFont="1" applyBorder="1" applyAlignment="1">
      <alignment horizontal="center" vertical="center" wrapText="1"/>
    </xf>
    <xf numFmtId="0" fontId="4" fillId="0" borderId="35" xfId="0" applyFont="1" applyBorder="1"/>
    <xf numFmtId="0" fontId="4" fillId="0" borderId="55" xfId="0" applyFont="1" applyBorder="1"/>
    <xf numFmtId="0" fontId="4" fillId="0" borderId="61" xfId="0" applyFont="1" applyBorder="1"/>
    <xf numFmtId="0" fontId="4" fillId="0" borderId="43" xfId="0" applyFont="1" applyBorder="1"/>
    <xf numFmtId="0" fontId="4" fillId="0" borderId="62" xfId="0" applyFont="1" applyBorder="1"/>
    <xf numFmtId="0" fontId="26" fillId="11" borderId="56" xfId="0" applyFont="1" applyFill="1" applyBorder="1" applyAlignment="1">
      <alignment horizontal="center" vertical="center" wrapText="1"/>
    </xf>
    <xf numFmtId="0" fontId="33" fillId="15" borderId="37" xfId="0" applyFont="1" applyFill="1" applyBorder="1" applyAlignment="1">
      <alignment horizontal="center" vertical="center" wrapText="1"/>
    </xf>
    <xf numFmtId="0" fontId="26" fillId="11" borderId="58" xfId="0" applyFont="1" applyFill="1" applyBorder="1" applyAlignment="1">
      <alignment horizontal="center" vertical="center" wrapText="1"/>
    </xf>
    <xf numFmtId="0" fontId="26" fillId="14" borderId="37" xfId="0" applyFont="1" applyFill="1" applyBorder="1" applyAlignment="1">
      <alignment horizontal="center" vertical="center"/>
    </xf>
    <xf numFmtId="0" fontId="26" fillId="14" borderId="37" xfId="0" applyFont="1" applyFill="1" applyBorder="1" applyAlignment="1">
      <alignment horizontal="center" vertical="center" wrapText="1"/>
    </xf>
    <xf numFmtId="0" fontId="28" fillId="0" borderId="37" xfId="0" applyFont="1" applyBorder="1" applyAlignment="1">
      <alignment horizontal="center" vertical="center"/>
    </xf>
    <xf numFmtId="0" fontId="24" fillId="0" borderId="34" xfId="0" applyFont="1" applyBorder="1" applyAlignment="1">
      <alignment horizontal="center" vertical="center"/>
    </xf>
    <xf numFmtId="0" fontId="4" fillId="0" borderId="40" xfId="0" applyFont="1" applyBorder="1"/>
    <xf numFmtId="0" fontId="4" fillId="0" borderId="42" xfId="0" applyFont="1" applyBorder="1"/>
    <xf numFmtId="0" fontId="25" fillId="0" borderId="34" xfId="0" applyFont="1" applyBorder="1" applyAlignment="1">
      <alignment horizontal="center" vertical="center"/>
    </xf>
    <xf numFmtId="0" fontId="4" fillId="0" borderId="36" xfId="0" applyFont="1" applyBorder="1"/>
    <xf numFmtId="0" fontId="4" fillId="0" borderId="41" xfId="0" applyFont="1" applyBorder="1"/>
    <xf numFmtId="0" fontId="4" fillId="0" borderId="44" xfId="0" applyFont="1" applyBorder="1"/>
    <xf numFmtId="0" fontId="26" fillId="0" borderId="37" xfId="0" applyFont="1" applyBorder="1" applyAlignment="1">
      <alignment horizontal="left" vertical="center"/>
    </xf>
    <xf numFmtId="169" fontId="75" fillId="7" borderId="37" xfId="0" applyNumberFormat="1" applyFont="1" applyFill="1" applyBorder="1" applyAlignment="1">
      <alignment horizontal="center" vertical="center"/>
    </xf>
    <xf numFmtId="0" fontId="75" fillId="7" borderId="37" xfId="0" applyFont="1" applyFill="1" applyBorder="1" applyAlignment="1">
      <alignment horizontal="left" vertical="center" wrapText="1"/>
    </xf>
    <xf numFmtId="0" fontId="34" fillId="22" borderId="53" xfId="0" applyFont="1" applyFill="1" applyBorder="1" applyAlignment="1">
      <alignment horizontal="center" vertical="center" wrapText="1"/>
    </xf>
    <xf numFmtId="0" fontId="4" fillId="0" borderId="64" xfId="0" applyFont="1" applyBorder="1"/>
    <xf numFmtId="0" fontId="34" fillId="19" borderId="53"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7" borderId="37" xfId="0" applyFont="1" applyFill="1" applyBorder="1" applyAlignment="1">
      <alignment horizontal="center" vertical="center" wrapText="1"/>
    </xf>
    <xf numFmtId="166" fontId="75" fillId="7" borderId="37" xfId="0" applyNumberFormat="1" applyFont="1" applyFill="1" applyBorder="1" applyAlignment="1">
      <alignment horizontal="center" vertical="center"/>
    </xf>
    <xf numFmtId="0" fontId="34" fillId="15" borderId="53" xfId="0" applyFont="1" applyFill="1" applyBorder="1" applyAlignment="1">
      <alignment horizontal="center" vertical="center" wrapText="1"/>
    </xf>
    <xf numFmtId="0" fontId="4" fillId="0" borderId="60" xfId="0" applyFont="1" applyBorder="1"/>
    <xf numFmtId="0" fontId="34" fillId="21" borderId="53" xfId="0" applyFont="1" applyFill="1" applyBorder="1" applyAlignment="1">
      <alignment horizontal="center" vertical="center" wrapText="1"/>
    </xf>
    <xf numFmtId="0" fontId="75" fillId="7" borderId="37" xfId="0" applyFont="1" applyFill="1" applyBorder="1" applyAlignment="1">
      <alignment horizontal="left" vertical="center"/>
    </xf>
    <xf numFmtId="0" fontId="33" fillId="21" borderId="74" xfId="0" applyFont="1" applyFill="1" applyBorder="1" applyAlignment="1">
      <alignment horizontal="center" vertical="center" textRotation="90" wrapText="1"/>
    </xf>
    <xf numFmtId="0" fontId="4" fillId="0" borderId="59" xfId="0" applyFont="1" applyBorder="1"/>
    <xf numFmtId="0" fontId="4" fillId="0" borderId="63" xfId="0" applyFont="1" applyBorder="1"/>
    <xf numFmtId="0" fontId="33" fillId="22" borderId="52" xfId="0" applyFont="1" applyFill="1" applyBorder="1" applyAlignment="1">
      <alignment horizontal="center" vertical="center" textRotation="90" wrapText="1"/>
    </xf>
    <xf numFmtId="0" fontId="33" fillId="19" borderId="52" xfId="0" applyFont="1" applyFill="1" applyBorder="1" applyAlignment="1">
      <alignment horizontal="center" vertical="center" textRotation="90" wrapText="1"/>
    </xf>
    <xf numFmtId="0" fontId="4" fillId="0" borderId="72" xfId="0" applyFont="1" applyBorder="1"/>
    <xf numFmtId="0" fontId="33" fillId="19" borderId="74" xfId="0" applyFont="1" applyFill="1" applyBorder="1" applyAlignment="1">
      <alignment horizontal="center" vertical="center" textRotation="90" wrapText="1"/>
    </xf>
    <xf numFmtId="0" fontId="4" fillId="0" borderId="75" xfId="0" applyFont="1" applyBorder="1"/>
    <xf numFmtId="0" fontId="33" fillId="15" borderId="74" xfId="0" applyFont="1" applyFill="1" applyBorder="1" applyAlignment="1">
      <alignment horizontal="center" vertical="center" textRotation="90" wrapText="1"/>
    </xf>
    <xf numFmtId="0" fontId="33" fillId="16" borderId="53" xfId="0" applyFont="1" applyFill="1" applyBorder="1" applyAlignment="1">
      <alignment horizontal="center" vertical="center" textRotation="90" wrapText="1"/>
    </xf>
    <xf numFmtId="0" fontId="34" fillId="18" borderId="53" xfId="0" applyFont="1" applyFill="1" applyBorder="1" applyAlignment="1">
      <alignment horizontal="center" vertical="center" wrapText="1"/>
    </xf>
    <xf numFmtId="0" fontId="33" fillId="18" borderId="74" xfId="0" applyFont="1" applyFill="1" applyBorder="1" applyAlignment="1">
      <alignment horizontal="center" vertical="center" textRotation="90" wrapText="1"/>
    </xf>
    <xf numFmtId="0" fontId="35" fillId="16" borderId="53" xfId="0" applyFont="1" applyFill="1" applyBorder="1" applyAlignment="1">
      <alignment horizontal="center" vertical="center" wrapText="1"/>
    </xf>
    <xf numFmtId="0" fontId="34" fillId="16" borderId="53" xfId="0" applyFont="1" applyFill="1" applyBorder="1" applyAlignment="1">
      <alignment horizontal="center" vertical="center" wrapText="1"/>
    </xf>
    <xf numFmtId="0" fontId="129" fillId="41" borderId="101" xfId="2" applyFont="1" applyFill="1" applyBorder="1" applyAlignment="1">
      <alignment horizontal="center" vertical="center" wrapText="1"/>
    </xf>
    <xf numFmtId="0" fontId="129" fillId="41" borderId="100" xfId="2" applyFont="1" applyFill="1" applyBorder="1" applyAlignment="1">
      <alignment horizontal="center" vertical="center" wrapText="1"/>
    </xf>
    <xf numFmtId="0" fontId="128" fillId="41" borderId="99" xfId="2" applyFont="1" applyFill="1" applyBorder="1" applyAlignment="1">
      <alignment horizontal="center" vertical="center" wrapText="1"/>
    </xf>
    <xf numFmtId="0" fontId="129" fillId="41" borderId="99" xfId="2" applyFont="1" applyFill="1" applyBorder="1" applyAlignment="1">
      <alignment horizontal="center" vertical="center" wrapText="1"/>
    </xf>
    <xf numFmtId="0" fontId="124" fillId="0" borderId="101" xfId="1" applyFont="1" applyBorder="1" applyAlignment="1">
      <alignment horizontal="center" vertical="center" wrapText="1"/>
    </xf>
    <xf numFmtId="0" fontId="124" fillId="0" borderId="102" xfId="1" applyFont="1" applyBorder="1" applyAlignment="1">
      <alignment horizontal="center" vertical="center" wrapText="1"/>
    </xf>
    <xf numFmtId="0" fontId="124" fillId="0" borderId="100" xfId="1" applyFont="1" applyBorder="1" applyAlignment="1">
      <alignment horizontal="center" vertical="center" wrapText="1"/>
    </xf>
    <xf numFmtId="0" fontId="118" fillId="24" borderId="97" xfId="1" applyFont="1" applyFill="1" applyBorder="1" applyAlignment="1">
      <alignment horizontal="center" vertical="center" wrapText="1"/>
    </xf>
    <xf numFmtId="0" fontId="118" fillId="24" borderId="98" xfId="1" applyFont="1" applyFill="1" applyBorder="1" applyAlignment="1">
      <alignment horizontal="center" vertical="center" wrapText="1"/>
    </xf>
    <xf numFmtId="0" fontId="119" fillId="15" borderId="99" xfId="1" applyFont="1" applyFill="1" applyBorder="1" applyAlignment="1">
      <alignment horizontal="center" vertical="center" wrapText="1"/>
    </xf>
    <xf numFmtId="0" fontId="119" fillId="32" borderId="99" xfId="1" applyFont="1" applyFill="1" applyBorder="1" applyAlignment="1">
      <alignment horizontal="center" vertical="center" wrapText="1"/>
    </xf>
    <xf numFmtId="0" fontId="119" fillId="33" borderId="99" xfId="1" applyFont="1" applyFill="1" applyBorder="1" applyAlignment="1">
      <alignment horizontal="center" vertical="center" wrapText="1"/>
    </xf>
    <xf numFmtId="0" fontId="120" fillId="25" borderId="99" xfId="1" applyFont="1" applyFill="1" applyBorder="1" applyAlignment="1">
      <alignment horizontal="center" vertical="center" wrapText="1"/>
    </xf>
    <xf numFmtId="0" fontId="121" fillId="0" borderId="99" xfId="1" applyFont="1" applyBorder="1"/>
    <xf numFmtId="0" fontId="120" fillId="26" borderId="99" xfId="1" applyFont="1" applyFill="1" applyBorder="1" applyAlignment="1">
      <alignment horizontal="center" vertical="center" wrapText="1"/>
    </xf>
    <xf numFmtId="0" fontId="120" fillId="27" borderId="99" xfId="1" applyFont="1" applyFill="1" applyBorder="1" applyAlignment="1">
      <alignment horizontal="center" vertical="center" wrapText="1"/>
    </xf>
    <xf numFmtId="0" fontId="121" fillId="0" borderId="99" xfId="1" applyFont="1" applyBorder="1" applyAlignment="1">
      <alignment vertical="center" wrapText="1"/>
    </xf>
    <xf numFmtId="0" fontId="122" fillId="15" borderId="99" xfId="1" applyFont="1" applyFill="1" applyBorder="1" applyAlignment="1">
      <alignment horizontal="center" vertical="center" wrapText="1"/>
    </xf>
    <xf numFmtId="0" fontId="122" fillId="32" borderId="99" xfId="1" applyFont="1" applyFill="1" applyBorder="1" applyAlignment="1">
      <alignment horizontal="center" vertical="center" wrapText="1"/>
    </xf>
    <xf numFmtId="0" fontId="122" fillId="33" borderId="99" xfId="1" applyFont="1" applyFill="1" applyBorder="1" applyAlignment="1">
      <alignment horizontal="center" vertical="center" wrapText="1"/>
    </xf>
    <xf numFmtId="0" fontId="22" fillId="6" borderId="53" xfId="0" applyFont="1" applyFill="1" applyBorder="1" applyAlignment="1">
      <alignment horizontal="center" vertical="center" wrapText="1"/>
    </xf>
    <xf numFmtId="0" fontId="81" fillId="6" borderId="53" xfId="0" applyFont="1" applyFill="1" applyBorder="1" applyAlignment="1">
      <alignment horizontal="center" vertical="center" wrapText="1"/>
    </xf>
    <xf numFmtId="0" fontId="80" fillId="0" borderId="53" xfId="0" applyFont="1" applyBorder="1" applyAlignment="1">
      <alignment horizontal="center" vertical="center" wrapText="1"/>
    </xf>
    <xf numFmtId="0" fontId="76" fillId="24" borderId="37" xfId="0" applyFont="1" applyFill="1" applyBorder="1" applyAlignment="1">
      <alignment horizontal="center" vertical="center" wrapText="1"/>
    </xf>
    <xf numFmtId="0" fontId="4" fillId="0" borderId="77" xfId="0" applyFont="1" applyBorder="1"/>
    <xf numFmtId="0" fontId="77" fillId="15" borderId="37" xfId="0" applyFont="1" applyFill="1" applyBorder="1" applyAlignment="1">
      <alignment horizontal="center" vertical="center" wrapText="1"/>
    </xf>
    <xf numFmtId="0" fontId="78" fillId="25" borderId="53" xfId="0" applyFont="1" applyFill="1" applyBorder="1" applyAlignment="1">
      <alignment horizontal="center" vertical="center" wrapText="1"/>
    </xf>
    <xf numFmtId="0" fontId="78" fillId="25" borderId="37" xfId="0" applyFont="1" applyFill="1" applyBorder="1" applyAlignment="1">
      <alignment horizontal="center" vertical="center" wrapText="1"/>
    </xf>
    <xf numFmtId="0" fontId="78" fillId="26" borderId="37" xfId="0" applyFont="1" applyFill="1" applyBorder="1" applyAlignment="1">
      <alignment horizontal="center" vertical="center" wrapText="1"/>
    </xf>
    <xf numFmtId="0" fontId="78" fillId="27" borderId="37" xfId="0" applyFont="1" applyFill="1" applyBorder="1" applyAlignment="1">
      <alignment horizontal="center" vertical="center" wrapText="1"/>
    </xf>
    <xf numFmtId="0" fontId="79" fillId="15" borderId="37" xfId="0" applyFont="1" applyFill="1" applyBorder="1" applyAlignment="1">
      <alignment horizontal="center" vertical="center" wrapText="1"/>
    </xf>
    <xf numFmtId="0" fontId="23" fillId="24" borderId="53" xfId="0" applyFont="1" applyFill="1" applyBorder="1" applyAlignment="1">
      <alignment horizontal="center" vertical="center" wrapText="1"/>
    </xf>
    <xf numFmtId="0" fontId="82" fillId="0" borderId="0" xfId="0" applyFont="1" applyAlignment="1">
      <alignment vertical="center"/>
    </xf>
    <xf numFmtId="0" fontId="6" fillId="0" borderId="0" xfId="0" applyFont="1" applyAlignment="1">
      <alignment horizontal="left" vertical="center" wrapText="1"/>
    </xf>
    <xf numFmtId="0" fontId="7" fillId="2" borderId="78" xfId="0" applyFont="1" applyFill="1" applyBorder="1" applyAlignment="1">
      <alignment horizontal="center" vertical="center"/>
    </xf>
    <xf numFmtId="0" fontId="4" fillId="0" borderId="79" xfId="0" applyFont="1" applyBorder="1"/>
    <xf numFmtId="0" fontId="4" fillId="0" borderId="80" xfId="0" applyFont="1" applyBorder="1"/>
    <xf numFmtId="0" fontId="91" fillId="4" borderId="81" xfId="0" applyFont="1" applyFill="1" applyBorder="1" applyAlignment="1">
      <alignment horizontal="center" vertical="center" wrapText="1"/>
    </xf>
    <xf numFmtId="0" fontId="4" fillId="0" borderId="82" xfId="0" applyFont="1" applyBorder="1"/>
    <xf numFmtId="0" fontId="4" fillId="0" borderId="83" xfId="0" applyFont="1" applyBorder="1"/>
    <xf numFmtId="0" fontId="92" fillId="5" borderId="81" xfId="0" applyFont="1" applyFill="1" applyBorder="1" applyAlignment="1">
      <alignment horizontal="center" vertical="center" wrapText="1"/>
    </xf>
    <xf numFmtId="0" fontId="90" fillId="3" borderId="81" xfId="0" applyFont="1" applyFill="1" applyBorder="1" applyAlignment="1">
      <alignment horizontal="center" vertical="center" wrapText="1"/>
    </xf>
    <xf numFmtId="0" fontId="96" fillId="0" borderId="0" xfId="0" applyFont="1" applyAlignment="1">
      <alignment horizontal="right" vertical="center"/>
    </xf>
    <xf numFmtId="0" fontId="97" fillId="2" borderId="1" xfId="0" applyFont="1" applyFill="1" applyBorder="1" applyAlignment="1">
      <alignment horizontal="center" vertical="center"/>
    </xf>
    <xf numFmtId="0" fontId="92" fillId="9" borderId="23" xfId="0" applyFont="1" applyFill="1" applyBorder="1" applyAlignment="1">
      <alignment horizontal="center" vertical="center" wrapText="1"/>
    </xf>
    <xf numFmtId="0" fontId="4" fillId="0" borderId="94" xfId="0" applyFont="1" applyBorder="1"/>
    <xf numFmtId="0" fontId="92" fillId="5" borderId="95" xfId="0" applyFont="1" applyFill="1" applyBorder="1" applyAlignment="1">
      <alignment horizontal="center" vertical="center" wrapText="1"/>
    </xf>
    <xf numFmtId="42" fontId="5" fillId="0" borderId="0" xfId="3" applyFont="1" applyAlignment="1">
      <alignment vertical="center"/>
    </xf>
    <xf numFmtId="42" fontId="5" fillId="0" borderId="0" xfId="0" applyNumberFormat="1" applyFont="1" applyAlignment="1">
      <alignment vertical="center"/>
    </xf>
  </cellXfs>
  <cellStyles count="4">
    <cellStyle name="Moneda [0]" xfId="3" builtinId="7"/>
    <cellStyle name="Normal" xfId="0" builtinId="0"/>
    <cellStyle name="Normal 2" xfId="1" xr:uid="{CF8B8BA5-4840-48D9-AF60-3723AF787A22}"/>
    <cellStyle name="Normal 7" xfId="2" xr:uid="{1BBE197F-4E4B-4447-9BB5-556832F25CD5}"/>
  </cellStyles>
  <dxfs count="27">
    <dxf>
      <font>
        <color theme="0"/>
      </font>
      <fill>
        <patternFill patternType="solid">
          <fgColor theme="9"/>
          <bgColor theme="9"/>
        </patternFill>
      </fill>
    </dxf>
    <dxf>
      <font>
        <color rgb="FF000000"/>
      </font>
      <fill>
        <patternFill patternType="solid">
          <fgColor rgb="FFFFD966"/>
          <bgColor rgb="FFFFD966"/>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ill>
        <patternFill patternType="solid">
          <fgColor rgb="FFF3F3F3"/>
          <bgColor rgb="FFF3F3F3"/>
        </patternFill>
      </fill>
    </dxf>
    <dxf>
      <fill>
        <patternFill patternType="solid">
          <fgColor rgb="FFFFFFFF"/>
          <bgColor rgb="FFFFFFFF"/>
        </patternFill>
      </fill>
    </dxf>
  </dxfs>
  <tableStyles count="1">
    <tableStyle name="Evaluación OCI-style" pivot="0" count="2" xr9:uid="{00000000-0011-0000-FFFF-FFFF00000000}">
      <tableStyleElement type="firstRowStripe" dxfId="26"/>
      <tableStyleElement type="secondRowStripe" dxfId="25"/>
    </tableStyle>
  </tableStyles>
  <colors>
    <mruColors>
      <color rgb="FF7030A0"/>
      <color rgb="FF7A81FF"/>
      <color rgb="FFD883FF"/>
      <color rgb="FF9999FF"/>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rgbClr val="7030A0"/>
                </a:solidFill>
              </a:rPr>
              <a:t>MONITOREO PROGRAMA DE TRANSPARENCIA Y ETICA PÚBLICA 2024 CORTE  31-08-2024</a:t>
            </a:r>
          </a:p>
        </c:rich>
      </c:tx>
      <c:layout>
        <c:manualLayout>
          <c:xMode val="edge"/>
          <c:yMode val="edge"/>
          <c:x val="0.30692624936610752"/>
          <c:y val="2.60951296379347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1"/>
        <c:ser>
          <c:idx val="1"/>
          <c:order val="0"/>
          <c:tx>
            <c:v>Corte 30-04-2024</c:v>
          </c:tx>
          <c:spPr>
            <a:solidFill>
              <a:srgbClr val="7030A0">
                <a:alpha val="38824"/>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'Evaluación OCI'!$E$9:$E$17</c:f>
              <c:numCache>
                <c:formatCode>0.00%</c:formatCode>
                <c:ptCount val="9"/>
                <c:pt idx="0">
                  <c:v>0.80555555555555558</c:v>
                </c:pt>
                <c:pt idx="1">
                  <c:v>0.76666666666666672</c:v>
                </c:pt>
                <c:pt idx="2">
                  <c:v>1.6666666666666667</c:v>
                </c:pt>
                <c:pt idx="3">
                  <c:v>1</c:v>
                </c:pt>
                <c:pt idx="4">
                  <c:v>1</c:v>
                </c:pt>
                <c:pt idx="5">
                  <c:v>0</c:v>
                </c:pt>
                <c:pt idx="6">
                  <c:v>0</c:v>
                </c:pt>
                <c:pt idx="7">
                  <c:v>0.66666666666666663</c:v>
                </c:pt>
                <c:pt idx="8">
                  <c:v>1</c:v>
                </c:pt>
              </c:numCache>
            </c:numRef>
          </c:val>
          <c:extLst>
            <c:ext xmlns:c16="http://schemas.microsoft.com/office/drawing/2014/chart" uri="{C3380CC4-5D6E-409C-BE32-E72D297353CC}">
              <c16:uniqueId val="{00000013-32EA-2C45-98B6-AA15579E81E0}"/>
            </c:ext>
          </c:extLst>
        </c:ser>
        <c:ser>
          <c:idx val="0"/>
          <c:order val="1"/>
          <c:tx>
            <c:v>Corte 31-08-2024</c:v>
          </c:tx>
          <c:spPr>
            <a:solidFill>
              <a:srgbClr val="9999FF">
                <a:alpha val="52157"/>
              </a:srgbClr>
            </a:solidFill>
            <a:ln>
              <a:noFill/>
            </a:ln>
            <a:effectLst/>
          </c:spPr>
          <c:invertIfNegative val="0"/>
          <c:dPt>
            <c:idx val="0"/>
            <c:invertIfNegative val="0"/>
            <c:bubble3D val="0"/>
            <c:spPr>
              <a:solidFill>
                <a:srgbClr val="9999FF">
                  <a:alpha val="52157"/>
                </a:srgbClr>
              </a:solidFill>
              <a:ln>
                <a:noFill/>
              </a:ln>
              <a:effectLst/>
            </c:spPr>
            <c:extLst>
              <c:ext xmlns:c16="http://schemas.microsoft.com/office/drawing/2014/chart" uri="{C3380CC4-5D6E-409C-BE32-E72D297353CC}">
                <c16:uniqueId val="{00000001-DB0F-4857-BFB6-8674DA35C473}"/>
              </c:ext>
            </c:extLst>
          </c:dPt>
          <c:dPt>
            <c:idx val="1"/>
            <c:invertIfNegative val="0"/>
            <c:bubble3D val="0"/>
            <c:spPr>
              <a:solidFill>
                <a:srgbClr val="9999FF">
                  <a:alpha val="52157"/>
                </a:srgbClr>
              </a:solidFill>
              <a:ln>
                <a:noFill/>
              </a:ln>
              <a:effectLst/>
            </c:spPr>
            <c:extLst>
              <c:ext xmlns:c16="http://schemas.microsoft.com/office/drawing/2014/chart" uri="{C3380CC4-5D6E-409C-BE32-E72D297353CC}">
                <c16:uniqueId val="{00000003-DB0F-4857-BFB6-8674DA35C473}"/>
              </c:ext>
            </c:extLst>
          </c:dPt>
          <c:dPt>
            <c:idx val="2"/>
            <c:invertIfNegative val="0"/>
            <c:bubble3D val="0"/>
            <c:spPr>
              <a:solidFill>
                <a:srgbClr val="9999FF">
                  <a:alpha val="52157"/>
                </a:srgbClr>
              </a:solidFill>
              <a:ln>
                <a:noFill/>
              </a:ln>
              <a:effectLst/>
            </c:spPr>
            <c:extLst>
              <c:ext xmlns:c16="http://schemas.microsoft.com/office/drawing/2014/chart" uri="{C3380CC4-5D6E-409C-BE32-E72D297353CC}">
                <c16:uniqueId val="{00000005-DB0F-4857-BFB6-8674DA35C473}"/>
              </c:ext>
            </c:extLst>
          </c:dPt>
          <c:dPt>
            <c:idx val="3"/>
            <c:invertIfNegative val="0"/>
            <c:bubble3D val="0"/>
            <c:spPr>
              <a:solidFill>
                <a:srgbClr val="9999FF">
                  <a:alpha val="52157"/>
                </a:srgbClr>
              </a:solidFill>
              <a:ln>
                <a:noFill/>
              </a:ln>
              <a:effectLst/>
            </c:spPr>
            <c:extLst>
              <c:ext xmlns:c16="http://schemas.microsoft.com/office/drawing/2014/chart" uri="{C3380CC4-5D6E-409C-BE32-E72D297353CC}">
                <c16:uniqueId val="{00000007-DB0F-4857-BFB6-8674DA35C473}"/>
              </c:ext>
            </c:extLst>
          </c:dPt>
          <c:dPt>
            <c:idx val="4"/>
            <c:invertIfNegative val="0"/>
            <c:bubble3D val="0"/>
            <c:spPr>
              <a:solidFill>
                <a:srgbClr val="9999FF">
                  <a:alpha val="52157"/>
                </a:srgbClr>
              </a:solidFill>
              <a:ln>
                <a:noFill/>
              </a:ln>
              <a:effectLst/>
            </c:spPr>
            <c:extLst>
              <c:ext xmlns:c16="http://schemas.microsoft.com/office/drawing/2014/chart" uri="{C3380CC4-5D6E-409C-BE32-E72D297353CC}">
                <c16:uniqueId val="{00000009-DB0F-4857-BFB6-8674DA35C473}"/>
              </c:ext>
            </c:extLst>
          </c:dPt>
          <c:dPt>
            <c:idx val="5"/>
            <c:invertIfNegative val="0"/>
            <c:bubble3D val="0"/>
            <c:spPr>
              <a:solidFill>
                <a:srgbClr val="9999FF">
                  <a:alpha val="52157"/>
                </a:srgbClr>
              </a:solidFill>
              <a:ln>
                <a:noFill/>
              </a:ln>
              <a:effectLst/>
            </c:spPr>
            <c:extLst>
              <c:ext xmlns:c16="http://schemas.microsoft.com/office/drawing/2014/chart" uri="{C3380CC4-5D6E-409C-BE32-E72D297353CC}">
                <c16:uniqueId val="{0000000B-DB0F-4857-BFB6-8674DA35C473}"/>
              </c:ext>
            </c:extLst>
          </c:dPt>
          <c:dPt>
            <c:idx val="6"/>
            <c:invertIfNegative val="0"/>
            <c:bubble3D val="0"/>
            <c:spPr>
              <a:solidFill>
                <a:srgbClr val="9999FF">
                  <a:alpha val="52157"/>
                </a:srgbClr>
              </a:solidFill>
              <a:ln>
                <a:noFill/>
              </a:ln>
              <a:effectLst/>
            </c:spPr>
            <c:extLst>
              <c:ext xmlns:c16="http://schemas.microsoft.com/office/drawing/2014/chart" uri="{C3380CC4-5D6E-409C-BE32-E72D297353CC}">
                <c16:uniqueId val="{0000000D-DB0F-4857-BFB6-8674DA35C473}"/>
              </c:ext>
            </c:extLst>
          </c:dPt>
          <c:dPt>
            <c:idx val="7"/>
            <c:invertIfNegative val="0"/>
            <c:bubble3D val="0"/>
            <c:spPr>
              <a:solidFill>
                <a:srgbClr val="9999FF">
                  <a:alpha val="52157"/>
                </a:srgbClr>
              </a:solidFill>
              <a:ln>
                <a:noFill/>
              </a:ln>
              <a:effectLst/>
            </c:spPr>
            <c:extLst>
              <c:ext xmlns:c16="http://schemas.microsoft.com/office/drawing/2014/chart" uri="{C3380CC4-5D6E-409C-BE32-E72D297353CC}">
                <c16:uniqueId val="{0000000F-DB0F-4857-BFB6-8674DA35C473}"/>
              </c:ext>
            </c:extLst>
          </c:dPt>
          <c:dPt>
            <c:idx val="8"/>
            <c:invertIfNegative val="0"/>
            <c:bubble3D val="0"/>
            <c:spPr>
              <a:solidFill>
                <a:srgbClr val="9999FF">
                  <a:alpha val="52157"/>
                </a:srgbClr>
              </a:solidFill>
              <a:ln>
                <a:noFill/>
              </a:ln>
              <a:effectLst/>
            </c:spPr>
            <c:extLst>
              <c:ext xmlns:c16="http://schemas.microsoft.com/office/drawing/2014/chart" uri="{C3380CC4-5D6E-409C-BE32-E72D297353CC}">
                <c16:uniqueId val="{00000011-DB0F-4857-BFB6-8674DA35C473}"/>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'[1]Evaluación OCI'!$B$9:$B$17</c:f>
              <c:strCache>
                <c:ptCount val="9"/>
                <c:pt idx="0">
                  <c:v>Mecanismos para la Transparencia y Acceso de la Información</c:v>
                </c:pt>
                <c:pt idx="1">
                  <c:v>Rendición de cuentas</c:v>
                </c:pt>
                <c:pt idx="2">
                  <c:v>Mecanismos para mejorar la Atención al ciudadano</c:v>
                </c:pt>
                <c:pt idx="3">
                  <c:v>Estrategia de Racionalización de Trámites </c:v>
                </c:pt>
                <c:pt idx="4">
                  <c:v>Apertura de Información y datos abiertos </c:v>
                </c:pt>
                <c:pt idx="5">
                  <c:v>Participación e innovación en la Gestión Pública</c:v>
                </c:pt>
                <c:pt idx="6">
                  <c:v>Promoción de la integridad y la Ética Pública</c:v>
                </c:pt>
                <c:pt idx="7">
                  <c:v>Gestión del Riesgo de Corrupción- Mapa de Riesgos de Corrupción</c:v>
                </c:pt>
                <c:pt idx="8">
                  <c:v>Medidas de debida diligencia y prevención de lavados de activos </c:v>
                </c:pt>
              </c:strCache>
            </c:strRef>
          </c:cat>
          <c:val>
            <c:numRef>
              <c:f>'Evaluación OCI'!$H$9:$H$17</c:f>
              <c:numCache>
                <c:formatCode>0.00%</c:formatCode>
                <c:ptCount val="9"/>
                <c:pt idx="0">
                  <c:v>0.79069767441860461</c:v>
                </c:pt>
                <c:pt idx="1">
                  <c:v>0.98742138364779874</c:v>
                </c:pt>
                <c:pt idx="2">
                  <c:v>0.8666666666666667</c:v>
                </c:pt>
                <c:pt idx="3">
                  <c:v>1</c:v>
                </c:pt>
                <c:pt idx="4">
                  <c:v>0.875</c:v>
                </c:pt>
                <c:pt idx="5">
                  <c:v>0.73333333333333339</c:v>
                </c:pt>
                <c:pt idx="6">
                  <c:v>0.8</c:v>
                </c:pt>
                <c:pt idx="7">
                  <c:v>0.75</c:v>
                </c:pt>
                <c:pt idx="8">
                  <c:v>1</c:v>
                </c:pt>
              </c:numCache>
            </c:numRef>
          </c:val>
          <c:extLst>
            <c:ext xmlns:c16="http://schemas.microsoft.com/office/drawing/2014/chart" uri="{C3380CC4-5D6E-409C-BE32-E72D297353CC}">
              <c16:uniqueId val="{00000012-DB0F-4857-BFB6-8674DA35C473}"/>
            </c:ext>
          </c:extLst>
        </c:ser>
        <c:ser>
          <c:idx val="2"/>
          <c:order val="2"/>
          <c:tx>
            <c:v>Acumulado</c:v>
          </c:tx>
          <c:spPr>
            <a:solidFill>
              <a:srgbClr val="99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'Evaluación OCI'!$N$9:$N$17</c:f>
              <c:numCache>
                <c:formatCode>0.00%</c:formatCode>
                <c:ptCount val="9"/>
                <c:pt idx="0">
                  <c:v>0.79746835443037978</c:v>
                </c:pt>
                <c:pt idx="1">
                  <c:v>0.9683908045977011</c:v>
                </c:pt>
                <c:pt idx="2">
                  <c:v>1.1333333333333333</c:v>
                </c:pt>
                <c:pt idx="3">
                  <c:v>1</c:v>
                </c:pt>
                <c:pt idx="4">
                  <c:v>0.91666666666666663</c:v>
                </c:pt>
                <c:pt idx="5">
                  <c:v>0.55000000000000004</c:v>
                </c:pt>
                <c:pt idx="6">
                  <c:v>0.66666666666666663</c:v>
                </c:pt>
                <c:pt idx="7">
                  <c:v>0.7</c:v>
                </c:pt>
                <c:pt idx="8">
                  <c:v>1</c:v>
                </c:pt>
              </c:numCache>
            </c:numRef>
          </c:val>
          <c:extLst>
            <c:ext xmlns:c16="http://schemas.microsoft.com/office/drawing/2014/chart" uri="{C3380CC4-5D6E-409C-BE32-E72D297353CC}">
              <c16:uniqueId val="{00000017-32EA-2C45-98B6-AA15579E81E0}"/>
            </c:ext>
          </c:extLst>
        </c:ser>
        <c:dLbls>
          <c:dLblPos val="outEnd"/>
          <c:showLegendKey val="0"/>
          <c:showVal val="1"/>
          <c:showCatName val="0"/>
          <c:showSerName val="0"/>
          <c:showPercent val="0"/>
          <c:showBubbleSize val="0"/>
        </c:dLbls>
        <c:gapWidth val="219"/>
        <c:axId val="1427713584"/>
        <c:axId val="1427714544"/>
      </c:barChart>
      <c:catAx>
        <c:axId val="14277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380000" spcFirstLastPara="1" vertOverflow="ellipsis" wrap="square" anchor="ctr" anchorCtr="0"/>
          <a:lstStyle/>
          <a:p>
            <a:pPr>
              <a:defRPr sz="1000" b="1" i="0" u="none" strike="noStrike" kern="1200" baseline="0">
                <a:solidFill>
                  <a:schemeClr val="tx1">
                    <a:lumMod val="65000"/>
                    <a:lumOff val="35000"/>
                  </a:schemeClr>
                </a:solidFill>
                <a:latin typeface="+mn-lt"/>
                <a:ea typeface="+mn-ea"/>
                <a:cs typeface="+mn-cs"/>
              </a:defRPr>
            </a:pPr>
            <a:endParaRPr lang="es-CO"/>
          </a:p>
        </c:txPr>
        <c:crossAx val="1427714544"/>
        <c:crosses val="autoZero"/>
        <c:auto val="1"/>
        <c:lblAlgn val="ctr"/>
        <c:lblOffset val="100"/>
        <c:noMultiLvlLbl val="0"/>
      </c:catAx>
      <c:valAx>
        <c:axId val="1427714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7030A0"/>
                    </a:solidFill>
                    <a:latin typeface="+mn-lt"/>
                    <a:ea typeface="+mn-ea"/>
                    <a:cs typeface="+mn-cs"/>
                  </a:defRPr>
                </a:pPr>
                <a:r>
                  <a:rPr lang="es-CO" sz="1600" b="1">
                    <a:solidFill>
                      <a:srgbClr val="7030A0"/>
                    </a:solidFill>
                  </a:rPr>
                  <a:t>GRADO</a:t>
                </a:r>
                <a:r>
                  <a:rPr lang="es-CO" sz="1600" b="1" baseline="0">
                    <a:solidFill>
                      <a:srgbClr val="7030A0"/>
                    </a:solidFill>
                  </a:rPr>
                  <a:t> DE CUMPLIMIENTO </a:t>
                </a:r>
              </a:p>
            </c:rich>
          </c:tx>
          <c:layout>
            <c:manualLayout>
              <c:xMode val="edge"/>
              <c:yMode val="edge"/>
              <c:x val="8.2157140983246307E-2"/>
              <c:y val="0.20225308544102225"/>
            </c:manualLayout>
          </c:layout>
          <c:overlay val="0"/>
          <c:spPr>
            <a:noFill/>
            <a:ln>
              <a:noFill/>
            </a:ln>
            <a:effectLst/>
          </c:spPr>
          <c:txPr>
            <a:bodyPr rot="-5400000" spcFirstLastPara="1" vertOverflow="ellipsis" vert="horz" wrap="square" anchor="ctr" anchorCtr="1"/>
            <a:lstStyle/>
            <a:p>
              <a:pPr>
                <a:defRPr sz="1600" b="1" i="0" u="none" strike="noStrike" kern="1200" baseline="0">
                  <a:solidFill>
                    <a:srgbClr val="7030A0"/>
                  </a:solidFill>
                  <a:latin typeface="+mn-lt"/>
                  <a:ea typeface="+mn-ea"/>
                  <a:cs typeface="+mn-cs"/>
                </a:defRPr>
              </a:pPr>
              <a:endParaRPr lang="es-CO"/>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427713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solidFill>
        <a:srgbClr val="7030A0"/>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3116037</xdr:colOff>
      <xdr:row>20</xdr:row>
      <xdr:rowOff>163285</xdr:rowOff>
    </xdr:from>
    <xdr:to>
      <xdr:col>12</xdr:col>
      <xdr:colOff>680358</xdr:colOff>
      <xdr:row>46</xdr:row>
      <xdr:rowOff>122466</xdr:rowOff>
    </xdr:to>
    <xdr:graphicFrame macro="">
      <xdr:nvGraphicFramePr>
        <xdr:cNvPr id="4" name="Gráfico 3">
          <a:extLst>
            <a:ext uri="{FF2B5EF4-FFF2-40B4-BE49-F238E27FC236}">
              <a16:creationId xmlns:a16="http://schemas.microsoft.com/office/drawing/2014/main" id="{CB450F43-86D5-4220-BE9C-4199CC63D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26</xdr:row>
      <xdr:rowOff>142875</xdr:rowOff>
    </xdr:from>
    <xdr:ext cx="14001750" cy="44481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nsal/Documents/Alexandra/AUD%20PTEC%20-%20PAAC/2024/Corte%202%20-%2030%20Agosto%202024/seguimiento%20PTEP%20Vig.%202024%20corte%2031%20de%20agosto%20-%203.%20PAPEL%20DE%20TRABAJO%20OCI%20COMPLETO.xlsx" TargetMode="External"/><Relationship Id="rId1" Type="http://schemas.openxmlformats.org/officeDocument/2006/relationships/externalLinkPath" Target="file:///C:/Users/jensal/Documents/Alexandra/AUD%20PTEC%20-%20PAAC/2024/Corte%202%20-%2030%20Agosto%202024/seguimiento%20PTEP%20Vig.%202024%20corte%2031%20de%20agosto%20-%203.%20PAPEL%20DE%20TRABAJO%20OCI%20COMPLE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ejandra/Downloads/gestion_del_direccionamiento_estrategico_v1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ejandra/Downloads/gestion_de_la_cultura_ciudadana_v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ejandra/Downloads/gestion_de_control_disciplinario_interno_v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ejandra/Downloads/proceso_gestion_de_la_participacion_ciudadana_dalp_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ejandra/Downloads/mapa_de_riesgos_mejora_continua_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lejandra/Downloads/gestion_de_la_evaluacion_independiente_v1%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lejandra/Downloads/copia_de_proceso_leo_matriz_de_riesgos_de_gestion_y_corrupcion_2024_de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dpro/OneDrive/Documentos/AB12/Users/Alejandra/Downloads/copia_de_proceso_leo_matriz_de_riesgos_de_gestion_y_corrupcion_2024_de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lejandra/Downloads/gestion_de_investigaciones_observaciones_y_analitica_de_la_cultura_la_recreacion_y_el_deporte_v1_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lejandra/Downloads/formulacion_y_seguimiento_de_politicas_publicas_v1_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lejandra/Downloads/20242200004863_00003_yollop_01091001369peui_riesgos_2024_promocion_de_agentes_y_practicas_consolidad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lejandra/Downloads/20242200004863_00003_yollop_01091001369peui_riesgos_2024_promocion_de_agentes_y_practicas_consolidado%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lejandra/Downloads/mapa_de_riesgos_sipc_2024_v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lejandra/Downloads/gestion_administrativa_v1_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lejandra/Downloads/matriz_de_riesgos_de_gestion_y_corrupcion_gestion_contractual_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lejandra/Downloads/gestion_juridica_v1_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lejandra/Desktop/SCRD/Riesgos/2024/Gesti&#243;n%20de%20Relacionamiento%20con%20la%20Ciudadania%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lejandra/Downloads/gestion_documental_v1_2024%20(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lejandra/Downloads/gestion_de_la_comunicacion_estrategica_v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Alejandra/Downloads/gestion_de_tic_v1_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lejandra/Downloads/gestion_del_conocimiento_e_innovacion_v1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aluación OCI"/>
      <sheetName val=" PTEP 2024-v2"/>
      <sheetName val="TABLA"/>
      <sheetName val="consolidado Risk Corrup. 2024"/>
      <sheetName val="Riesgos de Corrupción"/>
      <sheetName val="Consolidación"/>
    </sheetNames>
    <sheetDataSet>
      <sheetData sheetId="0">
        <row r="9">
          <cell r="B9" t="str">
            <v>Mecanismos para la Transparencia y Acceso de la Información</v>
          </cell>
        </row>
        <row r="10">
          <cell r="B10" t="str">
            <v>Rendición de cuentas</v>
          </cell>
        </row>
        <row r="11">
          <cell r="B11" t="str">
            <v>Mecanismos para mejorar la Atención al ciudadano</v>
          </cell>
        </row>
        <row r="12">
          <cell r="B12" t="str">
            <v xml:space="preserve">Estrategia de Racionalización de Trámites </v>
          </cell>
        </row>
        <row r="13">
          <cell r="B13" t="str">
            <v xml:space="preserve">Apertura de Información y datos abiertos </v>
          </cell>
        </row>
        <row r="14">
          <cell r="B14" t="str">
            <v>Participación e innovación en la Gestión Pública</v>
          </cell>
        </row>
        <row r="15">
          <cell r="B15" t="str">
            <v>Promoción de la integridad y la Ética Pública</v>
          </cell>
        </row>
        <row r="16">
          <cell r="B16" t="str">
            <v>Gestión del Riesgo de Corrupción- Mapa de Riesgos de Corrupción</v>
          </cell>
        </row>
        <row r="17">
          <cell r="B17" t="str">
            <v xml:space="preserve">Medidas de debida diligencia y prevención de lavados de activos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13">
          <cell r="A13" t="str">
            <v>Gestión del Direccionamiento Estratégico</v>
          </cell>
          <cell r="B13" t="str">
            <v>Generar
lineamientos estratégicos a nivel institucional y Sectorial, mediante la planeación, la formulación e
implementación de los planes, programas, proyectos, en el marco del Plan de desarrollo distrital</v>
          </cell>
          <cell r="C13" t="str">
            <v>RC-DES-1</v>
          </cell>
          <cell r="D13" t="str">
            <v>Posibilidad de omitir el cumplimiento de los requisitos en la revisión de la formulación de los proyectos de inversión, con el fin de direccionar recursos a favor de un privado.</v>
          </cell>
          <cell r="E13" t="str">
            <v>1. Falta de integridad del servidor público
2. Manipulación de la información y fallas en la aplicación de los controles
3. Falta de control en la verificación de los requisitos legales.</v>
          </cell>
          <cell r="F13" t="str">
            <v xml:space="preserve">Denuncias, Investigaciones / sanciones disciplinarias, administrativas, fiscales y/o penales.
Mal uso de los recursos públicos
</v>
          </cell>
          <cell r="G13" t="str">
            <v xml:space="preserve"> *PREVENTIVO * * * * *</v>
          </cell>
          <cell r="H13" t="str">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v>
          </cell>
          <cell r="S13" t="str">
            <v>Meta: Un procedimiento actualizado con actividades de control fortalecidas
Indicador: Número de procedimientos con actividades de control fortalecidas</v>
          </cell>
          <cell r="T13" t="str">
            <v>Humanos, Tecnológicos</v>
          </cell>
          <cell r="U13" t="str">
            <v>Profesionales de la OAP (Equipo 4P y MIPG)</v>
          </cell>
          <cell r="V13" t="str">
            <v xml:space="preserve">31 de mayo de 2024
</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13">
          <cell r="A13" t="str">
            <v>Gestión de la Cultura Ciudadana</v>
          </cell>
          <cell r="B13" t="str">
            <v>Promover las transformaciones culturales de comportamientos ciudadanos mediante la estructuración de
lineamientos, estrategias y/o acciones de cultura ciudadana para fomentar la corresponsabilidad y participación
activa de la ciudadanía</v>
          </cell>
          <cell r="C13" t="str">
            <v>RC-GCC-1</v>
          </cell>
          <cell r="D13" t="str">
            <v>Posibilidad de acción u omisión por manipular información para favorecer a un tercero con la entrega de certificaciones en las estrategias o acciones de cultura ciudadana sin el cumplimiento de los requisitos</v>
          </cell>
          <cell r="E13" t="str">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ell>
          <cell r="F13" t="str">
            <v xml:space="preserve">1. Investigaciones / sanciones disciplinarias, administrativas, fiscales y/o penales
2. Reclamaciones </v>
          </cell>
          <cell r="G13" t="str">
            <v xml:space="preserve"> *PREVENTIVO * * * * *</v>
          </cell>
          <cell r="H13" t="str">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ell>
          <cell r="I13" t="str">
            <v>IMPROBABLE</v>
          </cell>
          <cell r="J13" t="str">
            <v>MAYOR</v>
          </cell>
          <cell r="K13" t="str">
            <v>ALTO</v>
          </cell>
          <cell r="L13" t="str">
            <v xml:space="preserve"> *FUERTEMODERADO *FUERTE *FUERTE *FUERTE * *</v>
          </cell>
          <cell r="M13" t="str">
            <v>MODERADO</v>
          </cell>
          <cell r="N13" t="str">
            <v>RARO</v>
          </cell>
          <cell r="O13" t="str">
            <v>MAYOR</v>
          </cell>
          <cell r="P13" t="str">
            <v>ALTO</v>
          </cell>
          <cell r="Q13" t="str">
            <v>REDUCIR</v>
          </cell>
          <cell r="R13" t="str">
            <v>Realizar mesas de trabajo para el seguimiento a la implementación de los procedimientos del proceso de Cultura Ciudadana</v>
          </cell>
          <cell r="S13" t="str">
            <v>1. Indicador: Número de mesas de trabajo para el seguimiento a la implementación de los procedimientos del proceso de Cultura Ciudadana
1. Meta: Cuatro (4) mesas de trabajo para el seguimiento a la implementación de los procedimientos del proceso de Cultura Ciudadana</v>
          </cell>
          <cell r="T13" t="str">
            <v>Humanos y tecnológicos</v>
          </cell>
          <cell r="U13" t="str">
            <v>Dirección de Redes y Acción Colectiva, y Dirección de Transformaciones Culturales</v>
          </cell>
          <cell r="V13" t="str">
            <v>1. 30/11/2024</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13">
          <cell r="A13" t="str">
            <v>Gestión de Control Disciplinario Interno</v>
          </cell>
          <cell r="B13" t="str">
            <v>Recibir, analizar, gestionar y orientar, los procesos disciplinarios relacionados con los servidores o ex servidores de la Secretaria de Cultura
Recreación y Deporte, en la ocurrencia de conductas disciplinables con el fin de Proteger la función pública a nivel institucional</v>
          </cell>
          <cell r="C13" t="str">
            <v>RC-CDI-1</v>
          </cell>
          <cell r="D13" t="str">
            <v>Posibilidad de recibir o solicitar cualquier dádiva o beneficio a nombre propio o de un tercero con el fin de adoptar decisiones disciplinarias incluiendo  la normatividad legal vigente, en detrimento de la Secretaría Distrital de Cultura Recreación y Deport</v>
          </cell>
          <cell r="E13" t="str">
            <v>1. Evaluación tardía y/o contraria a la ley, de la queja o denuncia en beneficio propio o de un tercero. 2. Dar lugar a la Caducidad o Prescripción de manera intencional.</v>
          </cell>
          <cell r="F13" t="str">
            <v>1.Sanciones administrativas y/o disciplinarias.
2. Perdida de credibilidad
3. Afectación de la imagen de la Secretaría.             
4. Incumplimiento de la normatividad legal vigente.
5. Quejas por parte de terceros.
6. Demandas.                                 7.Generación de impunidad</v>
          </cell>
          <cell r="G13" t="str">
            <v xml:space="preserve"> *PREVENTIVO *PREVENTIVO * * * *</v>
          </cell>
          <cell r="H13" t="str">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ell>
          <cell r="I13" t="str">
            <v>RARO</v>
          </cell>
          <cell r="J13" t="str">
            <v>MAYOR</v>
          </cell>
          <cell r="K13" t="str">
            <v>ALTO</v>
          </cell>
          <cell r="L13" t="str">
            <v xml:space="preserve"> *FUERTEFUERTE *FUERTEFUERTE * *FUERTE * *</v>
          </cell>
          <cell r="M13" t="str">
            <v>FUERTE</v>
          </cell>
          <cell r="N13" t="str">
            <v>RARO</v>
          </cell>
          <cell r="O13" t="str">
            <v>MAYOR</v>
          </cell>
          <cell r="P13" t="str">
            <v>ALTO</v>
          </cell>
          <cell r="Q13" t="str">
            <v>REDUCIR</v>
          </cell>
          <cell r="R13" t="str">
            <v>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v>
          </cell>
          <cell r="S13" t="str">
            <v>registro  de actas</v>
          </cell>
          <cell r="T13" t="str">
            <v>humano</v>
          </cell>
          <cell r="U13" t="str">
            <v>Jefe Oficina de Control Interno Disciplinario y/o Abogado conocimiento del tramite</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ell>
          <cell r="C13" t="str">
            <v>RC-PCD-1</v>
          </cell>
          <cell r="D13" t="str">
            <v>Posibilidad de recibir o solicitar cualquier dádiva o beneficio a nombre propio o de un tercero al momento de otorgar el aval de elección a un Consejero sin cumplir con los requisitos establecidos para el efecto.</v>
          </cell>
          <cell r="E13" t="str">
            <v xml:space="preserve">1. Falencias en la validación de los requisitos de los consejeros.
2. Conflictos de intereses.
</v>
          </cell>
          <cell r="F13" t="str">
            <v>Perdida de credibilidad del sector cultura en la ciudadanía, lo que impactaría la participación ciudadana en el proceso de elecciones.</v>
          </cell>
          <cell r="G13" t="str">
            <v xml:space="preserve"> *PREVENTIVO *PREVENTIVO * * * *</v>
          </cell>
          <cell r="H13" t="str">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ell>
          <cell r="I13" t="str">
            <v>RARO</v>
          </cell>
          <cell r="J13" t="str">
            <v>MAYOR</v>
          </cell>
          <cell r="K13" t="str">
            <v>ALTO</v>
          </cell>
          <cell r="L13" t="str">
            <v xml:space="preserve"> *FUERTEFUERTE *FUERTEFUERTE * * * *</v>
          </cell>
          <cell r="M13" t="str">
            <v>FUERTE</v>
          </cell>
          <cell r="N13" t="str">
            <v>RARO</v>
          </cell>
          <cell r="O13" t="str">
            <v>MAYOR</v>
          </cell>
          <cell r="P13" t="str">
            <v>ALTO</v>
          </cell>
          <cell r="Q13" t="str">
            <v>REDUCIR</v>
          </cell>
          <cell r="R13" t="str">
            <v xml:space="preserve">Aplicación de los controles establecidos en el procedimientos:  Elecciones Atípicas del Sistema Distrital de Arte Cultura y Patrimonio - SDACP </v>
          </cell>
          <cell r="S13" t="str">
            <v>100% (Número de controles ejecutados / Número de resoluciones expedidas)*100</v>
          </cell>
          <cell r="T13" t="str">
            <v>Recurso humano y técnico</v>
          </cell>
          <cell r="U13" t="str">
            <v>Profesionales - Participación</v>
          </cell>
          <cell r="V13">
            <v>45626</v>
          </cell>
        </row>
      </sheetData>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13">
          <cell r="A13" t="str">
            <v>Mejora Continua</v>
          </cell>
          <cell r="B13" t="str">
            <v>Gestionar la mejora continua de los procesos, mediante lineamientos, planes, políticas institucionales y el monitoreo de
instrumentos de gestión, para el logro de los objetivos de la Secretaría Distrital de Cultura, Recreación y Deporte.</v>
          </cell>
          <cell r="C13" t="str">
            <v>RC-GMC-1</v>
          </cell>
          <cell r="D13" t="str">
            <v>Posibilidad de recibir dádiva(s) o beneficios para manipular la información de los instrumentos de gestión en beneficio de un(a) servidor(a) o contratista</v>
          </cell>
          <cell r="E13" t="str">
            <v>Falta de integridad de los profesionales del equipo de gestión.
Falta de control por parte del jefe de la dependencia en cuanto a las actividades desarrolladas por los integrantes del equipo a cargo.</v>
          </cell>
          <cell r="F13" t="str">
            <v>Pérdida de credibilidad en el Sistema Integrado de Gestión de la entidad:
Sanciones disciplinarias.
Reprocesos.</v>
          </cell>
          <cell r="G13" t="str">
            <v xml:space="preserve"> *PREVENTIVO *PREVENTIVO * * * *</v>
          </cell>
          <cell r="H13" t="str">
            <v xml:space="preserve"> *El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v>
          </cell>
          <cell r="I13" t="str">
            <v>CASI SEGURO</v>
          </cell>
          <cell r="J13" t="str">
            <v>MAYOR</v>
          </cell>
          <cell r="K13" t="str">
            <v>EXTREMO</v>
          </cell>
          <cell r="L13" t="str">
            <v xml:space="preserve"> *FUERTEMODERADO *FUERTEFUERTE *FUERTE *FUERTE * *</v>
          </cell>
          <cell r="M13" t="str">
            <v>MODERADO</v>
          </cell>
          <cell r="N13" t="str">
            <v>PROBABLE</v>
          </cell>
          <cell r="O13" t="str">
            <v>MAYOR</v>
          </cell>
          <cell r="P13" t="str">
            <v>EXTREMO</v>
          </cell>
          <cell r="Q13" t="str">
            <v>REDUCIR</v>
          </cell>
          <cell r="R13" t="str">
            <v>1. Socialización de los instrumentos de Gestión a los enlaces del Sistema de Gestión.
2. Automatización del registro y trámite de Acciones de Mejora y /o correctivas y Riesgos.</v>
          </cell>
          <cell r="S13" t="str">
            <v xml:space="preserve">1. Una socialización de los  instrumentos de Gestión a los enlaces del Sistema de Gestión.
2. Automatización para trámite de Acciones de acciones de mejora y/o correctivas y riesgos </v>
          </cell>
          <cell r="T13" t="str">
            <v>1. Humanos 
2. Humanos y Técnologicos</v>
          </cell>
          <cell r="U13" t="str">
            <v>Equipo de OPA- Sistema de Gestión</v>
          </cell>
          <cell r="V13" t="str">
            <v>1.30/04/2024
2.30/11/2024</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la Evaluación Independiente</v>
          </cell>
          <cell r="B13" t="str">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ell>
          <cell r="C13" t="str">
            <v>RC-GEI-1</v>
          </cell>
          <cell r="D13" t="str">
            <v>Posibilidad de que por acción u omisión se constriña o  induzca a  ocultar  hallazgos de auditoria en beneficio propio o de  un tercero</v>
          </cell>
          <cell r="E13" t="str">
            <v>1. Criterios de auditoria insuficientes o inapropiados
2.Propuestas de dadivas o beneficios al auditor para omitir un concepto.
3. Evidencia documental insuficiente
4. Que el equipo auditor no cuente con las competencias necesarias para desarrollar las auditorias asignadas</v>
          </cell>
          <cell r="F13" t="str">
            <v>1.Perdida de Imagen de la OCI 
2. Reprocesos
3. Emitir juicios, conceptos o recomendaciones erróneas.
4. No contribuir a la mejora continua de la Entidad.</v>
          </cell>
          <cell r="G13" t="str">
            <v xml:space="preserve"> *PREVENTIVO *PREVENTIVO *PREVENTIVO *PREVENTIVO * *</v>
          </cell>
          <cell r="H13" t="str">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ell>
          <cell r="I13" t="str">
            <v>RARO</v>
          </cell>
          <cell r="J13" t="str">
            <v>MAYOR</v>
          </cell>
          <cell r="K13" t="str">
            <v>ALTO</v>
          </cell>
          <cell r="L13" t="str">
            <v xml:space="preserve"> *FUERTEFUERTE *FUERTEFUERTE *FUERTEFUERTE *FUERTEFUERTE * *</v>
          </cell>
          <cell r="M13" t="str">
            <v>FUERTE</v>
          </cell>
          <cell r="N13" t="str">
            <v>RARO</v>
          </cell>
          <cell r="O13" t="str">
            <v>MAYOR</v>
          </cell>
          <cell r="P13" t="str">
            <v>ALTO</v>
          </cell>
          <cell r="Q13" t="str">
            <v>REDUCIR</v>
          </cell>
          <cell r="R13" t="str">
            <v>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v>
          </cell>
          <cell r="S13" t="str">
            <v>1, Meta:  2 divulgaciones de documentos.
2, Meta:  4 Informes o actas de Comité primario de revisión de cumplimiento de los controles.
3. Documento actualizado</v>
          </cell>
          <cell r="T13" t="str">
            <v>Recursos Humanos
Recursos Tecnológicos</v>
          </cell>
          <cell r="U13" t="str">
            <v>Jefe de la Oficina de Control Interno</v>
          </cell>
          <cell r="V13" t="str">
            <v>1. 30/06/2024
30/11/2024
2, 31/03/2024
30/06/224
30/09/2024
30/11/2024
3. 20/06/2024</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Lectura, Escritura y Oralidad</v>
          </cell>
          <cell r="B13" t="str">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ell>
          <cell r="C13" t="str">
            <v>RC-LEO-1</v>
          </cell>
          <cell r="D13" t="str">
            <v>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v>
          </cell>
          <cell r="E13" t="str">
            <v>1.Posibles comportamientos no éticos de los servidores y contratistas.
2.Conflictos de interés no identificados y tratados.
3.Inadecuado funcionamiento de las instancias de coordinación interna (esquema de gobernanza).</v>
          </cell>
          <cell r="F13" t="str">
            <v>Pérdida de credibilidad en el programa de BibloRed.
Sanciones  administrativas o disciplinarias o fiscales o penales.</v>
          </cell>
          <cell r="G13" t="str">
            <v xml:space="preserve"> *DETECTIVO *DETECTIVO *PREVENTIVO *CORRECTIVO * *</v>
          </cell>
          <cell r="H13" t="str">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v>
          </cell>
          <cell r="I13" t="str">
            <v>RARO</v>
          </cell>
          <cell r="J13" t="str">
            <v>CATASTROFICO</v>
          </cell>
          <cell r="K13" t="str">
            <v>EXTREMO</v>
          </cell>
          <cell r="L13" t="str">
            <v xml:space="preserve"> *FUERTEFUERTE *FUERTEFUERTE *FUERTEFUERTE *FUERTEFUERTE * *</v>
          </cell>
          <cell r="M13" t="str">
            <v>FUERTE</v>
          </cell>
          <cell r="N13" t="str">
            <v>RARO</v>
          </cell>
          <cell r="O13" t="str">
            <v>CATASTROFICO</v>
          </cell>
          <cell r="P13" t="str">
            <v>EXTREMO</v>
          </cell>
          <cell r="Q13" t="str">
            <v>REDUCIR</v>
          </cell>
          <cell r="S13" t="str">
            <v xml:space="preserve">1. Meta: (2) socialización realizada.
    Indicador: número de socializaciones sobre el 
                        código de integridad.
2. Meta: (1) comunicación interna realizada.
    Indicador: número de oficio de solicitud
</v>
          </cell>
          <cell r="T13" t="str">
            <v>Humanos, técnicos</v>
          </cell>
          <cell r="U13" t="str">
            <v>1. Lider de planeación de DLB.
2. Director de DLB y Lider de planeación de la DLB</v>
          </cell>
          <cell r="V13" t="str">
            <v>1. 30/11/2024
2. 30/11/2024</v>
          </cell>
        </row>
        <row r="14">
          <cell r="C14" t="str">
            <v>RC-LEO-2</v>
          </cell>
          <cell r="D14" t="str">
            <v>Posibilidad de favorecimiento de terceros (personas naturales) por el direccionamiento en los procesos de selección de personal necesarios de la operación de BibloRed para beneficio propio o de un tercero.</v>
          </cell>
          <cell r="E14" t="str">
            <v>1. Desconocimiento de los lineamientos respecto de la autonomía del Operador en la selección del personal de BibloRed a través de convocatorias internas y externas.
2. Posible extralimitación en el rol que desempeñan los miembros del equipo de apoyo a la supervisión.</v>
          </cell>
          <cell r="F14" t="str">
            <v>Deslegitimación de los procesos de convocatoria que debe adelantar el Operador.</v>
          </cell>
          <cell r="G14" t="str">
            <v xml:space="preserve"> *PREVENTIVO *DETECTIVO *PREVENTIVO * * *</v>
          </cell>
          <cell r="H14" t="str">
            <v xml:space="preserve"> *Una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v>
          </cell>
          <cell r="I14" t="str">
            <v>POSIBLE</v>
          </cell>
          <cell r="J14" t="str">
            <v>MODERADO</v>
          </cell>
          <cell r="K14" t="str">
            <v>ALTO</v>
          </cell>
          <cell r="L14" t="str">
            <v xml:space="preserve"> *FUERTEFUERTE *FUERTEFUERTE *FUERTEFUERTE * * *</v>
          </cell>
          <cell r="M14" t="str">
            <v>FUERTE</v>
          </cell>
          <cell r="N14" t="str">
            <v>RARO</v>
          </cell>
          <cell r="O14" t="str">
            <v>MODERADO</v>
          </cell>
          <cell r="P14" t="str">
            <v>MODERADO</v>
          </cell>
          <cell r="R14" t="str">
            <v>Realizar una socialización sobre las responsabilidades del rol del apoyo a la supervisión al interior de la Dirección de Lectura y Bibliotecas y cada vez que ingrese un apoyo a la supervisión.</v>
          </cell>
          <cell r="S14" t="str">
            <v>Meta: (1) socialización realizada.
Indicador: número de socializaciones sobre las resonsabilidades del apoyo a la supervisión</v>
          </cell>
          <cell r="T14" t="str">
            <v>Humanos, técnicos</v>
          </cell>
          <cell r="U14" t="str">
            <v>Líder administrativo y Finaciero y líder de planeación de la Dirección de Lectura y Bibliotecas</v>
          </cell>
          <cell r="V14" t="str">
            <v>1. 30/11/2024</v>
          </cell>
        </row>
        <row r="15">
          <cell r="C15" t="str">
            <v>RC-LEO-3</v>
          </cell>
          <cell r="D15" t="str">
            <v>Posibilidad de favorecimiento de terceros (personas jurídicas o naturales) con el direccionamiento en los procesos de selección para la adquisición de bienes y servicios derivados de la operación de BibloRed  para beneficio propio o de un tercero.</v>
          </cell>
          <cell r="E15" t="str">
            <v xml:space="preserve">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 </v>
          </cell>
          <cell r="F15" t="str">
            <v>Pérdida de credibilidad en el programa de BibloRed.
Deslegitimación de los procesos contractuales en el sentido de soslayar la selección objetiva de las ofertas y propuestas más favorables para la operación de BibloRed.</v>
          </cell>
          <cell r="G15" t="str">
            <v xml:space="preserve"> *PREVENTIVO *DETECTIVO * * * *</v>
          </cell>
          <cell r="H15" t="str">
            <v xml:space="preserve"> *Mensualmente,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v>
          </cell>
          <cell r="I15" t="str">
            <v>POSIBLE</v>
          </cell>
          <cell r="J15" t="str">
            <v>MAYOR</v>
          </cell>
          <cell r="K15" t="str">
            <v>EXTREMO</v>
          </cell>
          <cell r="L15" t="str">
            <v xml:space="preserve"> *FUERTEFUERTE *FUERTEFUERTE *FUERTE *FUERTE *FUERTE *FUERTE</v>
          </cell>
          <cell r="M15" t="str">
            <v>FUERTE</v>
          </cell>
          <cell r="N15" t="str">
            <v>RARO</v>
          </cell>
          <cell r="O15" t="str">
            <v>MAYOR</v>
          </cell>
          <cell r="P15" t="str">
            <v>ALTO</v>
          </cell>
          <cell r="Q15" t="str">
            <v>REDUCIR</v>
          </cell>
          <cell r="R15" t="str">
            <v>Realizar una socialización sobre las responsabilidades del rol del apoyo a la supervisión al interior de la Dirección de Lectura y Bibliotecas y cada vez que ingrese un apoyo a la supervisión.</v>
          </cell>
          <cell r="S15" t="str">
            <v>Meta: (1) socialización realizada.
Indicador: número de socializaciones sobre las resonsabilidades del apoyo a la supervisión</v>
          </cell>
          <cell r="T15" t="str">
            <v>Humanos, técnicos</v>
          </cell>
          <cell r="U15" t="str">
            <v>Líder administrativo y Finaciero y líder de planeación de la Dirección de Lectura y Bibliotecas</v>
          </cell>
          <cell r="V15" t="str">
            <v>1. 30/11/2024</v>
          </cell>
        </row>
      </sheetData>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_Corrup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 Investigaciones, Observaciones y Analítica de la Cultura, la Recreación y el Deporte</v>
          </cell>
          <cell r="B13" t="str">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ell>
          <cell r="C13" t="str">
            <v>RC-GIO-1</v>
          </cell>
          <cell r="D13" t="str">
            <v>Posibilidad de usar el poder para recibir algún beneficio a nombre propio o grupo de valor por manipulación de la información en la recolección de misma o en el uso de los instrumentos, metodologías o investigaciones.</v>
          </cell>
          <cell r="E13" t="str">
            <v>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v>
          </cell>
          <cell r="F13" t="str">
            <v xml:space="preserve">1. Emisión de documentos que afectan la correcta toma de decisiones
2. Investigaciones disciplinarias 
3. Desconfianza institucional
</v>
          </cell>
          <cell r="G13" t="str">
            <v xml:space="preserve"> *PREVENTIVO *PREVENTIVO *PREVENTIVO * * *</v>
          </cell>
          <cell r="H13" t="str">
            <v xml:space="preserve"> *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v>
          </cell>
          <cell r="I13" t="str">
            <v>IMPROBABLE</v>
          </cell>
          <cell r="J13" t="str">
            <v>MAYOR</v>
          </cell>
          <cell r="K13" t="str">
            <v>ALTO</v>
          </cell>
          <cell r="L13" t="str">
            <v xml:space="preserve"> *MODERADOFUERTE *FUERTEFUERTE *FUERTEFUERTE *FUERTE * *</v>
          </cell>
          <cell r="M13" t="str">
            <v>MODERADO</v>
          </cell>
          <cell r="N13" t="str">
            <v>RARO</v>
          </cell>
          <cell r="O13" t="str">
            <v>MAYOR</v>
          </cell>
          <cell r="P13" t="str">
            <v>ALTO</v>
          </cell>
          <cell r="Q13" t="str">
            <v>REDUCIR</v>
          </cell>
          <cell r="R13" t="str">
            <v>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v>
          </cell>
          <cell r="S13" t="str">
            <v>1. Indicador: No. de sensibilizaciones realizadas
1. Meta: 4
2. Indicador: No. Mesas de trabajo y/o comites de control realizados
2. Meta: 8</v>
          </cell>
          <cell r="T13" t="str">
            <v xml:space="preserve">Recursos humanos, logisticos, técnicos y tecnológicos
</v>
          </cell>
          <cell r="U13" t="str">
            <v>Director del Observatorio y Gestión del Conocimiento Cultural
Equipo de personal de la DOGC</v>
          </cell>
          <cell r="V13">
            <v>45626</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Formulación y Seguimiento de Políticas Públicas</v>
          </cell>
          <cell r="B13" t="str">
            <v>Garantizar el acceso y disfrute de los derechos culturales y practicas recreodeportivas de los grupos devalor de la SCRD a través de la formulación, implementación y seguimiento de políticas públicas del SectorCultura, Recreación y Deporte.</v>
          </cell>
          <cell r="C13" t="str">
            <v>RC-FPP-1</v>
          </cell>
          <cell r="D13" t="str">
            <v xml:space="preserve">Posiblidad de recibir un beneficio o dádiva para favorecer a un tercero en la concertación de un producto en la formulación de polticas Públicas. </v>
          </cell>
          <cell r="E13" t="str">
            <v>1. Falta de integridad del servidor público
2. Manipulación de la información y fallas en la aplicación de los controles
3. Falta de control en la verificación de los requisitos legales.</v>
          </cell>
          <cell r="F13" t="str">
            <v xml:space="preserve">1. Investigaciones / sanciones disciplinarias, administrativas, fiscales y/o penales
2. Reclamaciones
</v>
          </cell>
          <cell r="G13" t="str">
            <v xml:space="preserve"> *PREVENTIVO * * * * *</v>
          </cell>
          <cell r="H13" t="str">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ell>
          <cell r="I13" t="str">
            <v>RARO</v>
          </cell>
          <cell r="J13" t="str">
            <v>CATASTROFICO</v>
          </cell>
          <cell r="K13" t="str">
            <v>EXTREMO</v>
          </cell>
          <cell r="L13" t="str">
            <v xml:space="preserve"> *FUERTEFUERTE *FUERTE *FUERTE *FUERTE * *</v>
          </cell>
          <cell r="M13" t="str">
            <v>FUERTE</v>
          </cell>
          <cell r="N13" t="str">
            <v>RARO</v>
          </cell>
          <cell r="O13" t="str">
            <v>CATASTROFICO</v>
          </cell>
          <cell r="P13" t="str">
            <v>EXTREMO</v>
          </cell>
          <cell r="Q13" t="str">
            <v>REDUCIR</v>
          </cell>
        </row>
      </sheetData>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Promoción de Agentes y Prácticas Culturales y Recreodeportivas</v>
          </cell>
          <cell r="B13" t="str">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ell>
          <cell r="C13" t="str">
            <v>RC-PCR-1</v>
          </cell>
          <cell r="D13" t="str">
            <v>Posibilidad de recibir o solicitar cualquier dádiva o beneficio a nombre propio o de un tercero al momento de otorgar beneficios económicos periodicos sin cumplir con los requisitos establecidos para el efecto.</v>
          </cell>
          <cell r="E13" t="str">
            <v>1. Alto grado de subjetividad en la selección de beneficiarios. 
2. No identificar, ni declarar un conflicto de interés oportunamente 
3. Falta de integridad en la terna de jurados encargado de la etapa de evaluación de ganadores de convocatorias.</v>
          </cell>
          <cell r="F13" t="str">
            <v>1. Investigaciones / sanciones disciplinarias, administrativas, fiscales y/o penales
2. Detrimento patrimonial
3. Pérdida de confianza y legitimidad de la Entidad.</v>
          </cell>
          <cell r="G13" t="str">
            <v xml:space="preserve"> *PREVENTIVO</v>
          </cell>
          <cell r="H13" t="str">
            <v xml:space="preserve"> *
El equipo de BEPs, revisa cada una de las inscripciones en la plataforma de Beneficios Económicos Periódicos y valida si cumplen con los requisitos mínimos y envía los priorizados a Mincultura, para posteriormente realizar el pago de los beneficios económicos.
</v>
          </cell>
          <cell r="I13" t="str">
            <v>IMPROBABLE</v>
          </cell>
          <cell r="J13" t="str">
            <v>CATASTROFICO</v>
          </cell>
          <cell r="K13" t="str">
            <v>EXTREMO</v>
          </cell>
          <cell r="L13" t="str">
            <v xml:space="preserve"> * *FUERTEFUERTE *FUERTEFUERTE *FUERTEFUERTE *FUERTEFUERTE *</v>
          </cell>
          <cell r="M13" t="str">
            <v>FUERTE</v>
          </cell>
          <cell r="N13" t="str">
            <v>FUERTE</v>
          </cell>
          <cell r="O13" t="str">
            <v>CATASTROFICO</v>
          </cell>
          <cell r="P13" t="str">
            <v>EXTREMO</v>
          </cell>
          <cell r="Q13" t="str">
            <v>REDUCIR</v>
          </cell>
          <cell r="R13" t="str">
            <v>1. Actualizar el procedimiento Beneficios economicos Periodicos
2. Socializar el procedimiento BEPSBeneficios economicos Periodicos</v>
          </cell>
          <cell r="S13" t="str">
            <v>1.  Un procedimiento actualizado
2. Una socialización efectuada</v>
          </cell>
          <cell r="T13" t="str">
            <v>Recursos humanos</v>
          </cell>
          <cell r="U13" t="str">
            <v xml:space="preserve">Profesionales Misionales SGCA </v>
          </cell>
          <cell r="V13">
            <v>45626</v>
          </cell>
        </row>
        <row r="14">
          <cell r="C14" t="str">
            <v>RC-PCR-2</v>
          </cell>
          <cell r="E14" t="str">
            <v>1. Alto grado de subjetividad en la selección de beneficiarios. 
2. No identificar, ni declarar un conflicto de interés oportunamente 
3. Falta de integridad en la terna de jurados encargado de la etapa de evaluación de ganadores de convocatorias.</v>
          </cell>
          <cell r="F14" t="str">
            <v>1. Investigaciones / sanciones disciplinarias, administrativas, fiscales y/o penales
2. Detrimento patrimonial
3. Pérdida de confianza y legitimidad de la Entidad.</v>
          </cell>
          <cell r="G14" t="str">
            <v xml:space="preserve"> *PREVENTIVO *DETECTIVO *PREVENTIVO * * *</v>
          </cell>
          <cell r="H14" t="str">
            <v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v>
          </cell>
          <cell r="I14" t="str">
            <v>IMPROBABLE</v>
          </cell>
          <cell r="J14" t="str">
            <v>CATASTROFICO</v>
          </cell>
          <cell r="K14" t="str">
            <v>EXTREMO</v>
          </cell>
          <cell r="L14" t="str">
            <v xml:space="preserve"> *FUERTEFUERTE *FUERTEFUERTE *FUERTEFUERTE *FUERTEFUERTE * *</v>
          </cell>
          <cell r="M14" t="str">
            <v>FUERTE</v>
          </cell>
          <cell r="N14" t="str">
            <v>RARO</v>
          </cell>
          <cell r="O14" t="str">
            <v>CATASTROFICO</v>
          </cell>
          <cell r="P14" t="str">
            <v>EXTREMO</v>
          </cell>
          <cell r="Q14" t="str">
            <v>REDUCIR</v>
          </cell>
          <cell r="R14" t="str">
            <v>1.Socializar los procedimientos del banco de personas expertas a los profesionales responsables del seguimiento de las convocatorias del PDE</v>
          </cell>
          <cell r="S14" t="str">
            <v>1.Una socialización efectuada</v>
          </cell>
          <cell r="T14" t="str">
            <v>Recursos humanos</v>
          </cell>
          <cell r="U14" t="str">
            <v>Profesionales Misionales Dirección de Fomento</v>
          </cell>
          <cell r="V14">
            <v>45473</v>
          </cell>
        </row>
        <row r="15">
          <cell r="C15" t="str">
            <v>RC-PCR-3</v>
          </cell>
          <cell r="D15" t="str">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ell>
          <cell r="E15" t="str">
            <v xml:space="preserve">1) Intereses personales
</v>
          </cell>
          <cell r="F15" t="str">
            <v>1) Sanciones administrativas y/o disciplinarias.
2) Hallazgos de entes de control.
3) Afectación de la imagen de la Secretaría.
4) Incumplimiento de la normatividad legal vigente.
5) Quejas por parte de terceros.
6) Demandas.</v>
          </cell>
          <cell r="G15" t="str">
            <v xml:space="preserve"> *DETECTIVO *PREVENTIVO * * * *</v>
          </cell>
          <cell r="H15" t="str">
            <v xml:space="preserv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v>
          </cell>
          <cell r="I15" t="str">
            <v>RARO</v>
          </cell>
          <cell r="J15" t="str">
            <v>MAYOR</v>
          </cell>
          <cell r="K15" t="str">
            <v>ALTO</v>
          </cell>
          <cell r="L15" t="str">
            <v xml:space="preserve"> *FUERTEFUERTE *FUERTEFUERTE *FUERTEFUERTE * * *</v>
          </cell>
          <cell r="M15" t="str">
            <v>FUERTE</v>
          </cell>
          <cell r="N15" t="str">
            <v>RARO</v>
          </cell>
          <cell r="O15" t="str">
            <v>MAYOR</v>
          </cell>
          <cell r="P15" t="str">
            <v>ALTO</v>
          </cell>
          <cell r="Q15" t="str">
            <v>REDUCIR</v>
          </cell>
          <cell r="R15" t="str">
            <v xml:space="preserve">1. Socializar el Código de Integridad dentro del grupo de trabajo de la DPJ.
2. Socialización de las posibles consecuencias o sanciones generadas por la manipulación de información para favorecer a terceros.
</v>
          </cell>
          <cell r="S15" t="str">
            <v>Meta: 2 socializaciones del Código de Integridad dentro del grupo de trabajo de la DPJ. 
Indicador: No. de socializaciones del Código de Integridad, a los Profesionales de la DPJ</v>
          </cell>
          <cell r="T15" t="str">
            <v>Recursos humanos, técnicos, tecnológicos</v>
          </cell>
          <cell r="U15" t="str">
            <v xml:space="preserve">1. Director (a) de Personas Jurídicas.
2. Profesionales Dirección de Personas Jurídicas. </v>
          </cell>
          <cell r="V15" t="str">
            <v>1. 30/11/2024
2. 30/11/2024</v>
          </cell>
        </row>
      </sheetData>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Fact-Clas"/>
      <sheetName val="Identificación RG"/>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4">
          <cell r="D14" t="str">
            <v>Posibilidad de recibir o solicitar cualquier dádiva o beneficio a nombre propio o de un tercero al momento de otorgar estimulos sin cumplir con los requisitos establecidos para el efecto.</v>
          </cell>
        </row>
      </sheetData>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
      <sheetName val="MR_Gestión(controles)"/>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sheetData sheetId="7">
        <row r="13">
          <cell r="A13" t="str">
            <v>Apropiación de la Infraestructura y Patrimonio Cultura</v>
          </cell>
          <cell r="B13" t="str">
            <v>Objetivo Estratégico 2: Optimizar la gestión de la Secretaría Distrital de Cultura, Recreación y Deporte y de las entidades que conforman el sector, articulando e implementando procesos que den soluciones eficaces a las necesidades y expectativas de la ciudadanía.</v>
          </cell>
          <cell r="C13" t="str">
            <v>RC-AIP-1</v>
          </cell>
          <cell r="D13" t="str">
            <v>Posibilidad de uso del poder en favorecimiento propio o de terceros para dilatar las decisiones frente al control urbano para la protección
de bienes de interés cultural - BIC.</v>
          </cell>
          <cell r="E13" t="str">
            <v xml:space="preserve">1. Falta de integridad del servidor público
2. No identificar, ni declarar un conflicto de interés oportunamente
3. Manipulación de la información y fallas en la aplicación de los controles
4. Presiones externas frente las decisiones de la SCRD </v>
          </cell>
          <cell r="F13" t="str">
            <v>1. Investigaciones / sanciones disciplinarias, administrativas, fiscales y/o penales
2. Detrimento patrimonial
3. Poner en riesgo las condiciones patrimoniales de un Bien de interes Cultural</v>
          </cell>
          <cell r="G13" t="str">
            <v xml:space="preserve"> *PREVENTIVO *PREVENTIVO *PREVENTIVO * * *</v>
          </cell>
          <cell r="H13" t="str">
            <v xml:space="preserve"> *El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v>
          </cell>
          <cell r="I13" t="str">
            <v>POSIBLE</v>
          </cell>
          <cell r="J13" t="str">
            <v>MAYOR</v>
          </cell>
          <cell r="K13" t="str">
            <v>EXTREMO</v>
          </cell>
          <cell r="L13" t="str">
            <v xml:space="preserve"> *FUERTEFUERTE *FUERTEFUERTE *FUERTEFUERTE * * *</v>
          </cell>
          <cell r="M13" t="str">
            <v>FUERTE</v>
          </cell>
          <cell r="N13" t="str">
            <v>RARO</v>
          </cell>
          <cell r="O13" t="str">
            <v>MAYOR</v>
          </cell>
          <cell r="P13" t="str">
            <v>ALTO</v>
          </cell>
          <cell r="Q13" t="str">
            <v>REDUCIR</v>
          </cell>
          <cell r="R13" t="str">
            <v>1. Actualizar el procedimiento "AIP-PR-05 v1 Policivo y Sancionatorio frente a las faltas y comportamientos contrarios a la protección y conservación del Patrimonio Cultural" con relación a la puesta en funcionamiento del aplicativo tecnológico que permitirá realizarle seguimiento mismo.
2. Socializar el procedimiento actualizado: "AIP-PR-05 v1 Policivo y Sancionatorio frente a las faltas y comportamientos contrarios a la protección y conservación del Patrimonio Cultural", con el equipo técnico de la Subdirección de Infraestructura y Patrimonio Cultural.</v>
          </cell>
          <cell r="S13" t="str">
            <v>Meta 1: Un (1) procedimiento "AIP-PR-05 v1 Policivo y Sancionatorio frente a las faltas y comportamientos contrarios a la protección y conservación del Patrimonio Cultural" actualizado
Indicador 1: Número de actualizaciones del procedimiento "AIP-PR-05 v1 Policivo y Sancionatorio frente a las faltas y comportamientos contrarios a la protección y conservación del Patrimonio Cultural" 
Meta 2: Un (1) procedimiento: "AIP-PR-05 v1 Policivo y Sancionatorio frente a las faltas y comportamientos contrarios a la protección y conservación del Patrimonio Cultural", socializado con el equipo técnico de la Subdirección de Infraestructura y Patrimonio Cultural.
Indicador 1: Número de socializaciones del procedimiento "AIP-PR-05 v1 Policivo y Sancionatorio frente a las faltas y comportamientos contrarios a la protección y conservación del Patrimonio Cultural", con el equipo técnico de la Subdirección de Infraestructura y Patrimonio Cultural.</v>
          </cell>
          <cell r="T13" t="str">
            <v xml:space="preserve">Humanos, técnicos, tecnólogicos </v>
          </cell>
          <cell r="U13" t="str">
            <v>Profesional  delegado 
y  enlace MIPG</v>
          </cell>
          <cell r="V13" t="str">
            <v xml:space="preserve">1. 30/06/2024
2.  30/09/2024
</v>
          </cell>
        </row>
        <row r="14">
          <cell r="C14" t="str">
            <v>RC-AIP-2</v>
          </cell>
          <cell r="D14" t="str">
            <v xml:space="preserve">Posibilidad de acción u omisión por manipular información para favorecer la solicitud de Declaratoria, revocatoria o cambio de nivel de intervención de un Bien de interes Cultural sin el cumplimiento de los requisitos </v>
          </cell>
          <cell r="E14" t="str">
            <v>1. Falta de integridad del servidor público
2. Falta de verificación, análisis y control de los requisitos frente a los soportes 
3. No identificar, ni declarar un conflicto de interés oportunamente</v>
          </cell>
          <cell r="F14" t="str">
            <v>1. Investigaciones / sanciones disciplinarias, administrativas, fiscales y/o penales.
2. Reclamaciones 
3. Acciones jurodicas en contra de la entidad o del servidor público</v>
          </cell>
          <cell r="G14" t="str">
            <v xml:space="preserve"> *PREVENTIVO *PREVENTIVO *PREVENTIVO *PREVENTIVO * *</v>
          </cell>
          <cell r="H14" t="str">
            <v xml:space="preserve"> *El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v>
          </cell>
          <cell r="I14" t="str">
            <v>RARO</v>
          </cell>
          <cell r="J14" t="str">
            <v>MAYOR</v>
          </cell>
          <cell r="K14" t="str">
            <v>ALTO</v>
          </cell>
          <cell r="L14" t="str">
            <v xml:space="preserve"> *FUERTEFUERTE *FUERTEFUERTE *FUERTEFUERTE *FUERTE * *</v>
          </cell>
          <cell r="M14" t="str">
            <v>FUERTE</v>
          </cell>
          <cell r="N14" t="str">
            <v>RARO</v>
          </cell>
          <cell r="O14" t="str">
            <v>MAYOR</v>
          </cell>
          <cell r="P14" t="str">
            <v>ALTO</v>
          </cell>
          <cell r="R14" t="str">
            <v xml:space="preserve">
1. Actualizar el procedimiento "AIP-PR-02 tramite de declaratoria, revocatoria o cambio de nivel de intervención de Bienes de Interés Cultural (BIC) del ámbito distrital" con relación a la racionalización del aplicativo tecnológico que permite realizarle seguimiento a estos trámites.
2. Socializar el procedimiento actualizado: "AIP-PR-02 tramite de declaratoria, revocatoria o cambio de nivel de intervención de Bienes de Interés Cultural (BIC) del ámbito distrital",  con el equipo técnico de la Subdirección de Infraestructura y Patrimonio Cultural.</v>
          </cell>
          <cell r="S14" t="str">
            <v>Meta 1: Un (1) procedimiento "AIP-PR-02 tramite de declaratoria, revocatoria o cambio de nivel de intervención de Bienes de Interés Cultural (BIC) del ámbito distrital" actualizado
Indicador 1: Número de actualizaciones del procedimiento "AIP-PR-02 tramite de declaratoria, revocatoria o cambio de nivel de intervención de Bienes de Interés Cultural (BIC) del ámbito distrital"
Meta 2: Un (1) procedimiento: "AIP-PR-02 tramite de declaratoria, revocatoria o cambio de nivel de intervención de Bienes de Interés Cultural (BIC) del ámbito distrital", socializado con el equipo técnico de la Subdirección de Infraestructura y Patrimonio Cultural.
Indicador 1: Número de socializaciones del procedimiento "AIP-PR-02 tramite de declaratoria, revocatoria o cambio de nivel de intervención de Bienes de Interés Cultural (BIC) del ámbito distrital", con el equipo técnico de la Subdirección de Infraestructura y Patrimonio Cultural.</v>
          </cell>
          <cell r="T14" t="str">
            <v>Humanos, técnicos</v>
          </cell>
          <cell r="U14" t="str">
            <v>Profesional  delegado 
y  enlace MIPG</v>
          </cell>
          <cell r="V14" t="str">
            <v xml:space="preserve">1. 30/06/2024
2.  30/09/2024
</v>
          </cell>
        </row>
      </sheetData>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row r="13">
          <cell r="A13" t="str">
            <v>Gestión Administrativa</v>
          </cell>
          <cell r="B13" t="str">
            <v>Prestar los servicios administrativos de apoyo, requeridos por lo procesos para el cumplimiento de la misión institucional conforme a la normativa vigente y a la disponibilidad de recursos.</v>
          </cell>
          <cell r="C13" t="str">
            <v>RC-ADM-1</v>
          </cell>
          <cell r="D13" t="str">
            <v xml:space="preserve">Posiblidad de utilizacion de los espacios (auditorio, bahia, sala de juntas) para causas diferentes a la mision de la entidad en beneficio de terceros </v>
          </cell>
          <cell r="E13" t="str">
            <v>Insuficiente apropiación y uso para fines que no son de la SCRD o entidades públicas.
Tráfico de influencias.
 Falta de seguimiento a los controles establecidos en el proceso de préstamos de las areas o espacios con los que cuenta la SCRD</v>
          </cell>
          <cell r="F13" t="str">
            <v xml:space="preserve">
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v>
          </cell>
          <cell r="G13" t="str">
            <v xml:space="preserve"> *PREVENTIVO * * * * *</v>
          </cell>
          <cell r="H13" t="str">
            <v xml:space="preserve"> *El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v>
          </cell>
          <cell r="I13" t="str">
            <v>IMPROBABLE</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Asignar los espacios de la SCRD que requieren las diferentes dependencias para el cumplimiento de actividades que le son propias para la gestion y mision de la entidad, de acuerdo con la disponibilidad.</v>
          </cell>
          <cell r="S13" t="str">
            <v xml:space="preserve">Meta: 95% de las solicitudes 
Indicador: Numero de solicitudes atendidas / Numero de solicitudes recibidas </v>
          </cell>
          <cell r="T13" t="str">
            <v xml:space="preserve">Espacios de la SCRD
Mesa de servicios </v>
          </cell>
          <cell r="U13" t="str">
            <v>Grupo Interno de Servicios Administrativos</v>
          </cell>
          <cell r="V13">
            <v>45657</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Contractual</v>
          </cell>
          <cell r="B13" t="str">
            <v>Garantizar el cumplimiento de la normatividad vigente en materia de contratación en los procesos que se
adelanten para la adquisición de bienes y servicios que satisfagan las necesidades previstas por la Entidad
aplicando los principios de selección objetiva.</v>
          </cell>
          <cell r="C13" t="str">
            <v>RC-CON-1</v>
          </cell>
          <cell r="D13" t="str">
            <v xml:space="preserve"> Posibilidad de recibir o solicitar cualquier dádiva o beneficio a nombre propio o de terceros con el fin de adjudicar un proceso de selección. </v>
          </cell>
          <cell r="E13" t="str">
            <v xml:space="preserve">Inclusión de requisitos o elementos que direccionen el proceso de selección y/o limiten la pluralidad de proponentes. </v>
          </cell>
          <cell r="F13" t="str">
            <v>1. Pérdida de la imagen
institucional.
2.Pérdida de confianza en
lo público.
3. Investigaciones penales,
disciplinarias y fiscales.
4. Enriquecimiento ilícito
de contratistas y/o
servidores públicos.</v>
          </cell>
          <cell r="G13" t="str">
            <v xml:space="preserve"> *PREVENTIVO *PREVENTIVO *PREVENTIVO * * *</v>
          </cell>
          <cell r="H13" t="str">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ell>
          <cell r="I13" t="str">
            <v>IMPROBABLE</v>
          </cell>
          <cell r="J13" t="str">
            <v>MAYOR</v>
          </cell>
          <cell r="K13" t="str">
            <v>ALTO</v>
          </cell>
          <cell r="L13" t="str">
            <v xml:space="preserve"> *FUERTEFUERTE *FUERTEFUERTE *FUERTEFUERTE *FUERTE * *</v>
          </cell>
          <cell r="M13" t="str">
            <v>FUERTE</v>
          </cell>
          <cell r="N13" t="str">
            <v>RARO</v>
          </cell>
          <cell r="O13" t="str">
            <v>MAYOR</v>
          </cell>
          <cell r="P13" t="str">
            <v>ALTO</v>
          </cell>
          <cell r="Q13" t="str">
            <v>REDUCIR</v>
          </cell>
          <cell r="R13" t="str">
            <v>1.Establecer la pluralidad de oferentes para el desarrollo del proceso de contratación.
2. Establecer la viabilidad juridica de la contratación presentada en el ESDOP.
3. Realización de los Comités de apoyo a la actividad contractual.</v>
          </cell>
          <cell r="S13" t="str">
            <v>100% de esdop de los procesos de selección revisados y validados en el componente jurídico por parte del GITC/N° total de esdop de los procesos de selección recibidos para revisión y validación.</v>
          </cell>
          <cell r="T13" t="str">
            <v>Humanos</v>
          </cell>
          <cell r="U13" t="str">
            <v>Colaborador designado</v>
          </cell>
          <cell r="V13">
            <v>45626</v>
          </cell>
        </row>
      </sheetData>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refreshError="1"/>
      <sheetData sheetId="1" refreshError="1"/>
      <sheetData sheetId="2" refreshError="1"/>
      <sheetData sheetId="3" refreshError="1"/>
      <sheetData sheetId="4"/>
      <sheetData sheetId="5"/>
      <sheetData sheetId="6">
        <row r="13">
          <cell r="A13" t="str">
            <v xml:space="preserve">Gestión Jurídica </v>
          </cell>
          <cell r="B13" t="str">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ell>
          <cell r="C13" t="str">
            <v>RC-JUR-1</v>
          </cell>
          <cell r="D13" t="str">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ell>
          <cell r="E13" t="str">
            <v>Debido a desconocimiento de la normativa legal, 
falta de conocimiento de los procedimientos internos</v>
          </cell>
          <cell r="F13" t="str">
            <v xml:space="preserve">Los conceptos contrarios a la normatividad vigente o por fuera de términos para beneficio propio o de un tercero </v>
          </cell>
          <cell r="G13" t="str">
            <v xml:space="preserve"> *PREVENTIVO * * * * *</v>
          </cell>
          <cell r="H13" t="str">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v>
          </cell>
          <cell r="S13" t="str">
            <v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v>
          </cell>
          <cell r="T13" t="str">
            <v xml:space="preserve">Humanos y tecnologicos </v>
          </cell>
          <cell r="U13" t="str">
            <v xml:space="preserve">Jefe Oficina Juridica </v>
          </cell>
          <cell r="V13">
            <v>45626</v>
          </cell>
        </row>
        <row r="14">
          <cell r="C14" t="str">
            <v>RC-JUR-2</v>
          </cell>
          <cell r="D14" t="str">
            <v>Posibilidad de direccionar un acto administrativo por parte de los servidores y/o contratistas durante su preparación, proyección y/o suscripción aceptando dádivas o comisiones, en beneficio propio o de un tercero.</v>
          </cell>
          <cell r="E14" t="str">
            <v xml:space="preserve">Desconocimientos del ciclo de Gobernanza Regulatoria </v>
          </cell>
          <cell r="F14" t="str">
            <v xml:space="preserve">Actos administrativos direccionados para beneficio propio o de un tercero </v>
          </cell>
          <cell r="G14" t="str">
            <v xml:space="preserve"> *PREVENTIVO * * * * *</v>
          </cell>
          <cell r="H14" t="str">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ell>
          <cell r="I14" t="str">
            <v>RARO</v>
          </cell>
          <cell r="J14" t="str">
            <v>MAYOR</v>
          </cell>
          <cell r="K14" t="str">
            <v>ALTO</v>
          </cell>
          <cell r="L14" t="str">
            <v xml:space="preserve"> *FUERTEFUERTE *FUERTE * * * *</v>
          </cell>
          <cell r="M14" t="str">
            <v>FUERTE</v>
          </cell>
          <cell r="N14" t="str">
            <v>RARO</v>
          </cell>
          <cell r="O14" t="str">
            <v>MAYOR</v>
          </cell>
          <cell r="P14" t="str">
            <v>ALTO</v>
          </cell>
          <cell r="Q14" t="str">
            <v>REDUCIR</v>
          </cell>
          <cell r="R14" t="str">
            <v>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v>
          </cell>
          <cell r="S14" t="str">
            <v>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v>
          </cell>
          <cell r="T14" t="str">
            <v xml:space="preserve">Humanos y tecnologicos </v>
          </cell>
          <cell r="U14" t="str">
            <v xml:space="preserve">Jefe Oficina Juridica y el profesional designado </v>
          </cell>
          <cell r="V14">
            <v>45626</v>
          </cell>
        </row>
        <row r="15">
          <cell r="C15" t="str">
            <v>RC-JUR-3</v>
          </cell>
          <cell r="D15" t="str">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ell>
          <cell r="E15" t="str">
            <v xml:space="preserve">Falta de vigilancia de los procesos judiciales
</v>
          </cell>
          <cell r="F15" t="str">
            <v>Perdida o menoscabo de recursos del sector
Investigaciones Disciplinarias, penales y fiscales
Afectación de la imagen de la entidad</v>
          </cell>
          <cell r="G15" t="str">
            <v xml:space="preserve"> *PREVENTIVO * * * * *</v>
          </cell>
          <cell r="H15" t="str">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ell>
          <cell r="I15" t="str">
            <v>RARO</v>
          </cell>
          <cell r="J15" t="str">
            <v>CATASTROFICO</v>
          </cell>
          <cell r="K15" t="str">
            <v>EXTREMO</v>
          </cell>
          <cell r="L15" t="str">
            <v xml:space="preserve"> *DEBILFUERTE *FUERTE *FUERTE *FUERTE *FUERTE *FUERTE</v>
          </cell>
          <cell r="M15" t="str">
            <v>DEBIL</v>
          </cell>
          <cell r="N15" t="str">
            <v>RARO</v>
          </cell>
          <cell r="O15" t="str">
            <v>CATASTROFICO</v>
          </cell>
          <cell r="P15" t="str">
            <v>EXTREMO</v>
          </cell>
          <cell r="Q15" t="str">
            <v>REDUCIR</v>
          </cell>
          <cell r="R15" t="str">
            <v>Solicitar y revisar por parte del profesional encargado de la defensa judicial mediante correo electrónico los soportes a las dependencias para atender las decisiones judiciales o reiterar la solicitud en caso de que no estén completos</v>
          </cell>
          <cell r="S15" t="str">
            <v>Meta. Contar con la respuesta del 100% de las solicitudes de información remitidas para atender las decisiones judiciales.
Indicador: (N°de solicitudes de información remitidas/N°de solicitudes de información solicitadas) * 100.</v>
          </cell>
          <cell r="T15" t="str">
            <v xml:space="preserve">Humanos y tecnologicos </v>
          </cell>
          <cell r="U15" t="str">
            <v>Abogado designado para la defensa judicial y extrajudicial</v>
          </cell>
          <cell r="V15">
            <v>45626</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Relación con la Ciudadanía</v>
          </cell>
          <cell r="B13" t="str">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ell>
          <cell r="C13" t="str">
            <v>RC-RCC-1</v>
          </cell>
          <cell r="D13" t="str">
            <v>Posibilidad de afectación Reputacional por pérdida de confianza en la entidad, debido a la manipulación de la información, incumpliendo los requerimientos de los trámites y generando confusiones o falsas expectativas, para beneficio de un tercero.</v>
          </cell>
          <cell r="E13" t="str">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ell>
          <cell r="F13" t="str">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ell>
          <cell r="G13" t="str">
            <v xml:space="preserve"> *PREVENTIVO * * * * *</v>
          </cell>
          <cell r="H13" t="str">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ell>
          <cell r="I13" t="str">
            <v>RARO</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Garantizar que la información cargada en el menú "Trámites" del botón de transparencia de la página web, sea clara, precisa y esté actualizada de acuerdo con los requisitos de los trámites</v>
          </cell>
          <cell r="S13" t="str">
            <v>Acta radicada en Orfeo con las observaciones que genere la actividad.</v>
          </cell>
          <cell r="T13" t="str">
            <v>Recursos humanos, técnicos, tecnológicos</v>
          </cell>
          <cell r="U13" t="str">
            <v>Dirección de Gestión Corporativa y Relación con el ciudadano</v>
          </cell>
          <cell r="V13" t="str">
            <v>30/07/2024
30/11/2024</v>
          </cell>
        </row>
        <row r="14">
          <cell r="C14" t="str">
            <v>RC-RCC-2</v>
          </cell>
          <cell r="D14" t="str">
            <v>Posibilidad de recibir dadivas con el fin de dar respuesta favorable a peticiones para beneficiar a un tercero</v>
          </cell>
          <cell r="E14" t="str">
            <v>Desconocimiento e incumplimiento del procedimiento, en especial las actividades de control.</v>
          </cell>
          <cell r="F14" t="str">
            <v>1. Desconfianza de la ciudadanía en los procesos que adelanta la SCRD
2. Investigaciones
3. Sanciones disciplinarias, penales y fiscales
4. Perdida reputacional  de la SCRD</v>
          </cell>
          <cell r="G14" t="str">
            <v xml:space="preserve"> *PREVENTIVO *PREVENTIVO * * * *</v>
          </cell>
          <cell r="H14" t="str">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ell>
          <cell r="I14" t="str">
            <v>RARO</v>
          </cell>
          <cell r="J14" t="str">
            <v>MAYOR</v>
          </cell>
          <cell r="K14" t="str">
            <v>ALTO</v>
          </cell>
          <cell r="L14" t="str">
            <v xml:space="preserve"> *FUERTEFUERTE *FUERTEFUERTE * * * *</v>
          </cell>
          <cell r="M14" t="str">
            <v>FUERTE</v>
          </cell>
          <cell r="N14" t="str">
            <v>RARO</v>
          </cell>
          <cell r="O14" t="str">
            <v>MAYOR</v>
          </cell>
          <cell r="P14" t="str">
            <v>ALTO</v>
          </cell>
          <cell r="Q14" t="str">
            <v>REDUCIR</v>
          </cell>
          <cell r="R14" t="str">
            <v>Seguimiento a la ejecución del cronograma</v>
          </cell>
          <cell r="S14" t="str">
            <v>1. Revisión semestral del cronograma de actividades con registro de avances.</v>
          </cell>
          <cell r="T14" t="str">
            <v>Recursos humanos, técnicos, tecnológicos</v>
          </cell>
          <cell r="U14" t="str">
            <v>Dirección de Gestión Corporativa y Relación con el ciudadano</v>
          </cell>
          <cell r="V14" t="str">
            <v>30/07/2024
30/11/2024</v>
          </cell>
        </row>
      </sheetData>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Documental</v>
          </cell>
          <cell r="B13" t="str">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ell>
          <cell r="C13" t="str">
            <v>RC-DOC-1</v>
          </cell>
          <cell r="D13" t="str">
            <v>Posibilidad de sustracción, inclusión, adulteración y/o  perdida de documentos en los expedientes (misionales y de Gestión) en beneficio de terceros.</v>
          </cell>
          <cell r="E13" t="str">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ell>
          <cell r="F13" t="str">
            <v>Disgregación de los archivos de la Secretaria
Pérdida de la memoria institucional. 
Sanciones disciplinarias o penales por parte de los entes de control.
Posibles investigaciones y/o demandas contra la Secretaria
Demoras en el cierres y gestión de los tramites.</v>
          </cell>
          <cell r="G13" t="str">
            <v xml:space="preserve"> *PREVENTIVO *PREVENTIVO *PREVENTIVO * * *</v>
          </cell>
          <cell r="H13" t="str">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ell>
          <cell r="I13" t="str">
            <v>IMPROBABLE</v>
          </cell>
          <cell r="J13" t="str">
            <v>CATASTROFICO</v>
          </cell>
          <cell r="K13" t="str">
            <v>EXTREMO</v>
          </cell>
          <cell r="L13" t="str">
            <v xml:space="preserve"> *FUERTEFUERTE *FUERTEFUERTE *FUERTEFUERTE *FUERTE * *</v>
          </cell>
          <cell r="M13" t="str">
            <v>FUERTE</v>
          </cell>
          <cell r="N13" t="str">
            <v>RARO</v>
          </cell>
          <cell r="O13" t="str">
            <v>CATASTROFICO</v>
          </cell>
          <cell r="P13" t="str">
            <v>EXTREMO</v>
          </cell>
          <cell r="Q13" t="str">
            <v>REDUCIR</v>
          </cell>
          <cell r="R13" t="str">
            <v>1. Realizar seguimiento del Proceso de Préstamo Documental
2. Efetuar la actualizacion del inventario documental</v>
          </cell>
          <cell r="S13" t="str">
            <v>Meta 1.  1 seguimiento mensual
Indicador 1. Numero de seguimientos realizados / numero de seguimientos programados
Meta 2. Ralizar el 70% del inventario documental
Indicador 2. Porcentaje de avance del inventario documental</v>
          </cell>
          <cell r="T13" t="str">
            <v>HUMANO</v>
          </cell>
          <cell r="U13" t="str">
            <v xml:space="preserve">Proceso de Gestión Documental </v>
          </cell>
          <cell r="V13">
            <v>45657</v>
          </cell>
        </row>
      </sheetData>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 xml:space="preserve">Comunicación Estratégica </v>
          </cell>
          <cell r="B13" t="str">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ell>
          <cell r="C13" t="str">
            <v>RC-COM-1</v>
          </cell>
          <cell r="D13" t="str">
            <v>Posibilidad de uso de poder para manipular u ocultar información, considerada pública, a los grupos de interés en beneficio propio o de un particular.</v>
          </cell>
          <cell r="E13" t="str">
            <v>1. Obtener cualquier dádiva o beneficio particular privilegiando a un tercero con la informacion de las convocatorias de la entidad.
2. Falta de integridad de los funcionarios al divulgar la información de las convocatorias de la entidad.</v>
          </cell>
          <cell r="F13" t="str">
            <v>1, Pérdida de la imagen
institucional.
2.Pérdida de confianza en
lo público.
3. Investigaciones penales,
disciplinarias y fiscales.
4. Enriquecimiento ilícito
de contratistas, funcionarios o
servidores públicos.</v>
          </cell>
          <cell r="G13" t="str">
            <v xml:space="preserve"> *PREVENTIVO *DETECTIVO * * * *</v>
          </cell>
          <cell r="H13" t="str">
            <v xml:space="preserve"> *El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v>
          </cell>
          <cell r="I13" t="str">
            <v>IMPROBABLE</v>
          </cell>
          <cell r="J13" t="str">
            <v>MAYOR</v>
          </cell>
          <cell r="K13" t="str">
            <v>ALTO</v>
          </cell>
          <cell r="L13" t="str">
            <v xml:space="preserve"> *FUERTEFUERTE *FUERTEFUERTE *FUERTEFUERTE *FUERTE * *</v>
          </cell>
          <cell r="M13" t="str">
            <v>FUERTE</v>
          </cell>
          <cell r="N13" t="str">
            <v>RARO</v>
          </cell>
          <cell r="O13" t="str">
            <v>MAYOR</v>
          </cell>
          <cell r="P13" t="str">
            <v>ALTO</v>
          </cell>
          <cell r="Q13" t="str">
            <v>REDUCIR</v>
          </cell>
          <cell r="R13" t="str">
            <v xml:space="preserve">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 
</v>
          </cell>
          <cell r="S13" t="str">
            <v>1. 100% del personal de la OAC capacitado 
2. 100% de los servidores y contratistas con usuario activo
3. 100% de usuarios que validan y verifican la información publicada</v>
          </cell>
          <cell r="T13" t="str">
            <v xml:space="preserve">Recursos humanos, técnicos, </v>
          </cell>
          <cell r="U13" t="str">
            <v>1. Profesional delegado por parte de la jefe de la OAC para realizar la capacitación   
2.Profesional responsable del rol de web master de la OAC</v>
          </cell>
          <cell r="V13" t="str">
            <v>1 y 2.30/07/2024
3. 30/11/2024</v>
          </cell>
        </row>
      </sheetData>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B13" t="str">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ell>
          <cell r="C13" t="str">
            <v>RC--1</v>
          </cell>
          <cell r="D13" t="str">
            <v>Posibilidad de ocultar o manipular premeditadamente la información de los proyectos tecnológicos del PETI que puedan afectar su evaluación y/o ejecución transparente para beneficio propio o de un tercero.</v>
          </cell>
          <cell r="E13" t="str">
            <v>1. Manipulación de la información de proyectos tecnológicos.
2.  Intereses particulares para benecio de los grupos de valor.
3. Falta de integridad de los funcionarios que evaluan y realizan seguimiento a los proyectos tecnológicos.</v>
          </cell>
          <cell r="F13" t="str">
            <v xml:space="preserve">1,Pérdida reputacional de la SCRD.
2.Detrimento patrimonial.
</v>
          </cell>
          <cell r="G13" t="str">
            <v xml:space="preserve"> *DETECTIVO * * * * *</v>
          </cell>
          <cell r="H13" t="str">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ell>
          <cell r="I13" t="str">
            <v>IMPROBABLE</v>
          </cell>
          <cell r="J13" t="str">
            <v>MAYOR</v>
          </cell>
          <cell r="K13" t="str">
            <v>ALTO</v>
          </cell>
          <cell r="L13" t="str">
            <v xml:space="preserve"> *FUERTEFUERTE *FUERTE *FUERTE *FUERTE * *</v>
          </cell>
          <cell r="M13" t="str">
            <v>FUERTE</v>
          </cell>
          <cell r="N13" t="str">
            <v>RARO</v>
          </cell>
          <cell r="O13" t="str">
            <v>MAYOR</v>
          </cell>
          <cell r="P13" t="str">
            <v>ALTO</v>
          </cell>
          <cell r="Q13" t="str">
            <v>REDUCIR</v>
          </cell>
          <cell r="R13" t="str">
            <v>El profesional designado por la OTI realiza seguimiento mensual, a la ejecución de los proyectos del PETI para identificar oportunamente actividades con problemas en su ejecución, en cuyo caso informará a la jefatura de la OTI.</v>
          </cell>
          <cell r="S13" t="str">
            <v xml:space="preserve">Meta: Realizar el 100% de los seguimientos programados a la ejecución de los proyectos del PETI.
Indicador: (Cantidad de revisiones mensuales del PETI realizadas/cantidad de revisiones mensuales del PETI programadas) *100% . </v>
          </cell>
          <cell r="T13" t="str">
            <v>Recursos humanos, técnicos, tecnológicos</v>
          </cell>
          <cell r="U13" t="str">
            <v xml:space="preserve">Profesional designado de la OTI </v>
          </cell>
          <cell r="V13">
            <v>45641</v>
          </cell>
        </row>
        <row r="14">
          <cell r="C14" t="str">
            <v>RC--2</v>
          </cell>
          <cell r="D14" t="str">
            <v>Posibilidad de otorgar privilegios de acceso a los aplicativos, sin estar el usuario autorizado, con el proposito de beneficiar a un tercero o en beneficio propio.</v>
          </cell>
          <cell r="E14" t="str">
            <v>1. Falta de integridad del servidor público
2. Incorrecta asignación de funciones y/o controles
3. Manipulación de la información y fallas en la aplicación de los controles.</v>
          </cell>
          <cell r="F14" t="str">
            <v>1. Investigaciones /sanciones disciplinarias, administrativas, fiscales y/o penales.
2. Reclamaciones 
3. Perdida de confidencialidad e integridad de la información.</v>
          </cell>
          <cell r="G14" t="str">
            <v xml:space="preserve"> *PREVENTIVO * * * * *</v>
          </cell>
          <cell r="H14" t="str">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ell>
          <cell r="I14" t="str">
            <v>IMPROBABLE</v>
          </cell>
          <cell r="J14" t="str">
            <v>MAYOR</v>
          </cell>
          <cell r="K14" t="str">
            <v>ALTO</v>
          </cell>
          <cell r="L14" t="str">
            <v xml:space="preserve"> *FUERTEFUERTE *FUERTE * * * *</v>
          </cell>
          <cell r="M14" t="str">
            <v>FUERTE</v>
          </cell>
          <cell r="N14" t="str">
            <v>RARO</v>
          </cell>
          <cell r="O14" t="str">
            <v>MAYOR</v>
          </cell>
          <cell r="P14" t="str">
            <v>ALTO</v>
          </cell>
          <cell r="Q14" t="str">
            <v>REDUCIR</v>
          </cell>
          <cell r="R14" t="str">
            <v xml:space="preserve">El profesional designado de GITISI realizarár revisión semestral de las cuentas de usuario, teniendo en cuenta los insumos de las situaciones administrativas, de acuerdo con lo establecido en el procedimiento y en aplicación de la norma.
</v>
          </cell>
          <cell r="S14" t="str">
            <v xml:space="preserve">Meta: Realizar el 100% de las revisiones programadas a las cuentas de usuario.
Indicador: (Cantidad de revisiones de cuentas de usuario realizadas/Cantidad de revisiones de cuentas de usuario programadas)*100% 
</v>
          </cell>
          <cell r="T14" t="str">
            <v>Recursos humanos, técnicos, tecnológicos</v>
          </cell>
          <cell r="U14" t="str">
            <v xml:space="preserve">Profesional designado de GITISI </v>
          </cell>
          <cell r="V14">
            <v>45641</v>
          </cell>
        </row>
      </sheetData>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Identificación RG"/>
      <sheetName val="Fact-Clas"/>
      <sheetName val="MR_Gestion"/>
      <sheetName val="MR_Corrup1"/>
      <sheetName val="MR_Corrup2"/>
      <sheetName val="MR_Corrup3"/>
      <sheetName val="Act_Crit"/>
      <sheetName val="Amenazas_SI"/>
      <sheetName val="Vulnerabilidades_SI"/>
      <sheetName val="Controles_ISO27001"/>
      <sheetName val="Tablas_GS"/>
      <sheetName val="Listas"/>
    </sheetNames>
    <sheetDataSet>
      <sheetData sheetId="0"/>
      <sheetData sheetId="1"/>
      <sheetData sheetId="2"/>
      <sheetData sheetId="3"/>
      <sheetData sheetId="4"/>
      <sheetData sheetId="5"/>
      <sheetData sheetId="6">
        <row r="13">
          <cell r="A13" t="str">
            <v>Gestión del Conocimiento e Innovación</v>
          </cell>
          <cell r="B13" t="str">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ell>
          <cell r="C13" t="str">
            <v>RC-GCI-1</v>
          </cell>
          <cell r="D13" t="str">
            <v>Posibilidad de recibir dádiva(s) o beneficios para sustraer información o conocimiento crítico y/o estratégico de la entidad en beneficio de un tercero</v>
          </cell>
          <cell r="E13" t="str">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ell>
          <cell r="F13" t="str">
            <v>Pérdida de credibilidad del grupo de gestión del conocimiento e innovación de la entidad y con la ciudadania en general 
Sanciones disciplinarias.
Reprocesos.</v>
          </cell>
          <cell r="G13" t="str">
            <v xml:space="preserve"> *PREVENTIVO *PREVENTIVO * * * *</v>
          </cell>
          <cell r="H13" t="str">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ell>
          <cell r="I13" t="str">
            <v>CASI SEGURO</v>
          </cell>
          <cell r="J13" t="str">
            <v>MAYOR</v>
          </cell>
          <cell r="K13" t="str">
            <v>EXTREMO</v>
          </cell>
          <cell r="L13" t="str">
            <v xml:space="preserve"> *FUERTEMODERADO *FUERTEFUERTE *FUERTE *FUERTE * *</v>
          </cell>
          <cell r="M13" t="str">
            <v>MODERADO</v>
          </cell>
          <cell r="N13" t="str">
            <v>PROBABLE</v>
          </cell>
          <cell r="O13" t="str">
            <v>MAYOR</v>
          </cell>
          <cell r="P13" t="str">
            <v>EXTREMO</v>
          </cell>
          <cell r="Q13" t="str">
            <v>REDUCIR</v>
          </cell>
          <cell r="R13" t="str">
            <v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v>
          </cell>
          <cell r="S13" t="str">
            <v>1. Implementación de herramientas de uso y apropiación del conocimiento con reporte de indisponibilidad o problemas de accesibilidad
2. Elaboroacion del lineamiento y su publicacion</v>
          </cell>
          <cell r="T13" t="str">
            <v>1. Humanos 
2. Humanos y Técnologicos</v>
          </cell>
          <cell r="U13" t="str">
            <v>Equipo de OPA- Gestion del Conocimiento e Innovación</v>
          </cell>
          <cell r="V13" t="str">
            <v>1.30/11/2024
2.30/06/2024</v>
          </cell>
        </row>
      </sheetData>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O26:U26" headerRowCount="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Evaluación OCI-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drive.google.com/drive/u/1/folders/1xK0MLAdx3QxIY5BS2qEmMlmkVobLJIRZ" TargetMode="External"/><Relationship Id="rId21" Type="http://schemas.openxmlformats.org/officeDocument/2006/relationships/hyperlink" Target="https://culturarecreacionydeporte.gov.co/es/transparencia-acceso-informacion-publica/planeacion-presupuesto-informes/modificaciones-presupuestales" TargetMode="External"/><Relationship Id="rId42" Type="http://schemas.openxmlformats.org/officeDocument/2006/relationships/hyperlink" Target="https://intranet.culturarecreacionydeporte.gov.co/mipg/modelo-integrado-de-planeacion-y-gestion-mipg/documentos-de-apoyo-para-el-mipg-presentaciones" TargetMode="External"/><Relationship Id="rId47" Type="http://schemas.openxmlformats.org/officeDocument/2006/relationships/hyperlink" Target="https://www.culturarecreacionydeporte.gov.co/es/transparencia-acceso-informacion-publica/planeacion-presupuesto-informes/informe-de-rendicion-de-cuentas-a-la-ciudadania" TargetMode="External"/><Relationship Id="rId63" Type="http://schemas.openxmlformats.org/officeDocument/2006/relationships/hyperlink" Target="https://drive.google.com/drive/folders/1byhvLHlQQn_4qYcF1KEfC7Dxdhw0C8gy" TargetMode="External"/><Relationship Id="rId68" Type="http://schemas.openxmlformats.org/officeDocument/2006/relationships/hyperlink" Target="https://www.culturarecreacionydeporte.gov.co/es/transparencia-acceso-informacion-publica/planeacion-presupuesto-informes/informes-encuestas-satisfaccion" TargetMode="External"/><Relationship Id="rId84" Type="http://schemas.openxmlformats.org/officeDocument/2006/relationships/hyperlink" Target="https://intranet.culturarecreacionydeporte.gov.co/riesgos" TargetMode="External"/><Relationship Id="rId89" Type="http://schemas.openxmlformats.org/officeDocument/2006/relationships/hyperlink" Target="https://www.culturarecreacionydeporte.gov.co/es/transparencia-acceso-informacion-publica/planeacion-presupuesto-informes/informes-de-monitoreo-de-riesgos" TargetMode="External"/><Relationship Id="rId16" Type="http://schemas.openxmlformats.org/officeDocument/2006/relationships/hyperlink" Target="https://www.culturarecreacionydeporte.gov.co/es/transparencia-acceso-informacion-publica/planeacion-presupuesto-informes/ejecucion-presupuestal" TargetMode="External"/><Relationship Id="rId11" Type="http://schemas.openxmlformats.org/officeDocument/2006/relationships/hyperlink" Target="https://culturarecreacionydeporte.gov.co/es/transparencia-acceso-informacion-publica/planeacion-presupuesto-informes/ejecucion-presupuestal" TargetMode="External"/><Relationship Id="rId32" Type="http://schemas.openxmlformats.org/officeDocument/2006/relationships/hyperlink" Target="https://www.culturarecreacionydeporte.gov.co/es/transparencia-acceso-informacion-publica/planeacion-presupuesto-informes/informes-defensa-publica-prevencion-dano-publico" TargetMode="External"/><Relationship Id="rId37" Type="http://schemas.openxmlformats.org/officeDocument/2006/relationships/hyperlink" Target="https://www.culturarecreacionydeporte.gov.co/es/transparencia-acceso-informacion-publica/planeacion-presupuesto-informes/informes-acceso-informacion-quejas-reclamos" TargetMode="External"/><Relationship Id="rId53" Type="http://schemas.openxmlformats.org/officeDocument/2006/relationships/hyperlink" Target="https://culturarecreacionydeporte.gov.co/transparencia-acceso-informacion-publica/planeacion-presupuesto-informes/ejecucion-presupuestal-de-inversion" TargetMode="External"/><Relationship Id="rId58" Type="http://schemas.openxmlformats.org/officeDocument/2006/relationships/hyperlink" Target="https://docs.google.com/spreadsheets/d/1_UMrJqdZ9XCkhoSqlxG2ztnN0hePwD1t/edit?usp=sharing&amp;ouid=116657887422874080192&amp;rtpof=true&amp;sd=true" TargetMode="External"/><Relationship Id="rId74" Type="http://schemas.openxmlformats.org/officeDocument/2006/relationships/hyperlink" Target="https://docs.google.com/spreadsheets/d/1_UMrJqdZ9XCkhoSqlxG2ztnN0hePwD1t/edit?usp=sharing&amp;ouid=116657887422874080192&amp;rtpof=true&amp;sd=true" TargetMode="External"/><Relationship Id="rId79" Type="http://schemas.openxmlformats.org/officeDocument/2006/relationships/hyperlink" Target="https://www.culturarecreacionydeporte.gov.co/es/transparencia-acceso-informacion-publica/informacion-entidad/hum-pn-07-plan-de-integridad" TargetMode="External"/><Relationship Id="rId5" Type="http://schemas.openxmlformats.org/officeDocument/2006/relationships/hyperlink" Target="https://www.culturarecreacionydeporte.gov.co/es/eventos" TargetMode="External"/><Relationship Id="rId90" Type="http://schemas.openxmlformats.org/officeDocument/2006/relationships/hyperlink" Target="https://www.culturarecreacionydeporte.gov.co/es/transparencia-acceso-informacion-publica/planeacion-presupuesto-informes/informes-de-monitoreo-de-riesgos" TargetMode="External"/><Relationship Id="rId22" Type="http://schemas.openxmlformats.org/officeDocument/2006/relationships/hyperlink" Target="https://www.culturarecreacionydeporte.gov.co/es/transparencia-acceso-informacion-publica/planeacion-presupuesto-informes/presupuesto-asignado" TargetMode="External"/><Relationship Id="rId27" Type="http://schemas.openxmlformats.org/officeDocument/2006/relationships/hyperlink" Target="https://www.culturarecreacionydeporte.gov.co/es/economia-estudios-y-politica/noticias" TargetMode="External"/><Relationship Id="rId43" Type="http://schemas.openxmlformats.org/officeDocument/2006/relationships/hyperlink" Target="https://www.culturarecreacionydeporte.gov.co/es/transparencia-acceso-informacion-publica/datos-abiertos/registros-de-activos-de-informacion" TargetMode="External"/><Relationship Id="rId48" Type="http://schemas.openxmlformats.org/officeDocument/2006/relationships/hyperlink" Target="https://culturarecreacionydeporte.gov.co/es/sistema-distrital-arte/estructura" TargetMode="External"/><Relationship Id="rId64" Type="http://schemas.openxmlformats.org/officeDocument/2006/relationships/hyperlink" Target="https://culturarecreacionydeporte.gov.co/BEPS" TargetMode="External"/><Relationship Id="rId69" Type="http://schemas.openxmlformats.org/officeDocument/2006/relationships/hyperlink" Target="https://www.culturarecreacionydeporte.gov.co/es/transparencia-acceso-informacion-publica/planeacion-presupuesto-informes/informes-encuestas-satisfaccion" TargetMode="External"/><Relationship Id="rId8" Type="http://schemas.openxmlformats.org/officeDocument/2006/relationships/hyperlink" Target="https://www.culturarecreacionydeporte.gov.co/es/transparencia-acceso-informacion-publica/contratacion/detalle-de-contratos" TargetMode="External"/><Relationship Id="rId51" Type="http://schemas.openxmlformats.org/officeDocument/2006/relationships/hyperlink" Target="https://www.culturarecreacionydeporte.gov.co/es/transparencia-acceso-informacion-publica/planeacion-presupuesto-informes/ejecucion-presupuestal-de-inversion" TargetMode="External"/><Relationship Id="rId72" Type="http://schemas.openxmlformats.org/officeDocument/2006/relationships/hyperlink" Target="https://www.culturarecreacionydeporte.gov.co/es/transparencia-acceso-informacion-publica/planeacion-presupuesto-informes/ejecucion-presupuestal" TargetMode="External"/><Relationship Id="rId80" Type="http://schemas.openxmlformats.org/officeDocument/2006/relationships/hyperlink" Target="https://www.culturarecreacionydeporte.gov.co/es/transparencia-acceso-informacion-publica/informacion-entidad/hum-pn-07-plan-de-integridad" TargetMode="External"/><Relationship Id="rId85"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93" Type="http://schemas.openxmlformats.org/officeDocument/2006/relationships/comments" Target="../comments1.xml"/><Relationship Id="rId3" Type="http://schemas.openxmlformats.org/officeDocument/2006/relationships/hyperlink" Target="https://www.culturarecreacionydeporte.gov.co/es/transparencia-acceso-informacion-publica/planeacion-presupuesto-informes/plan-de-gasto-publico" TargetMode="External"/><Relationship Id="rId12" Type="http://schemas.openxmlformats.org/officeDocument/2006/relationships/hyperlink" Target="https://culturarecreacionydeporte.gov.co/es/transparencia-acceso-informacion-publica/planeacion-presupuesto-informes/ejecucion-presupuestal" TargetMode="External"/><Relationship Id="rId17" Type="http://schemas.openxmlformats.org/officeDocument/2006/relationships/hyperlink" Target="https://culturarecreacionydeporte.gov.co/es/transparencia-acceso-informacion-publica/planeacion-presupuesto-informes/estados-financieros" TargetMode="External"/><Relationship Id="rId25" Type="http://schemas.openxmlformats.org/officeDocument/2006/relationships/hyperlink" Target="https://www.culturarecreacionydeporte.gov.co/es/sistema-distrital-arte/estructura" TargetMode="External"/><Relationship Id="rId33" Type="http://schemas.openxmlformats.org/officeDocument/2006/relationships/hyperlink" Target="https://culturarecreacionydeporte.gov.co/es/transparencia-acceso-informacion-publica/planeacion-presupuesto-informes/informes-defensa-publica-prevencion-dano-publico" TargetMode="External"/><Relationship Id="rId38"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46" Type="http://schemas.openxmlformats.org/officeDocument/2006/relationships/hyperlink" Target="https://docs.google.com/spreadsheets/d/1j9oCsBABXKMxKDCpuO9OWAB4kCU338Oe/edit?gid=53244283" TargetMode="External"/><Relationship Id="rId59" Type="http://schemas.openxmlformats.org/officeDocument/2006/relationships/hyperlink" Target="https://www.culturarecreacionydeporte.gov.co/es/transparencia-acceso-informacion-publica/planeacion-presupuesto-informes/informes-acceso-informacion-quejas-reclamos" TargetMode="External"/><Relationship Id="rId67" Type="http://schemas.openxmlformats.org/officeDocument/2006/relationships/hyperlink" Target="https://www.culturarecreacionydeporte.gov.co/es/transparencia-acceso-informacion-publica/planeacion-presupuesto-informes/informes-encuestas-satisfaccion" TargetMode="External"/><Relationship Id="rId20" Type="http://schemas.openxmlformats.org/officeDocument/2006/relationships/hyperlink" Target="https://culturarecreacionydeporte.gov.co/es/transparencia-acceso-informacion-publica/planeacion-presupuesto-informes/modificaciones-presupuestales" TargetMode="External"/><Relationship Id="rId41" Type="http://schemas.openxmlformats.org/officeDocument/2006/relationships/hyperlink" Target="https://intranet.culturarecreacionydeporte.gov.co/mipg/modelo-integrado-de-planeacion-y-gestion-mipg/documentos-de-apoyo-para-el-mipg-presentaciones" TargetMode="External"/><Relationship Id="rId54" Type="http://schemas.openxmlformats.org/officeDocument/2006/relationships/hyperlink" Target="https://www.culturarecreacionydeporte.gov.co/es/transparencia-acceso-informacion-publica/planeacion-presupuesto-informes/informes-de-gestion" TargetMode="External"/><Relationship Id="rId62" Type="http://schemas.openxmlformats.org/officeDocument/2006/relationships/hyperlink" Target="https://www.culturarecreacionydeporte.gov.co/es/personas-juridicas" TargetMode="External"/><Relationship Id="rId70" Type="http://schemas.openxmlformats.org/officeDocument/2006/relationships/hyperlink" Target="https://www.culturarecreacionydeporte.gov.co/es/transparencia-acceso-informacion-publica/planeacion-presupuesto-informes/presupuesto-asignado" TargetMode="External"/><Relationship Id="rId75" Type="http://schemas.openxmlformats.org/officeDocument/2006/relationships/hyperlink" Target="https://drive.google.com/drive/folders/1NaKe_TzZGXWjxA7396pbFl14AkK80p4b" TargetMode="External"/><Relationship Id="rId83" Type="http://schemas.openxmlformats.org/officeDocument/2006/relationships/hyperlink" Target="https://docs.google.com/document/d/131rT0VnForeOXqU_joSqme3JU-KAOXZV/edit?usp=sharing&amp;ouid=117466236356912172519&amp;rtpof=true&amp;sd=true" TargetMode="External"/><Relationship Id="rId88"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91" Type="http://schemas.openxmlformats.org/officeDocument/2006/relationships/hyperlink" Target="https://www.culturarecreacionydeporte.gov.co/es/transparencia-acceso-informacion-publica/planeacion-presupuesto-informes/informes-de-evaluacion-y-auditoria" TargetMode="External"/><Relationship Id="rId1" Type="http://schemas.openxmlformats.org/officeDocument/2006/relationships/hyperlink" Target="https://www.culturarecreacionydeporte.gov.co/es/transparencia-acceso-informacion-publica/planeacion-presupuesto-informes/plan-anticorrupcion-y-de-atencion-al-ciudadano" TargetMode="External"/><Relationship Id="rId6" Type="http://schemas.openxmlformats.org/officeDocument/2006/relationships/hyperlink" Target="https://www.culturarecreacionydeporte.gov.co/es/eventos" TargetMode="External"/><Relationship Id="rId15" Type="http://schemas.openxmlformats.org/officeDocument/2006/relationships/hyperlink" Target="https://culturarecreacionydeporte.gov.co/es/transparencia-acceso-informacion-publica/planeacion-presupuesto-informes/informe-otros-organismos-inspeccion-vigilancia-y-control" TargetMode="External"/><Relationship Id="rId23" Type="http://schemas.openxmlformats.org/officeDocument/2006/relationships/hyperlink" Target="https://culturarecreacionydeporte.gov.co/es/participa" TargetMode="External"/><Relationship Id="rId28" Type="http://schemas.openxmlformats.org/officeDocument/2006/relationships/hyperlink" Target="https://www.culturarecreacionydeporte.gov.co/es/economia-estudios-y-politica/noticias" TargetMode="External"/><Relationship Id="rId36" Type="http://schemas.openxmlformats.org/officeDocument/2006/relationships/hyperlink" Target="https://www.culturarecreacionydeporte.gov.co/es/transparencia-acceso-informacion-publica/planeacion-presupuesto-informes/informes-acceso-informacion-quejas-reclamos" TargetMode="External"/><Relationship Id="rId49" Type="http://schemas.openxmlformats.org/officeDocument/2006/relationships/hyperlink" Target="https://www.culturarecreacionydeporte.gov.co/es/sistema-distrital-arte/estructura" TargetMode="External"/><Relationship Id="rId57" Type="http://schemas.openxmlformats.org/officeDocument/2006/relationships/hyperlink" Target="https://culturarecreacionydeporte.gov.co/es/transparencia-acceso-informacion-publica/planeacion-presupuesto-informes/seguimiento-a-los-proyectos-de-inversion" TargetMode="External"/><Relationship Id="rId10" Type="http://schemas.openxmlformats.org/officeDocument/2006/relationships/hyperlink" Target="https://www.culturarecreacionydeporte.gov.co/es/transparencia-acceso-informacion-publica/planeacion-presupuesto-informes/ejecucion-presupuestal" TargetMode="External"/><Relationship Id="rId31" Type="http://schemas.openxmlformats.org/officeDocument/2006/relationships/hyperlink" Target="https://sicon.scrd.gov.co/convocatorias/pdec" TargetMode="External"/><Relationship Id="rId44" Type="http://schemas.openxmlformats.org/officeDocument/2006/relationships/hyperlink" Target="https://www.culturarecreacionydeporte.gov.co/es/transparencia-acceso-informacion-publica/datos-abiertos/esquema-de-publicacion-de-la-informacion" TargetMode="External"/><Relationship Id="rId52" Type="http://schemas.openxmlformats.org/officeDocument/2006/relationships/hyperlink" Target="https://culturarecreacionydeporte.gov.co/transparencia-acceso-informacion-publica/planeacion-presupuesto-informes/ejecucion-presupuestal-de-inversion" TargetMode="External"/><Relationship Id="rId60" Type="http://schemas.openxmlformats.org/officeDocument/2006/relationships/hyperlink" Target="https://drive.google.com/drive/folders/1-JJsYZgs_mmxiGhLruKSH3mDU_fTOPrp" TargetMode="External"/><Relationship Id="rId65" Type="http://schemas.openxmlformats.org/officeDocument/2006/relationships/hyperlink" Target="https://culturarecreacionydeporte.gov.co/BEPS" TargetMode="External"/><Relationship Id="rId73" Type="http://schemas.openxmlformats.org/officeDocument/2006/relationships/hyperlink" Target="https://www.culturarecreacionydeporte.gov.co/es/transparencia-acceso-informacion-publica/planeacion-presupuesto-informes/ejecucion-presupuestal" TargetMode="External"/><Relationship Id="rId78" Type="http://schemas.openxmlformats.org/officeDocument/2006/relationships/hyperlink" Target="https://lookerstudio.google.com/u/0/reporting/22060f13-d8b1-4aab-9bbd-199a85e34488/page/p_pjg06p6njd" TargetMode="External"/><Relationship Id="rId81" Type="http://schemas.openxmlformats.org/officeDocument/2006/relationships/hyperlink" Target="https://drive.google.com/drive/u/1/folders/1QFuJQhSzEyl7Xz3RMBFzdPt1eQ-DhkbL" TargetMode="External"/><Relationship Id="rId86" Type="http://schemas.openxmlformats.org/officeDocument/2006/relationships/hyperlink" Target="https://www.culturarecreacionydeporte.gov.co/es/transparencia-acceso-informacion-publica/planeacion-presupuesto-informes/gestion-de-riesgos?field_fecha_de_emision_value=1&amp;field_tipo_de_documento_target_id=2389" TargetMode="External"/><Relationship Id="rId4" Type="http://schemas.openxmlformats.org/officeDocument/2006/relationships/hyperlink" Target="https://www.culturarecreacionydeporte.gov.co/es/transparencia-acceso-informacion-publica/planeacion-presupuesto-informes/plan-de-gasto-publico" TargetMode="External"/><Relationship Id="rId9" Type="http://schemas.openxmlformats.org/officeDocument/2006/relationships/hyperlink" Target="https://www.culturarecreacionydeporte.gov.co/es/transparencia-acceso-informacion-publica/contratacion/detalle-de-contratos" TargetMode="External"/><Relationship Id="rId13" Type="http://schemas.openxmlformats.org/officeDocument/2006/relationships/hyperlink" Target="https://www.culturarecreacionydeporte.gov.co/es/transparencia-acceso-informacion-publica/planeacion-presupuesto-informes/informe-otros-organismos-inspeccion-vigilancia-y-control" TargetMode="External"/><Relationship Id="rId18" Type="http://schemas.openxmlformats.org/officeDocument/2006/relationships/hyperlink" Target="https://culturarecreacionydeporte.gov.co/es/transparencia-acceso-informacion-publica/planeacion-presupuesto-informes/informe-otros-organismos-inspeccion-vigilancia-y-control" TargetMode="External"/><Relationship Id="rId39"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34" Type="http://schemas.openxmlformats.org/officeDocument/2006/relationships/hyperlink" Target="https://culturarecreacionydeporte.gov.co/es/transparencia-acceso-informacion-publica/planeacion-presupuesto-informes/informes-defensa-publica-prevencion-dano-publico" TargetMode="External"/><Relationship Id="rId50" Type="http://schemas.openxmlformats.org/officeDocument/2006/relationships/hyperlink" Target="https://www.culturarecreacionydeporte.gov.co/es/transparencia-acceso-informacion-publica/planeacion-presupuesto-informes/plan-estrategico-institucional-PEI" TargetMode="External"/><Relationship Id="rId55" Type="http://schemas.openxmlformats.org/officeDocument/2006/relationships/hyperlink" Target="https://www.culturarecreacionydeporte.gov.co/es/transparencia-acceso-informacion-publica/planeacion-presupuesto-informes/seguimiento-a-los-proyectos-de-inversion?field_fecha_de_emision_value=All&amp;term_node_tid_depth=540" TargetMode="External"/><Relationship Id="rId76" Type="http://schemas.openxmlformats.org/officeDocument/2006/relationships/hyperlink" Target="https://lookerstudio.google.com/u/0/reporting/22060f13-d8b1-4aab-9bbd-199a85e34488/page/p_pjg06p6njd" TargetMode="External"/><Relationship Id="rId7" Type="http://schemas.openxmlformats.org/officeDocument/2006/relationships/hyperlink" Target="https://www.culturarecreacionydeporte.gov.co/es/transparencia-acceso-informacion-publica/contratacion/detalle-de-contratos" TargetMode="External"/><Relationship Id="rId71" Type="http://schemas.openxmlformats.org/officeDocument/2006/relationships/hyperlink" Target="https://www.culturarecreacionydeporte.gov.co/es/transparencia-acceso-informacion-publica/planeacion-presupuesto-informes/modificaciones-presupuestales" TargetMode="External"/><Relationship Id="rId92" Type="http://schemas.openxmlformats.org/officeDocument/2006/relationships/vmlDrawing" Target="../drawings/vmlDrawing1.vml"/><Relationship Id="rId2" Type="http://schemas.openxmlformats.org/officeDocument/2006/relationships/hyperlink" Target="https://www.culturarecreacionydeporte.gov.co/es/transparencia-acceso-informacion-publica/planeacion-presupuesto-informes/plan-anticorrupcion-y-de-atencion-al-ciudadano" TargetMode="External"/><Relationship Id="rId29" Type="http://schemas.openxmlformats.org/officeDocument/2006/relationships/hyperlink" Target="https://sicon.scrd.gov.co/convocatorias/pdec" TargetMode="External"/><Relationship Id="rId24" Type="http://schemas.openxmlformats.org/officeDocument/2006/relationships/hyperlink" Target="https://www.culturarecreacionydeporte.gov.co/es/sistema-distrital-arte/estructura" TargetMode="External"/><Relationship Id="rId40" Type="http://schemas.openxmlformats.org/officeDocument/2006/relationships/hyperlink" Target="https://www.culturarecreacionydeporte.gov.co/es/transparencia-acceso-informacion-publica/informacion-entidad/procesos-y-procedimientos/procesos-estrategicos/gestion-del-relacionamiento-con-la-ciudadania" TargetMode="External"/><Relationship Id="rId45" Type="http://schemas.openxmlformats.org/officeDocument/2006/relationships/hyperlink" Target="https://docs.google.com/spreadsheets/d/1j9oCsBABXKMxKDCpuO9OWAB4kCU338Oe/edit?gid=53244283" TargetMode="External"/><Relationship Id="rId66" Type="http://schemas.openxmlformats.org/officeDocument/2006/relationships/hyperlink" Target="https://culturarecreacionydeporte.gov.co/BEPS" TargetMode="External"/><Relationship Id="rId87" Type="http://schemas.openxmlformats.org/officeDocument/2006/relationships/hyperlink" Target="https://www.culturarecreacionydeporte.gov.co/es/transparencia-acceso-informacion-publica/planeacion-presupuesto-informes/gestion-de-riesgos?field_fecha_de_emision_value=1&amp;field_tipo_de_documento_target_id=2389" TargetMode="External"/><Relationship Id="rId61" Type="http://schemas.openxmlformats.org/officeDocument/2006/relationships/hyperlink" Target="https://www.culturarecreacionydeporte.gov.co/es/personas-juridicas" TargetMode="External"/><Relationship Id="rId82" Type="http://schemas.openxmlformats.org/officeDocument/2006/relationships/hyperlink" Target="https://docs.google.com/document/d/131rT0VnForeOXqU_joSqme3JU-KAOXZV/edit?usp=sharing&amp;ouid=117466236356912172519&amp;rtpof=true&amp;sd=true" TargetMode="External"/><Relationship Id="rId19" Type="http://schemas.openxmlformats.org/officeDocument/2006/relationships/hyperlink" Target="https://www.culturarecreacionydeporte.gov.co/es/transparencia-acceso-informacion-publica/planeacion-presupuesto-informes/modificaciones-presupuestales" TargetMode="External"/><Relationship Id="rId14" Type="http://schemas.openxmlformats.org/officeDocument/2006/relationships/hyperlink" Target="https://culturarecreacionydeporte.gov.co/es/transparencia-acceso-informacion-publica/planeacion-presupuesto-informes/informe-otros-organismos-inspeccion-vigilancia-y-control" TargetMode="External"/><Relationship Id="rId30" Type="http://schemas.openxmlformats.org/officeDocument/2006/relationships/hyperlink" Target="https://sicon.scrd.gov.co/convocatorias/pdec" TargetMode="External"/><Relationship Id="rId35" Type="http://schemas.openxmlformats.org/officeDocument/2006/relationships/hyperlink" Target="https://www.culturarecreacionydeporte.gov.co/es/transparencia-acceso-informacion-publica/planeacion-presupuesto-informes/informes-acceso-informacion-quejas-reclamos" TargetMode="External"/><Relationship Id="rId56" Type="http://schemas.openxmlformats.org/officeDocument/2006/relationships/hyperlink" Target="https://culturarecreacionydeporte.gov.co/es/transparencia-acceso-informacion-publica/planeacion-presupuesto-informes/seguimiento-a-los-proyectos-de-inversion" TargetMode="External"/><Relationship Id="rId77" Type="http://schemas.openxmlformats.org/officeDocument/2006/relationships/hyperlink" Target="https://lookerstudio.google.com/u/0/reporting/22060f13-d8b1-4aab-9bbd-199a85e34488/page/p_pjg06p6nj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topLeftCell="A110" zoomScaleNormal="100" workbookViewId="0">
      <selection activeCell="E138" sqref="E138"/>
    </sheetView>
  </sheetViews>
  <sheetFormatPr baseColWidth="10" defaultColWidth="14.5" defaultRowHeight="15" customHeight="1"/>
  <cols>
    <col min="1" max="1" width="16" customWidth="1"/>
    <col min="2" max="2" width="89.5" customWidth="1"/>
    <col min="3" max="5" width="12.6640625" customWidth="1"/>
    <col min="6" max="11" width="13.33203125" customWidth="1"/>
    <col min="12" max="14" width="16" customWidth="1"/>
    <col min="15" max="15" width="21" customWidth="1"/>
    <col min="16" max="16" width="11.1640625" customWidth="1"/>
    <col min="17" max="26" width="16" customWidth="1"/>
  </cols>
  <sheetData>
    <row r="1" spans="1:26" ht="63" customHeight="1">
      <c r="A1" s="1"/>
      <c r="B1" s="597" t="s">
        <v>0</v>
      </c>
      <c r="C1" s="590"/>
      <c r="D1" s="590"/>
      <c r="E1" s="590"/>
      <c r="F1" s="590"/>
      <c r="G1" s="590"/>
      <c r="H1" s="590"/>
      <c r="I1" s="590"/>
      <c r="J1" s="590"/>
      <c r="K1" s="590"/>
      <c r="L1" s="590"/>
      <c r="M1" s="590"/>
      <c r="N1" s="591"/>
      <c r="O1" s="2"/>
      <c r="P1" s="2"/>
      <c r="Q1" s="2"/>
      <c r="R1" s="2"/>
      <c r="S1" s="2"/>
      <c r="T1" s="2"/>
      <c r="U1" s="2"/>
      <c r="V1" s="2"/>
      <c r="W1" s="2"/>
      <c r="X1" s="2"/>
      <c r="Y1" s="2"/>
      <c r="Z1" s="2"/>
    </row>
    <row r="2" spans="1:26">
      <c r="A2" s="598"/>
      <c r="B2" s="584"/>
      <c r="C2" s="584"/>
      <c r="D2" s="584"/>
      <c r="E2" s="584"/>
      <c r="F2" s="584"/>
      <c r="G2" s="584"/>
      <c r="H2" s="584"/>
      <c r="I2" s="584"/>
      <c r="J2" s="584"/>
      <c r="K2" s="584"/>
      <c r="L2" s="584"/>
      <c r="M2" s="584"/>
      <c r="N2" s="584"/>
      <c r="O2" s="2"/>
      <c r="P2" s="2"/>
      <c r="Q2" s="2"/>
      <c r="R2" s="2"/>
      <c r="S2" s="2"/>
      <c r="T2" s="2"/>
      <c r="U2" s="2"/>
      <c r="V2" s="2"/>
      <c r="W2" s="2"/>
      <c r="X2" s="2"/>
      <c r="Y2" s="2"/>
      <c r="Z2" s="2"/>
    </row>
    <row r="3" spans="1:26" ht="62.25" customHeight="1">
      <c r="A3" s="1"/>
      <c r="B3" s="599" t="s">
        <v>1</v>
      </c>
      <c r="C3" s="584"/>
      <c r="D3" s="584"/>
      <c r="E3" s="584"/>
      <c r="F3" s="584"/>
      <c r="G3" s="584"/>
      <c r="H3" s="584"/>
      <c r="I3" s="584"/>
      <c r="J3" s="584"/>
      <c r="K3" s="584"/>
      <c r="L3" s="584"/>
      <c r="M3" s="584"/>
      <c r="N3" s="584"/>
      <c r="O3" s="2"/>
      <c r="P3" s="2"/>
      <c r="Q3" s="2"/>
      <c r="R3" s="2"/>
      <c r="S3" s="2"/>
      <c r="T3" s="2"/>
      <c r="U3" s="2"/>
      <c r="V3" s="2"/>
      <c r="W3" s="2"/>
      <c r="X3" s="2"/>
      <c r="Y3" s="2"/>
      <c r="Z3" s="2"/>
    </row>
    <row r="4" spans="1:26">
      <c r="A4" s="1"/>
      <c r="B4" s="3"/>
      <c r="C4" s="3"/>
      <c r="D4" s="3"/>
      <c r="E4" s="3"/>
      <c r="F4" s="3"/>
      <c r="G4" s="3"/>
      <c r="H4" s="3"/>
      <c r="I4" s="3"/>
      <c r="J4" s="3"/>
      <c r="K4" s="3"/>
      <c r="L4" s="3"/>
      <c r="M4" s="3"/>
      <c r="N4" s="3"/>
      <c r="O4" s="2"/>
      <c r="P4" s="2"/>
      <c r="Q4" s="2"/>
      <c r="R4" s="2"/>
      <c r="S4" s="2"/>
      <c r="T4" s="2"/>
      <c r="U4" s="2"/>
      <c r="V4" s="2"/>
      <c r="W4" s="2"/>
      <c r="X4" s="2"/>
      <c r="Y4" s="2"/>
      <c r="Z4" s="2"/>
    </row>
    <row r="5" spans="1:26">
      <c r="A5" s="1"/>
      <c r="B5" s="3"/>
      <c r="C5" s="3"/>
      <c r="D5" s="3"/>
      <c r="E5" s="3"/>
      <c r="F5" s="3"/>
      <c r="G5" s="3"/>
      <c r="H5" s="3"/>
      <c r="I5" s="3"/>
      <c r="J5" s="3"/>
      <c r="K5" s="3"/>
      <c r="L5" s="3"/>
      <c r="M5" s="3"/>
      <c r="N5" s="3"/>
      <c r="O5" s="2"/>
      <c r="P5" s="2"/>
      <c r="Q5" s="2"/>
      <c r="R5" s="2"/>
      <c r="S5" s="2"/>
      <c r="T5" s="2"/>
      <c r="U5" s="2"/>
      <c r="V5" s="2"/>
      <c r="W5" s="2"/>
      <c r="X5" s="2"/>
      <c r="Y5" s="2"/>
      <c r="Z5" s="2"/>
    </row>
    <row r="6" spans="1:26">
      <c r="A6" s="1"/>
      <c r="B6" s="600" t="s">
        <v>2</v>
      </c>
      <c r="C6" s="601"/>
      <c r="D6" s="601"/>
      <c r="E6" s="601"/>
      <c r="F6" s="601"/>
      <c r="G6" s="601"/>
      <c r="H6" s="601"/>
      <c r="I6" s="601"/>
      <c r="J6" s="601"/>
      <c r="K6" s="601"/>
      <c r="L6" s="601"/>
      <c r="M6" s="601"/>
      <c r="N6" s="602"/>
      <c r="O6" s="2"/>
      <c r="P6" s="2"/>
      <c r="Q6" s="2"/>
      <c r="R6" s="2"/>
      <c r="S6" s="2"/>
      <c r="T6" s="2"/>
      <c r="U6" s="2"/>
      <c r="V6" s="2"/>
      <c r="W6" s="2"/>
      <c r="X6" s="2"/>
      <c r="Y6" s="2"/>
      <c r="Z6" s="2"/>
    </row>
    <row r="7" spans="1:26" ht="33.75" customHeight="1">
      <c r="A7" s="4"/>
      <c r="B7" s="5"/>
      <c r="C7" s="603" t="s">
        <v>3</v>
      </c>
      <c r="D7" s="587"/>
      <c r="E7" s="588"/>
      <c r="F7" s="604" t="s">
        <v>4</v>
      </c>
      <c r="G7" s="587"/>
      <c r="H7" s="588"/>
      <c r="I7" s="604" t="s">
        <v>5</v>
      </c>
      <c r="J7" s="587"/>
      <c r="K7" s="588"/>
      <c r="L7" s="586" t="s">
        <v>6</v>
      </c>
      <c r="M7" s="587"/>
      <c r="N7" s="588"/>
      <c r="O7" s="5"/>
      <c r="P7" s="5"/>
      <c r="Q7" s="5"/>
      <c r="R7" s="5"/>
      <c r="S7" s="5"/>
      <c r="T7" s="5"/>
      <c r="U7" s="5"/>
      <c r="V7" s="5"/>
      <c r="W7" s="5"/>
      <c r="X7" s="5"/>
      <c r="Y7" s="5"/>
      <c r="Z7" s="5"/>
    </row>
    <row r="8" spans="1:26" ht="18.75" customHeight="1">
      <c r="A8" s="6"/>
      <c r="B8" s="7" t="s">
        <v>7</v>
      </c>
      <c r="C8" s="8" t="s">
        <v>8</v>
      </c>
      <c r="D8" s="8" t="s">
        <v>9</v>
      </c>
      <c r="E8" s="8" t="s">
        <v>10</v>
      </c>
      <c r="F8" s="9" t="s">
        <v>8</v>
      </c>
      <c r="G8" s="9" t="s">
        <v>9</v>
      </c>
      <c r="H8" s="8" t="s">
        <v>10</v>
      </c>
      <c r="I8" s="9" t="s">
        <v>8</v>
      </c>
      <c r="J8" s="9" t="s">
        <v>9</v>
      </c>
      <c r="K8" s="8" t="s">
        <v>10</v>
      </c>
      <c r="L8" s="8" t="s">
        <v>8</v>
      </c>
      <c r="M8" s="8" t="s">
        <v>9</v>
      </c>
      <c r="N8" s="8" t="s">
        <v>10</v>
      </c>
      <c r="O8" s="2"/>
      <c r="P8" s="2"/>
      <c r="Q8" s="2"/>
      <c r="R8" s="2"/>
      <c r="S8" s="2"/>
      <c r="T8" s="2"/>
      <c r="U8" s="2"/>
      <c r="V8" s="2"/>
      <c r="W8" s="2"/>
      <c r="X8" s="2"/>
      <c r="Y8" s="2"/>
      <c r="Z8" s="2"/>
    </row>
    <row r="9" spans="1:26" ht="18.75" customHeight="1">
      <c r="A9" s="6"/>
      <c r="B9" s="10" t="s">
        <v>11</v>
      </c>
      <c r="C9" s="11">
        <f t="shared" ref="C9" si="0">C59</f>
        <v>36</v>
      </c>
      <c r="D9" s="11">
        <v>29</v>
      </c>
      <c r="E9" s="12">
        <f t="shared" ref="E9:E16" si="1">D9/C9</f>
        <v>0.80555555555555558</v>
      </c>
      <c r="F9" s="13">
        <f t="shared" ref="F9:G9" si="2">+F59</f>
        <v>43</v>
      </c>
      <c r="G9" s="13">
        <f t="shared" si="2"/>
        <v>34</v>
      </c>
      <c r="H9" s="12">
        <f t="shared" ref="H9:H16" si="3">+G9/F9</f>
        <v>0.79069767441860461</v>
      </c>
      <c r="I9" s="13"/>
      <c r="J9" s="13"/>
      <c r="K9" s="14" t="s">
        <v>12</v>
      </c>
      <c r="L9" s="13">
        <f>+C9+F9</f>
        <v>79</v>
      </c>
      <c r="M9" s="13">
        <f>+D9+G9</f>
        <v>63</v>
      </c>
      <c r="N9" s="12">
        <f t="shared" ref="N9:N16" si="4">M9/L9</f>
        <v>0.79746835443037978</v>
      </c>
      <c r="O9" s="15"/>
      <c r="P9" s="2"/>
      <c r="Q9" s="2"/>
      <c r="R9" s="2"/>
      <c r="S9" s="2"/>
      <c r="T9" s="2"/>
      <c r="U9" s="2"/>
      <c r="V9" s="2"/>
      <c r="W9" s="2"/>
      <c r="X9" s="2"/>
      <c r="Y9" s="2"/>
      <c r="Z9" s="2"/>
    </row>
    <row r="10" spans="1:26" ht="18.75" customHeight="1">
      <c r="A10" s="6"/>
      <c r="B10" s="16" t="s">
        <v>13</v>
      </c>
      <c r="C10" s="11">
        <f t="shared" ref="C10:D10" si="5">C68</f>
        <v>15</v>
      </c>
      <c r="D10" s="11">
        <f t="shared" si="5"/>
        <v>11.5</v>
      </c>
      <c r="E10" s="12">
        <f t="shared" si="1"/>
        <v>0.76666666666666672</v>
      </c>
      <c r="F10" s="13">
        <f t="shared" ref="F10:G10" si="6">+F68</f>
        <v>159</v>
      </c>
      <c r="G10" s="13">
        <f t="shared" si="6"/>
        <v>157</v>
      </c>
      <c r="H10" s="12">
        <f t="shared" si="3"/>
        <v>0.98742138364779874</v>
      </c>
      <c r="I10" s="17"/>
      <c r="J10" s="17"/>
      <c r="K10" s="14" t="s">
        <v>12</v>
      </c>
      <c r="L10" s="13">
        <f t="shared" ref="L10:M17" si="7">+C10+F10</f>
        <v>174</v>
      </c>
      <c r="M10" s="13">
        <f t="shared" si="7"/>
        <v>168.5</v>
      </c>
      <c r="N10" s="12">
        <f t="shared" si="4"/>
        <v>0.9683908045977011</v>
      </c>
      <c r="O10" s="15"/>
      <c r="P10" s="2"/>
      <c r="Q10" s="2"/>
      <c r="R10" s="2"/>
      <c r="S10" s="2"/>
      <c r="T10" s="2"/>
      <c r="U10" s="2"/>
      <c r="V10" s="2"/>
      <c r="W10" s="2"/>
      <c r="X10" s="2"/>
      <c r="Y10" s="2"/>
      <c r="Z10" s="2"/>
    </row>
    <row r="11" spans="1:26" ht="18.75" customHeight="1">
      <c r="A11" s="6"/>
      <c r="B11" s="16" t="s">
        <v>14</v>
      </c>
      <c r="C11" s="11">
        <f t="shared" ref="C11:D11" si="8">C76</f>
        <v>3</v>
      </c>
      <c r="D11" s="11">
        <f t="shared" si="8"/>
        <v>5</v>
      </c>
      <c r="E11" s="12">
        <f t="shared" si="1"/>
        <v>1.6666666666666667</v>
      </c>
      <c r="F11" s="13">
        <f t="shared" ref="F11:G11" si="9">+F76</f>
        <v>6</v>
      </c>
      <c r="G11" s="13">
        <f t="shared" si="9"/>
        <v>5.2</v>
      </c>
      <c r="H11" s="12">
        <f t="shared" si="3"/>
        <v>0.8666666666666667</v>
      </c>
      <c r="I11" s="17"/>
      <c r="J11" s="17"/>
      <c r="K11" s="14" t="s">
        <v>12</v>
      </c>
      <c r="L11" s="13">
        <f t="shared" si="7"/>
        <v>9</v>
      </c>
      <c r="M11" s="13">
        <f t="shared" si="7"/>
        <v>10.199999999999999</v>
      </c>
      <c r="N11" s="12">
        <f t="shared" si="4"/>
        <v>1.1333333333333333</v>
      </c>
      <c r="O11" s="15" t="s">
        <v>15</v>
      </c>
      <c r="P11" s="18"/>
      <c r="Q11" s="2"/>
      <c r="R11" s="2"/>
      <c r="S11" s="2"/>
      <c r="T11" s="2"/>
      <c r="U11" s="2"/>
      <c r="V11" s="2"/>
      <c r="W11" s="2"/>
      <c r="X11" s="2"/>
      <c r="Y11" s="2"/>
      <c r="Z11" s="2"/>
    </row>
    <row r="12" spans="1:26" ht="18.75" customHeight="1">
      <c r="A12" s="6"/>
      <c r="B12" s="16" t="s">
        <v>16</v>
      </c>
      <c r="C12" s="11">
        <f t="shared" ref="C12:D12" si="10">C81</f>
        <v>3</v>
      </c>
      <c r="D12" s="11">
        <f t="shared" si="10"/>
        <v>3</v>
      </c>
      <c r="E12" s="12">
        <f t="shared" si="1"/>
        <v>1</v>
      </c>
      <c r="F12" s="13">
        <f t="shared" ref="F12:G12" si="11">+F81</f>
        <v>4</v>
      </c>
      <c r="G12" s="13">
        <f t="shared" si="11"/>
        <v>4</v>
      </c>
      <c r="H12" s="12">
        <f t="shared" si="3"/>
        <v>1</v>
      </c>
      <c r="I12" s="17"/>
      <c r="J12" s="17"/>
      <c r="K12" s="14" t="s">
        <v>12</v>
      </c>
      <c r="L12" s="13">
        <f t="shared" si="7"/>
        <v>7</v>
      </c>
      <c r="M12" s="13">
        <f t="shared" si="7"/>
        <v>7</v>
      </c>
      <c r="N12" s="12">
        <f t="shared" si="4"/>
        <v>1</v>
      </c>
      <c r="O12" s="19"/>
      <c r="P12" s="2"/>
      <c r="Q12" s="2"/>
      <c r="R12" s="2"/>
      <c r="S12" s="2"/>
      <c r="T12" s="2"/>
      <c r="U12" s="2"/>
      <c r="V12" s="2"/>
      <c r="W12" s="2"/>
      <c r="X12" s="2"/>
      <c r="Y12" s="2"/>
      <c r="Z12" s="2"/>
    </row>
    <row r="13" spans="1:26" ht="18.75" customHeight="1">
      <c r="A13" s="6"/>
      <c r="B13" s="16" t="s">
        <v>17</v>
      </c>
      <c r="C13" s="11">
        <f>C88</f>
        <v>2</v>
      </c>
      <c r="D13" s="11">
        <v>2</v>
      </c>
      <c r="E13" s="12">
        <f t="shared" si="1"/>
        <v>1</v>
      </c>
      <c r="F13" s="13">
        <f t="shared" ref="F13:G13" si="12">+F88</f>
        <v>4</v>
      </c>
      <c r="G13" s="13">
        <f t="shared" si="12"/>
        <v>3.5</v>
      </c>
      <c r="H13" s="12">
        <f t="shared" si="3"/>
        <v>0.875</v>
      </c>
      <c r="I13" s="17"/>
      <c r="J13" s="17"/>
      <c r="K13" s="14" t="s">
        <v>12</v>
      </c>
      <c r="L13" s="13">
        <f t="shared" si="7"/>
        <v>6</v>
      </c>
      <c r="M13" s="13">
        <f t="shared" si="7"/>
        <v>5.5</v>
      </c>
      <c r="N13" s="12">
        <f t="shared" si="4"/>
        <v>0.91666666666666663</v>
      </c>
      <c r="O13" s="19"/>
      <c r="P13" s="2"/>
      <c r="Q13" s="2"/>
      <c r="R13" s="2"/>
      <c r="S13" s="2"/>
      <c r="T13" s="2"/>
      <c r="U13" s="2"/>
      <c r="V13" s="2"/>
      <c r="W13" s="2"/>
      <c r="X13" s="2"/>
      <c r="Y13" s="2"/>
      <c r="Z13" s="2"/>
    </row>
    <row r="14" spans="1:26" ht="18.75" customHeight="1">
      <c r="A14" s="6"/>
      <c r="B14" s="16" t="s">
        <v>18</v>
      </c>
      <c r="C14" s="11">
        <f t="shared" ref="C14:D14" si="13">C94</f>
        <v>1</v>
      </c>
      <c r="D14" s="11">
        <f t="shared" si="13"/>
        <v>0</v>
      </c>
      <c r="E14" s="12">
        <f t="shared" si="1"/>
        <v>0</v>
      </c>
      <c r="F14" s="13">
        <f t="shared" ref="F14:G14" si="14">+F94</f>
        <v>3</v>
      </c>
      <c r="G14" s="13">
        <f t="shared" si="14"/>
        <v>2.2000000000000002</v>
      </c>
      <c r="H14" s="12">
        <f t="shared" si="3"/>
        <v>0.73333333333333339</v>
      </c>
      <c r="I14" s="17"/>
      <c r="J14" s="17"/>
      <c r="K14" s="14" t="s">
        <v>12</v>
      </c>
      <c r="L14" s="13">
        <f t="shared" si="7"/>
        <v>4</v>
      </c>
      <c r="M14" s="13">
        <f t="shared" si="7"/>
        <v>2.2000000000000002</v>
      </c>
      <c r="N14" s="12">
        <f t="shared" si="4"/>
        <v>0.55000000000000004</v>
      </c>
      <c r="O14" s="15"/>
      <c r="P14" s="2"/>
      <c r="Q14" s="2"/>
      <c r="R14" s="2"/>
      <c r="S14" s="2"/>
      <c r="T14" s="2"/>
      <c r="U14" s="2"/>
      <c r="V14" s="2"/>
      <c r="W14" s="2"/>
      <c r="X14" s="2"/>
      <c r="Y14" s="2"/>
      <c r="Z14" s="2"/>
    </row>
    <row r="15" spans="1:26" ht="18.75" customHeight="1">
      <c r="A15" s="6"/>
      <c r="B15" s="16" t="s">
        <v>19</v>
      </c>
      <c r="C15" s="11">
        <f t="shared" ref="C15:D15" si="15">C94</f>
        <v>1</v>
      </c>
      <c r="D15" s="11">
        <f t="shared" si="15"/>
        <v>0</v>
      </c>
      <c r="E15" s="12">
        <f t="shared" si="1"/>
        <v>0</v>
      </c>
      <c r="F15" s="13">
        <f t="shared" ref="F15:G15" si="16">+F102</f>
        <v>5</v>
      </c>
      <c r="G15" s="13">
        <f t="shared" si="16"/>
        <v>4</v>
      </c>
      <c r="H15" s="12">
        <f t="shared" si="3"/>
        <v>0.8</v>
      </c>
      <c r="I15" s="17"/>
      <c r="J15" s="17"/>
      <c r="K15" s="14" t="s">
        <v>12</v>
      </c>
      <c r="L15" s="13">
        <f t="shared" si="7"/>
        <v>6</v>
      </c>
      <c r="M15" s="13">
        <f t="shared" si="7"/>
        <v>4</v>
      </c>
      <c r="N15" s="12">
        <f t="shared" si="4"/>
        <v>0.66666666666666663</v>
      </c>
      <c r="O15" s="15"/>
      <c r="P15" s="2"/>
      <c r="Q15" s="2"/>
      <c r="R15" s="2"/>
      <c r="S15" s="2"/>
      <c r="T15" s="2"/>
      <c r="U15" s="2"/>
      <c r="V15" s="2"/>
      <c r="W15" s="2"/>
      <c r="X15" s="2"/>
      <c r="Y15" s="2"/>
      <c r="Z15" s="2"/>
    </row>
    <row r="16" spans="1:26" ht="18.75" customHeight="1">
      <c r="A16" s="6"/>
      <c r="B16" s="16" t="s">
        <v>20</v>
      </c>
      <c r="C16" s="11">
        <v>6</v>
      </c>
      <c r="D16" s="11">
        <v>4</v>
      </c>
      <c r="E16" s="12">
        <f t="shared" si="1"/>
        <v>0.66666666666666663</v>
      </c>
      <c r="F16" s="13">
        <f t="shared" ref="F16:G16" si="17">+F110</f>
        <v>4</v>
      </c>
      <c r="G16" s="13">
        <f t="shared" si="17"/>
        <v>3</v>
      </c>
      <c r="H16" s="12">
        <f t="shared" si="3"/>
        <v>0.75</v>
      </c>
      <c r="I16" s="17"/>
      <c r="J16" s="17"/>
      <c r="K16" s="14" t="s">
        <v>12</v>
      </c>
      <c r="L16" s="13">
        <f t="shared" si="7"/>
        <v>10</v>
      </c>
      <c r="M16" s="13">
        <f t="shared" si="7"/>
        <v>7</v>
      </c>
      <c r="N16" s="12">
        <f t="shared" si="4"/>
        <v>0.7</v>
      </c>
      <c r="O16" s="15"/>
      <c r="P16" s="2"/>
      <c r="Q16" s="2"/>
      <c r="R16" s="2"/>
      <c r="S16" s="2"/>
      <c r="T16" s="2"/>
      <c r="U16" s="2"/>
      <c r="V16" s="2"/>
      <c r="W16" s="2"/>
      <c r="X16" s="2"/>
      <c r="Y16" s="2"/>
      <c r="Z16" s="2"/>
    </row>
    <row r="17" spans="1:26" ht="18.75" customHeight="1">
      <c r="A17" s="6"/>
      <c r="B17" s="16" t="s">
        <v>21</v>
      </c>
      <c r="C17" s="11">
        <f t="shared" ref="C17:D17" si="18">C116</f>
        <v>0</v>
      </c>
      <c r="D17" s="11">
        <f t="shared" si="18"/>
        <v>0</v>
      </c>
      <c r="E17" s="12">
        <v>1</v>
      </c>
      <c r="F17" s="13">
        <f t="shared" ref="F17:G17" si="19">+F116</f>
        <v>0</v>
      </c>
      <c r="G17" s="13">
        <f t="shared" si="19"/>
        <v>0</v>
      </c>
      <c r="H17" s="12">
        <v>1</v>
      </c>
      <c r="I17" s="17"/>
      <c r="J17" s="17"/>
      <c r="K17" s="14" t="s">
        <v>12</v>
      </c>
      <c r="L17" s="13">
        <f t="shared" si="7"/>
        <v>0</v>
      </c>
      <c r="M17" s="13">
        <f t="shared" si="7"/>
        <v>0</v>
      </c>
      <c r="N17" s="12">
        <v>1</v>
      </c>
      <c r="O17" s="15"/>
      <c r="P17" s="2"/>
      <c r="Q17" s="2"/>
      <c r="R17" s="2"/>
      <c r="S17" s="2"/>
      <c r="T17" s="2"/>
      <c r="U17" s="2"/>
      <c r="V17" s="2"/>
      <c r="W17" s="2"/>
      <c r="X17" s="2"/>
      <c r="Y17" s="2"/>
      <c r="Z17" s="2"/>
    </row>
    <row r="18" spans="1:26" ht="18.75" customHeight="1">
      <c r="A18" s="20"/>
      <c r="B18" s="21" t="s">
        <v>22</v>
      </c>
      <c r="C18" s="22">
        <f>SUM(C9:C17)</f>
        <v>67</v>
      </c>
      <c r="D18" s="22">
        <f>SUM(D9:D17)</f>
        <v>54.5</v>
      </c>
      <c r="E18" s="23">
        <f>D18/C18</f>
        <v>0.81343283582089554</v>
      </c>
      <c r="F18" s="22">
        <f>SUM(F9:F17)</f>
        <v>228</v>
      </c>
      <c r="G18" s="22">
        <f>SUM(G9:G17)</f>
        <v>212.89999999999998</v>
      </c>
      <c r="H18" s="23">
        <f>G18/F18</f>
        <v>0.93377192982456125</v>
      </c>
      <c r="I18" s="24">
        <v>0</v>
      </c>
      <c r="J18" s="22">
        <v>0</v>
      </c>
      <c r="K18" s="23" t="e">
        <f>J18/I18</f>
        <v>#DIV/0!</v>
      </c>
      <c r="L18" s="24">
        <f>SUM(L9:L17)</f>
        <v>295</v>
      </c>
      <c r="M18" s="24">
        <f>SUM(M9:M17)</f>
        <v>267.39999999999998</v>
      </c>
      <c r="N18" s="23">
        <f>M18/L18</f>
        <v>0.90644067796610162</v>
      </c>
      <c r="O18" s="2"/>
      <c r="P18" s="2"/>
      <c r="Q18" s="2"/>
      <c r="R18" s="2"/>
      <c r="S18" s="2"/>
      <c r="T18" s="2"/>
      <c r="U18" s="2"/>
      <c r="V18" s="2"/>
      <c r="W18" s="2"/>
      <c r="X18" s="2"/>
      <c r="Y18" s="2"/>
      <c r="Z18" s="2"/>
    </row>
    <row r="19" spans="1:26" ht="16">
      <c r="A19" s="1"/>
      <c r="B19" s="25" t="s">
        <v>23</v>
      </c>
      <c r="C19" s="3"/>
      <c r="D19" s="3"/>
      <c r="E19" s="3"/>
      <c r="F19" s="3"/>
      <c r="G19" s="3"/>
      <c r="H19" s="3"/>
      <c r="I19" s="3"/>
      <c r="J19" s="3"/>
      <c r="K19" s="3"/>
      <c r="L19" s="3"/>
      <c r="M19" s="3"/>
      <c r="N19" s="3"/>
      <c r="O19" s="2"/>
      <c r="P19" s="2"/>
      <c r="Q19" s="2"/>
      <c r="R19" s="2"/>
      <c r="S19" s="2"/>
      <c r="T19" s="2"/>
      <c r="U19" s="2"/>
      <c r="V19" s="2"/>
      <c r="W19" s="2"/>
      <c r="X19" s="2"/>
      <c r="Y19" s="2"/>
      <c r="Z19" s="2"/>
    </row>
    <row r="20" spans="1:26">
      <c r="A20" s="26"/>
      <c r="B20" s="2"/>
      <c r="C20" s="3"/>
      <c r="D20" s="3"/>
      <c r="E20" s="3"/>
      <c r="F20" s="3"/>
      <c r="G20" s="3"/>
      <c r="H20" s="3"/>
      <c r="I20" s="3"/>
      <c r="J20" s="3"/>
      <c r="K20" s="3"/>
      <c r="L20" s="3"/>
      <c r="M20" s="3"/>
      <c r="N20" s="3"/>
      <c r="O20" s="2"/>
      <c r="P20" s="2"/>
      <c r="Q20" s="2"/>
      <c r="R20" s="2"/>
      <c r="S20" s="2"/>
      <c r="T20" s="2"/>
      <c r="U20" s="2"/>
      <c r="V20" s="2"/>
      <c r="W20" s="2"/>
      <c r="X20" s="2"/>
      <c r="Y20" s="2"/>
      <c r="Z20" s="2"/>
    </row>
    <row r="21" spans="1:26" ht="15.75" customHeight="1">
      <c r="A21" s="1"/>
      <c r="B21" s="3"/>
      <c r="C21" s="3"/>
      <c r="D21" s="3"/>
      <c r="E21" s="3"/>
      <c r="F21" s="3"/>
      <c r="G21" s="3"/>
      <c r="H21" s="3"/>
      <c r="I21" s="3"/>
      <c r="J21" s="3"/>
      <c r="K21" s="3"/>
      <c r="L21" s="3"/>
      <c r="M21" s="3"/>
      <c r="N21" s="3"/>
      <c r="O21" s="2"/>
      <c r="P21" s="2"/>
      <c r="Q21" s="2"/>
      <c r="R21" s="2"/>
      <c r="S21" s="2"/>
      <c r="T21" s="2"/>
      <c r="U21" s="2"/>
      <c r="V21" s="2"/>
      <c r="W21" s="2"/>
      <c r="X21" s="2"/>
      <c r="Y21" s="2"/>
      <c r="Z21" s="2"/>
    </row>
    <row r="22" spans="1:26" ht="15.75" customHeight="1">
      <c r="A22" s="1"/>
      <c r="B22" s="3"/>
      <c r="C22" s="3"/>
      <c r="D22" s="3"/>
      <c r="E22" s="3"/>
      <c r="F22" s="3"/>
      <c r="G22" s="3"/>
      <c r="H22" s="3"/>
      <c r="I22" s="3"/>
      <c r="J22" s="3"/>
      <c r="K22" s="3"/>
      <c r="L22" s="3"/>
      <c r="M22" s="3"/>
      <c r="N22" s="3"/>
      <c r="O22" s="2"/>
      <c r="P22" s="2"/>
      <c r="Q22" s="2"/>
      <c r="R22" s="2"/>
      <c r="S22" s="2"/>
      <c r="T22" s="2"/>
      <c r="U22" s="2"/>
      <c r="V22" s="2"/>
      <c r="W22" s="2"/>
      <c r="X22" s="2"/>
      <c r="Y22" s="2"/>
      <c r="Z22" s="2"/>
    </row>
    <row r="23" spans="1:26" ht="15.75" customHeight="1">
      <c r="A23" s="1"/>
      <c r="B23" s="3"/>
      <c r="C23" s="3"/>
      <c r="D23" s="3"/>
      <c r="E23" s="3"/>
      <c r="F23" s="3"/>
      <c r="G23" s="3"/>
      <c r="H23" s="3"/>
      <c r="I23" s="3"/>
      <c r="J23" s="3"/>
      <c r="K23" s="3"/>
      <c r="L23" s="3"/>
      <c r="M23" s="3"/>
      <c r="N23" s="3"/>
      <c r="O23" s="2"/>
      <c r="P23" s="2"/>
      <c r="Q23" s="2"/>
      <c r="R23" s="2"/>
      <c r="S23" s="2"/>
      <c r="T23" s="2"/>
      <c r="U23" s="2"/>
      <c r="V23" s="2"/>
      <c r="W23" s="2"/>
      <c r="X23" s="2"/>
      <c r="Y23" s="2"/>
      <c r="Z23" s="2"/>
    </row>
    <row r="24" spans="1:26" ht="15.75" customHeight="1">
      <c r="A24" s="1"/>
      <c r="B24" s="3"/>
      <c r="C24" s="3"/>
      <c r="D24" s="3"/>
      <c r="E24" s="3"/>
      <c r="F24" s="3"/>
      <c r="G24" s="3"/>
      <c r="H24" s="3"/>
      <c r="I24" s="27"/>
      <c r="J24" s="3"/>
      <c r="K24" s="3"/>
      <c r="L24" s="3"/>
      <c r="M24" s="3"/>
      <c r="N24" s="3"/>
      <c r="O24" s="2"/>
      <c r="P24" s="2"/>
      <c r="Q24" s="2"/>
      <c r="R24" s="2"/>
      <c r="S24" s="2"/>
      <c r="T24" s="2"/>
      <c r="U24" s="2"/>
      <c r="V24" s="2"/>
      <c r="W24" s="2"/>
      <c r="X24" s="2"/>
      <c r="Y24" s="2"/>
      <c r="Z24" s="2"/>
    </row>
    <row r="25" spans="1:26" ht="15.75" customHeight="1">
      <c r="A25" s="1"/>
      <c r="B25" s="3"/>
      <c r="C25" s="3"/>
      <c r="D25" s="3"/>
      <c r="E25" s="3"/>
      <c r="F25" s="3"/>
      <c r="G25" s="3"/>
      <c r="H25" s="3"/>
      <c r="I25" s="3"/>
      <c r="J25" s="3"/>
      <c r="K25" s="3"/>
      <c r="L25" s="3"/>
      <c r="M25" s="3"/>
      <c r="N25" s="3"/>
      <c r="O25" s="28"/>
      <c r="P25" s="28"/>
      <c r="Q25" s="28"/>
      <c r="R25" s="28"/>
      <c r="S25" s="2"/>
      <c r="T25" s="28"/>
      <c r="U25" s="28"/>
      <c r="V25" s="2"/>
      <c r="W25" s="2"/>
      <c r="X25" s="2"/>
      <c r="Y25" s="2"/>
      <c r="Z25" s="2"/>
    </row>
    <row r="26" spans="1:26" ht="15.75" customHeight="1">
      <c r="A26" s="1"/>
      <c r="B26" s="3"/>
      <c r="C26" s="3"/>
      <c r="D26" s="3"/>
      <c r="E26" s="3"/>
      <c r="F26" s="3"/>
      <c r="G26" s="3"/>
      <c r="H26" s="3"/>
      <c r="I26" s="3"/>
      <c r="J26" s="3"/>
      <c r="K26" s="3"/>
      <c r="L26" s="3"/>
      <c r="M26" s="3"/>
      <c r="N26" s="2"/>
      <c r="O26" s="28"/>
      <c r="P26" s="28"/>
      <c r="Q26" s="28"/>
      <c r="R26" s="28"/>
      <c r="S26" s="2"/>
      <c r="T26" s="28"/>
      <c r="U26" s="28"/>
      <c r="V26" s="2"/>
      <c r="W26" s="2"/>
      <c r="X26" s="2"/>
      <c r="Y26" s="2"/>
      <c r="Z26" s="2"/>
    </row>
    <row r="27" spans="1:26" ht="15.75" customHeight="1">
      <c r="A27" s="1"/>
      <c r="B27" s="3"/>
      <c r="C27" s="3"/>
      <c r="D27" s="3"/>
      <c r="E27" s="3"/>
      <c r="F27" s="3"/>
      <c r="G27" s="3"/>
      <c r="H27" s="3"/>
      <c r="I27" s="3"/>
      <c r="J27" s="3"/>
      <c r="K27" s="3"/>
      <c r="L27" s="3"/>
      <c r="M27" s="3"/>
      <c r="N27" s="3"/>
      <c r="O27" s="2"/>
      <c r="P27" s="2"/>
      <c r="Q27" s="2"/>
      <c r="R27" s="2"/>
      <c r="S27" s="2"/>
      <c r="T27" s="2"/>
      <c r="U27" s="2"/>
      <c r="V27" s="2"/>
      <c r="W27" s="2"/>
      <c r="X27" s="2"/>
      <c r="Y27" s="2"/>
      <c r="Z27" s="2"/>
    </row>
    <row r="28" spans="1:26" ht="15.75" customHeight="1">
      <c r="A28" s="1"/>
      <c r="B28" s="3"/>
      <c r="C28" s="3"/>
      <c r="D28" s="3"/>
      <c r="E28" s="3"/>
      <c r="F28" s="3"/>
      <c r="G28" s="3"/>
      <c r="H28" s="3"/>
      <c r="I28" s="3"/>
      <c r="J28" s="3"/>
      <c r="K28" s="3"/>
      <c r="L28" s="3"/>
      <c r="M28" s="3"/>
      <c r="N28" s="3"/>
      <c r="O28" s="2"/>
      <c r="P28" s="2"/>
      <c r="Q28" s="2"/>
      <c r="R28" s="2"/>
      <c r="S28" s="2"/>
      <c r="T28" s="2"/>
      <c r="U28" s="2"/>
      <c r="V28" s="2"/>
      <c r="W28" s="2"/>
      <c r="X28" s="2"/>
      <c r="Y28" s="2"/>
      <c r="Z28" s="2"/>
    </row>
    <row r="29" spans="1:26" ht="15.75" customHeight="1">
      <c r="A29" s="1"/>
      <c r="B29" s="3"/>
      <c r="C29" s="3"/>
      <c r="D29" s="3"/>
      <c r="E29" s="3"/>
      <c r="F29" s="3"/>
      <c r="G29" s="3"/>
      <c r="H29" s="3"/>
      <c r="I29" s="3"/>
      <c r="J29" s="3"/>
      <c r="K29" s="3"/>
      <c r="L29" s="3"/>
      <c r="M29" s="3"/>
      <c r="N29" s="3"/>
      <c r="O29" s="2"/>
      <c r="P29" s="2"/>
      <c r="Q29" s="2"/>
      <c r="R29" s="2"/>
      <c r="S29" s="2"/>
      <c r="T29" s="2"/>
      <c r="U29" s="2"/>
      <c r="V29" s="2"/>
      <c r="W29" s="2"/>
      <c r="X29" s="2"/>
      <c r="Y29" s="2"/>
      <c r="Z29" s="2"/>
    </row>
    <row r="30" spans="1:26" ht="15.75" customHeight="1">
      <c r="A30" s="1"/>
      <c r="B30" s="3"/>
      <c r="C30" s="3"/>
      <c r="D30" s="3"/>
      <c r="E30" s="3"/>
      <c r="F30" s="3"/>
      <c r="G30" s="3"/>
      <c r="H30" s="3"/>
      <c r="I30" s="3"/>
      <c r="J30" s="3"/>
      <c r="K30" s="3"/>
      <c r="L30" s="3"/>
      <c r="M30" s="3"/>
      <c r="N30" s="3"/>
      <c r="O30" s="2"/>
      <c r="P30" s="2"/>
      <c r="Q30" s="2"/>
      <c r="R30" s="2"/>
      <c r="S30" s="2"/>
      <c r="T30" s="2"/>
      <c r="U30" s="2"/>
      <c r="V30" s="2"/>
      <c r="W30" s="2"/>
      <c r="X30" s="2"/>
      <c r="Y30" s="2"/>
      <c r="Z30" s="2"/>
    </row>
    <row r="31" spans="1:26" ht="15.75" customHeight="1">
      <c r="A31" s="1"/>
      <c r="B31" s="3"/>
      <c r="C31" s="3"/>
      <c r="D31" s="3"/>
      <c r="E31" s="3"/>
      <c r="F31" s="3"/>
      <c r="G31" s="3"/>
      <c r="H31" s="3"/>
      <c r="I31" s="3"/>
      <c r="J31" s="3"/>
      <c r="K31" s="3"/>
      <c r="L31" s="3"/>
      <c r="M31" s="3"/>
      <c r="N31" s="3"/>
      <c r="O31" s="2"/>
      <c r="P31" s="2"/>
      <c r="Q31" s="2"/>
      <c r="R31" s="2"/>
      <c r="S31" s="2"/>
      <c r="T31" s="2"/>
      <c r="U31" s="2"/>
      <c r="V31" s="2"/>
      <c r="W31" s="2"/>
      <c r="X31" s="2"/>
      <c r="Y31" s="2"/>
      <c r="Z31" s="2"/>
    </row>
    <row r="32" spans="1:26" ht="15.75" customHeight="1">
      <c r="A32" s="1"/>
      <c r="B32" s="3"/>
      <c r="C32" s="3"/>
      <c r="D32" s="3"/>
      <c r="E32" s="3"/>
      <c r="F32" s="3"/>
      <c r="G32" s="3"/>
      <c r="H32" s="3"/>
      <c r="I32" s="3"/>
      <c r="J32" s="3"/>
      <c r="K32" s="3"/>
      <c r="L32" s="3"/>
      <c r="M32" s="3"/>
      <c r="N32" s="3"/>
      <c r="O32" s="2"/>
      <c r="P32" s="2"/>
      <c r="Q32" s="2"/>
      <c r="R32" s="2"/>
      <c r="S32" s="2"/>
      <c r="T32" s="2"/>
      <c r="U32" s="2"/>
      <c r="V32" s="2"/>
      <c r="W32" s="2"/>
      <c r="X32" s="2"/>
      <c r="Y32" s="2"/>
      <c r="Z32" s="2"/>
    </row>
    <row r="33" spans="1:26" ht="15.75" customHeight="1">
      <c r="A33" s="1"/>
      <c r="B33" s="3"/>
      <c r="C33" s="3"/>
      <c r="D33" s="3"/>
      <c r="E33" s="3"/>
      <c r="F33" s="3"/>
      <c r="G33" s="3"/>
      <c r="H33" s="3"/>
      <c r="I33" s="3"/>
      <c r="J33" s="3"/>
      <c r="K33" s="3"/>
      <c r="L33" s="3"/>
      <c r="M33" s="3"/>
      <c r="N33" s="3"/>
      <c r="O33" s="2"/>
      <c r="P33" s="2"/>
      <c r="Q33" s="2"/>
      <c r="R33" s="2"/>
      <c r="S33" s="2"/>
      <c r="T33" s="2"/>
      <c r="U33" s="2"/>
      <c r="V33" s="2"/>
      <c r="W33" s="2"/>
      <c r="X33" s="2"/>
      <c r="Y33" s="2"/>
      <c r="Z33" s="2"/>
    </row>
    <row r="34" spans="1:26" ht="15.75" customHeight="1">
      <c r="A34" s="1"/>
      <c r="B34" s="3"/>
      <c r="C34" s="3"/>
      <c r="D34" s="3"/>
      <c r="E34" s="3"/>
      <c r="F34" s="3"/>
      <c r="G34" s="3"/>
      <c r="H34" s="3"/>
      <c r="I34" s="3"/>
      <c r="J34" s="3"/>
      <c r="K34" s="3"/>
      <c r="L34" s="3"/>
      <c r="M34" s="3"/>
      <c r="N34" s="3"/>
      <c r="O34" s="2"/>
      <c r="P34" s="2"/>
      <c r="Q34" s="2"/>
      <c r="R34" s="2"/>
      <c r="S34" s="2"/>
      <c r="T34" s="2"/>
      <c r="U34" s="2"/>
      <c r="V34" s="2"/>
      <c r="W34" s="2"/>
      <c r="X34" s="2"/>
      <c r="Y34" s="2"/>
      <c r="Z34" s="2"/>
    </row>
    <row r="35" spans="1:26" ht="15.75" customHeight="1">
      <c r="A35" s="1"/>
      <c r="B35" s="3"/>
      <c r="C35" s="3"/>
      <c r="D35" s="3"/>
      <c r="E35" s="3"/>
      <c r="F35" s="3"/>
      <c r="G35" s="3"/>
      <c r="H35" s="3"/>
      <c r="I35" s="3"/>
      <c r="J35" s="3"/>
      <c r="K35" s="3"/>
      <c r="L35" s="3"/>
      <c r="M35" s="3"/>
      <c r="N35" s="3"/>
      <c r="O35" s="2"/>
      <c r="P35" s="2"/>
      <c r="Q35" s="2"/>
      <c r="R35" s="2"/>
      <c r="S35" s="2"/>
      <c r="T35" s="2"/>
      <c r="U35" s="2"/>
      <c r="V35" s="2"/>
      <c r="W35" s="2"/>
      <c r="X35" s="2"/>
      <c r="Y35" s="2"/>
      <c r="Z35" s="2"/>
    </row>
    <row r="36" spans="1:26" ht="15.75" customHeight="1">
      <c r="A36" s="1"/>
      <c r="B36" s="3"/>
      <c r="C36" s="3"/>
      <c r="D36" s="3"/>
      <c r="E36" s="3"/>
      <c r="F36" s="3"/>
      <c r="G36" s="3"/>
      <c r="H36" s="3"/>
      <c r="I36" s="3"/>
      <c r="J36" s="3"/>
      <c r="K36" s="3"/>
      <c r="L36" s="3"/>
      <c r="M36" s="3"/>
      <c r="N36" s="3"/>
      <c r="O36" s="2"/>
      <c r="P36" s="2"/>
      <c r="Q36" s="2"/>
      <c r="R36" s="2"/>
      <c r="S36" s="2"/>
      <c r="T36" s="2"/>
      <c r="U36" s="2"/>
      <c r="V36" s="2"/>
      <c r="W36" s="2"/>
      <c r="X36" s="2"/>
      <c r="Y36" s="2"/>
      <c r="Z36" s="2"/>
    </row>
    <row r="37" spans="1:26" ht="15.75" customHeight="1">
      <c r="A37" s="1"/>
      <c r="B37" s="3"/>
      <c r="C37" s="3"/>
      <c r="D37" s="3"/>
      <c r="E37" s="3"/>
      <c r="F37" s="3"/>
      <c r="G37" s="3"/>
      <c r="H37" s="3"/>
      <c r="I37" s="3"/>
      <c r="J37" s="3"/>
      <c r="K37" s="3"/>
      <c r="L37" s="3"/>
      <c r="M37" s="3"/>
      <c r="N37" s="3"/>
      <c r="O37" s="2"/>
      <c r="P37" s="2"/>
      <c r="Q37" s="2"/>
      <c r="R37" s="2"/>
      <c r="S37" s="2"/>
      <c r="T37" s="2"/>
      <c r="U37" s="2"/>
      <c r="V37" s="2"/>
      <c r="W37" s="2"/>
      <c r="X37" s="2"/>
      <c r="Y37" s="2"/>
      <c r="Z37" s="2"/>
    </row>
    <row r="38" spans="1:26" ht="15.75" customHeight="1">
      <c r="A38" s="1"/>
      <c r="B38" s="3"/>
      <c r="C38" s="3"/>
      <c r="D38" s="3"/>
      <c r="E38" s="3"/>
      <c r="F38" s="3"/>
      <c r="G38" s="3"/>
      <c r="H38" s="3"/>
      <c r="I38" s="3"/>
      <c r="J38" s="3"/>
      <c r="K38" s="3"/>
      <c r="L38" s="3"/>
      <c r="M38" s="3"/>
      <c r="N38" s="3"/>
      <c r="O38" s="2"/>
      <c r="P38" s="2"/>
      <c r="Q38" s="2"/>
      <c r="R38" s="2"/>
      <c r="S38" s="2"/>
      <c r="T38" s="2"/>
      <c r="U38" s="2"/>
      <c r="V38" s="2"/>
      <c r="W38" s="2"/>
      <c r="X38" s="2"/>
      <c r="Y38" s="2"/>
      <c r="Z38" s="2"/>
    </row>
    <row r="39" spans="1:26" ht="15.75" customHeight="1">
      <c r="A39" s="1"/>
      <c r="B39" s="3"/>
      <c r="C39" s="3"/>
      <c r="D39" s="3"/>
      <c r="E39" s="3"/>
      <c r="F39" s="3"/>
      <c r="G39" s="3"/>
      <c r="H39" s="3"/>
      <c r="I39" s="3"/>
      <c r="J39" s="3"/>
      <c r="K39" s="3"/>
      <c r="L39" s="3"/>
      <c r="M39" s="3"/>
      <c r="N39" s="3"/>
      <c r="O39" s="2"/>
      <c r="P39" s="2"/>
      <c r="Q39" s="5"/>
      <c r="R39" s="2"/>
      <c r="S39" s="2"/>
      <c r="T39" s="2"/>
      <c r="U39" s="2"/>
      <c r="V39" s="2"/>
      <c r="W39" s="2"/>
      <c r="X39" s="2"/>
      <c r="Y39" s="2"/>
      <c r="Z39" s="2"/>
    </row>
    <row r="40" spans="1:26" ht="15.75" customHeight="1">
      <c r="A40" s="1"/>
      <c r="B40" s="3"/>
      <c r="C40" s="3"/>
      <c r="D40" s="3"/>
      <c r="E40" s="3"/>
      <c r="F40" s="3"/>
      <c r="G40" s="3"/>
      <c r="H40" s="3"/>
      <c r="I40" s="3"/>
      <c r="J40" s="3"/>
      <c r="K40" s="3"/>
      <c r="L40" s="3"/>
      <c r="M40" s="3"/>
      <c r="N40" s="3"/>
      <c r="O40" s="2"/>
      <c r="P40" s="2"/>
      <c r="Q40" s="2"/>
      <c r="R40" s="2"/>
      <c r="S40" s="2"/>
      <c r="T40" s="2"/>
      <c r="U40" s="2"/>
      <c r="V40" s="2"/>
      <c r="W40" s="2"/>
      <c r="X40" s="2"/>
      <c r="Y40" s="2"/>
      <c r="Z40" s="2"/>
    </row>
    <row r="41" spans="1:26" ht="15.75" customHeight="1">
      <c r="A41" s="1"/>
      <c r="B41" s="3"/>
      <c r="C41" s="3"/>
      <c r="D41" s="3"/>
      <c r="E41" s="3"/>
      <c r="F41" s="3"/>
      <c r="G41" s="3"/>
      <c r="H41" s="3"/>
      <c r="I41" s="3"/>
      <c r="J41" s="3"/>
      <c r="K41" s="3"/>
      <c r="L41" s="3"/>
      <c r="M41" s="3"/>
      <c r="N41" s="3"/>
      <c r="O41" s="2"/>
      <c r="P41" s="2"/>
      <c r="Q41" s="2"/>
      <c r="R41" s="2"/>
      <c r="S41" s="2"/>
      <c r="T41" s="2"/>
      <c r="U41" s="2"/>
      <c r="V41" s="2"/>
      <c r="W41" s="2"/>
      <c r="X41" s="2"/>
      <c r="Y41" s="2"/>
      <c r="Z41" s="2"/>
    </row>
    <row r="42" spans="1:26" ht="15.75" customHeight="1">
      <c r="A42" s="1"/>
      <c r="B42" s="3"/>
      <c r="C42" s="3"/>
      <c r="D42" s="3"/>
      <c r="E42" s="3"/>
      <c r="F42" s="3"/>
      <c r="G42" s="3"/>
      <c r="H42" s="3"/>
      <c r="I42" s="3"/>
      <c r="J42" s="3"/>
      <c r="K42" s="3"/>
      <c r="L42" s="3"/>
      <c r="M42" s="3"/>
      <c r="N42" s="3"/>
      <c r="O42" s="2"/>
      <c r="P42" s="2"/>
      <c r="Q42" s="2"/>
      <c r="R42" s="2"/>
      <c r="S42" s="2"/>
      <c r="T42" s="2"/>
      <c r="U42" s="2"/>
      <c r="V42" s="2"/>
      <c r="W42" s="2"/>
      <c r="X42" s="2"/>
      <c r="Y42" s="2"/>
      <c r="Z42" s="2"/>
    </row>
    <row r="43" spans="1:26" ht="15.75" customHeight="1">
      <c r="A43" s="1"/>
      <c r="B43" s="3"/>
      <c r="C43" s="3"/>
      <c r="D43" s="3"/>
      <c r="E43" s="3"/>
      <c r="F43" s="3"/>
      <c r="G43" s="3"/>
      <c r="H43" s="3"/>
      <c r="I43" s="3"/>
      <c r="J43" s="3"/>
      <c r="K43" s="3"/>
      <c r="L43" s="3"/>
      <c r="M43" s="3"/>
      <c r="N43" s="3"/>
      <c r="O43" s="2"/>
      <c r="P43" s="2"/>
      <c r="Q43" s="2"/>
      <c r="R43" s="2"/>
      <c r="S43" s="2"/>
      <c r="T43" s="2"/>
      <c r="U43" s="2"/>
      <c r="V43" s="2"/>
      <c r="W43" s="2"/>
      <c r="X43" s="2"/>
      <c r="Y43" s="2"/>
      <c r="Z43" s="2"/>
    </row>
    <row r="44" spans="1:26" ht="15.75" customHeight="1">
      <c r="A44" s="1"/>
      <c r="B44" s="3"/>
      <c r="C44" s="3"/>
      <c r="D44" s="3"/>
      <c r="E44" s="3"/>
      <c r="F44" s="3"/>
      <c r="G44" s="3"/>
      <c r="H44" s="3"/>
      <c r="I44" s="3"/>
      <c r="J44" s="3"/>
      <c r="K44" s="3"/>
      <c r="L44" s="3"/>
      <c r="M44" s="3"/>
      <c r="N44" s="3"/>
      <c r="O44" s="2"/>
      <c r="P44" s="2"/>
      <c r="Q44" s="2"/>
      <c r="R44" s="2"/>
      <c r="S44" s="2"/>
      <c r="T44" s="2"/>
      <c r="U44" s="2"/>
      <c r="V44" s="2"/>
      <c r="W44" s="2"/>
      <c r="X44" s="2"/>
      <c r="Y44" s="2"/>
      <c r="Z44" s="2"/>
    </row>
    <row r="45" spans="1:26" ht="15.75" customHeight="1">
      <c r="A45" s="1"/>
      <c r="B45" s="3"/>
      <c r="C45" s="3"/>
      <c r="D45" s="3"/>
      <c r="E45" s="3"/>
      <c r="F45" s="3"/>
      <c r="G45" s="3"/>
      <c r="H45" s="3"/>
      <c r="I45" s="3"/>
      <c r="J45" s="3"/>
      <c r="K45" s="3"/>
      <c r="L45" s="3"/>
      <c r="M45" s="3"/>
      <c r="N45" s="3"/>
      <c r="O45" s="2"/>
      <c r="P45" s="2"/>
      <c r="Q45" s="2"/>
      <c r="R45" s="2"/>
      <c r="S45" s="2"/>
      <c r="T45" s="2"/>
      <c r="U45" s="2"/>
      <c r="V45" s="2"/>
      <c r="W45" s="2"/>
      <c r="X45" s="2"/>
      <c r="Y45" s="2"/>
      <c r="Z45" s="2"/>
    </row>
    <row r="46" spans="1:26" ht="15.75" customHeight="1">
      <c r="A46" s="1"/>
      <c r="B46" s="3"/>
      <c r="C46" s="3"/>
      <c r="D46" s="3"/>
      <c r="E46" s="3"/>
      <c r="F46" s="3"/>
      <c r="G46" s="3"/>
      <c r="H46" s="3"/>
      <c r="I46" s="3"/>
      <c r="J46" s="3"/>
      <c r="K46" s="3"/>
      <c r="L46" s="3"/>
      <c r="M46" s="3"/>
      <c r="N46" s="3"/>
      <c r="O46" s="2"/>
      <c r="P46" s="2"/>
      <c r="Q46" s="2"/>
      <c r="R46" s="2"/>
      <c r="S46" s="2"/>
      <c r="T46" s="2"/>
      <c r="U46" s="2"/>
      <c r="V46" s="2"/>
      <c r="W46" s="2"/>
      <c r="X46" s="2"/>
      <c r="Y46" s="2"/>
      <c r="Z46" s="2"/>
    </row>
    <row r="47" spans="1:26" ht="15.75" customHeight="1">
      <c r="A47" s="1"/>
      <c r="B47" s="3"/>
      <c r="C47" s="3"/>
      <c r="D47" s="3"/>
      <c r="E47" s="3"/>
      <c r="F47" s="3"/>
      <c r="G47" s="3"/>
      <c r="H47" s="3"/>
      <c r="I47" s="3"/>
      <c r="J47" s="3"/>
      <c r="K47" s="3"/>
      <c r="L47" s="3"/>
      <c r="M47" s="3"/>
      <c r="N47" s="3"/>
      <c r="O47" s="2"/>
      <c r="P47" s="2"/>
      <c r="Q47" s="2"/>
      <c r="R47" s="2"/>
      <c r="S47" s="2"/>
      <c r="T47" s="2"/>
      <c r="U47" s="2"/>
      <c r="V47" s="2"/>
      <c r="W47" s="2"/>
      <c r="X47" s="2"/>
      <c r="Y47" s="2"/>
      <c r="Z47" s="2"/>
    </row>
    <row r="48" spans="1:26" ht="15.75" customHeight="1">
      <c r="A48" s="1"/>
      <c r="B48" s="3"/>
      <c r="C48" s="3"/>
      <c r="D48" s="3"/>
      <c r="E48" s="3"/>
      <c r="F48" s="3"/>
      <c r="G48" s="3"/>
      <c r="H48" s="3"/>
      <c r="I48" s="3"/>
      <c r="J48" s="3"/>
      <c r="K48" s="3"/>
      <c r="L48" s="3"/>
      <c r="M48" s="3"/>
      <c r="N48" s="3"/>
      <c r="O48" s="2"/>
      <c r="P48" s="2"/>
      <c r="Q48" s="2"/>
      <c r="R48" s="2"/>
      <c r="S48" s="2"/>
      <c r="T48" s="2"/>
      <c r="U48" s="2"/>
      <c r="V48" s="2"/>
      <c r="W48" s="2"/>
      <c r="X48" s="2"/>
      <c r="Y48" s="2"/>
      <c r="Z48" s="2"/>
    </row>
    <row r="49" spans="1:26" ht="15.75" customHeight="1">
      <c r="A49" s="1"/>
      <c r="B49" s="3"/>
      <c r="C49" s="3"/>
      <c r="D49" s="3"/>
      <c r="E49" s="3"/>
      <c r="F49" s="3"/>
      <c r="G49" s="3"/>
      <c r="H49" s="3"/>
      <c r="I49" s="3"/>
      <c r="J49" s="3"/>
      <c r="K49" s="3"/>
      <c r="L49" s="3"/>
      <c r="M49" s="3"/>
      <c r="N49" s="3"/>
      <c r="O49" s="2"/>
      <c r="P49" s="2"/>
      <c r="Q49" s="2"/>
      <c r="R49" s="2"/>
      <c r="S49" s="2"/>
      <c r="T49" s="2"/>
      <c r="U49" s="2"/>
      <c r="V49" s="2"/>
      <c r="W49" s="2"/>
      <c r="X49" s="2"/>
      <c r="Y49" s="2"/>
      <c r="Z49" s="2"/>
    </row>
    <row r="50" spans="1:26" ht="23.25" customHeight="1">
      <c r="A50" s="6"/>
      <c r="B50" s="589" t="s">
        <v>24</v>
      </c>
      <c r="C50" s="590"/>
      <c r="D50" s="590"/>
      <c r="E50" s="590"/>
      <c r="F50" s="590"/>
      <c r="G50" s="590"/>
      <c r="H50" s="590"/>
      <c r="I50" s="590"/>
      <c r="J50" s="590"/>
      <c r="K50" s="590"/>
      <c r="L50" s="590"/>
      <c r="M50" s="590"/>
      <c r="N50" s="591"/>
      <c r="O50" s="2"/>
      <c r="P50" s="2"/>
      <c r="Q50" s="2"/>
      <c r="R50" s="2"/>
      <c r="S50" s="2"/>
      <c r="T50" s="2"/>
      <c r="U50" s="2"/>
      <c r="V50" s="2"/>
      <c r="W50" s="2"/>
      <c r="X50" s="2"/>
      <c r="Y50" s="2"/>
      <c r="Z50" s="2"/>
    </row>
    <row r="51" spans="1:26" ht="36.75" customHeight="1">
      <c r="A51" s="4"/>
      <c r="B51" s="29"/>
      <c r="C51" s="592" t="s">
        <v>25</v>
      </c>
      <c r="D51" s="593"/>
      <c r="E51" s="594"/>
      <c r="F51" s="595" t="s">
        <v>26</v>
      </c>
      <c r="G51" s="593"/>
      <c r="H51" s="594"/>
      <c r="I51" s="595" t="s">
        <v>27</v>
      </c>
      <c r="J51" s="593"/>
      <c r="K51" s="594"/>
      <c r="L51" s="596" t="s">
        <v>6</v>
      </c>
      <c r="M51" s="593"/>
      <c r="N51" s="594"/>
      <c r="O51" s="5"/>
      <c r="P51" s="5"/>
      <c r="Q51" s="5"/>
      <c r="R51" s="5"/>
      <c r="S51" s="5"/>
      <c r="T51" s="5"/>
      <c r="U51" s="5"/>
      <c r="V51" s="5"/>
      <c r="W51" s="5"/>
      <c r="X51" s="5"/>
      <c r="Y51" s="5"/>
      <c r="Z51" s="5"/>
    </row>
    <row r="52" spans="1:26" ht="15.75" customHeight="1">
      <c r="A52" s="6"/>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6"/>
      <c r="B53" s="30" t="s">
        <v>28</v>
      </c>
      <c r="C53" s="31" t="s">
        <v>8</v>
      </c>
      <c r="D53" s="32" t="s">
        <v>9</v>
      </c>
      <c r="E53" s="32" t="s">
        <v>10</v>
      </c>
      <c r="F53" s="32" t="s">
        <v>8</v>
      </c>
      <c r="G53" s="32" t="s">
        <v>9</v>
      </c>
      <c r="H53" s="32" t="s">
        <v>10</v>
      </c>
      <c r="I53" s="32" t="s">
        <v>8</v>
      </c>
      <c r="J53" s="32" t="s">
        <v>9</v>
      </c>
      <c r="K53" s="32" t="s">
        <v>10</v>
      </c>
      <c r="L53" s="32" t="s">
        <v>8</v>
      </c>
      <c r="M53" s="32" t="s">
        <v>9</v>
      </c>
      <c r="N53" s="32" t="s">
        <v>10</v>
      </c>
      <c r="O53" s="2"/>
      <c r="P53" s="2"/>
      <c r="Q53" s="2"/>
      <c r="R53" s="2"/>
      <c r="S53" s="2"/>
      <c r="T53" s="2"/>
      <c r="U53" s="2"/>
      <c r="V53" s="2"/>
      <c r="W53" s="2"/>
      <c r="X53" s="2"/>
      <c r="Y53" s="2"/>
      <c r="Z53" s="2"/>
    </row>
    <row r="54" spans="1:26" ht="15.75" customHeight="1">
      <c r="A54" s="6"/>
      <c r="B54" s="33" t="s">
        <v>29</v>
      </c>
      <c r="C54" s="34">
        <v>27</v>
      </c>
      <c r="D54" s="482">
        <v>22.5</v>
      </c>
      <c r="E54" s="35">
        <f t="shared" ref="E54:E57" si="20">D54/C54</f>
        <v>0.83333333333333337</v>
      </c>
      <c r="F54" s="34">
        <f>+SUM(' PTEP 2024-v2'!AF10:AF29)</f>
        <v>30</v>
      </c>
      <c r="G54" s="34">
        <f>+SUM(' PTEP 2024-v2'!AG10:AG29)</f>
        <v>24.5</v>
      </c>
      <c r="H54" s="35">
        <f t="shared" ref="H54:H59" si="21">+G54/F54</f>
        <v>0.81666666666666665</v>
      </c>
      <c r="I54" s="34"/>
      <c r="J54" s="34"/>
      <c r="K54" s="36"/>
      <c r="L54" s="34">
        <f t="shared" ref="L54:M54" si="22">+C54+F54</f>
        <v>57</v>
      </c>
      <c r="M54" s="34">
        <f t="shared" si="22"/>
        <v>47</v>
      </c>
      <c r="N54" s="35">
        <f t="shared" ref="N54:N59" si="23">M54/L54</f>
        <v>0.82456140350877194</v>
      </c>
      <c r="O54" s="37"/>
      <c r="P54" s="2"/>
      <c r="Q54" s="2"/>
      <c r="R54" s="2"/>
      <c r="S54" s="2"/>
      <c r="T54" s="2"/>
      <c r="U54" s="2"/>
      <c r="V54" s="2"/>
      <c r="W54" s="2"/>
      <c r="X54" s="2"/>
      <c r="Y54" s="2"/>
      <c r="Z54" s="2"/>
    </row>
    <row r="55" spans="1:26" ht="15.75" customHeight="1">
      <c r="A55" s="6"/>
      <c r="B55" s="33" t="s">
        <v>30</v>
      </c>
      <c r="C55" s="34">
        <v>5</v>
      </c>
      <c r="D55" s="34">
        <v>5</v>
      </c>
      <c r="E55" s="35">
        <f t="shared" si="20"/>
        <v>1</v>
      </c>
      <c r="F55" s="34">
        <f>+SUM(' PTEP 2024-v2'!AF30:AF33)</f>
        <v>9</v>
      </c>
      <c r="G55" s="34">
        <f>+SUM(' PTEP 2024-v2'!AG30:AG33)</f>
        <v>8.5</v>
      </c>
      <c r="H55" s="35">
        <f t="shared" si="21"/>
        <v>0.94444444444444442</v>
      </c>
      <c r="I55" s="34"/>
      <c r="J55" s="36"/>
      <c r="K55" s="36"/>
      <c r="L55" s="34">
        <f t="shared" ref="L55:M55" si="24">+C55+F55</f>
        <v>14</v>
      </c>
      <c r="M55" s="34">
        <f t="shared" si="24"/>
        <v>13.5</v>
      </c>
      <c r="N55" s="35">
        <f t="shared" si="23"/>
        <v>0.9642857142857143</v>
      </c>
      <c r="O55" s="37"/>
      <c r="P55" s="2"/>
      <c r="Q55" s="2"/>
      <c r="R55" s="2"/>
      <c r="S55" s="2"/>
      <c r="T55" s="2"/>
      <c r="U55" s="2"/>
      <c r="V55" s="2"/>
      <c r="W55" s="2"/>
      <c r="X55" s="2"/>
      <c r="Y55" s="2"/>
      <c r="Z55" s="2"/>
    </row>
    <row r="56" spans="1:26" ht="15.75" customHeight="1">
      <c r="A56" s="6"/>
      <c r="B56" s="33" t="s">
        <v>31</v>
      </c>
      <c r="C56" s="36">
        <v>3</v>
      </c>
      <c r="D56" s="36">
        <v>1</v>
      </c>
      <c r="E56" s="35">
        <f t="shared" si="20"/>
        <v>0.33333333333333331</v>
      </c>
      <c r="F56" s="36">
        <f>+SUM(' PTEP 2024-v2'!AF34:AF38)</f>
        <v>2</v>
      </c>
      <c r="G56" s="36">
        <f>+SUM(' PTEP 2024-v2'!AG34:AG38)</f>
        <v>0</v>
      </c>
      <c r="H56" s="35">
        <f t="shared" si="21"/>
        <v>0</v>
      </c>
      <c r="I56" s="34"/>
      <c r="J56" s="34"/>
      <c r="K56" s="36"/>
      <c r="L56" s="34">
        <f t="shared" ref="L56:M56" si="25">+C56+F56</f>
        <v>5</v>
      </c>
      <c r="M56" s="34">
        <f t="shared" si="25"/>
        <v>1</v>
      </c>
      <c r="N56" s="35">
        <f t="shared" si="23"/>
        <v>0.2</v>
      </c>
      <c r="O56" s="37"/>
      <c r="P56" s="2"/>
      <c r="Q56" s="2"/>
      <c r="R56" s="2"/>
      <c r="S56" s="2"/>
      <c r="T56" s="2"/>
      <c r="U56" s="2"/>
      <c r="V56" s="2"/>
      <c r="W56" s="2"/>
      <c r="X56" s="2"/>
      <c r="Y56" s="2"/>
      <c r="Z56" s="2"/>
    </row>
    <row r="57" spans="1:26" ht="15.75" customHeight="1">
      <c r="A57" s="6"/>
      <c r="B57" s="33" t="s">
        <v>32</v>
      </c>
      <c r="C57" s="34">
        <v>1</v>
      </c>
      <c r="D57" s="34">
        <v>1</v>
      </c>
      <c r="E57" s="35">
        <f t="shared" si="20"/>
        <v>1</v>
      </c>
      <c r="F57" s="34">
        <f>+SUM(' PTEP 2024-v2'!AF39:AF40)</f>
        <v>1</v>
      </c>
      <c r="G57" s="34">
        <f>+SUM(' PTEP 2024-v2'!AG39:AG40)</f>
        <v>1</v>
      </c>
      <c r="H57" s="35">
        <f t="shared" si="21"/>
        <v>1</v>
      </c>
      <c r="I57" s="34"/>
      <c r="J57" s="34"/>
      <c r="K57" s="36"/>
      <c r="L57" s="34">
        <f t="shared" ref="L57:M57" si="26">+C57+F57</f>
        <v>2</v>
      </c>
      <c r="M57" s="34">
        <f t="shared" si="26"/>
        <v>2</v>
      </c>
      <c r="N57" s="35">
        <f t="shared" si="23"/>
        <v>1</v>
      </c>
      <c r="O57" s="37"/>
      <c r="P57" s="2"/>
      <c r="Q57" s="2"/>
      <c r="R57" s="2"/>
      <c r="S57" s="2"/>
      <c r="T57" s="2"/>
      <c r="U57" s="2"/>
      <c r="V57" s="2"/>
      <c r="W57" s="2"/>
      <c r="X57" s="2"/>
      <c r="Y57" s="2"/>
      <c r="Z57" s="2"/>
    </row>
    <row r="58" spans="1:26" ht="15.75" customHeight="1">
      <c r="A58" s="6"/>
      <c r="B58" s="33" t="s">
        <v>33</v>
      </c>
      <c r="C58" s="34">
        <v>0</v>
      </c>
      <c r="D58" s="34">
        <v>0</v>
      </c>
      <c r="E58" s="35">
        <v>1</v>
      </c>
      <c r="F58" s="34">
        <f>+' PTEP 2024-v2'!AF41</f>
        <v>1</v>
      </c>
      <c r="G58" s="34">
        <f>+' PTEP 2024-v2'!AG41</f>
        <v>0</v>
      </c>
      <c r="H58" s="35">
        <f t="shared" si="21"/>
        <v>0</v>
      </c>
      <c r="I58" s="38"/>
      <c r="J58" s="38"/>
      <c r="K58" s="36"/>
      <c r="L58" s="34">
        <f t="shared" ref="L58:M58" si="27">+C58+F58</f>
        <v>1</v>
      </c>
      <c r="M58" s="34">
        <f t="shared" si="27"/>
        <v>0</v>
      </c>
      <c r="N58" s="35">
        <f t="shared" si="23"/>
        <v>0</v>
      </c>
      <c r="O58" s="37"/>
      <c r="P58" s="2"/>
      <c r="Q58" s="2"/>
      <c r="R58" s="2"/>
      <c r="S58" s="2"/>
      <c r="T58" s="2"/>
      <c r="U58" s="2"/>
      <c r="V58" s="2"/>
      <c r="W58" s="2"/>
      <c r="X58" s="2"/>
      <c r="Y58" s="2"/>
      <c r="Z58" s="2"/>
    </row>
    <row r="59" spans="1:26" ht="15.75" customHeight="1">
      <c r="A59" s="6"/>
      <c r="B59" s="39" t="s">
        <v>34</v>
      </c>
      <c r="C59" s="40">
        <f t="shared" ref="C59:D59" si="28">SUM(C54:C58)</f>
        <v>36</v>
      </c>
      <c r="D59" s="481">
        <f t="shared" si="28"/>
        <v>29.5</v>
      </c>
      <c r="E59" s="42">
        <f>D59/C59</f>
        <v>0.81944444444444442</v>
      </c>
      <c r="F59" s="41">
        <f t="shared" ref="F59:G59" si="29">+SUM(F54:F58)</f>
        <v>43</v>
      </c>
      <c r="G59" s="41">
        <f t="shared" si="29"/>
        <v>34</v>
      </c>
      <c r="H59" s="42">
        <f t="shared" si="21"/>
        <v>0.79069767441860461</v>
      </c>
      <c r="I59" s="41">
        <v>0</v>
      </c>
      <c r="J59" s="41">
        <v>0</v>
      </c>
      <c r="K59" s="41">
        <v>0</v>
      </c>
      <c r="L59" s="41">
        <f t="shared" ref="L59:M59" si="30">SUM(L54:L58)</f>
        <v>79</v>
      </c>
      <c r="M59" s="41">
        <f t="shared" si="30"/>
        <v>63.5</v>
      </c>
      <c r="N59" s="42">
        <f t="shared" si="23"/>
        <v>0.80379746835443033</v>
      </c>
      <c r="O59" s="43"/>
      <c r="P59" s="2"/>
      <c r="Q59" s="2"/>
      <c r="R59" s="2"/>
      <c r="S59" s="2"/>
      <c r="T59" s="2"/>
      <c r="U59" s="2"/>
      <c r="V59" s="2"/>
      <c r="W59" s="2"/>
      <c r="X59" s="2"/>
      <c r="Y59" s="2"/>
      <c r="Z59" s="2"/>
    </row>
    <row r="60" spans="1:26" ht="15.75" customHeight="1">
      <c r="A60" s="6"/>
      <c r="B60" s="44"/>
      <c r="C60" s="6"/>
      <c r="D60" s="6"/>
      <c r="E60" s="6"/>
      <c r="F60" s="6"/>
      <c r="G60" s="6"/>
      <c r="H60" s="6"/>
      <c r="I60" s="6"/>
      <c r="J60" s="6"/>
      <c r="K60" s="6"/>
      <c r="L60" s="6"/>
      <c r="M60" s="6"/>
      <c r="N60" s="6"/>
      <c r="O60" s="2"/>
      <c r="P60" s="2"/>
      <c r="Q60" s="2"/>
      <c r="R60" s="2"/>
      <c r="S60" s="2"/>
      <c r="T60" s="2"/>
      <c r="U60" s="2"/>
      <c r="V60" s="2"/>
      <c r="W60" s="2"/>
      <c r="X60" s="2"/>
      <c r="Y60" s="2"/>
      <c r="Z60" s="2"/>
    </row>
    <row r="61" spans="1:26" ht="15.75" customHeight="1">
      <c r="A61" s="6"/>
      <c r="B61" s="30" t="s">
        <v>35</v>
      </c>
      <c r="C61" s="31" t="s">
        <v>8</v>
      </c>
      <c r="D61" s="32" t="s">
        <v>9</v>
      </c>
      <c r="E61" s="32" t="s">
        <v>10</v>
      </c>
      <c r="F61" s="32" t="s">
        <v>8</v>
      </c>
      <c r="G61" s="32" t="s">
        <v>9</v>
      </c>
      <c r="H61" s="32" t="s">
        <v>10</v>
      </c>
      <c r="I61" s="32" t="s">
        <v>8</v>
      </c>
      <c r="J61" s="32" t="s">
        <v>9</v>
      </c>
      <c r="K61" s="32" t="s">
        <v>10</v>
      </c>
      <c r="L61" s="32" t="s">
        <v>8</v>
      </c>
      <c r="M61" s="32" t="s">
        <v>9</v>
      </c>
      <c r="N61" s="32" t="s">
        <v>10</v>
      </c>
      <c r="O61" s="2"/>
      <c r="P61" s="2"/>
      <c r="Q61" s="2"/>
      <c r="R61" s="2"/>
      <c r="S61" s="2"/>
      <c r="T61" s="2"/>
      <c r="U61" s="2"/>
      <c r="V61" s="2"/>
      <c r="W61" s="2"/>
      <c r="X61" s="2"/>
      <c r="Y61" s="2"/>
      <c r="Z61" s="2"/>
    </row>
    <row r="62" spans="1:26" ht="15.75" customHeight="1">
      <c r="A62" s="6"/>
      <c r="B62" s="33" t="s">
        <v>36</v>
      </c>
      <c r="C62" s="34">
        <v>8</v>
      </c>
      <c r="D62" s="34">
        <v>7</v>
      </c>
      <c r="E62" s="35">
        <f t="shared" ref="E62:E64" si="31">D62/C62</f>
        <v>0.875</v>
      </c>
      <c r="F62" s="34">
        <f>+SUM(' PTEP 2024-v2'!AF43:AF49)</f>
        <v>6</v>
      </c>
      <c r="G62" s="34">
        <f>+SUM(' PTEP 2024-v2'!AG43:AG49)</f>
        <v>5</v>
      </c>
      <c r="H62" s="35">
        <f t="shared" ref="H62:H64" si="32">+G62/F62</f>
        <v>0.83333333333333337</v>
      </c>
      <c r="I62" s="34"/>
      <c r="J62" s="34"/>
      <c r="K62" s="34"/>
      <c r="L62" s="36">
        <f t="shared" ref="L62:M62" si="33">+C62+F62</f>
        <v>14</v>
      </c>
      <c r="M62" s="34">
        <f t="shared" si="33"/>
        <v>12</v>
      </c>
      <c r="N62" s="35">
        <f t="shared" ref="N62:N64" si="34">M62/L62</f>
        <v>0.8571428571428571</v>
      </c>
      <c r="O62" s="2"/>
      <c r="P62" s="2"/>
      <c r="Q62" s="2"/>
      <c r="R62" s="2"/>
      <c r="S62" s="2"/>
      <c r="T62" s="2"/>
      <c r="U62" s="2"/>
      <c r="V62" s="2"/>
      <c r="W62" s="2"/>
      <c r="X62" s="2"/>
      <c r="Y62" s="2"/>
      <c r="Z62" s="2"/>
    </row>
    <row r="63" spans="1:26" ht="15.75" customHeight="1">
      <c r="A63" s="6"/>
      <c r="B63" s="33" t="s">
        <v>37</v>
      </c>
      <c r="C63" s="34">
        <v>3</v>
      </c>
      <c r="D63" s="34">
        <v>3</v>
      </c>
      <c r="E63" s="35">
        <f t="shared" si="31"/>
        <v>1</v>
      </c>
      <c r="F63" s="34">
        <f>+SUM(' PTEP 2024-v2'!AF50:AF52)</f>
        <v>151</v>
      </c>
      <c r="G63" s="34">
        <f>+SUM(' PTEP 2024-v2'!AG50:AG52)</f>
        <v>151</v>
      </c>
      <c r="H63" s="35">
        <f t="shared" si="32"/>
        <v>1</v>
      </c>
      <c r="I63" s="34"/>
      <c r="J63" s="34"/>
      <c r="K63" s="34"/>
      <c r="L63" s="36">
        <f t="shared" ref="L63:M63" si="35">+C63+F63</f>
        <v>154</v>
      </c>
      <c r="M63" s="34">
        <f t="shared" si="35"/>
        <v>154</v>
      </c>
      <c r="N63" s="35">
        <f t="shared" si="34"/>
        <v>1</v>
      </c>
      <c r="O63" s="2"/>
      <c r="P63" s="2"/>
      <c r="Q63" s="2"/>
      <c r="R63" s="2"/>
      <c r="S63" s="2"/>
      <c r="T63" s="2"/>
      <c r="U63" s="2"/>
      <c r="V63" s="2"/>
      <c r="W63" s="2"/>
      <c r="X63" s="2"/>
      <c r="Y63" s="2"/>
      <c r="Z63" s="2"/>
    </row>
    <row r="64" spans="1:26" ht="15.75" customHeight="1">
      <c r="A64" s="6"/>
      <c r="B64" s="33" t="s">
        <v>38</v>
      </c>
      <c r="C64" s="34">
        <v>3</v>
      </c>
      <c r="D64" s="34">
        <v>1.5</v>
      </c>
      <c r="E64" s="35">
        <f t="shared" si="31"/>
        <v>0.5</v>
      </c>
      <c r="F64" s="34">
        <f>+SUM(' PTEP 2024-v2'!AF53:AF55)</f>
        <v>2</v>
      </c>
      <c r="G64" s="34">
        <f>+SUM(' PTEP 2024-v2'!AG53:AG55)</f>
        <v>1</v>
      </c>
      <c r="H64" s="35">
        <f t="shared" si="32"/>
        <v>0.5</v>
      </c>
      <c r="I64" s="34"/>
      <c r="J64" s="34"/>
      <c r="K64" s="34"/>
      <c r="L64" s="36">
        <f t="shared" ref="L64:M64" si="36">+C64+F64</f>
        <v>5</v>
      </c>
      <c r="M64" s="34">
        <f t="shared" si="36"/>
        <v>2.5</v>
      </c>
      <c r="N64" s="35">
        <f t="shared" si="34"/>
        <v>0.5</v>
      </c>
      <c r="O64" s="2"/>
      <c r="P64" s="2"/>
      <c r="Q64" s="2"/>
      <c r="R64" s="2"/>
      <c r="S64" s="2"/>
      <c r="T64" s="2"/>
      <c r="U64" s="2"/>
      <c r="V64" s="2"/>
      <c r="W64" s="2"/>
      <c r="X64" s="2"/>
      <c r="Y64" s="2"/>
      <c r="Z64" s="2"/>
    </row>
    <row r="65" spans="1:26" ht="15.75" customHeight="1">
      <c r="A65" s="6"/>
      <c r="B65" s="33" t="s">
        <v>39</v>
      </c>
      <c r="C65" s="34">
        <v>0</v>
      </c>
      <c r="D65" s="34">
        <v>0</v>
      </c>
      <c r="E65" s="35">
        <v>1</v>
      </c>
      <c r="F65" s="34">
        <f>+SUM(' PTEP 2024-v2'!AF56:AF58)</f>
        <v>0</v>
      </c>
      <c r="G65" s="34">
        <f>+SUM(' PTEP 2024-v2'!AG56:AG58)</f>
        <v>0</v>
      </c>
      <c r="H65" s="35">
        <v>1</v>
      </c>
      <c r="I65" s="34"/>
      <c r="J65" s="34"/>
      <c r="K65" s="34"/>
      <c r="L65" s="36">
        <f t="shared" ref="L65:M65" si="37">+C65+F65</f>
        <v>0</v>
      </c>
      <c r="M65" s="34">
        <f t="shared" si="37"/>
        <v>0</v>
      </c>
      <c r="N65" s="35">
        <v>1</v>
      </c>
      <c r="O65" s="2"/>
      <c r="P65" s="2"/>
      <c r="Q65" s="2"/>
      <c r="R65" s="2"/>
      <c r="S65" s="2"/>
      <c r="T65" s="2"/>
      <c r="U65" s="2"/>
      <c r="V65" s="2"/>
      <c r="W65" s="2"/>
      <c r="X65" s="2"/>
      <c r="Y65" s="2"/>
      <c r="Z65" s="2"/>
    </row>
    <row r="66" spans="1:26" ht="15.75" customHeight="1">
      <c r="A66" s="6"/>
      <c r="B66" s="33" t="s">
        <v>40</v>
      </c>
      <c r="C66" s="34">
        <v>0</v>
      </c>
      <c r="D66" s="34">
        <v>0</v>
      </c>
      <c r="E66" s="35">
        <v>1</v>
      </c>
      <c r="F66" s="34">
        <f>+SUM(' PTEP 2024-v2'!AF59:AF60)</f>
        <v>0</v>
      </c>
      <c r="G66" s="34">
        <f>+SUM(' PTEP 2024-v2'!AG59:AG60)</f>
        <v>0</v>
      </c>
      <c r="H66" s="35">
        <v>1</v>
      </c>
      <c r="I66" s="34"/>
      <c r="J66" s="34"/>
      <c r="K66" s="34"/>
      <c r="L66" s="36">
        <f t="shared" ref="L66:M66" si="38">+C66+F66</f>
        <v>0</v>
      </c>
      <c r="M66" s="34">
        <f t="shared" si="38"/>
        <v>0</v>
      </c>
      <c r="N66" s="35">
        <v>1</v>
      </c>
      <c r="O66" s="2"/>
      <c r="P66" s="2"/>
      <c r="Q66" s="2"/>
      <c r="R66" s="2"/>
      <c r="S66" s="2"/>
      <c r="T66" s="2"/>
      <c r="U66" s="2"/>
      <c r="V66" s="2"/>
      <c r="W66" s="2"/>
      <c r="X66" s="2"/>
      <c r="Y66" s="2"/>
      <c r="Z66" s="2"/>
    </row>
    <row r="67" spans="1:26" ht="15.75" customHeight="1">
      <c r="A67" s="6"/>
      <c r="B67" s="33" t="s">
        <v>41</v>
      </c>
      <c r="C67" s="34">
        <v>1</v>
      </c>
      <c r="D67" s="34">
        <v>0</v>
      </c>
      <c r="E67" s="35">
        <f t="shared" ref="E67:E68" si="39">D67/C67</f>
        <v>0</v>
      </c>
      <c r="F67" s="34">
        <f>+' PTEP 2024-v2'!AF61</f>
        <v>0</v>
      </c>
      <c r="G67" s="34">
        <f>+' PTEP 2024-v2'!AG61</f>
        <v>0</v>
      </c>
      <c r="H67" s="35">
        <v>1</v>
      </c>
      <c r="I67" s="34"/>
      <c r="J67" s="34"/>
      <c r="K67" s="34"/>
      <c r="L67" s="36">
        <f t="shared" ref="L67:M67" si="40">+C67+F67</f>
        <v>1</v>
      </c>
      <c r="M67" s="34">
        <f t="shared" si="40"/>
        <v>0</v>
      </c>
      <c r="N67" s="35">
        <f>M67/L67</f>
        <v>0</v>
      </c>
      <c r="O67" s="2"/>
      <c r="P67" s="2"/>
      <c r="Q67" s="2"/>
      <c r="R67" s="2"/>
      <c r="S67" s="2"/>
      <c r="T67" s="2"/>
      <c r="U67" s="2"/>
      <c r="V67" s="2"/>
      <c r="W67" s="2"/>
      <c r="X67" s="2"/>
      <c r="Y67" s="2"/>
      <c r="Z67" s="2"/>
    </row>
    <row r="68" spans="1:26" ht="15.75" customHeight="1">
      <c r="A68" s="6"/>
      <c r="B68" s="39" t="s">
        <v>34</v>
      </c>
      <c r="C68" s="40">
        <f t="shared" ref="C68:D68" si="41">SUM(C62:C67)</f>
        <v>15</v>
      </c>
      <c r="D68" s="40">
        <f t="shared" si="41"/>
        <v>11.5</v>
      </c>
      <c r="E68" s="42">
        <f t="shared" si="39"/>
        <v>0.76666666666666672</v>
      </c>
      <c r="F68" s="41">
        <f t="shared" ref="F68:G68" si="42">+SUM(F62:F67)</f>
        <v>159</v>
      </c>
      <c r="G68" s="41">
        <f t="shared" si="42"/>
        <v>157</v>
      </c>
      <c r="H68" s="42">
        <f>+G68/F68</f>
        <v>0.98742138364779874</v>
      </c>
      <c r="I68" s="41">
        <v>0</v>
      </c>
      <c r="J68" s="41">
        <v>0</v>
      </c>
      <c r="K68" s="41">
        <v>0</v>
      </c>
      <c r="L68" s="41">
        <f t="shared" ref="L68:M68" si="43">SUM(L62:L67)</f>
        <v>174</v>
      </c>
      <c r="M68" s="41">
        <f t="shared" si="43"/>
        <v>168.5</v>
      </c>
      <c r="N68" s="42">
        <f>+M68/L68</f>
        <v>0.9683908045977011</v>
      </c>
      <c r="O68" s="45"/>
      <c r="P68" s="2"/>
      <c r="Q68" s="2"/>
      <c r="R68" s="2"/>
      <c r="S68" s="2"/>
      <c r="T68" s="2"/>
      <c r="U68" s="2"/>
      <c r="V68" s="2"/>
      <c r="W68" s="2"/>
      <c r="X68" s="2"/>
      <c r="Y68" s="2"/>
      <c r="Z68" s="2"/>
    </row>
    <row r="69" spans="1:26" ht="15.75" customHeight="1">
      <c r="A69" s="6"/>
      <c r="B69" s="44"/>
      <c r="C69" s="6"/>
      <c r="D69" s="6"/>
      <c r="E69" s="6"/>
      <c r="F69" s="6"/>
      <c r="G69" s="6"/>
      <c r="H69" s="6"/>
      <c r="I69" s="6"/>
      <c r="J69" s="6"/>
      <c r="K69" s="6"/>
      <c r="L69" s="6"/>
      <c r="M69" s="6"/>
      <c r="N69" s="6"/>
      <c r="O69" s="2"/>
      <c r="P69" s="2"/>
      <c r="Q69" s="2"/>
      <c r="R69" s="2"/>
      <c r="S69" s="2"/>
      <c r="T69" s="2"/>
      <c r="U69" s="2"/>
      <c r="V69" s="2"/>
      <c r="W69" s="2"/>
      <c r="X69" s="2"/>
      <c r="Y69" s="2"/>
      <c r="Z69" s="2"/>
    </row>
    <row r="70" spans="1:26" ht="15.75" customHeight="1">
      <c r="A70" s="6"/>
      <c r="B70" s="30" t="s">
        <v>42</v>
      </c>
      <c r="C70" s="31" t="s">
        <v>8</v>
      </c>
      <c r="D70" s="32" t="s">
        <v>9</v>
      </c>
      <c r="E70" s="32" t="s">
        <v>10</v>
      </c>
      <c r="F70" s="32" t="s">
        <v>8</v>
      </c>
      <c r="G70" s="32" t="s">
        <v>9</v>
      </c>
      <c r="H70" s="32" t="s">
        <v>10</v>
      </c>
      <c r="I70" s="32" t="s">
        <v>8</v>
      </c>
      <c r="J70" s="32" t="s">
        <v>9</v>
      </c>
      <c r="K70" s="32" t="s">
        <v>10</v>
      </c>
      <c r="L70" s="32" t="s">
        <v>8</v>
      </c>
      <c r="M70" s="32" t="s">
        <v>9</v>
      </c>
      <c r="N70" s="32" t="s">
        <v>10</v>
      </c>
      <c r="O70" s="2"/>
      <c r="P70" s="2"/>
      <c r="Q70" s="2"/>
      <c r="R70" s="2"/>
      <c r="S70" s="2"/>
      <c r="T70" s="2"/>
      <c r="U70" s="2"/>
      <c r="V70" s="2"/>
      <c r="W70" s="2"/>
      <c r="X70" s="2"/>
      <c r="Y70" s="2"/>
      <c r="Z70" s="2"/>
    </row>
    <row r="71" spans="1:26" ht="15.75" customHeight="1">
      <c r="A71" s="6"/>
      <c r="B71" s="44" t="s">
        <v>43</v>
      </c>
      <c r="C71" s="34">
        <v>1</v>
      </c>
      <c r="D71" s="34">
        <v>1</v>
      </c>
      <c r="E71" s="35">
        <f t="shared" ref="E71:E72" si="44">D71/C71</f>
        <v>1</v>
      </c>
      <c r="F71" s="34">
        <f>+SUM(' PTEP 2024-v2'!AF63:AF65)</f>
        <v>1</v>
      </c>
      <c r="G71" s="34">
        <f>+SUM(' PTEP 2024-v2'!AG63:AG65)</f>
        <v>1</v>
      </c>
      <c r="H71" s="35">
        <f t="shared" ref="H71:H73" si="45">+G71/F71</f>
        <v>1</v>
      </c>
      <c r="I71" s="34"/>
      <c r="J71" s="34"/>
      <c r="K71" s="34"/>
      <c r="L71" s="34">
        <f t="shared" ref="L71:M71" si="46">+C71+F71</f>
        <v>2</v>
      </c>
      <c r="M71" s="34">
        <f t="shared" si="46"/>
        <v>2</v>
      </c>
      <c r="N71" s="35">
        <f t="shared" ref="N71:N74" si="47">M71/L71</f>
        <v>1</v>
      </c>
      <c r="O71" s="2"/>
      <c r="P71" s="2"/>
      <c r="Q71" s="2"/>
      <c r="R71" s="2"/>
      <c r="S71" s="2"/>
      <c r="T71" s="2"/>
      <c r="U71" s="2"/>
      <c r="V71" s="2"/>
      <c r="W71" s="2"/>
      <c r="X71" s="2"/>
      <c r="Y71" s="2"/>
      <c r="Z71" s="2"/>
    </row>
    <row r="72" spans="1:26" ht="15.75" customHeight="1">
      <c r="A72" s="6"/>
      <c r="B72" s="44" t="s">
        <v>44</v>
      </c>
      <c r="C72" s="34">
        <v>1</v>
      </c>
      <c r="D72" s="34">
        <v>3</v>
      </c>
      <c r="E72" s="35">
        <f t="shared" si="44"/>
        <v>3</v>
      </c>
      <c r="F72" s="34">
        <f>+SUM(' PTEP 2024-v2'!AF66:AF68)</f>
        <v>3</v>
      </c>
      <c r="G72" s="34">
        <f>+SUM(' PTEP 2024-v2'!AG66:AG68)</f>
        <v>3</v>
      </c>
      <c r="H72" s="35">
        <f t="shared" si="45"/>
        <v>1</v>
      </c>
      <c r="I72" s="34"/>
      <c r="J72" s="34"/>
      <c r="K72" s="34"/>
      <c r="L72" s="34">
        <f t="shared" ref="L72:M72" si="48">+C72+F72</f>
        <v>4</v>
      </c>
      <c r="M72" s="34">
        <f t="shared" si="48"/>
        <v>6</v>
      </c>
      <c r="N72" s="35">
        <f t="shared" si="47"/>
        <v>1.5</v>
      </c>
      <c r="O72" s="15" t="s">
        <v>45</v>
      </c>
      <c r="P72" s="2"/>
      <c r="Q72" s="2"/>
      <c r="R72" s="2"/>
      <c r="S72" s="2"/>
      <c r="T72" s="2"/>
      <c r="U72" s="2"/>
      <c r="V72" s="2"/>
      <c r="W72" s="2"/>
      <c r="X72" s="2"/>
      <c r="Y72" s="2"/>
      <c r="Z72" s="2"/>
    </row>
    <row r="73" spans="1:26" ht="15.75" customHeight="1">
      <c r="A73" s="6"/>
      <c r="B73" s="44" t="s">
        <v>46</v>
      </c>
      <c r="C73" s="34">
        <v>0</v>
      </c>
      <c r="D73" s="34">
        <v>0</v>
      </c>
      <c r="E73" s="35">
        <v>1</v>
      </c>
      <c r="F73" s="34">
        <f>+SUM(' PTEP 2024-v2'!AF69:AF70)</f>
        <v>2</v>
      </c>
      <c r="G73" s="34">
        <f>+SUM(' PTEP 2024-v2'!AG69:AG70)</f>
        <v>1.2</v>
      </c>
      <c r="H73" s="35">
        <f t="shared" si="45"/>
        <v>0.6</v>
      </c>
      <c r="I73" s="34"/>
      <c r="J73" s="34"/>
      <c r="K73" s="34"/>
      <c r="L73" s="34">
        <f t="shared" ref="L73:M73" si="49">+C73+F73</f>
        <v>2</v>
      </c>
      <c r="M73" s="34">
        <f t="shared" si="49"/>
        <v>1.2</v>
      </c>
      <c r="N73" s="35">
        <f t="shared" si="47"/>
        <v>0.6</v>
      </c>
      <c r="O73" s="2"/>
      <c r="P73" s="2"/>
      <c r="Q73" s="2"/>
      <c r="R73" s="2"/>
      <c r="S73" s="2"/>
      <c r="T73" s="2"/>
      <c r="U73" s="2"/>
      <c r="V73" s="2"/>
      <c r="W73" s="2"/>
      <c r="X73" s="2"/>
      <c r="Y73" s="2"/>
      <c r="Z73" s="2"/>
    </row>
    <row r="74" spans="1:26" ht="15.75" customHeight="1">
      <c r="A74" s="6"/>
      <c r="B74" s="44" t="s">
        <v>47</v>
      </c>
      <c r="C74" s="34">
        <v>1</v>
      </c>
      <c r="D74" s="34">
        <v>1</v>
      </c>
      <c r="E74" s="35">
        <f>D74/C74</f>
        <v>1</v>
      </c>
      <c r="F74" s="34">
        <f>+SUM(' PTEP 2024-v2'!AF71:AF72)</f>
        <v>0</v>
      </c>
      <c r="G74" s="34">
        <f>+SUM(' PTEP 2024-v2'!AG71:AG72)</f>
        <v>0</v>
      </c>
      <c r="H74" s="35">
        <v>1</v>
      </c>
      <c r="I74" s="34"/>
      <c r="J74" s="34"/>
      <c r="K74" s="34"/>
      <c r="L74" s="34">
        <f t="shared" ref="L74:M74" si="50">+C74+F74</f>
        <v>1</v>
      </c>
      <c r="M74" s="34">
        <f t="shared" si="50"/>
        <v>1</v>
      </c>
      <c r="N74" s="35">
        <f t="shared" si="47"/>
        <v>1</v>
      </c>
      <c r="O74" s="2"/>
      <c r="P74" s="2"/>
      <c r="Q74" s="2"/>
      <c r="R74" s="2"/>
      <c r="S74" s="2"/>
      <c r="T74" s="2"/>
      <c r="U74" s="2"/>
      <c r="V74" s="2"/>
      <c r="W74" s="2"/>
      <c r="X74" s="2"/>
      <c r="Y74" s="2"/>
      <c r="Z74" s="2"/>
    </row>
    <row r="75" spans="1:26" ht="15.75" customHeight="1">
      <c r="A75" s="6"/>
      <c r="B75" s="44" t="s">
        <v>48</v>
      </c>
      <c r="C75" s="34">
        <v>0</v>
      </c>
      <c r="D75" s="34">
        <v>0</v>
      </c>
      <c r="E75" s="35">
        <v>1</v>
      </c>
      <c r="F75" s="34">
        <f>+' PTEP 2024-v2'!AF73</f>
        <v>0</v>
      </c>
      <c r="G75" s="34">
        <f>+' PTEP 2024-v2'!AG73</f>
        <v>0</v>
      </c>
      <c r="H75" s="35">
        <v>1</v>
      </c>
      <c r="I75" s="34"/>
      <c r="J75" s="34"/>
      <c r="K75" s="34"/>
      <c r="L75" s="34">
        <f t="shared" ref="L75:M75" si="51">+C75+F75</f>
        <v>0</v>
      </c>
      <c r="M75" s="34">
        <f t="shared" si="51"/>
        <v>0</v>
      </c>
      <c r="N75" s="35">
        <v>1</v>
      </c>
      <c r="O75" s="2"/>
      <c r="P75" s="2"/>
      <c r="Q75" s="2"/>
      <c r="R75" s="2"/>
      <c r="S75" s="2"/>
      <c r="T75" s="2"/>
      <c r="U75" s="2"/>
      <c r="V75" s="2"/>
      <c r="W75" s="2"/>
      <c r="X75" s="2"/>
      <c r="Y75" s="2"/>
      <c r="Z75" s="2"/>
    </row>
    <row r="76" spans="1:26" ht="15.75" customHeight="1">
      <c r="A76" s="6"/>
      <c r="B76" s="39" t="s">
        <v>34</v>
      </c>
      <c r="C76" s="40">
        <f t="shared" ref="C76:D76" si="52">SUM(C71:C75)</f>
        <v>3</v>
      </c>
      <c r="D76" s="40">
        <f t="shared" si="52"/>
        <v>5</v>
      </c>
      <c r="E76" s="42">
        <f>D76/C76</f>
        <v>1.6666666666666667</v>
      </c>
      <c r="F76" s="41">
        <f t="shared" ref="F76:G76" si="53">+SUM(F71:F74)</f>
        <v>6</v>
      </c>
      <c r="G76" s="41">
        <f t="shared" si="53"/>
        <v>5.2</v>
      </c>
      <c r="H76" s="42">
        <f>+G76/F76</f>
        <v>0.8666666666666667</v>
      </c>
      <c r="I76" s="41">
        <v>0</v>
      </c>
      <c r="J76" s="41">
        <v>0</v>
      </c>
      <c r="K76" s="41">
        <v>0</v>
      </c>
      <c r="L76" s="41">
        <f t="shared" ref="L76:M76" si="54">SUM(L71:L75)</f>
        <v>9</v>
      </c>
      <c r="M76" s="41">
        <f t="shared" si="54"/>
        <v>10.199999999999999</v>
      </c>
      <c r="N76" s="42">
        <f>M76/L76</f>
        <v>1.1333333333333333</v>
      </c>
      <c r="O76" s="45"/>
      <c r="P76" s="2"/>
      <c r="Q76" s="2"/>
      <c r="R76" s="2"/>
      <c r="S76" s="2"/>
      <c r="T76" s="2"/>
      <c r="U76" s="2"/>
      <c r="V76" s="2"/>
      <c r="W76" s="2"/>
      <c r="X76" s="2"/>
      <c r="Y76" s="2"/>
      <c r="Z76" s="2"/>
    </row>
    <row r="77" spans="1:26" ht="15.75" customHeight="1">
      <c r="A77" s="6"/>
      <c r="B77" s="44"/>
      <c r="C77" s="6"/>
      <c r="D77" s="6"/>
      <c r="E77" s="6"/>
      <c r="F77" s="6"/>
      <c r="G77" s="6"/>
      <c r="H77" s="6"/>
      <c r="I77" s="6"/>
      <c r="J77" s="6"/>
      <c r="K77" s="6"/>
      <c r="L77" s="6"/>
      <c r="M77" s="6"/>
      <c r="N77" s="6"/>
      <c r="O77" s="2"/>
      <c r="P77" s="2"/>
      <c r="Q77" s="2"/>
      <c r="R77" s="2"/>
      <c r="S77" s="2"/>
      <c r="T77" s="2"/>
      <c r="U77" s="2"/>
      <c r="V77" s="2"/>
      <c r="W77" s="2"/>
      <c r="X77" s="2"/>
      <c r="Y77" s="2"/>
      <c r="Z77" s="2"/>
    </row>
    <row r="78" spans="1:26" ht="15.75" customHeight="1">
      <c r="A78" s="6"/>
      <c r="B78" s="30" t="s">
        <v>49</v>
      </c>
      <c r="C78" s="31" t="s">
        <v>8</v>
      </c>
      <c r="D78" s="32" t="s">
        <v>9</v>
      </c>
      <c r="E78" s="32" t="s">
        <v>10</v>
      </c>
      <c r="F78" s="32" t="s">
        <v>8</v>
      </c>
      <c r="G78" s="32" t="s">
        <v>9</v>
      </c>
      <c r="H78" s="32" t="s">
        <v>10</v>
      </c>
      <c r="I78" s="32" t="s">
        <v>8</v>
      </c>
      <c r="J78" s="32" t="s">
        <v>9</v>
      </c>
      <c r="K78" s="32" t="s">
        <v>10</v>
      </c>
      <c r="L78" s="32" t="s">
        <v>8</v>
      </c>
      <c r="M78" s="32" t="s">
        <v>9</v>
      </c>
      <c r="N78" s="32" t="s">
        <v>10</v>
      </c>
      <c r="O78" s="2"/>
      <c r="P78" s="2"/>
      <c r="Q78" s="2"/>
      <c r="R78" s="2"/>
      <c r="S78" s="2"/>
      <c r="T78" s="2"/>
      <c r="U78" s="2"/>
      <c r="V78" s="2"/>
      <c r="W78" s="2"/>
      <c r="X78" s="2"/>
      <c r="Y78" s="2"/>
      <c r="Z78" s="2"/>
    </row>
    <row r="79" spans="1:26" ht="15.75" customHeight="1">
      <c r="A79" s="6"/>
      <c r="B79" s="33" t="s">
        <v>50</v>
      </c>
      <c r="C79" s="34">
        <v>2</v>
      </c>
      <c r="D79" s="34">
        <v>2</v>
      </c>
      <c r="E79" s="35">
        <f t="shared" ref="E79:E81" si="55">D79/C79</f>
        <v>1</v>
      </c>
      <c r="F79" s="34">
        <f>+SUM(' PTEP 2024-v2'!AF75:AF78)</f>
        <v>3</v>
      </c>
      <c r="G79" s="34">
        <f>+SUM(' PTEP 2024-v2'!AG75:AG78)</f>
        <v>3</v>
      </c>
      <c r="H79" s="35">
        <f t="shared" ref="H79:H81" si="56">+G79/F79</f>
        <v>1</v>
      </c>
      <c r="I79" s="34"/>
      <c r="J79" s="34"/>
      <c r="K79" s="34"/>
      <c r="L79" s="34">
        <f t="shared" ref="L79:M79" si="57">+C79+F79</f>
        <v>5</v>
      </c>
      <c r="M79" s="34">
        <f t="shared" si="57"/>
        <v>5</v>
      </c>
      <c r="N79" s="35">
        <f t="shared" ref="N79:N81" si="58">M79/L79</f>
        <v>1</v>
      </c>
      <c r="O79" s="2"/>
      <c r="P79" s="2"/>
      <c r="Q79" s="2"/>
      <c r="R79" s="2"/>
      <c r="S79" s="2"/>
      <c r="T79" s="2"/>
      <c r="U79" s="2"/>
      <c r="V79" s="2"/>
      <c r="W79" s="2"/>
      <c r="X79" s="2"/>
      <c r="Y79" s="2"/>
      <c r="Z79" s="2"/>
    </row>
    <row r="80" spans="1:26" ht="15.75" customHeight="1">
      <c r="A80" s="6"/>
      <c r="B80" s="33" t="s">
        <v>51</v>
      </c>
      <c r="C80" s="34">
        <v>1</v>
      </c>
      <c r="D80" s="34">
        <v>1</v>
      </c>
      <c r="E80" s="35">
        <f t="shared" si="55"/>
        <v>1</v>
      </c>
      <c r="F80" s="34">
        <f>+' PTEP 2024-v2'!AF79</f>
        <v>1</v>
      </c>
      <c r="G80" s="34">
        <f>+' PTEP 2024-v2'!AG79</f>
        <v>1</v>
      </c>
      <c r="H80" s="35">
        <f t="shared" si="56"/>
        <v>1</v>
      </c>
      <c r="I80" s="34"/>
      <c r="J80" s="34"/>
      <c r="K80" s="34"/>
      <c r="L80" s="34">
        <f t="shared" ref="L80:M80" si="59">+C80+F80</f>
        <v>2</v>
      </c>
      <c r="M80" s="34">
        <f t="shared" si="59"/>
        <v>2</v>
      </c>
      <c r="N80" s="35">
        <f t="shared" si="58"/>
        <v>1</v>
      </c>
      <c r="O80" s="2"/>
      <c r="P80" s="2"/>
      <c r="Q80" s="2"/>
      <c r="R80" s="2"/>
      <c r="S80" s="2"/>
      <c r="T80" s="2"/>
      <c r="U80" s="2"/>
      <c r="V80" s="2"/>
      <c r="W80" s="2"/>
      <c r="X80" s="2"/>
      <c r="Y80" s="2"/>
      <c r="Z80" s="2"/>
    </row>
    <row r="81" spans="1:26" ht="15.75" customHeight="1">
      <c r="A81" s="6"/>
      <c r="B81" s="39" t="s">
        <v>34</v>
      </c>
      <c r="C81" s="40">
        <f t="shared" ref="C81:D81" si="60">SUM(C79:C80)</f>
        <v>3</v>
      </c>
      <c r="D81" s="40">
        <f t="shared" si="60"/>
        <v>3</v>
      </c>
      <c r="E81" s="42">
        <f t="shared" si="55"/>
        <v>1</v>
      </c>
      <c r="F81" s="41">
        <f t="shared" ref="F81:G81" si="61">+SUM(F79:F80)</f>
        <v>4</v>
      </c>
      <c r="G81" s="41">
        <f t="shared" si="61"/>
        <v>4</v>
      </c>
      <c r="H81" s="42">
        <f t="shared" si="56"/>
        <v>1</v>
      </c>
      <c r="I81" s="41">
        <v>0</v>
      </c>
      <c r="J81" s="41">
        <v>0</v>
      </c>
      <c r="K81" s="41">
        <v>0</v>
      </c>
      <c r="L81" s="41">
        <f t="shared" ref="L81:M81" si="62">SUM(L79:L80)</f>
        <v>7</v>
      </c>
      <c r="M81" s="41">
        <f t="shared" si="62"/>
        <v>7</v>
      </c>
      <c r="N81" s="42">
        <f t="shared" si="58"/>
        <v>1</v>
      </c>
      <c r="O81" s="45"/>
      <c r="P81" s="2"/>
      <c r="Q81" s="2"/>
      <c r="R81" s="2"/>
      <c r="S81" s="2"/>
      <c r="T81" s="2"/>
      <c r="U81" s="2"/>
      <c r="V81" s="2"/>
      <c r="W81" s="2"/>
      <c r="X81" s="2"/>
      <c r="Y81" s="2"/>
      <c r="Z81" s="2"/>
    </row>
    <row r="82" spans="1:26" ht="15.75" customHeight="1">
      <c r="A82" s="6"/>
      <c r="B82" s="44"/>
      <c r="C82" s="6"/>
      <c r="D82" s="6"/>
      <c r="E82" s="6"/>
      <c r="F82" s="6"/>
      <c r="G82" s="6"/>
      <c r="H82" s="6"/>
      <c r="I82" s="6"/>
      <c r="J82" s="6"/>
      <c r="K82" s="6"/>
      <c r="L82" s="6"/>
      <c r="M82" s="6"/>
      <c r="N82" s="6"/>
      <c r="O82" s="2"/>
      <c r="P82" s="2"/>
      <c r="Q82" s="2"/>
      <c r="R82" s="2"/>
      <c r="S82" s="2"/>
      <c r="T82" s="2"/>
      <c r="U82" s="2"/>
      <c r="V82" s="2"/>
      <c r="W82" s="2"/>
      <c r="X82" s="2"/>
      <c r="Y82" s="2"/>
      <c r="Z82" s="2"/>
    </row>
    <row r="83" spans="1:26" ht="15.75" customHeight="1">
      <c r="A83" s="6"/>
      <c r="B83" s="30" t="s">
        <v>52</v>
      </c>
      <c r="C83" s="31" t="s">
        <v>8</v>
      </c>
      <c r="D83" s="32" t="s">
        <v>9</v>
      </c>
      <c r="E83" s="32" t="s">
        <v>10</v>
      </c>
      <c r="F83" s="32" t="s">
        <v>8</v>
      </c>
      <c r="G83" s="32" t="s">
        <v>9</v>
      </c>
      <c r="H83" s="32" t="s">
        <v>10</v>
      </c>
      <c r="I83" s="32" t="s">
        <v>8</v>
      </c>
      <c r="J83" s="32" t="s">
        <v>9</v>
      </c>
      <c r="K83" s="32" t="s">
        <v>10</v>
      </c>
      <c r="L83" s="32" t="s">
        <v>8</v>
      </c>
      <c r="M83" s="32" t="s">
        <v>9</v>
      </c>
      <c r="N83" s="32" t="s">
        <v>10</v>
      </c>
      <c r="O83" s="2"/>
      <c r="P83" s="2"/>
      <c r="Q83" s="2"/>
      <c r="R83" s="2"/>
      <c r="S83" s="2"/>
      <c r="T83" s="2"/>
      <c r="U83" s="2"/>
      <c r="V83" s="2"/>
      <c r="W83" s="2"/>
      <c r="X83" s="2"/>
      <c r="Y83" s="2"/>
      <c r="Z83" s="2"/>
    </row>
    <row r="84" spans="1:26" ht="15.75" customHeight="1">
      <c r="A84" s="6"/>
      <c r="B84" s="44" t="s">
        <v>53</v>
      </c>
      <c r="C84" s="34">
        <v>0</v>
      </c>
      <c r="D84" s="34">
        <v>0</v>
      </c>
      <c r="E84" s="35">
        <v>1</v>
      </c>
      <c r="F84" s="34">
        <f>+SUM(' PTEP 2024-v2'!AF81)</f>
        <v>0</v>
      </c>
      <c r="G84" s="34">
        <f>+SUM(' PTEP 2024-v2'!AG81)</f>
        <v>0</v>
      </c>
      <c r="H84" s="35">
        <v>1</v>
      </c>
      <c r="I84" s="34"/>
      <c r="J84" s="34"/>
      <c r="K84" s="34"/>
      <c r="L84" s="34">
        <f t="shared" ref="L84:M84" si="63">+C84+F84</f>
        <v>0</v>
      </c>
      <c r="M84" s="34">
        <f t="shared" si="63"/>
        <v>0</v>
      </c>
      <c r="N84" s="35">
        <v>1</v>
      </c>
      <c r="O84" s="2"/>
      <c r="P84" s="2"/>
      <c r="Q84" s="2"/>
      <c r="R84" s="2"/>
      <c r="S84" s="2"/>
      <c r="T84" s="2"/>
      <c r="U84" s="2"/>
      <c r="V84" s="2"/>
      <c r="W84" s="2"/>
      <c r="X84" s="2"/>
      <c r="Y84" s="2"/>
      <c r="Z84" s="2"/>
    </row>
    <row r="85" spans="1:26" ht="15.75" customHeight="1">
      <c r="A85" s="6"/>
      <c r="B85" s="44" t="s">
        <v>54</v>
      </c>
      <c r="C85" s="34">
        <v>0</v>
      </c>
      <c r="D85" s="34">
        <v>0</v>
      </c>
      <c r="E85" s="35">
        <v>1</v>
      </c>
      <c r="F85" s="34">
        <f>+SUM(' PTEP 2024-v2'!AF82)</f>
        <v>1</v>
      </c>
      <c r="G85" s="34">
        <f>+SUM(' PTEP 2024-v2'!AG82)</f>
        <v>1</v>
      </c>
      <c r="H85" s="35">
        <f t="shared" ref="H85:H87" si="64">+G85*F85</f>
        <v>1</v>
      </c>
      <c r="I85" s="34"/>
      <c r="J85" s="34"/>
      <c r="K85" s="34"/>
      <c r="L85" s="34">
        <f t="shared" ref="L85:M85" si="65">+C85+F85</f>
        <v>1</v>
      </c>
      <c r="M85" s="34">
        <f t="shared" si="65"/>
        <v>1</v>
      </c>
      <c r="N85" s="35">
        <f t="shared" ref="N85:N87" si="66">+M85/L85</f>
        <v>1</v>
      </c>
      <c r="O85" s="2"/>
      <c r="P85" s="2"/>
      <c r="Q85" s="2"/>
      <c r="R85" s="2"/>
      <c r="S85" s="2"/>
      <c r="T85" s="2"/>
      <c r="U85" s="2"/>
      <c r="V85" s="2"/>
      <c r="W85" s="2"/>
      <c r="X85" s="2"/>
      <c r="Y85" s="2"/>
      <c r="Z85" s="2"/>
    </row>
    <row r="86" spans="1:26" ht="15.75" customHeight="1">
      <c r="A86" s="6"/>
      <c r="B86" s="44" t="s">
        <v>55</v>
      </c>
      <c r="C86" s="34">
        <v>2</v>
      </c>
      <c r="D86" s="34">
        <v>2</v>
      </c>
      <c r="E86" s="35">
        <f>D86/C86</f>
        <v>1</v>
      </c>
      <c r="F86" s="34">
        <f>+SUM(' PTEP 2024-v2'!AF83:AF84)</f>
        <v>2</v>
      </c>
      <c r="G86" s="34">
        <f>+SUM(' PTEP 2024-v2'!AG83:AG84)</f>
        <v>2</v>
      </c>
      <c r="H86" s="35">
        <f t="shared" si="64"/>
        <v>4</v>
      </c>
      <c r="I86" s="34"/>
      <c r="J86" s="34"/>
      <c r="K86" s="34"/>
      <c r="L86" s="34">
        <f t="shared" ref="L86:M86" si="67">+C86+F86</f>
        <v>4</v>
      </c>
      <c r="M86" s="34">
        <f t="shared" si="67"/>
        <v>4</v>
      </c>
      <c r="N86" s="35">
        <f t="shared" si="66"/>
        <v>1</v>
      </c>
      <c r="O86" s="2"/>
      <c r="P86" s="2"/>
      <c r="Q86" s="2"/>
      <c r="R86" s="2"/>
      <c r="S86" s="2"/>
      <c r="T86" s="2"/>
      <c r="U86" s="2"/>
      <c r="V86" s="2"/>
      <c r="W86" s="2"/>
      <c r="X86" s="2"/>
      <c r="Y86" s="2"/>
      <c r="Z86" s="2"/>
    </row>
    <row r="87" spans="1:26" ht="15.75" customHeight="1">
      <c r="A87" s="6"/>
      <c r="B87" s="44" t="s">
        <v>56</v>
      </c>
      <c r="C87" s="34">
        <v>0</v>
      </c>
      <c r="D87" s="34">
        <v>0</v>
      </c>
      <c r="E87" s="35">
        <v>1</v>
      </c>
      <c r="F87" s="34">
        <f>+SUM(' PTEP 2024-v2'!AF85)</f>
        <v>1</v>
      </c>
      <c r="G87" s="34">
        <f>+SUM(' PTEP 2024-v2'!AG85)</f>
        <v>0.5</v>
      </c>
      <c r="H87" s="35">
        <f t="shared" si="64"/>
        <v>0.5</v>
      </c>
      <c r="I87" s="34"/>
      <c r="J87" s="34"/>
      <c r="K87" s="34"/>
      <c r="L87" s="34">
        <f t="shared" ref="L87:M87" si="68">+C87+F87</f>
        <v>1</v>
      </c>
      <c r="M87" s="34">
        <f t="shared" si="68"/>
        <v>0.5</v>
      </c>
      <c r="N87" s="35">
        <f t="shared" si="66"/>
        <v>0.5</v>
      </c>
      <c r="O87" s="2"/>
      <c r="P87" s="2"/>
      <c r="Q87" s="2"/>
      <c r="R87" s="2"/>
      <c r="S87" s="2"/>
      <c r="T87" s="2"/>
      <c r="U87" s="2"/>
      <c r="V87" s="2"/>
      <c r="W87" s="2"/>
      <c r="X87" s="2"/>
      <c r="Y87" s="2"/>
      <c r="Z87" s="2"/>
    </row>
    <row r="88" spans="1:26" ht="15.75" customHeight="1">
      <c r="A88" s="6"/>
      <c r="B88" s="39" t="s">
        <v>34</v>
      </c>
      <c r="C88" s="40">
        <f t="shared" ref="C88:D88" si="69">SUM(C84:C87)</f>
        <v>2</v>
      </c>
      <c r="D88" s="41">
        <f t="shared" si="69"/>
        <v>2</v>
      </c>
      <c r="E88" s="42">
        <f>D88/C88</f>
        <v>1</v>
      </c>
      <c r="F88" s="41">
        <f t="shared" ref="F88:G88" si="70">+SUM(F84:F87)</f>
        <v>4</v>
      </c>
      <c r="G88" s="41">
        <f t="shared" si="70"/>
        <v>3.5</v>
      </c>
      <c r="H88" s="42">
        <f>+G88/F88</f>
        <v>0.875</v>
      </c>
      <c r="I88" s="41">
        <v>0</v>
      </c>
      <c r="J88" s="41">
        <v>0</v>
      </c>
      <c r="K88" s="42">
        <v>0</v>
      </c>
      <c r="L88" s="41">
        <f t="shared" ref="L88:M88" si="71">SUM(L84:L87)</f>
        <v>6</v>
      </c>
      <c r="M88" s="41">
        <f t="shared" si="71"/>
        <v>5.5</v>
      </c>
      <c r="N88" s="42">
        <f>M88/L88</f>
        <v>0.91666666666666663</v>
      </c>
      <c r="O88" s="45"/>
      <c r="P88" s="2"/>
      <c r="Q88" s="2"/>
      <c r="R88" s="2"/>
      <c r="S88" s="2"/>
      <c r="T88" s="2"/>
      <c r="U88" s="2"/>
      <c r="V88" s="2"/>
      <c r="W88" s="2"/>
      <c r="X88" s="2"/>
      <c r="Y88" s="2"/>
      <c r="Z88" s="2"/>
    </row>
    <row r="89" spans="1:26" ht="15.75" customHeight="1">
      <c r="A89" s="6"/>
      <c r="B89" s="44"/>
      <c r="C89" s="6"/>
      <c r="D89" s="6"/>
      <c r="E89" s="6"/>
      <c r="F89" s="6"/>
      <c r="G89" s="6"/>
      <c r="H89" s="6"/>
      <c r="I89" s="6"/>
      <c r="J89" s="6"/>
      <c r="K89" s="6"/>
      <c r="L89" s="6"/>
      <c r="M89" s="6"/>
      <c r="N89" s="6"/>
      <c r="O89" s="2"/>
      <c r="P89" s="2"/>
      <c r="Q89" s="2"/>
      <c r="R89" s="2"/>
      <c r="S89" s="2"/>
      <c r="T89" s="2"/>
      <c r="U89" s="2"/>
      <c r="V89" s="2"/>
      <c r="W89" s="2"/>
      <c r="X89" s="2"/>
      <c r="Y89" s="2"/>
      <c r="Z89" s="2"/>
    </row>
    <row r="90" spans="1:26" ht="15.75" customHeight="1">
      <c r="A90" s="6"/>
      <c r="B90" s="30" t="s">
        <v>57</v>
      </c>
      <c r="C90" s="31" t="s">
        <v>8</v>
      </c>
      <c r="D90" s="32" t="s">
        <v>9</v>
      </c>
      <c r="E90" s="32" t="s">
        <v>10</v>
      </c>
      <c r="F90" s="32" t="s">
        <v>8</v>
      </c>
      <c r="G90" s="32" t="s">
        <v>9</v>
      </c>
      <c r="H90" s="32" t="s">
        <v>10</v>
      </c>
      <c r="I90" s="32" t="s">
        <v>8</v>
      </c>
      <c r="J90" s="32" t="s">
        <v>9</v>
      </c>
      <c r="K90" s="32" t="s">
        <v>10</v>
      </c>
      <c r="L90" s="32" t="s">
        <v>8</v>
      </c>
      <c r="M90" s="32" t="s">
        <v>9</v>
      </c>
      <c r="N90" s="32" t="s">
        <v>10</v>
      </c>
      <c r="O90" s="2"/>
      <c r="P90" s="2"/>
      <c r="Q90" s="2"/>
      <c r="R90" s="2"/>
      <c r="S90" s="2"/>
      <c r="T90" s="2"/>
      <c r="U90" s="2"/>
      <c r="V90" s="2"/>
      <c r="W90" s="2"/>
      <c r="X90" s="2"/>
      <c r="Y90" s="2"/>
      <c r="Z90" s="2"/>
    </row>
    <row r="91" spans="1:26" ht="15.75" customHeight="1">
      <c r="A91" s="6"/>
      <c r="B91" s="44" t="s">
        <v>58</v>
      </c>
      <c r="C91" s="34">
        <v>1</v>
      </c>
      <c r="D91" s="34">
        <v>0</v>
      </c>
      <c r="E91" s="35">
        <v>0</v>
      </c>
      <c r="F91" s="34">
        <f>+SUM(' PTEP 2024-v2'!AF87)</f>
        <v>1</v>
      </c>
      <c r="G91" s="34">
        <f>+SUM(' PTEP 2024-v2'!AG87)</f>
        <v>1</v>
      </c>
      <c r="H91" s="35">
        <f t="shared" ref="H91:H94" si="72">+G91/F91</f>
        <v>1</v>
      </c>
      <c r="I91" s="34"/>
      <c r="J91" s="34"/>
      <c r="K91" s="34"/>
      <c r="L91" s="34">
        <f t="shared" ref="L91:M91" si="73">+C91+F91</f>
        <v>2</v>
      </c>
      <c r="M91" s="34">
        <f t="shared" si="73"/>
        <v>1</v>
      </c>
      <c r="N91" s="35">
        <f t="shared" ref="N91:N94" si="74">+M91/L91</f>
        <v>0.5</v>
      </c>
      <c r="O91" s="2"/>
      <c r="P91" s="2"/>
      <c r="Q91" s="2"/>
      <c r="R91" s="2"/>
      <c r="S91" s="2"/>
      <c r="T91" s="2"/>
      <c r="U91" s="2"/>
      <c r="V91" s="2"/>
      <c r="W91" s="2"/>
      <c r="X91" s="2"/>
      <c r="Y91" s="2"/>
      <c r="Z91" s="2"/>
    </row>
    <row r="92" spans="1:26" ht="15.75" customHeight="1">
      <c r="A92" s="6"/>
      <c r="B92" s="44" t="s">
        <v>59</v>
      </c>
      <c r="C92" s="34">
        <v>0</v>
      </c>
      <c r="D92" s="34">
        <v>0</v>
      </c>
      <c r="E92" s="35">
        <v>1</v>
      </c>
      <c r="F92" s="34">
        <f>+SUM(' PTEP 2024-v2'!AF88)</f>
        <v>1</v>
      </c>
      <c r="G92" s="34">
        <f>+SUM(' PTEP 2024-v2'!AG88)</f>
        <v>0.2</v>
      </c>
      <c r="H92" s="35">
        <f t="shared" si="72"/>
        <v>0.2</v>
      </c>
      <c r="I92" s="34"/>
      <c r="J92" s="34"/>
      <c r="K92" s="34"/>
      <c r="L92" s="34">
        <f t="shared" ref="L92:M92" si="75">+C92+F92</f>
        <v>1</v>
      </c>
      <c r="M92" s="34">
        <f t="shared" si="75"/>
        <v>0.2</v>
      </c>
      <c r="N92" s="35">
        <f t="shared" si="74"/>
        <v>0.2</v>
      </c>
      <c r="O92" s="2"/>
      <c r="P92" s="2"/>
      <c r="Q92" s="2"/>
      <c r="R92" s="2"/>
      <c r="S92" s="2"/>
      <c r="T92" s="2"/>
      <c r="U92" s="2"/>
      <c r="V92" s="2"/>
      <c r="W92" s="2"/>
      <c r="X92" s="2"/>
      <c r="Y92" s="2"/>
      <c r="Z92" s="2"/>
    </row>
    <row r="93" spans="1:26" ht="15.75" customHeight="1">
      <c r="A93" s="6"/>
      <c r="B93" s="44" t="s">
        <v>60</v>
      </c>
      <c r="C93" s="34">
        <v>0</v>
      </c>
      <c r="D93" s="34">
        <v>0</v>
      </c>
      <c r="E93" s="35">
        <v>1</v>
      </c>
      <c r="F93" s="34">
        <f>+SUM(' PTEP 2024-v2'!AF89)</f>
        <v>1</v>
      </c>
      <c r="G93" s="34">
        <f>+SUM(' PTEP 2024-v2'!AG89)</f>
        <v>1</v>
      </c>
      <c r="H93" s="35">
        <f t="shared" si="72"/>
        <v>1</v>
      </c>
      <c r="I93" s="34"/>
      <c r="J93" s="34"/>
      <c r="K93" s="34"/>
      <c r="L93" s="34">
        <f t="shared" ref="L93:M93" si="76">+C93+F93</f>
        <v>1</v>
      </c>
      <c r="M93" s="34">
        <f t="shared" si="76"/>
        <v>1</v>
      </c>
      <c r="N93" s="35">
        <f t="shared" si="74"/>
        <v>1</v>
      </c>
      <c r="O93" s="2"/>
      <c r="P93" s="2"/>
      <c r="Q93" s="2"/>
      <c r="R93" s="2"/>
      <c r="S93" s="2"/>
      <c r="T93" s="2"/>
      <c r="U93" s="2"/>
      <c r="V93" s="2"/>
      <c r="W93" s="2"/>
      <c r="X93" s="2"/>
      <c r="Y93" s="2"/>
      <c r="Z93" s="2"/>
    </row>
    <row r="94" spans="1:26" ht="15.75" customHeight="1">
      <c r="A94" s="6"/>
      <c r="B94" s="39" t="s">
        <v>34</v>
      </c>
      <c r="C94" s="40">
        <f>SUM(C91:C93)</f>
        <v>1</v>
      </c>
      <c r="D94" s="41">
        <v>0</v>
      </c>
      <c r="E94" s="42">
        <f>+D94/C94</f>
        <v>0</v>
      </c>
      <c r="F94" s="41">
        <f t="shared" ref="F94:G94" si="77">+SUM(F91:F93)</f>
        <v>3</v>
      </c>
      <c r="G94" s="41">
        <f t="shared" si="77"/>
        <v>2.2000000000000002</v>
      </c>
      <c r="H94" s="42">
        <f t="shared" si="72"/>
        <v>0.73333333333333339</v>
      </c>
      <c r="I94" s="41">
        <v>0</v>
      </c>
      <c r="J94" s="41">
        <v>0</v>
      </c>
      <c r="K94" s="42">
        <v>0</v>
      </c>
      <c r="L94" s="41">
        <f t="shared" ref="L94:M94" si="78">SUM(L91:L93)</f>
        <v>4</v>
      </c>
      <c r="M94" s="41">
        <f t="shared" si="78"/>
        <v>2.2000000000000002</v>
      </c>
      <c r="N94" s="42">
        <f t="shared" si="74"/>
        <v>0.55000000000000004</v>
      </c>
      <c r="O94" s="45"/>
      <c r="P94" s="2"/>
      <c r="Q94" s="2"/>
      <c r="R94" s="2"/>
      <c r="S94" s="2"/>
      <c r="T94" s="2"/>
      <c r="U94" s="2"/>
      <c r="V94" s="2"/>
      <c r="W94" s="2"/>
      <c r="X94" s="2"/>
      <c r="Y94" s="2"/>
      <c r="Z94" s="2"/>
    </row>
    <row r="95" spans="1:26" ht="15.75" customHeight="1">
      <c r="A95" s="6"/>
      <c r="B95" s="44"/>
      <c r="C95" s="6"/>
      <c r="D95" s="6"/>
      <c r="E95" s="6"/>
      <c r="F95" s="6"/>
      <c r="G95" s="6"/>
      <c r="H95" s="6"/>
      <c r="I95" s="6"/>
      <c r="J95" s="6"/>
      <c r="K95" s="6"/>
      <c r="L95" s="6"/>
      <c r="M95" s="6"/>
      <c r="N95" s="6"/>
      <c r="O95" s="2"/>
      <c r="P95" s="2"/>
      <c r="Q95" s="2"/>
      <c r="R95" s="2"/>
      <c r="S95" s="2"/>
      <c r="T95" s="2"/>
      <c r="U95" s="2"/>
      <c r="V95" s="2"/>
      <c r="W95" s="2"/>
      <c r="X95" s="2"/>
      <c r="Y95" s="2"/>
      <c r="Z95" s="2"/>
    </row>
    <row r="96" spans="1:26" ht="15.75" customHeight="1">
      <c r="A96" s="6"/>
      <c r="B96" s="30" t="s">
        <v>61</v>
      </c>
      <c r="C96" s="31" t="s">
        <v>8</v>
      </c>
      <c r="D96" s="32" t="s">
        <v>9</v>
      </c>
      <c r="E96" s="32" t="s">
        <v>10</v>
      </c>
      <c r="F96" s="32" t="s">
        <v>8</v>
      </c>
      <c r="G96" s="32" t="s">
        <v>9</v>
      </c>
      <c r="H96" s="32" t="s">
        <v>10</v>
      </c>
      <c r="I96" s="32" t="s">
        <v>8</v>
      </c>
      <c r="J96" s="32" t="s">
        <v>9</v>
      </c>
      <c r="K96" s="32" t="s">
        <v>10</v>
      </c>
      <c r="L96" s="32" t="s">
        <v>8</v>
      </c>
      <c r="M96" s="32" t="s">
        <v>9</v>
      </c>
      <c r="N96" s="32" t="s">
        <v>10</v>
      </c>
      <c r="O96" s="2"/>
      <c r="P96" s="2"/>
      <c r="Q96" s="2"/>
      <c r="R96" s="2"/>
      <c r="S96" s="2"/>
      <c r="T96" s="2"/>
      <c r="U96" s="2"/>
      <c r="V96" s="2"/>
      <c r="W96" s="2"/>
      <c r="X96" s="2"/>
      <c r="Y96" s="2"/>
      <c r="Z96" s="2"/>
    </row>
    <row r="97" spans="1:26" ht="15.75" customHeight="1">
      <c r="A97" s="6"/>
      <c r="B97" s="44" t="s">
        <v>62</v>
      </c>
      <c r="C97" s="34">
        <v>1</v>
      </c>
      <c r="D97" s="34">
        <v>0</v>
      </c>
      <c r="E97" s="35">
        <v>0</v>
      </c>
      <c r="F97" s="34">
        <f>+SUM(' PTEP 2024-v2'!AF91:AF92)</f>
        <v>1</v>
      </c>
      <c r="G97" s="34">
        <f>+SUM(' PTEP 2024-v2'!AG91:AG92)</f>
        <v>1</v>
      </c>
      <c r="H97" s="35">
        <f t="shared" ref="H97:H100" si="79">+SUM(G97/F97)</f>
        <v>1</v>
      </c>
      <c r="I97" s="34"/>
      <c r="J97" s="34"/>
      <c r="K97" s="34"/>
      <c r="L97" s="36">
        <f t="shared" ref="L97:M97" si="80">+C97+F97</f>
        <v>2</v>
      </c>
      <c r="M97" s="34">
        <f t="shared" si="80"/>
        <v>1</v>
      </c>
      <c r="N97" s="35">
        <f t="shared" ref="N97:N100" si="81">+M97/L97</f>
        <v>0.5</v>
      </c>
      <c r="O97" s="2"/>
      <c r="P97" s="2"/>
      <c r="Q97" s="2"/>
      <c r="R97" s="2"/>
      <c r="S97" s="2"/>
      <c r="T97" s="2"/>
      <c r="U97" s="2"/>
      <c r="V97" s="2"/>
      <c r="W97" s="2"/>
      <c r="X97" s="2"/>
      <c r="Y97" s="2"/>
      <c r="Z97" s="2"/>
    </row>
    <row r="98" spans="1:26" ht="15.75" customHeight="1">
      <c r="A98" s="6"/>
      <c r="B98" s="44" t="s">
        <v>63</v>
      </c>
      <c r="C98" s="34">
        <v>2</v>
      </c>
      <c r="D98" s="34">
        <v>1</v>
      </c>
      <c r="E98" s="35">
        <f t="shared" ref="E98:E100" si="82">D98/C98</f>
        <v>0.5</v>
      </c>
      <c r="F98" s="34">
        <f>+SUM(' PTEP 2024-v2'!AF93:AF94)</f>
        <v>1</v>
      </c>
      <c r="G98" s="34">
        <f>+SUM(' PTEP 2024-v2'!AG93:AG94)</f>
        <v>1</v>
      </c>
      <c r="H98" s="35">
        <f t="shared" si="79"/>
        <v>1</v>
      </c>
      <c r="I98" s="34"/>
      <c r="J98" s="34"/>
      <c r="K98" s="34"/>
      <c r="L98" s="36">
        <f t="shared" ref="L98:M98" si="83">+C98+F98</f>
        <v>3</v>
      </c>
      <c r="M98" s="34">
        <f t="shared" si="83"/>
        <v>2</v>
      </c>
      <c r="N98" s="35">
        <f t="shared" si="81"/>
        <v>0.66666666666666663</v>
      </c>
      <c r="O98" s="2"/>
      <c r="P98" s="2"/>
      <c r="Q98" s="2"/>
      <c r="R98" s="2"/>
      <c r="S98" s="2"/>
      <c r="T98" s="2"/>
      <c r="U98" s="2"/>
      <c r="V98" s="2"/>
      <c r="W98" s="2"/>
      <c r="X98" s="2"/>
      <c r="Y98" s="2"/>
      <c r="Z98" s="2"/>
    </row>
    <row r="99" spans="1:26" ht="15.75" customHeight="1">
      <c r="A99" s="6"/>
      <c r="B99" s="44" t="s">
        <v>64</v>
      </c>
      <c r="C99" s="34">
        <v>1</v>
      </c>
      <c r="D99" s="34">
        <v>0</v>
      </c>
      <c r="E99" s="35">
        <f t="shared" si="82"/>
        <v>0</v>
      </c>
      <c r="F99" s="34">
        <f>+SUM(' PTEP 2024-v2'!AF95)</f>
        <v>1</v>
      </c>
      <c r="G99" s="34">
        <f>+SUM(' PTEP 2024-v2'!AG95)</f>
        <v>1</v>
      </c>
      <c r="H99" s="35">
        <f t="shared" si="79"/>
        <v>1</v>
      </c>
      <c r="I99" s="34"/>
      <c r="J99" s="34"/>
      <c r="K99" s="34"/>
      <c r="L99" s="36">
        <f t="shared" ref="L99:M99" si="84">+C99+F99</f>
        <v>2</v>
      </c>
      <c r="M99" s="34">
        <f t="shared" si="84"/>
        <v>1</v>
      </c>
      <c r="N99" s="35">
        <f t="shared" si="81"/>
        <v>0.5</v>
      </c>
      <c r="O99" s="2"/>
      <c r="P99" s="2"/>
      <c r="Q99" s="2"/>
      <c r="R99" s="2"/>
      <c r="S99" s="2"/>
      <c r="T99" s="2"/>
      <c r="U99" s="2"/>
      <c r="V99" s="2"/>
      <c r="W99" s="2"/>
      <c r="X99" s="2"/>
      <c r="Y99" s="2"/>
      <c r="Z99" s="2"/>
    </row>
    <row r="100" spans="1:26" ht="15.75" customHeight="1">
      <c r="A100" s="6"/>
      <c r="B100" s="44" t="s">
        <v>65</v>
      </c>
      <c r="C100" s="34">
        <v>1</v>
      </c>
      <c r="D100" s="34">
        <v>0</v>
      </c>
      <c r="E100" s="35">
        <f t="shared" si="82"/>
        <v>0</v>
      </c>
      <c r="F100" s="34">
        <f>+SUM(' PTEP 2024-v2'!AF96:AF97)</f>
        <v>2</v>
      </c>
      <c r="G100" s="34">
        <f>+SUM(' PTEP 2024-v2'!AG96:AG97)</f>
        <v>1</v>
      </c>
      <c r="H100" s="35">
        <f t="shared" si="79"/>
        <v>0.5</v>
      </c>
      <c r="I100" s="34"/>
      <c r="J100" s="34"/>
      <c r="K100" s="34"/>
      <c r="L100" s="36">
        <f t="shared" ref="L100:M100" si="85">+C100+F100</f>
        <v>3</v>
      </c>
      <c r="M100" s="34">
        <f t="shared" si="85"/>
        <v>1</v>
      </c>
      <c r="N100" s="35">
        <f t="shared" si="81"/>
        <v>0.33333333333333331</v>
      </c>
      <c r="O100" s="2"/>
      <c r="P100" s="2"/>
      <c r="Q100" s="2"/>
      <c r="R100" s="2"/>
      <c r="S100" s="2"/>
      <c r="T100" s="2"/>
      <c r="U100" s="2"/>
      <c r="V100" s="2"/>
      <c r="W100" s="2"/>
      <c r="X100" s="2"/>
      <c r="Y100" s="2"/>
      <c r="Z100" s="2"/>
    </row>
    <row r="101" spans="1:26" ht="15.75" customHeight="1">
      <c r="A101" s="6"/>
      <c r="B101" s="44" t="s">
        <v>66</v>
      </c>
      <c r="C101" s="34">
        <v>0</v>
      </c>
      <c r="D101" s="34">
        <v>0</v>
      </c>
      <c r="E101" s="35">
        <v>0</v>
      </c>
      <c r="F101" s="36">
        <f>+' PTEP 2024-v2'!AF98</f>
        <v>0</v>
      </c>
      <c r="G101" s="36">
        <f>+' PTEP 2024-v2'!AG98</f>
        <v>0</v>
      </c>
      <c r="H101" s="35">
        <v>1</v>
      </c>
      <c r="I101" s="36"/>
      <c r="J101" s="36"/>
      <c r="K101" s="34"/>
      <c r="L101" s="36">
        <f t="shared" ref="L101:M101" si="86">+C101+F101</f>
        <v>0</v>
      </c>
      <c r="M101" s="34">
        <f t="shared" si="86"/>
        <v>0</v>
      </c>
      <c r="N101" s="35">
        <v>1</v>
      </c>
      <c r="O101" s="28"/>
      <c r="P101" s="2"/>
      <c r="Q101" s="2"/>
      <c r="R101" s="2"/>
      <c r="S101" s="2"/>
      <c r="T101" s="2"/>
      <c r="U101" s="2"/>
      <c r="V101" s="2"/>
      <c r="W101" s="2"/>
      <c r="X101" s="2"/>
      <c r="Y101" s="2"/>
      <c r="Z101" s="2"/>
    </row>
    <row r="102" spans="1:26" ht="15.75" customHeight="1">
      <c r="A102" s="6"/>
      <c r="B102" s="39" t="s">
        <v>34</v>
      </c>
      <c r="C102" s="40">
        <f t="shared" ref="C102:D102" si="87">SUM(C97:C101)</f>
        <v>5</v>
      </c>
      <c r="D102" s="41">
        <f t="shared" si="87"/>
        <v>1</v>
      </c>
      <c r="E102" s="42">
        <f>D102/C102</f>
        <v>0.2</v>
      </c>
      <c r="F102" s="41">
        <f t="shared" ref="F102:G102" si="88">+SUM(F97:F101)</f>
        <v>5</v>
      </c>
      <c r="G102" s="41">
        <f t="shared" si="88"/>
        <v>4</v>
      </c>
      <c r="H102" s="42">
        <f>+G102/F102</f>
        <v>0.8</v>
      </c>
      <c r="I102" s="41">
        <v>0</v>
      </c>
      <c r="J102" s="41">
        <v>0</v>
      </c>
      <c r="K102" s="42">
        <v>0</v>
      </c>
      <c r="L102" s="41">
        <f t="shared" ref="L102:M102" si="89">SUM(L97:L101)</f>
        <v>10</v>
      </c>
      <c r="M102" s="41">
        <f t="shared" si="89"/>
        <v>5</v>
      </c>
      <c r="N102" s="42">
        <f>M102/L102</f>
        <v>0.5</v>
      </c>
      <c r="O102" s="45"/>
      <c r="P102" s="2"/>
      <c r="Q102" s="2"/>
      <c r="R102" s="2"/>
      <c r="S102" s="2"/>
      <c r="T102" s="2"/>
      <c r="U102" s="2"/>
      <c r="V102" s="2"/>
      <c r="W102" s="2"/>
      <c r="X102" s="2"/>
      <c r="Y102" s="2"/>
      <c r="Z102" s="2"/>
    </row>
    <row r="103" spans="1:26" ht="15.75" customHeight="1">
      <c r="A103" s="6"/>
      <c r="B103" s="44"/>
      <c r="C103" s="6"/>
      <c r="D103" s="6"/>
      <c r="E103" s="6"/>
      <c r="F103" s="6"/>
      <c r="G103" s="6"/>
      <c r="H103" s="6"/>
      <c r="I103" s="6"/>
      <c r="J103" s="6"/>
      <c r="K103" s="6"/>
      <c r="L103" s="6"/>
      <c r="M103" s="6"/>
      <c r="N103" s="6"/>
      <c r="O103" s="2"/>
      <c r="P103" s="2"/>
      <c r="Q103" s="2"/>
      <c r="R103" s="2"/>
      <c r="S103" s="2"/>
      <c r="T103" s="2"/>
      <c r="U103" s="2"/>
      <c r="V103" s="2"/>
      <c r="W103" s="2"/>
      <c r="X103" s="2"/>
      <c r="Y103" s="2"/>
      <c r="Z103" s="2"/>
    </row>
    <row r="104" spans="1:26" ht="15.75" customHeight="1">
      <c r="A104" s="6"/>
      <c r="B104" s="30" t="s">
        <v>67</v>
      </c>
      <c r="C104" s="31" t="s">
        <v>8</v>
      </c>
      <c r="D104" s="32" t="s">
        <v>9</v>
      </c>
      <c r="E104" s="32" t="s">
        <v>10</v>
      </c>
      <c r="F104" s="32" t="s">
        <v>8</v>
      </c>
      <c r="G104" s="32" t="s">
        <v>9</v>
      </c>
      <c r="H104" s="32" t="s">
        <v>10</v>
      </c>
      <c r="I104" s="32" t="s">
        <v>8</v>
      </c>
      <c r="J104" s="32" t="s">
        <v>9</v>
      </c>
      <c r="K104" s="32" t="s">
        <v>10</v>
      </c>
      <c r="L104" s="32" t="s">
        <v>8</v>
      </c>
      <c r="M104" s="32" t="s">
        <v>9</v>
      </c>
      <c r="N104" s="32" t="s">
        <v>10</v>
      </c>
      <c r="O104" s="2"/>
      <c r="P104" s="2"/>
      <c r="Q104" s="2"/>
      <c r="R104" s="2"/>
      <c r="S104" s="2"/>
      <c r="T104" s="2"/>
      <c r="U104" s="2"/>
      <c r="V104" s="2"/>
      <c r="W104" s="2"/>
      <c r="X104" s="2"/>
      <c r="Y104" s="2"/>
      <c r="Z104" s="2"/>
    </row>
    <row r="105" spans="1:26" ht="15.75" customHeight="1">
      <c r="A105" s="6"/>
      <c r="B105" s="44" t="s">
        <v>68</v>
      </c>
      <c r="C105" s="34">
        <v>2</v>
      </c>
      <c r="D105" s="34">
        <v>2</v>
      </c>
      <c r="E105" s="35">
        <f t="shared" ref="E105:E110" si="90">D105/C105</f>
        <v>1</v>
      </c>
      <c r="F105" s="34">
        <f>+SUM(' PTEP 2024-v2'!AF100:AF101)</f>
        <v>1</v>
      </c>
      <c r="G105" s="34">
        <f>+SUM(' PTEP 2024-v2'!AG100:AG101)</f>
        <v>1</v>
      </c>
      <c r="H105" s="35">
        <f>+G105/F105</f>
        <v>1</v>
      </c>
      <c r="I105" s="34"/>
      <c r="J105" s="34"/>
      <c r="K105" s="34"/>
      <c r="L105" s="34">
        <f t="shared" ref="L105:M105" si="91">+C105+F105</f>
        <v>3</v>
      </c>
      <c r="M105" s="34">
        <f t="shared" si="91"/>
        <v>3</v>
      </c>
      <c r="N105" s="35">
        <f t="shared" ref="N105:N109" si="92">+M105/L105</f>
        <v>1</v>
      </c>
      <c r="O105" s="2"/>
      <c r="P105" s="2"/>
      <c r="Q105" s="2"/>
      <c r="R105" s="2"/>
      <c r="S105" s="2"/>
      <c r="T105" s="2"/>
      <c r="U105" s="2"/>
      <c r="V105" s="2"/>
      <c r="W105" s="2"/>
      <c r="X105" s="2"/>
      <c r="Y105" s="2"/>
      <c r="Z105" s="2"/>
    </row>
    <row r="106" spans="1:26" ht="15.75" customHeight="1">
      <c r="A106" s="6"/>
      <c r="B106" s="44" t="s">
        <v>69</v>
      </c>
      <c r="C106" s="34">
        <v>1</v>
      </c>
      <c r="D106" s="34">
        <v>1</v>
      </c>
      <c r="E106" s="35">
        <f t="shared" si="90"/>
        <v>1</v>
      </c>
      <c r="F106" s="34">
        <f>+SUM(' PTEP 2024-v2'!AF102)</f>
        <v>0</v>
      </c>
      <c r="G106" s="34">
        <f>+SUM(' PTEP 2024-v2'!AG102)</f>
        <v>0</v>
      </c>
      <c r="H106" s="35">
        <v>1</v>
      </c>
      <c r="I106" s="34"/>
      <c r="J106" s="34"/>
      <c r="K106" s="34"/>
      <c r="L106" s="34">
        <f t="shared" ref="L106:M106" si="93">+C106+F106</f>
        <v>1</v>
      </c>
      <c r="M106" s="34">
        <f t="shared" si="93"/>
        <v>1</v>
      </c>
      <c r="N106" s="35">
        <f t="shared" si="92"/>
        <v>1</v>
      </c>
      <c r="O106" s="2"/>
      <c r="P106" s="2"/>
      <c r="Q106" s="2"/>
      <c r="R106" s="2"/>
      <c r="S106" s="2"/>
      <c r="T106" s="2"/>
      <c r="U106" s="2"/>
      <c r="V106" s="2"/>
      <c r="W106" s="2"/>
      <c r="X106" s="2"/>
      <c r="Y106" s="2"/>
      <c r="Z106" s="2"/>
    </row>
    <row r="107" spans="1:26" ht="15.75" customHeight="1">
      <c r="A107" s="6"/>
      <c r="B107" s="44" t="s">
        <v>70</v>
      </c>
      <c r="C107" s="34">
        <v>1</v>
      </c>
      <c r="D107" s="34">
        <v>0</v>
      </c>
      <c r="E107" s="35">
        <f t="shared" si="90"/>
        <v>0</v>
      </c>
      <c r="F107" s="34">
        <f>+SUM(' PTEP 2024-v2'!AF103)</f>
        <v>1</v>
      </c>
      <c r="G107" s="34">
        <f>+SUM(' PTEP 2024-v2'!AG103)</f>
        <v>1</v>
      </c>
      <c r="H107" s="35">
        <f t="shared" ref="H107:H110" si="94">+G107/F107</f>
        <v>1</v>
      </c>
      <c r="I107" s="34"/>
      <c r="J107" s="34"/>
      <c r="K107" s="34"/>
      <c r="L107" s="34">
        <f t="shared" ref="L107:M107" si="95">+C107+F107</f>
        <v>2</v>
      </c>
      <c r="M107" s="34">
        <f t="shared" si="95"/>
        <v>1</v>
      </c>
      <c r="N107" s="35">
        <f t="shared" si="92"/>
        <v>0.5</v>
      </c>
      <c r="O107" s="2"/>
      <c r="P107" s="2"/>
      <c r="Q107" s="2"/>
      <c r="R107" s="2"/>
      <c r="S107" s="2"/>
      <c r="T107" s="2"/>
      <c r="U107" s="2"/>
      <c r="V107" s="2"/>
      <c r="W107" s="2"/>
      <c r="X107" s="2"/>
      <c r="Y107" s="2"/>
      <c r="Z107" s="2"/>
    </row>
    <row r="108" spans="1:26" ht="15.75" customHeight="1">
      <c r="A108" s="6"/>
      <c r="B108" s="44" t="s">
        <v>71</v>
      </c>
      <c r="C108" s="34">
        <v>1</v>
      </c>
      <c r="D108" s="34">
        <v>0</v>
      </c>
      <c r="E108" s="35">
        <f t="shared" si="90"/>
        <v>0</v>
      </c>
      <c r="F108" s="34">
        <f>+SUM(' PTEP 2024-v2'!AF104:AF105)</f>
        <v>1</v>
      </c>
      <c r="G108" s="34">
        <f>+SUM(' PTEP 2024-v2'!AG104:AG105)</f>
        <v>0</v>
      </c>
      <c r="H108" s="35">
        <f t="shared" si="94"/>
        <v>0</v>
      </c>
      <c r="I108" s="34"/>
      <c r="J108" s="34"/>
      <c r="K108" s="34"/>
      <c r="L108" s="34">
        <f t="shared" ref="L108:M108" si="96">+C108+F108</f>
        <v>2</v>
      </c>
      <c r="M108" s="34">
        <f t="shared" si="96"/>
        <v>0</v>
      </c>
      <c r="N108" s="35">
        <f t="shared" si="92"/>
        <v>0</v>
      </c>
      <c r="O108" s="2"/>
      <c r="P108" s="2"/>
      <c r="Q108" s="2"/>
      <c r="R108" s="2"/>
      <c r="S108" s="2"/>
      <c r="T108" s="2"/>
      <c r="U108" s="2"/>
      <c r="V108" s="2"/>
      <c r="W108" s="2"/>
      <c r="X108" s="2"/>
      <c r="Y108" s="2"/>
      <c r="Z108" s="2"/>
    </row>
    <row r="109" spans="1:26" ht="15.75" customHeight="1">
      <c r="A109" s="6"/>
      <c r="B109" s="44" t="s">
        <v>72</v>
      </c>
      <c r="C109" s="34">
        <v>1</v>
      </c>
      <c r="D109" s="34">
        <v>1</v>
      </c>
      <c r="E109" s="35">
        <f t="shared" si="90"/>
        <v>1</v>
      </c>
      <c r="F109" s="34">
        <f>+SUM(' PTEP 2024-v2'!AF106)</f>
        <v>1</v>
      </c>
      <c r="G109" s="34">
        <f>+SUM(' PTEP 2024-v2'!AG106)</f>
        <v>1</v>
      </c>
      <c r="H109" s="35">
        <f t="shared" si="94"/>
        <v>1</v>
      </c>
      <c r="I109" s="34"/>
      <c r="J109" s="34"/>
      <c r="K109" s="34"/>
      <c r="L109" s="34">
        <f t="shared" ref="L109:M109" si="97">+C109+F109</f>
        <v>2</v>
      </c>
      <c r="M109" s="34">
        <f t="shared" si="97"/>
        <v>2</v>
      </c>
      <c r="N109" s="35">
        <f t="shared" si="92"/>
        <v>1</v>
      </c>
      <c r="O109" s="2"/>
      <c r="P109" s="2"/>
      <c r="Q109" s="2"/>
      <c r="R109" s="2"/>
      <c r="S109" s="2"/>
      <c r="T109" s="2"/>
      <c r="U109" s="2"/>
      <c r="V109" s="2"/>
      <c r="W109" s="2"/>
      <c r="X109" s="2"/>
      <c r="Y109" s="2"/>
      <c r="Z109" s="2"/>
    </row>
    <row r="110" spans="1:26" ht="15.75" customHeight="1">
      <c r="A110" s="6"/>
      <c r="B110" s="39" t="s">
        <v>34</v>
      </c>
      <c r="C110" s="40">
        <f t="shared" ref="C110:D110" si="98">SUM(C105:C109)</f>
        <v>6</v>
      </c>
      <c r="D110" s="40">
        <f t="shared" si="98"/>
        <v>4</v>
      </c>
      <c r="E110" s="42">
        <f t="shared" si="90"/>
        <v>0.66666666666666663</v>
      </c>
      <c r="F110" s="41">
        <f t="shared" ref="F110:G110" si="99">+SUM(F105:F109)</f>
        <v>4</v>
      </c>
      <c r="G110" s="41">
        <f t="shared" si="99"/>
        <v>3</v>
      </c>
      <c r="H110" s="42">
        <f t="shared" si="94"/>
        <v>0.75</v>
      </c>
      <c r="I110" s="41">
        <v>0</v>
      </c>
      <c r="J110" s="41">
        <v>0</v>
      </c>
      <c r="K110" s="41">
        <v>0</v>
      </c>
      <c r="L110" s="41">
        <f t="shared" ref="L110:M110" si="100">SUM(L105:L109)</f>
        <v>10</v>
      </c>
      <c r="M110" s="41">
        <f t="shared" si="100"/>
        <v>7</v>
      </c>
      <c r="N110" s="42">
        <f>M110/L110</f>
        <v>0.7</v>
      </c>
      <c r="O110" s="45"/>
      <c r="P110" s="2"/>
      <c r="Q110" s="2"/>
      <c r="R110" s="2"/>
      <c r="S110" s="2"/>
      <c r="T110" s="2"/>
      <c r="U110" s="2"/>
      <c r="V110" s="2"/>
      <c r="W110" s="2"/>
      <c r="X110" s="2"/>
      <c r="Y110" s="2"/>
      <c r="Z110" s="2"/>
    </row>
    <row r="111" spans="1:26" ht="15.75" customHeight="1">
      <c r="A111" s="6"/>
      <c r="B111" s="44"/>
      <c r="C111" s="6"/>
      <c r="D111" s="6"/>
      <c r="E111" s="6"/>
      <c r="F111" s="6"/>
      <c r="G111" s="6"/>
      <c r="H111" s="6"/>
      <c r="I111" s="6"/>
      <c r="J111" s="6"/>
      <c r="K111" s="6"/>
      <c r="L111" s="6"/>
      <c r="M111" s="6"/>
      <c r="N111" s="6"/>
      <c r="O111" s="2"/>
      <c r="P111" s="2"/>
      <c r="Q111" s="2"/>
      <c r="R111" s="2"/>
      <c r="S111" s="2"/>
      <c r="T111" s="2"/>
      <c r="U111" s="2"/>
      <c r="V111" s="2"/>
      <c r="W111" s="2"/>
      <c r="X111" s="2"/>
      <c r="Y111" s="2"/>
      <c r="Z111" s="2"/>
    </row>
    <row r="112" spans="1:26" ht="15.75" customHeight="1">
      <c r="A112" s="6"/>
      <c r="B112" s="30" t="s">
        <v>73</v>
      </c>
      <c r="C112" s="31" t="s">
        <v>8</v>
      </c>
      <c r="D112" s="32" t="s">
        <v>9</v>
      </c>
      <c r="E112" s="32" t="s">
        <v>10</v>
      </c>
      <c r="F112" s="32" t="s">
        <v>8</v>
      </c>
      <c r="G112" s="32" t="s">
        <v>9</v>
      </c>
      <c r="H112" s="32" t="s">
        <v>10</v>
      </c>
      <c r="I112" s="32" t="s">
        <v>8</v>
      </c>
      <c r="J112" s="32" t="s">
        <v>9</v>
      </c>
      <c r="K112" s="32" t="s">
        <v>10</v>
      </c>
      <c r="L112" s="32" t="s">
        <v>8</v>
      </c>
      <c r="M112" s="32" t="s">
        <v>9</v>
      </c>
      <c r="N112" s="32" t="s">
        <v>10</v>
      </c>
      <c r="O112" s="2"/>
      <c r="P112" s="2"/>
      <c r="Q112" s="2"/>
      <c r="R112" s="2"/>
      <c r="S112" s="2"/>
      <c r="T112" s="2"/>
      <c r="U112" s="2"/>
      <c r="V112" s="2"/>
      <c r="W112" s="2"/>
      <c r="X112" s="2"/>
      <c r="Y112" s="2"/>
      <c r="Z112" s="2"/>
    </row>
    <row r="113" spans="1:26" ht="15.75" customHeight="1">
      <c r="A113" s="6"/>
      <c r="B113" s="44" t="s">
        <v>74</v>
      </c>
      <c r="C113" s="34">
        <v>0</v>
      </c>
      <c r="D113" s="34">
        <v>0</v>
      </c>
      <c r="E113" s="46">
        <v>1</v>
      </c>
      <c r="F113" s="34">
        <f>+SUM(' PTEP 2024-v2'!AF108)</f>
        <v>0</v>
      </c>
      <c r="G113" s="34">
        <f>+SUM(' PTEP 2024-v2'!AG108)</f>
        <v>0</v>
      </c>
      <c r="H113" s="35">
        <v>1</v>
      </c>
      <c r="I113" s="47"/>
      <c r="J113" s="34"/>
      <c r="K113" s="34"/>
      <c r="L113" s="34">
        <v>0</v>
      </c>
      <c r="M113" s="34">
        <v>0</v>
      </c>
      <c r="N113" s="46">
        <v>1</v>
      </c>
      <c r="O113" s="2"/>
      <c r="P113" s="2"/>
      <c r="Q113" s="2"/>
      <c r="R113" s="2"/>
      <c r="S113" s="2"/>
      <c r="T113" s="2"/>
      <c r="U113" s="2"/>
      <c r="V113" s="2"/>
      <c r="W113" s="2"/>
      <c r="X113" s="2"/>
      <c r="Y113" s="2"/>
      <c r="Z113" s="2"/>
    </row>
    <row r="114" spans="1:26" ht="15.75" customHeight="1">
      <c r="A114" s="6"/>
      <c r="B114" s="44" t="s">
        <v>75</v>
      </c>
      <c r="C114" s="34">
        <v>0</v>
      </c>
      <c r="D114" s="34">
        <v>0</v>
      </c>
      <c r="E114" s="46">
        <v>1</v>
      </c>
      <c r="F114" s="34">
        <f>+SUM(' PTEP 2024-v2'!AF109)</f>
        <v>0</v>
      </c>
      <c r="G114" s="34">
        <f>+SUM(' PTEP 2024-v2'!AG109)</f>
        <v>0</v>
      </c>
      <c r="H114" s="35">
        <v>1</v>
      </c>
      <c r="I114" s="47"/>
      <c r="J114" s="34"/>
      <c r="K114" s="34"/>
      <c r="L114" s="34">
        <v>0</v>
      </c>
      <c r="M114" s="34">
        <v>0</v>
      </c>
      <c r="N114" s="46">
        <v>1</v>
      </c>
      <c r="O114" s="2"/>
      <c r="P114" s="2"/>
      <c r="Q114" s="2"/>
      <c r="R114" s="2"/>
      <c r="S114" s="2"/>
      <c r="T114" s="2"/>
      <c r="U114" s="2"/>
      <c r="V114" s="2"/>
      <c r="W114" s="2"/>
      <c r="X114" s="2"/>
      <c r="Y114" s="2"/>
      <c r="Z114" s="2"/>
    </row>
    <row r="115" spans="1:26" ht="15.75" customHeight="1">
      <c r="A115" s="6"/>
      <c r="B115" s="44" t="s">
        <v>76</v>
      </c>
      <c r="C115" s="34">
        <v>0</v>
      </c>
      <c r="D115" s="34">
        <v>0</v>
      </c>
      <c r="E115" s="46">
        <v>1</v>
      </c>
      <c r="F115" s="34">
        <f>+SUM(' PTEP 2024-v2'!AF110)</f>
        <v>0</v>
      </c>
      <c r="G115" s="34">
        <f>+SUM(' PTEP 2024-v2'!AG110)</f>
        <v>0</v>
      </c>
      <c r="H115" s="35">
        <v>1</v>
      </c>
      <c r="I115" s="47"/>
      <c r="J115" s="34"/>
      <c r="K115" s="34"/>
      <c r="L115" s="34">
        <v>0</v>
      </c>
      <c r="M115" s="34">
        <v>0</v>
      </c>
      <c r="N115" s="46">
        <v>1</v>
      </c>
      <c r="O115" s="2"/>
      <c r="P115" s="2"/>
      <c r="Q115" s="2"/>
      <c r="R115" s="2"/>
      <c r="S115" s="2"/>
      <c r="T115" s="2"/>
      <c r="U115" s="2"/>
      <c r="V115" s="2"/>
      <c r="W115" s="2"/>
      <c r="X115" s="2"/>
      <c r="Y115" s="2"/>
      <c r="Z115" s="2"/>
    </row>
    <row r="116" spans="1:26" ht="15.75" customHeight="1">
      <c r="A116" s="6"/>
      <c r="B116" s="39" t="s">
        <v>34</v>
      </c>
      <c r="C116" s="40">
        <v>0</v>
      </c>
      <c r="D116" s="41">
        <v>0</v>
      </c>
      <c r="E116" s="42">
        <v>1</v>
      </c>
      <c r="F116" s="41">
        <f t="shared" ref="F116:G116" si="101">+SUM(F113:F115)</f>
        <v>0</v>
      </c>
      <c r="G116" s="41">
        <f t="shared" si="101"/>
        <v>0</v>
      </c>
      <c r="H116" s="48">
        <v>1</v>
      </c>
      <c r="I116" s="41">
        <v>0</v>
      </c>
      <c r="J116" s="41">
        <v>0</v>
      </c>
      <c r="K116" s="42">
        <v>0</v>
      </c>
      <c r="L116" s="41">
        <v>0</v>
      </c>
      <c r="M116" s="41">
        <v>0</v>
      </c>
      <c r="N116" s="42">
        <v>1</v>
      </c>
      <c r="O116" s="45"/>
      <c r="P116" s="2"/>
      <c r="Q116" s="2"/>
      <c r="R116" s="2"/>
      <c r="S116" s="2"/>
      <c r="T116" s="2"/>
      <c r="U116" s="2"/>
      <c r="V116" s="2"/>
      <c r="W116" s="2"/>
      <c r="X116" s="2"/>
      <c r="Y116" s="2"/>
      <c r="Z116" s="2"/>
    </row>
    <row r="117" spans="1:26" ht="15.75" customHeight="1">
      <c r="A117" s="6"/>
      <c r="B117" s="44"/>
      <c r="C117" s="6"/>
      <c r="D117" s="6"/>
      <c r="E117" s="6"/>
      <c r="F117" s="6"/>
      <c r="G117" s="6"/>
      <c r="H117" s="6"/>
      <c r="I117" s="6"/>
      <c r="J117" s="6"/>
      <c r="K117" s="6"/>
      <c r="L117" s="6"/>
      <c r="M117" s="6"/>
      <c r="N117" s="6"/>
      <c r="O117" s="2"/>
      <c r="P117" s="2"/>
      <c r="Q117" s="2"/>
      <c r="R117" s="2"/>
      <c r="S117" s="2"/>
      <c r="T117" s="2"/>
      <c r="U117" s="2"/>
      <c r="V117" s="2"/>
      <c r="W117" s="2"/>
      <c r="X117" s="2"/>
      <c r="Y117" s="2"/>
      <c r="Z117" s="2"/>
    </row>
    <row r="118" spans="1:26" ht="15.75" customHeight="1">
      <c r="A118" s="6"/>
      <c r="B118" s="49" t="s">
        <v>77</v>
      </c>
      <c r="C118" s="583" t="s">
        <v>78</v>
      </c>
      <c r="D118" s="584"/>
      <c r="E118" s="20"/>
      <c r="F118" s="20"/>
      <c r="G118" s="20"/>
      <c r="H118" s="50"/>
      <c r="I118" s="20"/>
      <c r="J118" s="2"/>
      <c r="K118" s="50"/>
      <c r="L118" s="50"/>
      <c r="M118" s="50"/>
      <c r="N118" s="50"/>
      <c r="O118" s="2"/>
      <c r="P118" s="2"/>
      <c r="Q118" s="2"/>
      <c r="R118" s="2"/>
      <c r="S118" s="2"/>
      <c r="T118" s="2"/>
      <c r="U118" s="2"/>
      <c r="V118" s="2"/>
      <c r="W118" s="2"/>
      <c r="X118" s="2"/>
      <c r="Y118" s="2"/>
      <c r="Z118" s="2"/>
    </row>
    <row r="119" spans="1:26" ht="15.75" customHeight="1">
      <c r="A119" s="6"/>
      <c r="B119" s="37" t="s">
        <v>79</v>
      </c>
      <c r="C119" s="585" t="s">
        <v>80</v>
      </c>
      <c r="D119" s="584"/>
      <c r="E119" s="584"/>
      <c r="F119" s="584"/>
      <c r="G119" s="584"/>
      <c r="H119" s="584"/>
      <c r="I119" s="584"/>
      <c r="J119" s="584"/>
      <c r="K119" s="584"/>
      <c r="L119" s="584"/>
      <c r="M119" s="584"/>
      <c r="N119" s="584"/>
      <c r="O119" s="44"/>
      <c r="P119" s="2"/>
      <c r="Q119" s="2"/>
      <c r="R119" s="2"/>
      <c r="S119" s="2"/>
      <c r="T119" s="2"/>
      <c r="U119" s="2"/>
      <c r="V119" s="2"/>
      <c r="W119" s="2"/>
      <c r="X119" s="2"/>
      <c r="Y119" s="2"/>
      <c r="Z119" s="2"/>
    </row>
    <row r="120" spans="1:26" ht="15.75" customHeight="1">
      <c r="A120" s="6"/>
      <c r="B120" s="44" t="s">
        <v>81</v>
      </c>
      <c r="C120" s="50"/>
      <c r="D120" s="50"/>
      <c r="E120" s="50"/>
      <c r="F120" s="50"/>
      <c r="G120" s="50"/>
      <c r="H120" s="50"/>
      <c r="I120" s="6"/>
      <c r="J120" s="6"/>
      <c r="K120" s="50"/>
      <c r="L120" s="50"/>
      <c r="M120" s="50"/>
      <c r="N120" s="50"/>
      <c r="O120" s="50"/>
      <c r="P120" s="2"/>
      <c r="Q120" s="2"/>
      <c r="R120" s="2"/>
      <c r="S120" s="2"/>
      <c r="T120" s="2"/>
      <c r="U120" s="2"/>
      <c r="V120" s="2"/>
      <c r="W120" s="2"/>
      <c r="X120" s="2"/>
      <c r="Y120" s="2"/>
      <c r="Z120" s="2"/>
    </row>
    <row r="121" spans="1:26" ht="15.75" customHeight="1">
      <c r="A121" s="6"/>
      <c r="B121" s="585" t="s">
        <v>82</v>
      </c>
      <c r="C121" s="584"/>
      <c r="D121" s="584"/>
      <c r="E121" s="584"/>
      <c r="F121" s="6"/>
      <c r="G121" s="6"/>
      <c r="H121" s="50"/>
      <c r="I121" s="6"/>
      <c r="J121" s="6"/>
      <c r="K121" s="6"/>
      <c r="L121" s="6"/>
      <c r="M121" s="6"/>
      <c r="N121" s="6"/>
      <c r="O121" s="2"/>
      <c r="P121" s="2"/>
      <c r="Q121" s="2"/>
      <c r="R121" s="2"/>
      <c r="S121" s="2"/>
      <c r="T121" s="2"/>
      <c r="U121" s="2"/>
      <c r="V121" s="2"/>
      <c r="W121" s="2"/>
      <c r="X121" s="2"/>
      <c r="Y121" s="2"/>
      <c r="Z121" s="2"/>
    </row>
    <row r="122" spans="1:26" ht="15.75" customHeight="1">
      <c r="A122" s="6"/>
      <c r="B122" s="585" t="s">
        <v>83</v>
      </c>
      <c r="C122" s="584"/>
      <c r="D122" s="584"/>
      <c r="E122" s="584"/>
      <c r="F122" s="50"/>
      <c r="G122" s="6"/>
      <c r="H122" s="50"/>
      <c r="I122" s="6"/>
      <c r="J122" s="6"/>
      <c r="K122" s="6"/>
      <c r="L122" s="6"/>
      <c r="M122" s="6"/>
      <c r="N122" s="6"/>
      <c r="O122" s="2"/>
      <c r="P122" s="2"/>
      <c r="Q122" s="2"/>
      <c r="R122" s="2"/>
      <c r="S122" s="2"/>
      <c r="T122" s="2"/>
      <c r="U122" s="2"/>
      <c r="V122" s="2"/>
      <c r="W122" s="2"/>
      <c r="X122" s="2"/>
      <c r="Y122" s="2"/>
      <c r="Z122" s="2"/>
    </row>
    <row r="123" spans="1:26" ht="15.75" customHeight="1">
      <c r="A123" s="6"/>
      <c r="B123" s="585" t="s">
        <v>84</v>
      </c>
      <c r="C123" s="584"/>
      <c r="D123" s="584"/>
      <c r="E123" s="584"/>
      <c r="F123" s="6"/>
      <c r="G123" s="6"/>
      <c r="H123" s="50"/>
      <c r="I123" s="6"/>
      <c r="J123" s="6"/>
      <c r="K123" s="6"/>
      <c r="L123" s="6"/>
      <c r="M123" s="6"/>
      <c r="N123" s="6"/>
      <c r="O123" s="2"/>
      <c r="P123" s="2"/>
      <c r="Q123" s="2"/>
      <c r="R123" s="2"/>
      <c r="S123" s="2"/>
      <c r="T123" s="2"/>
      <c r="U123" s="2"/>
      <c r="V123" s="2"/>
      <c r="W123" s="2"/>
      <c r="X123" s="2"/>
      <c r="Y123" s="2"/>
      <c r="Z123" s="2"/>
    </row>
    <row r="124" spans="1:26" ht="15.75" customHeight="1">
      <c r="A124" s="6"/>
      <c r="B124" s="44"/>
      <c r="C124" s="50"/>
      <c r="D124" s="50"/>
      <c r="E124" s="50"/>
      <c r="F124" s="6"/>
      <c r="G124" s="6"/>
      <c r="H124" s="50"/>
      <c r="I124" s="6"/>
      <c r="J124" s="6"/>
      <c r="K124" s="6"/>
      <c r="L124" s="6"/>
      <c r="M124" s="6"/>
      <c r="N124" s="6"/>
      <c r="O124" s="2"/>
      <c r="P124" s="2"/>
      <c r="Q124" s="2"/>
      <c r="R124" s="2"/>
      <c r="S124" s="2"/>
      <c r="T124" s="2"/>
      <c r="U124" s="2"/>
      <c r="V124" s="2"/>
      <c r="W124" s="2"/>
      <c r="X124" s="2"/>
      <c r="Y124" s="2"/>
      <c r="Z124" s="2"/>
    </row>
    <row r="125" spans="1:26" ht="15.75" customHeight="1">
      <c r="A125" s="6"/>
      <c r="B125" s="2"/>
      <c r="C125" s="44"/>
      <c r="D125" s="6"/>
      <c r="E125" s="6"/>
      <c r="F125" s="6"/>
      <c r="G125" s="6"/>
      <c r="H125" s="6"/>
      <c r="I125" s="6"/>
      <c r="J125" s="6"/>
      <c r="K125" s="6"/>
      <c r="L125" s="6"/>
      <c r="M125" s="6"/>
      <c r="N125" s="6"/>
      <c r="O125" s="2"/>
      <c r="P125" s="2"/>
      <c r="Q125" s="2"/>
      <c r="R125" s="2"/>
      <c r="S125" s="2"/>
      <c r="T125" s="2"/>
      <c r="U125" s="2"/>
      <c r="V125" s="2"/>
      <c r="W125" s="2"/>
      <c r="X125" s="2"/>
      <c r="Y125" s="2"/>
      <c r="Z125" s="2"/>
    </row>
    <row r="126" spans="1:26" ht="15.75" customHeight="1">
      <c r="A126" s="5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51"/>
      <c r="B127" s="52">
        <v>45548</v>
      </c>
      <c r="C127" s="53"/>
      <c r="D127" s="53"/>
      <c r="E127" s="53"/>
      <c r="F127" s="53"/>
      <c r="G127" s="53"/>
      <c r="H127" s="53"/>
      <c r="I127" s="53"/>
      <c r="J127" s="53"/>
      <c r="K127" s="53"/>
      <c r="L127" s="53"/>
      <c r="M127" s="53"/>
      <c r="N127" s="53"/>
      <c r="O127" s="2"/>
      <c r="P127" s="2"/>
      <c r="Q127" s="2"/>
      <c r="R127" s="2"/>
      <c r="S127" s="2"/>
      <c r="T127" s="2"/>
      <c r="U127" s="2"/>
      <c r="V127" s="2"/>
      <c r="W127" s="2"/>
      <c r="X127" s="2"/>
      <c r="Y127" s="2"/>
      <c r="Z127" s="2"/>
    </row>
    <row r="128" spans="1:26" ht="15.75" customHeight="1">
      <c r="A128" s="5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5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5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5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51"/>
      <c r="B132" s="2"/>
      <c r="C132" s="2"/>
      <c r="D132" s="712">
        <f>+D133*C134/G134</f>
        <v>50835.262518360265</v>
      </c>
      <c r="E132" s="712">
        <f>+E133*C134/G134</f>
        <v>59230.076512217929</v>
      </c>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51"/>
      <c r="B133" s="2"/>
      <c r="C133" s="2"/>
      <c r="D133" s="2">
        <v>11.99</v>
      </c>
      <c r="E133" s="2">
        <v>13.97</v>
      </c>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51"/>
      <c r="B134" s="2"/>
      <c r="C134" s="711">
        <v>317519</v>
      </c>
      <c r="D134" s="2">
        <v>11.99</v>
      </c>
      <c r="E134" s="2">
        <v>13.97</v>
      </c>
      <c r="F134" s="2">
        <v>22.97</v>
      </c>
      <c r="G134" s="2">
        <f>+SUM(D133:F134)</f>
        <v>74.89</v>
      </c>
      <c r="H134" s="2"/>
      <c r="I134" s="2"/>
      <c r="J134" s="2"/>
      <c r="K134" s="2"/>
      <c r="L134" s="2"/>
      <c r="M134" s="2"/>
      <c r="N134" s="2"/>
      <c r="O134" s="2"/>
      <c r="P134" s="2"/>
      <c r="Q134" s="2"/>
      <c r="R134" s="2"/>
      <c r="S134" s="2"/>
      <c r="T134" s="2"/>
      <c r="U134" s="2"/>
      <c r="V134" s="2"/>
      <c r="W134" s="2"/>
      <c r="X134" s="2"/>
      <c r="Y134" s="2"/>
      <c r="Z134" s="2"/>
    </row>
    <row r="135" spans="1:26" ht="15.75" customHeight="1">
      <c r="A135" s="51"/>
      <c r="B135" s="2"/>
      <c r="C135" s="711">
        <v>172106</v>
      </c>
      <c r="D135" s="2">
        <v>13.97</v>
      </c>
      <c r="E135" s="2">
        <v>12.43</v>
      </c>
      <c r="F135" s="2"/>
      <c r="G135" s="2">
        <f>+SUM(D135:E136)</f>
        <v>40.369999999999997</v>
      </c>
      <c r="H135" s="2"/>
      <c r="I135" s="2"/>
      <c r="J135" s="2"/>
      <c r="K135" s="2"/>
      <c r="L135" s="2"/>
      <c r="M135" s="2"/>
      <c r="N135" s="2"/>
      <c r="O135" s="2"/>
      <c r="P135" s="2"/>
      <c r="Q135" s="2"/>
      <c r="R135" s="2"/>
      <c r="S135" s="2"/>
      <c r="T135" s="2"/>
      <c r="U135" s="2"/>
      <c r="V135" s="2"/>
      <c r="W135" s="2"/>
      <c r="X135" s="2"/>
      <c r="Y135" s="2"/>
      <c r="Z135" s="2"/>
    </row>
    <row r="136" spans="1:26" ht="15.75" customHeight="1">
      <c r="A136" s="51"/>
      <c r="B136" s="2"/>
      <c r="C136" s="2"/>
      <c r="D136" s="2">
        <v>13.97</v>
      </c>
      <c r="E136" s="71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51"/>
      <c r="B137" s="2"/>
      <c r="C137" s="2"/>
      <c r="D137" s="712">
        <f>+D136*C135/G135</f>
        <v>59557.117166212542</v>
      </c>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51"/>
      <c r="B138" s="2"/>
      <c r="C138" s="2"/>
      <c r="D138" s="2"/>
      <c r="E138" s="712">
        <f>+E135*C135/G135</f>
        <v>52991.765667574939</v>
      </c>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5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5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5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5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5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5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5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5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5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5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5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5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5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5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5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5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5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5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5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5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5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5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5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5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5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5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5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5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5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5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5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5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5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5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5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5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5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5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5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5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5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5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5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5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5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5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5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5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5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5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5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5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5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5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5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5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5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5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5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5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5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5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5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5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5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5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5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5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5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5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5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5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5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5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5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5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5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5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5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5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5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5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5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5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5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5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5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5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5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5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5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5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5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5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5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5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5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5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5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5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5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5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5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5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5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5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5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5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5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5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5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5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5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5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5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5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5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5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5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5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5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5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5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5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5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5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5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5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5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5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5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5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5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5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5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5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5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5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5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5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5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5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5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5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5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5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5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5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5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5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5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5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5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5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5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5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5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5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5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5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5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5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5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5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5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5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5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5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5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5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5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5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5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5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5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5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5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5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5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5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5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5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5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5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5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5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5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5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5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spans="1:26"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spans="1:26"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spans="1:26"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spans="1:26"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spans="1:26"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spans="1:26"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spans="1:26"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spans="1:2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spans="1:26"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spans="1:26"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spans="1:26"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spans="1:26"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spans="1:26"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spans="1:26"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spans="1:26"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spans="1:26"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spans="1:26"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spans="1:2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spans="1:26"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spans="1:26"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spans="1:26"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spans="1:26"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spans="1:26"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spans="1:26"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spans="1:26"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spans="1:26"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spans="1:26"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spans="1:2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spans="1:26"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spans="1:26"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spans="1:26"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spans="1:26"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spans="1:26"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spans="1:26"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spans="1:26"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spans="1:26"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spans="1:26"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spans="1:2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spans="1:26"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spans="1:26"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spans="1:26"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spans="1:26"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spans="1:26"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spans="1:26"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spans="1:26"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spans="1:26"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spans="1:26"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spans="1:2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spans="1:26"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spans="1:26"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spans="1:26"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spans="1:26"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spans="1:26"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spans="1:26"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spans="1:26"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spans="1:26"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spans="1:26"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spans="1:2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spans="1:26"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spans="1:26"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spans="1:26"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spans="1:26"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spans="1:26"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spans="1:26"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spans="1:26"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spans="1:26"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spans="1:26"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spans="1:2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spans="1:26"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spans="1:26"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spans="1:26"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spans="1:26"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spans="1:26"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spans="1:26"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spans="1:26"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spans="1:26"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spans="1:26"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spans="1:2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spans="1:26"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spans="1:26"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spans="1:26"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spans="1:26"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spans="1:26"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spans="1:26"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spans="1:26"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spans="1:26"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spans="1:26"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spans="1:2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spans="1:26"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spans="1:26"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spans="1:26"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spans="1:26"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spans="1:26"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spans="1:26"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spans="1:26"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spans="1:26"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spans="1:26"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spans="1: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spans="1:26"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spans="1:26"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spans="1:26"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spans="1:26"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spans="1:26"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spans="1:26"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spans="1:26"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spans="1:26"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spans="1:26"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spans="1:2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spans="1:26"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spans="1:26"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spans="1:26"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spans="1:26"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spans="1:26"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spans="1:26"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spans="1:26"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spans="1:26"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spans="1:26"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spans="1:2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spans="1:26"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spans="1:26"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spans="1:26"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spans="1:26"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spans="1:26"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spans="1:26"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spans="1:26"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spans="1:26"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spans="1:26"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spans="1:2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spans="1:26"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spans="1:26"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spans="1:26"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spans="1:26"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spans="1:26"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spans="1:26"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spans="1:26"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spans="1:26"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spans="1:26"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spans="1:2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spans="1:26"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spans="1:26"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spans="1:26"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spans="1:26"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spans="1:26"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spans="1:26"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spans="1:26"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spans="1:26"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spans="1:26"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spans="1:2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spans="1:26"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spans="1:26"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spans="1:26"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spans="1:26"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spans="1:26"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spans="1:26"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spans="1:26"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spans="1:26"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spans="1:26"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spans="1:2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spans="1:26"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spans="1:26"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spans="1:26"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spans="1:26"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spans="1:26"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spans="1:26"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spans="1:26"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spans="1:26"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spans="1:26"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spans="1:2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spans="1:26"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spans="1:26"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spans="1:26"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spans="1:26"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spans="1:26"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spans="1:26"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spans="1:26"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spans="1:26"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spans="1:26"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spans="1:2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spans="1:26"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spans="1:26"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spans="1:26"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spans="1:26"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spans="1:26"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spans="1:26"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spans="1:26"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spans="1:26"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spans="1:26"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spans="1:2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spans="1:26"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spans="1:26"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spans="1:26"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spans="1:26"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spans="1:26"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spans="1:26"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spans="1:26"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spans="1:26"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spans="1:26"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spans="1: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spans="1:26"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spans="1:26"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spans="1:26"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spans="1:26"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spans="1:26"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spans="1:26"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spans="1:26"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spans="1:26"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spans="1:26"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spans="1:2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spans="1:26"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spans="1:26"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spans="1:26"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spans="1:26"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spans="1:26"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spans="1:26"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spans="1:26"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spans="1:26"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spans="1:26"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spans="1:2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spans="1:26"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spans="1:26"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spans="1:26"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spans="1:26"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spans="1:26"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spans="1:26"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spans="1:26"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spans="1:26"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spans="1:26"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spans="1:2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spans="1:26"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spans="1:26"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spans="1:26"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spans="1:26"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spans="1:26"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spans="1:26"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spans="1:26"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spans="1:26"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spans="1:26"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spans="1:2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spans="1:26"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spans="1:26"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spans="1:26"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spans="1:26"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spans="1:26"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spans="1:26"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spans="1:26"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spans="1:26"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spans="1:26"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spans="1:2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spans="1:26"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spans="1:26"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spans="1:26"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spans="1:26"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spans="1:26"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spans="1:26"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spans="1:26"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spans="1:26"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spans="1:26"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spans="1:2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spans="1:26"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spans="1:26"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spans="1:26"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spans="1:26"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spans="1:26"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spans="1:26"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spans="1:26"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spans="1:26"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spans="1:26"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spans="1:2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spans="1:26"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spans="1:26"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spans="1:26"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spans="1:26"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spans="1:26"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spans="1:26"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spans="1:26"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spans="1:26"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spans="1:26"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spans="1:2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spans="1:26"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spans="1:26"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spans="1:26"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spans="1:26"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spans="1:26"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spans="1:26"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spans="1:26"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spans="1:26"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spans="1:26"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spans="1:2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spans="1:26"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spans="1:26"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spans="1:26"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spans="1:26"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spans="1:26"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spans="1:26"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spans="1:26"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spans="1:26"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spans="1:26"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spans="1: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spans="1:26"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spans="1:26"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spans="1:26"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spans="1:26"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spans="1:26"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spans="1:26"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spans="1:26"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spans="1:26"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spans="1:26"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spans="1:2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spans="1:26"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spans="1:26"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spans="1:26"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spans="1:26"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spans="1:26"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spans="1:26"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spans="1:26"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spans="1:26"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spans="1:26"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spans="1:2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spans="1:26"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spans="1:26"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spans="1:26"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spans="1:26"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spans="1:26"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spans="1:26"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spans="1:26"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spans="1:26"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spans="1:26"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spans="1:2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spans="1:26"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spans="1:26"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spans="1:26"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spans="1:26"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spans="1:26"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spans="1:26"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spans="1:26"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spans="1:26"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spans="1:26"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spans="1:2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spans="1:26"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spans="1:26"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spans="1:26"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spans="1:26"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spans="1:26"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spans="1:26"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spans="1:26"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spans="1:26"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spans="1:26"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spans="1:2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spans="1:26"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spans="1:26"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spans="1:26"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spans="1:26"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spans="1:26"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spans="1:26"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spans="1:26"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spans="1:26"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spans="1:26"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spans="1:2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spans="1:26"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spans="1:26"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spans="1:26"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spans="1:26"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spans="1:26"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spans="1:26"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spans="1:26"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spans="1:26"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spans="1:26"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spans="1:2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spans="1:26"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spans="1:26"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spans="1:26"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spans="1:26"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spans="1:26"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spans="1:26"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spans="1:26"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spans="1:26"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spans="1:26"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spans="1:2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spans="1:26"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spans="1:26"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spans="1:26"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spans="1:26"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spans="1:26"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spans="1:26"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spans="1:26"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spans="1:26"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spans="1:26"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spans="1:2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spans="1:26"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spans="1:26"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spans="1:26"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spans="1:26"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spans="1:26"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spans="1:26"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spans="1:26"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spans="1:26"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spans="1:26"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spans="1: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spans="1:26"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spans="1:26"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spans="1:26"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spans="1:26"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spans="1:26"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spans="1:26"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spans="1:26"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spans="1:26"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spans="1:26"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spans="1:2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spans="1:26"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spans="1:26"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spans="1:26"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spans="1:26"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spans="1:26"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spans="1:26"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spans="1:26"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spans="1:26"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spans="1:26"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spans="1:2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spans="1:26"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spans="1:26"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spans="1:26"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spans="1:26"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spans="1:26"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spans="1:26"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spans="1:26"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spans="1:26"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spans="1:26"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spans="1:2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spans="1:26"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spans="1:26"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spans="1:26"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spans="1:26"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spans="1:26"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spans="1:26"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spans="1:26"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spans="1:26"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spans="1:26"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spans="1:2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spans="1:26"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spans="1:26"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spans="1:26"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spans="1:26"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spans="1:26"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spans="1:26"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spans="1:26"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spans="1:26"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spans="1:26"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spans="1:2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spans="1:26"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spans="1:26"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spans="1:26"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spans="1:26"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spans="1:26"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spans="1:26"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spans="1:26"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spans="1:26"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spans="1:26"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spans="1:2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spans="1:26"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spans="1:26"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spans="1:26"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spans="1:26"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spans="1:26"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spans="1:26"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spans="1:26"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spans="1:26"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spans="1:26"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spans="1:2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spans="1:26"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spans="1:26"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spans="1:26"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spans="1:26"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spans="1:26"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spans="1:26"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spans="1:26"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spans="1:26"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spans="1:26"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spans="1:2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spans="1:26"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spans="1:26"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spans="1:26"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spans="1:26"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spans="1:26"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spans="1:26"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spans="1:26"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spans="1:26"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spans="1:26"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spans="1:2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spans="1:26"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spans="1:26"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spans="1:26"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spans="1:26"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spans="1:26"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spans="1:26"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spans="1:26"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spans="1:26"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spans="1:26"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spans="1: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spans="1:26"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spans="1:26"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spans="1:26"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spans="1:26"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spans="1:26"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spans="1:26"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spans="1:26"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spans="1:26"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spans="1:26"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spans="1:2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spans="1:26"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spans="1:26"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spans="1:26"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spans="1:26"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spans="1:26"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spans="1:26"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spans="1:26"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spans="1:26"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spans="1:26"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spans="1:2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spans="1:26"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spans="1:26"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spans="1:26"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spans="1:26"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spans="1:26"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spans="1:26"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spans="1:26"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spans="1:26"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spans="1:26"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spans="1:2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spans="1:26"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spans="1:26"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spans="1:26"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spans="1:26"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spans="1:26"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spans="1:26"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spans="1:26"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spans="1:26"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spans="1:26"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spans="1:2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spans="1:26"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spans="1:26"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spans="1:26"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spans="1:26"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spans="1:26"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spans="1:26"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spans="1:26"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spans="1:26"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spans="1:26"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spans="1:2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spans="1:26"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spans="1:26"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spans="1:26"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spans="1:26"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spans="1:26"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spans="1:26"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spans="1:26"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spans="1:26"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spans="1:26"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spans="1:2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spans="1:26"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spans="1:26"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spans="1:26"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spans="1:26"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spans="1:26"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spans="1:26"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spans="1:26"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spans="1:26"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spans="1:26"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spans="1:2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spans="1:26"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spans="1:26"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spans="1:26"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spans="1:26"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spans="1:26"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spans="1:26"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spans="1:26"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spans="1:26"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spans="1:26"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spans="1:2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spans="1:26"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spans="1:26"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spans="1:26"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spans="1:26"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spans="1:26"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spans="1:26"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spans="1:26"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spans="1:26"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spans="1:26"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spans="1:2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spans="1:26"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spans="1:26"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spans="1:26"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spans="1:26"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spans="1:26"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spans="1:26"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spans="1:26"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spans="1:26"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spans="1:26"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spans="1: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spans="1:26"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spans="1:26"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spans="1:26"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spans="1:26"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spans="1:26"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spans="1:26"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spans="1:26"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spans="1:26"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spans="1:26"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spans="1:2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spans="1:26"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spans="1:26"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spans="1:26"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spans="1:26"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spans="1:26"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spans="1:26"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spans="1:26"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spans="1:26"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spans="1:26"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spans="1:2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spans="1:26"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spans="1:26"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spans="1:26"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spans="1:26"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spans="1:26"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spans="1:26"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spans="1:26"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spans="1:26"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spans="1:26"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spans="1:2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spans="1:26"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spans="1:26"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spans="1:26"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spans="1:26"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spans="1:26"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spans="1:26"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spans="1:26"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spans="1:26"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spans="1:26"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spans="1:2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spans="1:26"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spans="1:26"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spans="1:26"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spans="1:26"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spans="1:26"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spans="1:26"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spans="1:26"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spans="1:26"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spans="1:26"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spans="1:2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spans="1:26"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spans="1:26"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spans="1:26"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spans="1:26"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spans="1:26"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spans="1:26"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spans="1:26"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spans="1:26"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spans="1:26"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spans="1:2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spans="1:26"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spans="1:26"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spans="1:26"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spans="1:26"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spans="1:26"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spans="1:26"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spans="1:26"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spans="1:26"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spans="1:26"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spans="1:2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spans="1:26"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spans="1:26"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spans="1:26"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spans="1:26"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8">
    <mergeCell ref="B1:N1"/>
    <mergeCell ref="A2:N2"/>
    <mergeCell ref="B3:N3"/>
    <mergeCell ref="B6:N6"/>
    <mergeCell ref="C7:E7"/>
    <mergeCell ref="F7:H7"/>
    <mergeCell ref="I7:K7"/>
    <mergeCell ref="C118:D118"/>
    <mergeCell ref="B121:E121"/>
    <mergeCell ref="B122:E122"/>
    <mergeCell ref="B123:E123"/>
    <mergeCell ref="L7:N7"/>
    <mergeCell ref="B50:N50"/>
    <mergeCell ref="C51:E51"/>
    <mergeCell ref="F51:H51"/>
    <mergeCell ref="I51:K51"/>
    <mergeCell ref="L51:N51"/>
    <mergeCell ref="C119:N119"/>
  </mergeCells>
  <pageMargins left="0.7" right="0.7" top="0.75" bottom="0.75" header="0" footer="0"/>
  <pageSetup orientation="landscape"/>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1000"/>
  <sheetViews>
    <sheetView zoomScale="60" zoomScaleNormal="60" workbookViewId="0">
      <pane ySplit="8" topLeftCell="A110" activePane="bottomLeft" state="frozen"/>
      <selection pane="bottomLeft" activeCell="I119" sqref="I119"/>
    </sheetView>
  </sheetViews>
  <sheetFormatPr baseColWidth="10" defaultColWidth="14.5" defaultRowHeight="15" customHeight="1"/>
  <cols>
    <col min="1" max="1" width="11.83203125" customWidth="1"/>
    <col min="2" max="2" width="27" customWidth="1"/>
    <col min="3" max="3" width="14.5" customWidth="1"/>
    <col min="4" max="4" width="11.1640625" customWidth="1"/>
    <col min="5" max="6" width="23.5" customWidth="1"/>
    <col min="7" max="7" width="17.33203125" style="480" customWidth="1"/>
    <col min="8" max="8" width="27.83203125" style="480" customWidth="1"/>
    <col min="9" max="9" width="15.83203125" style="480" customWidth="1"/>
    <col min="10" max="12" width="14.1640625" style="480" customWidth="1"/>
    <col min="13" max="13" width="12.5" customWidth="1"/>
    <col min="14" max="14" width="15.1640625" customWidth="1"/>
    <col min="15" max="15" width="14.1640625" customWidth="1"/>
    <col min="16" max="17" width="27.83203125" customWidth="1"/>
    <col min="18" max="18" width="15.83203125" customWidth="1"/>
    <col min="19" max="19" width="16.33203125" customWidth="1"/>
    <col min="20" max="20" width="32.6640625" customWidth="1"/>
    <col min="21" max="22" width="50.5" customWidth="1"/>
    <col min="23" max="23" width="14.5" customWidth="1"/>
    <col min="24" max="24" width="17.5" customWidth="1"/>
    <col min="25" max="25" width="50.1640625" customWidth="1"/>
    <col min="26" max="26" width="33" customWidth="1"/>
    <col min="27" max="27" width="15.6640625" customWidth="1"/>
    <col min="28" max="28" width="16.83203125" customWidth="1"/>
    <col min="29" max="29" width="65.5" customWidth="1"/>
    <col min="30" max="30" width="91.83203125" customWidth="1"/>
    <col min="31" max="31" width="85.33203125" customWidth="1"/>
    <col min="32" max="33" width="14.5" customWidth="1"/>
    <col min="34" max="35" width="41.5" customWidth="1"/>
    <col min="36" max="37" width="16" customWidth="1"/>
    <col min="38" max="38" width="42.1640625" customWidth="1"/>
    <col min="39" max="39" width="40.33203125" customWidth="1"/>
    <col min="40" max="40" width="40.6640625" customWidth="1"/>
    <col min="41" max="41" width="13.83203125" customWidth="1"/>
    <col min="42" max="44" width="14.5" customWidth="1"/>
  </cols>
  <sheetData>
    <row r="1" spans="1:44" ht="1.5" customHeight="1">
      <c r="A1" s="630"/>
      <c r="B1" s="619"/>
      <c r="C1" s="619"/>
      <c r="D1" s="619"/>
      <c r="E1" s="633" t="s">
        <v>85</v>
      </c>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34"/>
      <c r="AL1" s="637" t="s">
        <v>86</v>
      </c>
      <c r="AM1" s="606"/>
      <c r="AN1" s="606"/>
      <c r="AO1" s="606"/>
      <c r="AP1" s="609"/>
      <c r="AQ1" s="50"/>
      <c r="AR1" s="50"/>
    </row>
    <row r="2" spans="1:44" ht="36.75" customHeight="1">
      <c r="A2" s="631"/>
      <c r="B2" s="584"/>
      <c r="C2" s="584"/>
      <c r="D2" s="584"/>
      <c r="E2" s="631"/>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635"/>
      <c r="AL2" s="637" t="s">
        <v>87</v>
      </c>
      <c r="AM2" s="606"/>
      <c r="AN2" s="606"/>
      <c r="AO2" s="606"/>
      <c r="AP2" s="609"/>
      <c r="AQ2" s="50"/>
      <c r="AR2" s="50"/>
    </row>
    <row r="3" spans="1:44" ht="18" customHeight="1">
      <c r="A3" s="632"/>
      <c r="B3" s="622"/>
      <c r="C3" s="622"/>
      <c r="D3" s="622"/>
      <c r="E3" s="63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36"/>
      <c r="AL3" s="637" t="s">
        <v>88</v>
      </c>
      <c r="AM3" s="606"/>
      <c r="AN3" s="606"/>
      <c r="AO3" s="606"/>
      <c r="AP3" s="609"/>
      <c r="AQ3" s="50"/>
      <c r="AR3" s="50"/>
    </row>
    <row r="4" spans="1:44" ht="13.5" customHeight="1">
      <c r="A4" s="54"/>
      <c r="B4" s="54"/>
      <c r="C4" s="55"/>
      <c r="D4" s="56"/>
      <c r="E4" s="57"/>
      <c r="F4" s="58"/>
      <c r="G4" s="62"/>
      <c r="H4" s="62"/>
      <c r="I4" s="62"/>
      <c r="J4" s="62"/>
      <c r="K4" s="62"/>
      <c r="L4" s="466"/>
      <c r="M4" s="60"/>
      <c r="N4" s="60"/>
      <c r="O4" s="61"/>
      <c r="P4" s="62"/>
      <c r="Q4" s="58"/>
      <c r="R4" s="58"/>
      <c r="S4" s="58"/>
      <c r="T4" s="58"/>
      <c r="U4" s="63"/>
      <c r="V4" s="64"/>
      <c r="W4" s="59"/>
      <c r="X4" s="59"/>
      <c r="Y4" s="59"/>
      <c r="Z4" s="59"/>
      <c r="AA4" s="59"/>
      <c r="AB4" s="59"/>
      <c r="AC4" s="59"/>
      <c r="AD4" s="65"/>
      <c r="AE4" s="65"/>
      <c r="AF4" s="66"/>
      <c r="AG4" s="66"/>
      <c r="AH4" s="67"/>
      <c r="AI4" s="67"/>
      <c r="AJ4" s="67"/>
      <c r="AK4" s="67"/>
      <c r="AL4" s="67"/>
      <c r="AM4" s="67"/>
      <c r="AN4" s="67"/>
      <c r="AO4" s="67"/>
      <c r="AP4" s="67"/>
      <c r="AQ4" s="50"/>
      <c r="AR4" s="50"/>
    </row>
    <row r="5" spans="1:44" ht="63" customHeight="1">
      <c r="A5" s="608" t="s">
        <v>89</v>
      </c>
      <c r="B5" s="606"/>
      <c r="C5" s="606"/>
      <c r="D5" s="606"/>
      <c r="E5" s="606"/>
      <c r="F5" s="606"/>
      <c r="G5" s="606"/>
      <c r="H5" s="606"/>
      <c r="I5" s="609"/>
      <c r="J5" s="629"/>
      <c r="K5" s="606"/>
      <c r="L5" s="606"/>
      <c r="M5" s="606"/>
      <c r="N5" s="606"/>
      <c r="O5" s="606"/>
      <c r="P5" s="609"/>
      <c r="Q5" s="608" t="s">
        <v>90</v>
      </c>
      <c r="R5" s="606"/>
      <c r="S5" s="606"/>
      <c r="T5" s="606"/>
      <c r="U5" s="606"/>
      <c r="V5" s="606"/>
      <c r="W5" s="606"/>
      <c r="X5" s="606"/>
      <c r="Y5" s="606"/>
      <c r="Z5" s="606"/>
      <c r="AA5" s="606"/>
      <c r="AB5" s="606"/>
      <c r="AC5" s="606"/>
      <c r="AD5" s="606"/>
      <c r="AE5" s="606"/>
      <c r="AF5" s="606"/>
      <c r="AG5" s="609"/>
      <c r="AH5" s="610" t="s">
        <v>91</v>
      </c>
      <c r="AI5" s="606"/>
      <c r="AJ5" s="606"/>
      <c r="AK5" s="606"/>
      <c r="AL5" s="606"/>
      <c r="AM5" s="606"/>
      <c r="AN5" s="606"/>
      <c r="AO5" s="606"/>
      <c r="AP5" s="609"/>
      <c r="AQ5" s="50"/>
      <c r="AR5" s="50"/>
    </row>
    <row r="6" spans="1:44" ht="45" customHeight="1">
      <c r="A6" s="68"/>
      <c r="B6" s="69"/>
      <c r="C6" s="70"/>
      <c r="D6" s="71"/>
      <c r="E6" s="72"/>
      <c r="F6" s="69"/>
      <c r="G6" s="467"/>
      <c r="H6" s="467"/>
      <c r="I6" s="467"/>
      <c r="J6" s="467"/>
      <c r="K6" s="467"/>
      <c r="L6" s="70"/>
      <c r="M6" s="611"/>
      <c r="N6" s="612"/>
      <c r="O6" s="613"/>
      <c r="P6" s="614" t="s">
        <v>92</v>
      </c>
      <c r="Q6" s="590"/>
      <c r="R6" s="590"/>
      <c r="S6" s="590"/>
      <c r="T6" s="590"/>
      <c r="U6" s="590"/>
      <c r="V6" s="590"/>
      <c r="W6" s="590"/>
      <c r="X6" s="615"/>
      <c r="Y6" s="616" t="s">
        <v>93</v>
      </c>
      <c r="Z6" s="590"/>
      <c r="AA6" s="590"/>
      <c r="AB6" s="590"/>
      <c r="AC6" s="590"/>
      <c r="AD6" s="590"/>
      <c r="AE6" s="590"/>
      <c r="AF6" s="590"/>
      <c r="AG6" s="615"/>
      <c r="AH6" s="617" t="s">
        <v>94</v>
      </c>
      <c r="AI6" s="590"/>
      <c r="AJ6" s="590"/>
      <c r="AK6" s="590"/>
      <c r="AL6" s="590"/>
      <c r="AM6" s="590"/>
      <c r="AN6" s="590"/>
      <c r="AO6" s="590"/>
      <c r="AP6" s="615"/>
      <c r="AQ6" s="73"/>
      <c r="AR6" s="73"/>
    </row>
    <row r="7" spans="1:44" ht="43.5" customHeight="1">
      <c r="A7" s="74" t="s">
        <v>95</v>
      </c>
      <c r="B7" s="75" t="s">
        <v>96</v>
      </c>
      <c r="C7" s="75" t="s">
        <v>97</v>
      </c>
      <c r="D7" s="76" t="s">
        <v>98</v>
      </c>
      <c r="E7" s="75" t="s">
        <v>99</v>
      </c>
      <c r="F7" s="75" t="s">
        <v>100</v>
      </c>
      <c r="G7" s="75" t="s">
        <v>101</v>
      </c>
      <c r="H7" s="75" t="s">
        <v>102</v>
      </c>
      <c r="I7" s="75" t="s">
        <v>103</v>
      </c>
      <c r="J7" s="75" t="s">
        <v>104</v>
      </c>
      <c r="K7" s="75" t="s">
        <v>105</v>
      </c>
      <c r="L7" s="77" t="s">
        <v>106</v>
      </c>
      <c r="M7" s="618" t="s">
        <v>107</v>
      </c>
      <c r="N7" s="619"/>
      <c r="O7" s="620"/>
      <c r="P7" s="624" t="s">
        <v>108</v>
      </c>
      <c r="Q7" s="609"/>
      <c r="R7" s="627" t="s">
        <v>109</v>
      </c>
      <c r="S7" s="606"/>
      <c r="T7" s="609"/>
      <c r="U7" s="605" t="s">
        <v>110</v>
      </c>
      <c r="V7" s="606"/>
      <c r="W7" s="606"/>
      <c r="X7" s="607"/>
      <c r="Y7" s="626" t="s">
        <v>108</v>
      </c>
      <c r="Z7" s="609"/>
      <c r="AA7" s="627" t="s">
        <v>109</v>
      </c>
      <c r="AB7" s="606"/>
      <c r="AC7" s="609"/>
      <c r="AD7" s="625" t="s">
        <v>110</v>
      </c>
      <c r="AE7" s="606"/>
      <c r="AF7" s="606"/>
      <c r="AG7" s="607"/>
      <c r="AH7" s="626" t="s">
        <v>108</v>
      </c>
      <c r="AI7" s="609"/>
      <c r="AJ7" s="627" t="s">
        <v>109</v>
      </c>
      <c r="AK7" s="606"/>
      <c r="AL7" s="609"/>
      <c r="AM7" s="605" t="s">
        <v>110</v>
      </c>
      <c r="AN7" s="606"/>
      <c r="AO7" s="606"/>
      <c r="AP7" s="607"/>
      <c r="AQ7" s="50"/>
      <c r="AR7" s="50"/>
    </row>
    <row r="8" spans="1:44" ht="1.5" customHeight="1">
      <c r="A8" s="78"/>
      <c r="B8" s="79"/>
      <c r="C8" s="79"/>
      <c r="D8" s="80"/>
      <c r="E8" s="80"/>
      <c r="F8" s="80"/>
      <c r="G8" s="79"/>
      <c r="H8" s="79"/>
      <c r="I8" s="79"/>
      <c r="J8" s="79"/>
      <c r="K8" s="79"/>
      <c r="L8" s="468"/>
      <c r="M8" s="621"/>
      <c r="N8" s="622"/>
      <c r="O8" s="623"/>
      <c r="P8" s="624" t="s">
        <v>111</v>
      </c>
      <c r="Q8" s="609"/>
      <c r="R8" s="628" t="s">
        <v>112</v>
      </c>
      <c r="S8" s="606"/>
      <c r="T8" s="609"/>
      <c r="U8" s="605" t="s">
        <v>113</v>
      </c>
      <c r="V8" s="606"/>
      <c r="W8" s="606"/>
      <c r="X8" s="607"/>
      <c r="Y8" s="626" t="s">
        <v>111</v>
      </c>
      <c r="Z8" s="609"/>
      <c r="AA8" s="628" t="s">
        <v>112</v>
      </c>
      <c r="AB8" s="606"/>
      <c r="AC8" s="609"/>
      <c r="AD8" s="625" t="s">
        <v>113</v>
      </c>
      <c r="AE8" s="606"/>
      <c r="AF8" s="606"/>
      <c r="AG8" s="607"/>
      <c r="AH8" s="626" t="s">
        <v>111</v>
      </c>
      <c r="AI8" s="609"/>
      <c r="AJ8" s="628" t="s">
        <v>112</v>
      </c>
      <c r="AK8" s="606"/>
      <c r="AL8" s="609"/>
      <c r="AM8" s="605" t="s">
        <v>113</v>
      </c>
      <c r="AN8" s="606"/>
      <c r="AO8" s="606"/>
      <c r="AP8" s="607"/>
      <c r="AQ8" s="50"/>
      <c r="AR8" s="50"/>
    </row>
    <row r="9" spans="1:44" ht="46.5" customHeight="1">
      <c r="A9" s="81"/>
      <c r="B9" s="82"/>
      <c r="C9" s="82"/>
      <c r="D9" s="83"/>
      <c r="E9" s="83"/>
      <c r="F9" s="83"/>
      <c r="G9" s="82"/>
      <c r="H9" s="82"/>
      <c r="I9" s="82"/>
      <c r="J9" s="82"/>
      <c r="K9" s="82"/>
      <c r="L9" s="469"/>
      <c r="M9" s="84" t="s">
        <v>114</v>
      </c>
      <c r="N9" s="85" t="s">
        <v>115</v>
      </c>
      <c r="O9" s="86" t="s">
        <v>116</v>
      </c>
      <c r="P9" s="87" t="s">
        <v>117</v>
      </c>
      <c r="Q9" s="88" t="s">
        <v>102</v>
      </c>
      <c r="R9" s="89" t="s">
        <v>118</v>
      </c>
      <c r="S9" s="89" t="s">
        <v>119</v>
      </c>
      <c r="T9" s="88" t="s">
        <v>120</v>
      </c>
      <c r="U9" s="88" t="s">
        <v>72</v>
      </c>
      <c r="V9" s="88" t="s">
        <v>121</v>
      </c>
      <c r="W9" s="89" t="s">
        <v>122</v>
      </c>
      <c r="X9" s="90" t="s">
        <v>123</v>
      </c>
      <c r="Y9" s="91" t="s">
        <v>117</v>
      </c>
      <c r="Z9" s="88" t="s">
        <v>102</v>
      </c>
      <c r="AA9" s="89" t="s">
        <v>118</v>
      </c>
      <c r="AB9" s="89" t="s">
        <v>119</v>
      </c>
      <c r="AC9" s="88" t="s">
        <v>120</v>
      </c>
      <c r="AD9" s="92" t="s">
        <v>72</v>
      </c>
      <c r="AE9" s="92" t="s">
        <v>121</v>
      </c>
      <c r="AF9" s="92" t="s">
        <v>122</v>
      </c>
      <c r="AG9" s="93" t="s">
        <v>123</v>
      </c>
      <c r="AH9" s="91" t="s">
        <v>117</v>
      </c>
      <c r="AI9" s="88" t="s">
        <v>102</v>
      </c>
      <c r="AJ9" s="89" t="s">
        <v>118</v>
      </c>
      <c r="AK9" s="89" t="s">
        <v>119</v>
      </c>
      <c r="AL9" s="88" t="s">
        <v>120</v>
      </c>
      <c r="AM9" s="88" t="s">
        <v>72</v>
      </c>
      <c r="AN9" s="88" t="s">
        <v>121</v>
      </c>
      <c r="AO9" s="89" t="s">
        <v>122</v>
      </c>
      <c r="AP9" s="90" t="s">
        <v>123</v>
      </c>
      <c r="AQ9" s="50"/>
      <c r="AR9" s="50"/>
    </row>
    <row r="10" spans="1:44" ht="388">
      <c r="A10" s="659" t="s">
        <v>124</v>
      </c>
      <c r="B10" s="662" t="s">
        <v>125</v>
      </c>
      <c r="C10" s="663" t="s">
        <v>29</v>
      </c>
      <c r="D10" s="94" t="s">
        <v>126</v>
      </c>
      <c r="E10" s="95" t="s">
        <v>127</v>
      </c>
      <c r="F10" s="96" t="s">
        <v>128</v>
      </c>
      <c r="G10" s="96" t="s">
        <v>129</v>
      </c>
      <c r="H10" s="96" t="s">
        <v>130</v>
      </c>
      <c r="I10" s="96" t="s">
        <v>131</v>
      </c>
      <c r="J10" s="96" t="s">
        <v>132</v>
      </c>
      <c r="K10" s="97">
        <v>45505</v>
      </c>
      <c r="L10" s="98">
        <v>45657</v>
      </c>
      <c r="M10" s="99">
        <v>0</v>
      </c>
      <c r="N10" s="100">
        <v>1</v>
      </c>
      <c r="O10" s="101">
        <v>1</v>
      </c>
      <c r="P10" s="102" t="s">
        <v>133</v>
      </c>
      <c r="Q10" s="103" t="s">
        <v>134</v>
      </c>
      <c r="R10" s="94" t="s">
        <v>135</v>
      </c>
      <c r="S10" s="94" t="s">
        <v>135</v>
      </c>
      <c r="T10" s="104" t="s">
        <v>136</v>
      </c>
      <c r="U10" s="94" t="s">
        <v>137</v>
      </c>
      <c r="V10" s="94" t="s">
        <v>138</v>
      </c>
      <c r="W10" s="94">
        <v>2</v>
      </c>
      <c r="X10" s="105">
        <v>0</v>
      </c>
      <c r="Y10" s="106" t="s">
        <v>139</v>
      </c>
      <c r="Z10" s="107" t="s">
        <v>140</v>
      </c>
      <c r="AA10" s="94" t="s">
        <v>135</v>
      </c>
      <c r="AB10" s="94" t="s">
        <v>135</v>
      </c>
      <c r="AC10" s="104" t="s">
        <v>141</v>
      </c>
      <c r="AD10" s="104" t="s">
        <v>142</v>
      </c>
      <c r="AE10" s="104" t="s">
        <v>143</v>
      </c>
      <c r="AF10" s="94">
        <v>1</v>
      </c>
      <c r="AG10" s="94">
        <v>1</v>
      </c>
      <c r="AH10" s="106"/>
      <c r="AI10" s="94"/>
      <c r="AJ10" s="94"/>
      <c r="AK10" s="94"/>
      <c r="AL10" s="94"/>
      <c r="AM10" s="94"/>
      <c r="AN10" s="94"/>
      <c r="AO10" s="94"/>
      <c r="AP10" s="105"/>
      <c r="AQ10" s="50"/>
      <c r="AR10" s="50"/>
    </row>
    <row r="11" spans="1:44" ht="79.5" customHeight="1">
      <c r="A11" s="647"/>
      <c r="B11" s="647"/>
      <c r="C11" s="647"/>
      <c r="D11" s="108">
        <v>45323</v>
      </c>
      <c r="E11" s="95" t="s">
        <v>144</v>
      </c>
      <c r="F11" s="96" t="s">
        <v>145</v>
      </c>
      <c r="G11" s="96" t="s">
        <v>146</v>
      </c>
      <c r="H11" s="96" t="s">
        <v>147</v>
      </c>
      <c r="I11" s="96" t="s">
        <v>148</v>
      </c>
      <c r="J11" s="96" t="s">
        <v>149</v>
      </c>
      <c r="K11" s="97">
        <v>45292</v>
      </c>
      <c r="L11" s="109">
        <v>45322</v>
      </c>
      <c r="M11" s="110">
        <v>1</v>
      </c>
      <c r="N11" s="111">
        <v>0</v>
      </c>
      <c r="O11" s="112">
        <v>0</v>
      </c>
      <c r="P11" s="102" t="s">
        <v>150</v>
      </c>
      <c r="Q11" s="103" t="s">
        <v>151</v>
      </c>
      <c r="R11" s="113" t="s">
        <v>135</v>
      </c>
      <c r="S11" s="113" t="s">
        <v>135</v>
      </c>
      <c r="T11" s="104" t="s">
        <v>152</v>
      </c>
      <c r="U11" s="104" t="s">
        <v>153</v>
      </c>
      <c r="V11" s="104" t="s">
        <v>154</v>
      </c>
      <c r="W11" s="94">
        <v>1</v>
      </c>
      <c r="X11" s="105">
        <v>1</v>
      </c>
      <c r="Y11" s="106" t="s">
        <v>155</v>
      </c>
      <c r="Z11" s="103" t="s">
        <v>151</v>
      </c>
      <c r="AA11" s="94" t="s">
        <v>135</v>
      </c>
      <c r="AB11" s="94" t="s">
        <v>135</v>
      </c>
      <c r="AC11" s="104" t="s">
        <v>156</v>
      </c>
      <c r="AD11" s="104" t="s">
        <v>157</v>
      </c>
      <c r="AE11" s="104" t="s">
        <v>158</v>
      </c>
      <c r="AF11" s="94">
        <v>0</v>
      </c>
      <c r="AG11" s="94">
        <v>0</v>
      </c>
      <c r="AH11" s="114"/>
      <c r="AI11" s="115"/>
      <c r="AJ11" s="115"/>
      <c r="AK11" s="115"/>
      <c r="AL11" s="115"/>
      <c r="AM11" s="115"/>
      <c r="AN11" s="115"/>
      <c r="AO11" s="115"/>
      <c r="AP11" s="116"/>
      <c r="AQ11" s="50"/>
      <c r="AR11" s="50"/>
    </row>
    <row r="12" spans="1:44" ht="323">
      <c r="A12" s="647"/>
      <c r="B12" s="647"/>
      <c r="C12" s="647"/>
      <c r="D12" s="108">
        <v>45352</v>
      </c>
      <c r="E12" s="95" t="s">
        <v>159</v>
      </c>
      <c r="F12" s="96" t="s">
        <v>160</v>
      </c>
      <c r="G12" s="96" t="s">
        <v>161</v>
      </c>
      <c r="H12" s="96" t="s">
        <v>162</v>
      </c>
      <c r="I12" s="96" t="s">
        <v>163</v>
      </c>
      <c r="J12" s="96" t="s">
        <v>163</v>
      </c>
      <c r="K12" s="97">
        <v>45323</v>
      </c>
      <c r="L12" s="98">
        <v>45657</v>
      </c>
      <c r="M12" s="99">
        <v>1</v>
      </c>
      <c r="N12" s="100">
        <v>1</v>
      </c>
      <c r="O12" s="101">
        <v>1</v>
      </c>
      <c r="P12" s="102" t="s">
        <v>164</v>
      </c>
      <c r="Q12" s="107" t="s">
        <v>165</v>
      </c>
      <c r="R12" s="94" t="s">
        <v>166</v>
      </c>
      <c r="S12" s="94" t="s">
        <v>166</v>
      </c>
      <c r="T12" s="104" t="s">
        <v>167</v>
      </c>
      <c r="U12" s="104" t="s">
        <v>168</v>
      </c>
      <c r="V12" s="104" t="s">
        <v>169</v>
      </c>
      <c r="W12" s="94">
        <v>1</v>
      </c>
      <c r="X12" s="105">
        <v>0.5</v>
      </c>
      <c r="Y12" s="117" t="s">
        <v>170</v>
      </c>
      <c r="Z12" s="118" t="s">
        <v>171</v>
      </c>
      <c r="AA12" s="94" t="s">
        <v>166</v>
      </c>
      <c r="AB12" s="94" t="s">
        <v>166</v>
      </c>
      <c r="AC12" s="104" t="s">
        <v>172</v>
      </c>
      <c r="AD12" s="104" t="s">
        <v>173</v>
      </c>
      <c r="AE12" s="104" t="s">
        <v>174</v>
      </c>
      <c r="AF12" s="94">
        <v>1</v>
      </c>
      <c r="AG12" s="94">
        <v>0.5</v>
      </c>
      <c r="AH12" s="106"/>
      <c r="AI12" s="94"/>
      <c r="AJ12" s="94"/>
      <c r="AK12" s="94"/>
      <c r="AL12" s="94"/>
      <c r="AM12" s="94"/>
      <c r="AN12" s="94"/>
      <c r="AO12" s="94"/>
      <c r="AP12" s="105"/>
      <c r="AQ12" s="50"/>
      <c r="AR12" s="50"/>
    </row>
    <row r="13" spans="1:44" ht="249.75" customHeight="1">
      <c r="A13" s="647"/>
      <c r="B13" s="647"/>
      <c r="C13" s="647"/>
      <c r="D13" s="108">
        <v>45383</v>
      </c>
      <c r="E13" s="95" t="s">
        <v>175</v>
      </c>
      <c r="F13" s="96" t="s">
        <v>176</v>
      </c>
      <c r="G13" s="96" t="s">
        <v>177</v>
      </c>
      <c r="H13" s="96" t="s">
        <v>178</v>
      </c>
      <c r="I13" s="96" t="s">
        <v>179</v>
      </c>
      <c r="J13" s="96" t="s">
        <v>149</v>
      </c>
      <c r="K13" s="97">
        <v>45323</v>
      </c>
      <c r="L13" s="98">
        <v>45657</v>
      </c>
      <c r="M13" s="110">
        <v>1</v>
      </c>
      <c r="N13" s="111">
        <v>1</v>
      </c>
      <c r="O13" s="112">
        <v>1</v>
      </c>
      <c r="P13" s="102" t="s">
        <v>180</v>
      </c>
      <c r="Q13" s="103" t="s">
        <v>181</v>
      </c>
      <c r="R13" s="113" t="s">
        <v>135</v>
      </c>
      <c r="S13" s="113" t="s">
        <v>135</v>
      </c>
      <c r="T13" s="104" t="s">
        <v>182</v>
      </c>
      <c r="U13" s="104" t="s">
        <v>183</v>
      </c>
      <c r="V13" s="104" t="s">
        <v>184</v>
      </c>
      <c r="W13" s="94">
        <v>1</v>
      </c>
      <c r="X13" s="105">
        <v>0.5</v>
      </c>
      <c r="Y13" s="106" t="s">
        <v>185</v>
      </c>
      <c r="Z13" s="94" t="s">
        <v>186</v>
      </c>
      <c r="AA13" s="94" t="s">
        <v>135</v>
      </c>
      <c r="AB13" s="94" t="s">
        <v>135</v>
      </c>
      <c r="AC13" s="119" t="s">
        <v>187</v>
      </c>
      <c r="AD13" s="104" t="s">
        <v>188</v>
      </c>
      <c r="AE13" s="104" t="s">
        <v>189</v>
      </c>
      <c r="AF13" s="94">
        <v>1</v>
      </c>
      <c r="AG13" s="94">
        <v>1</v>
      </c>
      <c r="AH13" s="106"/>
      <c r="AI13" s="94"/>
      <c r="AJ13" s="94"/>
      <c r="AK13" s="94"/>
      <c r="AL13" s="94"/>
      <c r="AM13" s="94"/>
      <c r="AN13" s="94"/>
      <c r="AO13" s="94"/>
      <c r="AP13" s="105"/>
      <c r="AQ13" s="50"/>
      <c r="AR13" s="50"/>
    </row>
    <row r="14" spans="1:44" ht="238">
      <c r="A14" s="647"/>
      <c r="B14" s="647"/>
      <c r="C14" s="647"/>
      <c r="D14" s="108">
        <v>45413</v>
      </c>
      <c r="E14" s="95" t="s">
        <v>190</v>
      </c>
      <c r="F14" s="96" t="s">
        <v>191</v>
      </c>
      <c r="G14" s="96" t="s">
        <v>192</v>
      </c>
      <c r="H14" s="96" t="s">
        <v>193</v>
      </c>
      <c r="I14" s="96" t="s">
        <v>194</v>
      </c>
      <c r="J14" s="96" t="s">
        <v>194</v>
      </c>
      <c r="K14" s="97">
        <v>45444</v>
      </c>
      <c r="L14" s="98">
        <v>45657</v>
      </c>
      <c r="M14" s="110">
        <v>0</v>
      </c>
      <c r="N14" s="111">
        <v>1</v>
      </c>
      <c r="O14" s="112">
        <v>1</v>
      </c>
      <c r="P14" s="102" t="s">
        <v>195</v>
      </c>
      <c r="Q14" s="94" t="s">
        <v>196</v>
      </c>
      <c r="R14" s="113" t="s">
        <v>197</v>
      </c>
      <c r="S14" s="113" t="s">
        <v>197</v>
      </c>
      <c r="T14" s="120" t="s">
        <v>198</v>
      </c>
      <c r="U14" s="104" t="s">
        <v>199</v>
      </c>
      <c r="V14" s="104" t="s">
        <v>200</v>
      </c>
      <c r="W14" s="94">
        <v>0</v>
      </c>
      <c r="X14" s="105">
        <v>0</v>
      </c>
      <c r="Y14" s="121" t="s">
        <v>201</v>
      </c>
      <c r="Z14" s="117" t="s">
        <v>202</v>
      </c>
      <c r="AA14" s="94" t="s">
        <v>135</v>
      </c>
      <c r="AB14" s="94" t="s">
        <v>135</v>
      </c>
      <c r="AC14" s="104" t="s">
        <v>203</v>
      </c>
      <c r="AD14" s="104" t="s">
        <v>204</v>
      </c>
      <c r="AE14" s="104" t="s">
        <v>205</v>
      </c>
      <c r="AF14" s="94">
        <v>1</v>
      </c>
      <c r="AG14" s="94">
        <v>1</v>
      </c>
      <c r="AH14" s="106"/>
      <c r="AI14" s="94"/>
      <c r="AJ14" s="94"/>
      <c r="AK14" s="94"/>
      <c r="AL14" s="94"/>
      <c r="AM14" s="94"/>
      <c r="AN14" s="94"/>
      <c r="AO14" s="94"/>
      <c r="AP14" s="105"/>
      <c r="AQ14" s="50"/>
      <c r="AR14" s="50"/>
    </row>
    <row r="15" spans="1:44" ht="238">
      <c r="A15" s="647"/>
      <c r="B15" s="647"/>
      <c r="C15" s="647"/>
      <c r="D15" s="108">
        <v>45444</v>
      </c>
      <c r="E15" s="95" t="s">
        <v>206</v>
      </c>
      <c r="F15" s="96" t="s">
        <v>207</v>
      </c>
      <c r="G15" s="96" t="s">
        <v>208</v>
      </c>
      <c r="H15" s="96" t="s">
        <v>209</v>
      </c>
      <c r="I15" s="96" t="s">
        <v>194</v>
      </c>
      <c r="J15" s="96" t="s">
        <v>194</v>
      </c>
      <c r="K15" s="97">
        <v>45444</v>
      </c>
      <c r="L15" s="98">
        <v>45657</v>
      </c>
      <c r="M15" s="110">
        <v>0</v>
      </c>
      <c r="N15" s="111">
        <v>1</v>
      </c>
      <c r="O15" s="112">
        <v>1</v>
      </c>
      <c r="P15" s="102" t="s">
        <v>195</v>
      </c>
      <c r="Q15" s="94" t="s">
        <v>196</v>
      </c>
      <c r="R15" s="113" t="s">
        <v>197</v>
      </c>
      <c r="S15" s="113" t="s">
        <v>197</v>
      </c>
      <c r="T15" s="120" t="s">
        <v>198</v>
      </c>
      <c r="U15" s="104" t="s">
        <v>199</v>
      </c>
      <c r="V15" s="104" t="s">
        <v>210</v>
      </c>
      <c r="W15" s="94">
        <v>0</v>
      </c>
      <c r="X15" s="105">
        <v>0</v>
      </c>
      <c r="Y15" s="122" t="s">
        <v>211</v>
      </c>
      <c r="Z15" s="123" t="s">
        <v>202</v>
      </c>
      <c r="AA15" s="94" t="s">
        <v>135</v>
      </c>
      <c r="AB15" s="94" t="s">
        <v>135</v>
      </c>
      <c r="AC15" s="104" t="s">
        <v>212</v>
      </c>
      <c r="AD15" s="104" t="s">
        <v>213</v>
      </c>
      <c r="AE15" s="104" t="s">
        <v>214</v>
      </c>
      <c r="AF15" s="94">
        <v>1</v>
      </c>
      <c r="AG15" s="94">
        <v>1</v>
      </c>
      <c r="AH15" s="106"/>
      <c r="AI15" s="94"/>
      <c r="AJ15" s="94"/>
      <c r="AK15" s="94"/>
      <c r="AL15" s="94"/>
      <c r="AM15" s="94"/>
      <c r="AN15" s="94"/>
      <c r="AO15" s="94"/>
      <c r="AP15" s="105"/>
      <c r="AQ15" s="50"/>
      <c r="AR15" s="50"/>
    </row>
    <row r="16" spans="1:44" ht="323">
      <c r="A16" s="647"/>
      <c r="B16" s="647"/>
      <c r="C16" s="647"/>
      <c r="D16" s="108">
        <v>45474</v>
      </c>
      <c r="E16" s="95" t="s">
        <v>215</v>
      </c>
      <c r="F16" s="96" t="s">
        <v>216</v>
      </c>
      <c r="G16" s="96" t="s">
        <v>217</v>
      </c>
      <c r="H16" s="96" t="s">
        <v>218</v>
      </c>
      <c r="I16" s="96" t="s">
        <v>219</v>
      </c>
      <c r="J16" s="96" t="s">
        <v>219</v>
      </c>
      <c r="K16" s="97">
        <v>45292</v>
      </c>
      <c r="L16" s="98">
        <v>45657</v>
      </c>
      <c r="M16" s="110">
        <v>4</v>
      </c>
      <c r="N16" s="111">
        <v>4</v>
      </c>
      <c r="O16" s="112">
        <v>3</v>
      </c>
      <c r="P16" s="102" t="s">
        <v>220</v>
      </c>
      <c r="Q16" s="103" t="s">
        <v>221</v>
      </c>
      <c r="R16" s="113" t="s">
        <v>135</v>
      </c>
      <c r="S16" s="113" t="s">
        <v>135</v>
      </c>
      <c r="T16" s="120" t="s">
        <v>222</v>
      </c>
      <c r="U16" s="104" t="s">
        <v>223</v>
      </c>
      <c r="V16" s="104" t="s">
        <v>224</v>
      </c>
      <c r="W16" s="94">
        <v>4</v>
      </c>
      <c r="X16" s="105">
        <v>4</v>
      </c>
      <c r="Y16" s="106" t="s">
        <v>225</v>
      </c>
      <c r="Z16" s="103" t="s">
        <v>221</v>
      </c>
      <c r="AA16" s="94" t="s">
        <v>135</v>
      </c>
      <c r="AB16" s="94" t="s">
        <v>135</v>
      </c>
      <c r="AC16" s="119" t="s">
        <v>226</v>
      </c>
      <c r="AD16" s="104" t="s">
        <v>227</v>
      </c>
      <c r="AE16" s="104" t="s">
        <v>228</v>
      </c>
      <c r="AF16" s="94">
        <v>4</v>
      </c>
      <c r="AG16" s="94">
        <v>4</v>
      </c>
      <c r="AH16" s="114"/>
      <c r="AI16" s="94"/>
      <c r="AJ16" s="94"/>
      <c r="AK16" s="94"/>
      <c r="AL16" s="94"/>
      <c r="AM16" s="94"/>
      <c r="AN16" s="94"/>
      <c r="AO16" s="94"/>
      <c r="AP16" s="105"/>
      <c r="AQ16" s="50"/>
      <c r="AR16" s="50"/>
    </row>
    <row r="17" spans="1:44" ht="404">
      <c r="A17" s="647"/>
      <c r="B17" s="647"/>
      <c r="C17" s="647"/>
      <c r="D17" s="108">
        <v>45505</v>
      </c>
      <c r="E17" s="95" t="s">
        <v>229</v>
      </c>
      <c r="F17" s="96" t="s">
        <v>230</v>
      </c>
      <c r="G17" s="96" t="s">
        <v>231</v>
      </c>
      <c r="H17" s="96" t="s">
        <v>232</v>
      </c>
      <c r="I17" s="96" t="s">
        <v>233</v>
      </c>
      <c r="J17" s="96" t="s">
        <v>233</v>
      </c>
      <c r="K17" s="97">
        <v>45323</v>
      </c>
      <c r="L17" s="98">
        <v>45657</v>
      </c>
      <c r="M17" s="110">
        <v>4</v>
      </c>
      <c r="N17" s="111">
        <v>4</v>
      </c>
      <c r="O17" s="112">
        <v>4</v>
      </c>
      <c r="P17" s="102" t="s">
        <v>234</v>
      </c>
      <c r="Q17" s="103" t="s">
        <v>235</v>
      </c>
      <c r="R17" s="113" t="s">
        <v>135</v>
      </c>
      <c r="S17" s="113" t="s">
        <v>135</v>
      </c>
      <c r="T17" s="124" t="s">
        <v>222</v>
      </c>
      <c r="U17" s="104" t="s">
        <v>236</v>
      </c>
      <c r="V17" s="104" t="s">
        <v>237</v>
      </c>
      <c r="W17" s="94">
        <v>4</v>
      </c>
      <c r="X17" s="105">
        <v>4</v>
      </c>
      <c r="Y17" s="106" t="s">
        <v>238</v>
      </c>
      <c r="Z17" s="125" t="s">
        <v>239</v>
      </c>
      <c r="AA17" s="94" t="s">
        <v>135</v>
      </c>
      <c r="AB17" s="94" t="s">
        <v>135</v>
      </c>
      <c r="AC17" s="119" t="s">
        <v>240</v>
      </c>
      <c r="AD17" s="104" t="s">
        <v>241</v>
      </c>
      <c r="AE17" s="104" t="s">
        <v>242</v>
      </c>
      <c r="AF17" s="94">
        <v>4</v>
      </c>
      <c r="AG17" s="94">
        <v>4</v>
      </c>
      <c r="AH17" s="106"/>
      <c r="AI17" s="94"/>
      <c r="AJ17" s="94"/>
      <c r="AK17" s="94"/>
      <c r="AL17" s="94"/>
      <c r="AM17" s="94"/>
      <c r="AN17" s="94"/>
      <c r="AO17" s="94"/>
      <c r="AP17" s="105"/>
      <c r="AQ17" s="50"/>
      <c r="AR17" s="50"/>
    </row>
    <row r="18" spans="1:44" ht="340">
      <c r="A18" s="647"/>
      <c r="B18" s="647"/>
      <c r="C18" s="647"/>
      <c r="D18" s="108">
        <v>45536</v>
      </c>
      <c r="E18" s="95" t="s">
        <v>243</v>
      </c>
      <c r="F18" s="96" t="s">
        <v>244</v>
      </c>
      <c r="G18" s="96" t="s">
        <v>245</v>
      </c>
      <c r="H18" s="96" t="s">
        <v>232</v>
      </c>
      <c r="I18" s="96" t="s">
        <v>233</v>
      </c>
      <c r="J18" s="96" t="s">
        <v>233</v>
      </c>
      <c r="K18" s="97">
        <v>45323</v>
      </c>
      <c r="L18" s="98">
        <v>45657</v>
      </c>
      <c r="M18" s="110">
        <v>4</v>
      </c>
      <c r="N18" s="111">
        <v>4</v>
      </c>
      <c r="O18" s="112">
        <v>4</v>
      </c>
      <c r="P18" s="102" t="s">
        <v>246</v>
      </c>
      <c r="Q18" s="103" t="s">
        <v>247</v>
      </c>
      <c r="R18" s="113" t="s">
        <v>135</v>
      </c>
      <c r="S18" s="113" t="s">
        <v>135</v>
      </c>
      <c r="T18" s="124" t="s">
        <v>222</v>
      </c>
      <c r="U18" s="104" t="s">
        <v>248</v>
      </c>
      <c r="V18" s="104" t="s">
        <v>237</v>
      </c>
      <c r="W18" s="94">
        <v>4</v>
      </c>
      <c r="X18" s="105">
        <v>4</v>
      </c>
      <c r="Y18" s="106" t="s">
        <v>249</v>
      </c>
      <c r="Z18" s="125" t="s">
        <v>250</v>
      </c>
      <c r="AA18" s="94" t="s">
        <v>135</v>
      </c>
      <c r="AB18" s="94" t="s">
        <v>135</v>
      </c>
      <c r="AC18" s="119" t="s">
        <v>251</v>
      </c>
      <c r="AD18" s="104" t="s">
        <v>252</v>
      </c>
      <c r="AE18" s="104" t="s">
        <v>253</v>
      </c>
      <c r="AF18" s="94">
        <v>4</v>
      </c>
      <c r="AG18" s="94">
        <v>4</v>
      </c>
      <c r="AH18" s="106"/>
      <c r="AI18" s="94"/>
      <c r="AJ18" s="94"/>
      <c r="AK18" s="94"/>
      <c r="AL18" s="94"/>
      <c r="AM18" s="94"/>
      <c r="AN18" s="94"/>
      <c r="AO18" s="94"/>
      <c r="AP18" s="105"/>
      <c r="AQ18" s="50"/>
      <c r="AR18" s="50"/>
    </row>
    <row r="19" spans="1:44" ht="409.6">
      <c r="A19" s="647"/>
      <c r="B19" s="647"/>
      <c r="C19" s="647"/>
      <c r="D19" s="108">
        <v>45566</v>
      </c>
      <c r="E19" s="95" t="s">
        <v>254</v>
      </c>
      <c r="F19" s="96" t="s">
        <v>255</v>
      </c>
      <c r="G19" s="96" t="s">
        <v>256</v>
      </c>
      <c r="H19" s="96" t="s">
        <v>232</v>
      </c>
      <c r="I19" s="96" t="s">
        <v>233</v>
      </c>
      <c r="J19" s="96" t="s">
        <v>233</v>
      </c>
      <c r="K19" s="97">
        <v>45292</v>
      </c>
      <c r="L19" s="98">
        <v>45657</v>
      </c>
      <c r="M19" s="110">
        <v>2</v>
      </c>
      <c r="N19" s="111">
        <v>1</v>
      </c>
      <c r="O19" s="112">
        <v>1</v>
      </c>
      <c r="P19" s="102" t="s">
        <v>257</v>
      </c>
      <c r="Q19" s="103" t="s">
        <v>235</v>
      </c>
      <c r="R19" s="113" t="s">
        <v>135</v>
      </c>
      <c r="S19" s="113" t="s">
        <v>135</v>
      </c>
      <c r="T19" s="124" t="s">
        <v>258</v>
      </c>
      <c r="U19" s="104" t="s">
        <v>259</v>
      </c>
      <c r="V19" s="104" t="s">
        <v>260</v>
      </c>
      <c r="W19" s="94">
        <v>2</v>
      </c>
      <c r="X19" s="105">
        <v>2</v>
      </c>
      <c r="Y19" s="106" t="s">
        <v>261</v>
      </c>
      <c r="Z19" s="125" t="s">
        <v>262</v>
      </c>
      <c r="AA19" s="94" t="s">
        <v>135</v>
      </c>
      <c r="AB19" s="94" t="s">
        <v>135</v>
      </c>
      <c r="AC19" s="119" t="s">
        <v>263</v>
      </c>
      <c r="AD19" s="104" t="s">
        <v>264</v>
      </c>
      <c r="AE19" s="104" t="s">
        <v>265</v>
      </c>
      <c r="AF19" s="94">
        <v>1</v>
      </c>
      <c r="AG19" s="94">
        <v>1</v>
      </c>
      <c r="AH19" s="106"/>
      <c r="AI19" s="94"/>
      <c r="AJ19" s="94"/>
      <c r="AK19" s="94"/>
      <c r="AL19" s="94"/>
      <c r="AM19" s="94"/>
      <c r="AN19" s="94"/>
      <c r="AO19" s="94"/>
      <c r="AP19" s="105"/>
      <c r="AQ19" s="50"/>
      <c r="AR19" s="50"/>
    </row>
    <row r="20" spans="1:44" ht="356">
      <c r="A20" s="647"/>
      <c r="B20" s="647"/>
      <c r="C20" s="647"/>
      <c r="D20" s="108">
        <v>45597</v>
      </c>
      <c r="E20" s="95" t="s">
        <v>266</v>
      </c>
      <c r="F20" s="96" t="s">
        <v>266</v>
      </c>
      <c r="G20" s="96" t="s">
        <v>267</v>
      </c>
      <c r="H20" s="96" t="s">
        <v>232</v>
      </c>
      <c r="I20" s="96" t="s">
        <v>233</v>
      </c>
      <c r="J20" s="96" t="s">
        <v>233</v>
      </c>
      <c r="K20" s="97">
        <v>45323</v>
      </c>
      <c r="L20" s="98">
        <v>45657</v>
      </c>
      <c r="M20" s="99" t="s">
        <v>268</v>
      </c>
      <c r="N20" s="100" t="s">
        <v>269</v>
      </c>
      <c r="O20" s="101" t="s">
        <v>269</v>
      </c>
      <c r="P20" s="102" t="s">
        <v>270</v>
      </c>
      <c r="Q20" s="103" t="s">
        <v>271</v>
      </c>
      <c r="R20" s="113" t="s">
        <v>135</v>
      </c>
      <c r="S20" s="113" t="s">
        <v>135</v>
      </c>
      <c r="T20" s="124" t="s">
        <v>152</v>
      </c>
      <c r="U20" s="104" t="s">
        <v>272</v>
      </c>
      <c r="V20" s="104" t="s">
        <v>237</v>
      </c>
      <c r="W20" s="94">
        <v>1</v>
      </c>
      <c r="X20" s="105">
        <v>1</v>
      </c>
      <c r="Y20" s="106" t="s">
        <v>273</v>
      </c>
      <c r="Z20" s="125" t="s">
        <v>274</v>
      </c>
      <c r="AA20" s="94" t="s">
        <v>135</v>
      </c>
      <c r="AB20" s="94" t="s">
        <v>135</v>
      </c>
      <c r="AC20" s="119" t="s">
        <v>275</v>
      </c>
      <c r="AD20" s="104" t="s">
        <v>276</v>
      </c>
      <c r="AE20" s="104" t="s">
        <v>228</v>
      </c>
      <c r="AF20" s="94">
        <v>1</v>
      </c>
      <c r="AG20" s="94">
        <v>1</v>
      </c>
      <c r="AH20" s="106"/>
      <c r="AI20" s="94"/>
      <c r="AJ20" s="94"/>
      <c r="AK20" s="94"/>
      <c r="AL20" s="94"/>
      <c r="AM20" s="94"/>
      <c r="AN20" s="94"/>
      <c r="AO20" s="94"/>
      <c r="AP20" s="105"/>
      <c r="AQ20" s="50"/>
      <c r="AR20" s="50"/>
    </row>
    <row r="21" spans="1:44" ht="72.75" customHeight="1">
      <c r="A21" s="647"/>
      <c r="B21" s="647"/>
      <c r="C21" s="647"/>
      <c r="D21" s="108">
        <v>45627</v>
      </c>
      <c r="E21" s="95" t="s">
        <v>277</v>
      </c>
      <c r="F21" s="96" t="s">
        <v>278</v>
      </c>
      <c r="G21" s="96" t="s">
        <v>279</v>
      </c>
      <c r="H21" s="96" t="s">
        <v>232</v>
      </c>
      <c r="I21" s="96" t="s">
        <v>233</v>
      </c>
      <c r="J21" s="96" t="s">
        <v>233</v>
      </c>
      <c r="K21" s="97">
        <v>45292</v>
      </c>
      <c r="L21" s="98">
        <v>45412</v>
      </c>
      <c r="M21" s="110">
        <v>1</v>
      </c>
      <c r="N21" s="111">
        <v>0</v>
      </c>
      <c r="O21" s="112">
        <v>0</v>
      </c>
      <c r="P21" s="102" t="s">
        <v>280</v>
      </c>
      <c r="Q21" s="103" t="s">
        <v>281</v>
      </c>
      <c r="R21" s="113" t="s">
        <v>135</v>
      </c>
      <c r="S21" s="113" t="s">
        <v>135</v>
      </c>
      <c r="T21" s="124" t="s">
        <v>152</v>
      </c>
      <c r="U21" s="104" t="s">
        <v>282</v>
      </c>
      <c r="V21" s="104" t="s">
        <v>283</v>
      </c>
      <c r="W21" s="94">
        <v>1</v>
      </c>
      <c r="X21" s="105">
        <v>1</v>
      </c>
      <c r="Y21" s="106" t="s">
        <v>284</v>
      </c>
      <c r="Z21" s="94" t="s">
        <v>284</v>
      </c>
      <c r="AA21" s="94" t="s">
        <v>197</v>
      </c>
      <c r="AB21" s="94" t="s">
        <v>197</v>
      </c>
      <c r="AC21" s="104" t="s">
        <v>285</v>
      </c>
      <c r="AD21" s="104" t="s">
        <v>157</v>
      </c>
      <c r="AE21" s="104" t="s">
        <v>286</v>
      </c>
      <c r="AF21" s="94">
        <v>0</v>
      </c>
      <c r="AG21" s="94">
        <v>0</v>
      </c>
      <c r="AH21" s="106"/>
      <c r="AI21" s="94"/>
      <c r="AJ21" s="94"/>
      <c r="AK21" s="94"/>
      <c r="AL21" s="94"/>
      <c r="AM21" s="94"/>
      <c r="AN21" s="94"/>
      <c r="AO21" s="94"/>
      <c r="AP21" s="105"/>
      <c r="AQ21" s="50"/>
      <c r="AR21" s="50"/>
    </row>
    <row r="22" spans="1:44" ht="56.25" customHeight="1">
      <c r="A22" s="647"/>
      <c r="B22" s="647"/>
      <c r="C22" s="647"/>
      <c r="D22" s="126" t="s">
        <v>287</v>
      </c>
      <c r="E22" s="95" t="s">
        <v>288</v>
      </c>
      <c r="F22" s="96" t="s">
        <v>289</v>
      </c>
      <c r="G22" s="96" t="s">
        <v>290</v>
      </c>
      <c r="H22" s="96" t="s">
        <v>291</v>
      </c>
      <c r="I22" s="96" t="s">
        <v>292</v>
      </c>
      <c r="J22" s="96" t="s">
        <v>293</v>
      </c>
      <c r="K22" s="97">
        <v>45323</v>
      </c>
      <c r="L22" s="98">
        <v>45656</v>
      </c>
      <c r="M22" s="110">
        <v>1</v>
      </c>
      <c r="N22" s="111">
        <v>1</v>
      </c>
      <c r="O22" s="127">
        <v>1</v>
      </c>
      <c r="P22" s="102" t="s">
        <v>195</v>
      </c>
      <c r="Q22" s="94" t="s">
        <v>196</v>
      </c>
      <c r="R22" s="113" t="s">
        <v>197</v>
      </c>
      <c r="S22" s="113" t="s">
        <v>197</v>
      </c>
      <c r="T22" s="120" t="s">
        <v>198</v>
      </c>
      <c r="U22" s="104" t="s">
        <v>199</v>
      </c>
      <c r="V22" s="104" t="s">
        <v>294</v>
      </c>
      <c r="W22" s="94">
        <v>0</v>
      </c>
      <c r="X22" s="105">
        <v>0</v>
      </c>
      <c r="Y22" s="106" t="s">
        <v>295</v>
      </c>
      <c r="Z22" s="103" t="s">
        <v>296</v>
      </c>
      <c r="AA22" s="94" t="s">
        <v>135</v>
      </c>
      <c r="AB22" s="94" t="s">
        <v>135</v>
      </c>
      <c r="AC22" s="104" t="s">
        <v>297</v>
      </c>
      <c r="AD22" s="104" t="s">
        <v>298</v>
      </c>
      <c r="AE22" s="104" t="s">
        <v>228</v>
      </c>
      <c r="AF22" s="94">
        <v>1</v>
      </c>
      <c r="AG22" s="94">
        <v>1</v>
      </c>
      <c r="AH22" s="106"/>
      <c r="AI22" s="94"/>
      <c r="AJ22" s="94"/>
      <c r="AK22" s="94"/>
      <c r="AL22" s="94"/>
      <c r="AM22" s="94"/>
      <c r="AN22" s="94"/>
      <c r="AO22" s="94"/>
      <c r="AP22" s="105"/>
      <c r="AQ22" s="50"/>
      <c r="AR22" s="50"/>
    </row>
    <row r="23" spans="1:44" ht="184.5" customHeight="1">
      <c r="A23" s="647"/>
      <c r="B23" s="647"/>
      <c r="C23" s="647"/>
      <c r="D23" s="126" t="s">
        <v>299</v>
      </c>
      <c r="E23" s="95" t="s">
        <v>300</v>
      </c>
      <c r="F23" s="96" t="s">
        <v>301</v>
      </c>
      <c r="G23" s="96" t="s">
        <v>302</v>
      </c>
      <c r="H23" s="96" t="s">
        <v>303</v>
      </c>
      <c r="I23" s="96" t="s">
        <v>304</v>
      </c>
      <c r="J23" s="96" t="s">
        <v>304</v>
      </c>
      <c r="K23" s="97">
        <v>45323</v>
      </c>
      <c r="L23" s="98">
        <v>45657</v>
      </c>
      <c r="M23" s="128">
        <v>1</v>
      </c>
      <c r="N23" s="129">
        <v>1</v>
      </c>
      <c r="O23" s="130">
        <v>1</v>
      </c>
      <c r="P23" s="102" t="s">
        <v>305</v>
      </c>
      <c r="Q23" s="94" t="s">
        <v>306</v>
      </c>
      <c r="R23" s="113" t="s">
        <v>135</v>
      </c>
      <c r="S23" s="113" t="s">
        <v>135</v>
      </c>
      <c r="T23" s="120" t="s">
        <v>307</v>
      </c>
      <c r="U23" s="104" t="s">
        <v>308</v>
      </c>
      <c r="V23" s="104" t="s">
        <v>309</v>
      </c>
      <c r="W23" s="94">
        <v>1</v>
      </c>
      <c r="X23" s="105">
        <v>1</v>
      </c>
      <c r="Y23" s="106" t="s">
        <v>310</v>
      </c>
      <c r="Z23" s="94" t="s">
        <v>311</v>
      </c>
      <c r="AA23" s="94" t="s">
        <v>135</v>
      </c>
      <c r="AB23" s="94" t="s">
        <v>135</v>
      </c>
      <c r="AC23" s="104" t="s">
        <v>312</v>
      </c>
      <c r="AD23" s="104" t="s">
        <v>313</v>
      </c>
      <c r="AE23" s="104" t="s">
        <v>228</v>
      </c>
      <c r="AF23" s="94">
        <v>1</v>
      </c>
      <c r="AG23" s="94">
        <v>1</v>
      </c>
      <c r="AH23" s="106"/>
      <c r="AI23" s="94"/>
      <c r="AJ23" s="94"/>
      <c r="AK23" s="94"/>
      <c r="AL23" s="94"/>
      <c r="AM23" s="94"/>
      <c r="AN23" s="94"/>
      <c r="AO23" s="94"/>
      <c r="AP23" s="105"/>
      <c r="AQ23" s="50"/>
      <c r="AR23" s="50"/>
    </row>
    <row r="24" spans="1:44" ht="300.75" customHeight="1">
      <c r="A24" s="647"/>
      <c r="B24" s="647"/>
      <c r="C24" s="647"/>
      <c r="D24" s="126" t="s">
        <v>314</v>
      </c>
      <c r="E24" s="95" t="s">
        <v>315</v>
      </c>
      <c r="F24" s="96" t="s">
        <v>316</v>
      </c>
      <c r="G24" s="96" t="s">
        <v>317</v>
      </c>
      <c r="H24" s="96" t="s">
        <v>318</v>
      </c>
      <c r="I24" s="96" t="s">
        <v>319</v>
      </c>
      <c r="J24" s="96" t="s">
        <v>320</v>
      </c>
      <c r="K24" s="97">
        <v>45323</v>
      </c>
      <c r="L24" s="98">
        <v>45656</v>
      </c>
      <c r="M24" s="110" t="s">
        <v>321</v>
      </c>
      <c r="N24" s="110" t="s">
        <v>322</v>
      </c>
      <c r="O24" s="101" t="s">
        <v>323</v>
      </c>
      <c r="P24" s="102" t="s">
        <v>324</v>
      </c>
      <c r="Q24" s="107" t="s">
        <v>325</v>
      </c>
      <c r="R24" s="113" t="s">
        <v>135</v>
      </c>
      <c r="S24" s="113" t="s">
        <v>135</v>
      </c>
      <c r="T24" s="120" t="s">
        <v>326</v>
      </c>
      <c r="U24" s="104" t="s">
        <v>327</v>
      </c>
      <c r="V24" s="104" t="s">
        <v>328</v>
      </c>
      <c r="W24" s="94">
        <v>1</v>
      </c>
      <c r="X24" s="105">
        <v>1</v>
      </c>
      <c r="Y24" s="106" t="s">
        <v>329</v>
      </c>
      <c r="Z24" s="94" t="s">
        <v>330</v>
      </c>
      <c r="AA24" s="94" t="s">
        <v>135</v>
      </c>
      <c r="AB24" s="94" t="s">
        <v>135</v>
      </c>
      <c r="AC24" s="104" t="s">
        <v>331</v>
      </c>
      <c r="AD24" s="104" t="s">
        <v>332</v>
      </c>
      <c r="AE24" s="104" t="s">
        <v>333</v>
      </c>
      <c r="AF24" s="94">
        <v>1</v>
      </c>
      <c r="AG24" s="94">
        <v>1</v>
      </c>
      <c r="AH24" s="106"/>
      <c r="AI24" s="94"/>
      <c r="AJ24" s="94"/>
      <c r="AK24" s="94"/>
      <c r="AL24" s="94"/>
      <c r="AM24" s="94"/>
      <c r="AN24" s="94"/>
      <c r="AO24" s="94"/>
      <c r="AP24" s="105"/>
      <c r="AQ24" s="50"/>
      <c r="AR24" s="50"/>
    </row>
    <row r="25" spans="1:44" ht="300.75" customHeight="1">
      <c r="A25" s="647"/>
      <c r="B25" s="647"/>
      <c r="C25" s="647"/>
      <c r="D25" s="131" t="s">
        <v>334</v>
      </c>
      <c r="E25" s="95" t="s">
        <v>335</v>
      </c>
      <c r="F25" s="96" t="s">
        <v>336</v>
      </c>
      <c r="G25" s="96" t="s">
        <v>337</v>
      </c>
      <c r="H25" s="96" t="s">
        <v>338</v>
      </c>
      <c r="I25" s="96" t="s">
        <v>292</v>
      </c>
      <c r="J25" s="96" t="s">
        <v>179</v>
      </c>
      <c r="K25" s="97">
        <v>45323</v>
      </c>
      <c r="L25" s="98">
        <v>45656</v>
      </c>
      <c r="M25" s="128">
        <v>1</v>
      </c>
      <c r="N25" s="129">
        <v>1</v>
      </c>
      <c r="O25" s="130">
        <v>1</v>
      </c>
      <c r="P25" s="102" t="s">
        <v>195</v>
      </c>
      <c r="Q25" s="94" t="s">
        <v>196</v>
      </c>
      <c r="R25" s="113" t="s">
        <v>197</v>
      </c>
      <c r="S25" s="113" t="s">
        <v>197</v>
      </c>
      <c r="T25" s="120" t="s">
        <v>198</v>
      </c>
      <c r="U25" s="104" t="s">
        <v>199</v>
      </c>
      <c r="V25" s="104" t="s">
        <v>294</v>
      </c>
      <c r="W25" s="94">
        <v>0</v>
      </c>
      <c r="X25" s="105">
        <v>0</v>
      </c>
      <c r="Y25" s="106" t="s">
        <v>339</v>
      </c>
      <c r="Z25" s="103" t="s">
        <v>340</v>
      </c>
      <c r="AA25" s="94" t="s">
        <v>135</v>
      </c>
      <c r="AB25" s="94" t="s">
        <v>135</v>
      </c>
      <c r="AC25" s="119" t="s">
        <v>341</v>
      </c>
      <c r="AD25" s="104" t="s">
        <v>342</v>
      </c>
      <c r="AE25" s="104" t="s">
        <v>343</v>
      </c>
      <c r="AF25" s="94">
        <v>1</v>
      </c>
      <c r="AG25" s="94">
        <v>1</v>
      </c>
      <c r="AH25" s="106"/>
      <c r="AI25" s="94"/>
      <c r="AJ25" s="94"/>
      <c r="AK25" s="94"/>
      <c r="AL25" s="94"/>
      <c r="AM25" s="94"/>
      <c r="AN25" s="94"/>
      <c r="AO25" s="94"/>
      <c r="AP25" s="105"/>
      <c r="AQ25" s="50"/>
      <c r="AR25" s="50"/>
    </row>
    <row r="26" spans="1:44" ht="262.5" customHeight="1">
      <c r="A26" s="647"/>
      <c r="B26" s="647"/>
      <c r="C26" s="647"/>
      <c r="D26" s="131" t="s">
        <v>344</v>
      </c>
      <c r="E26" s="95" t="s">
        <v>345</v>
      </c>
      <c r="F26" s="96" t="s">
        <v>346</v>
      </c>
      <c r="G26" s="96" t="s">
        <v>347</v>
      </c>
      <c r="H26" s="96" t="s">
        <v>348</v>
      </c>
      <c r="I26" s="96" t="s">
        <v>349</v>
      </c>
      <c r="J26" s="96" t="s">
        <v>349</v>
      </c>
      <c r="K26" s="97">
        <v>45292</v>
      </c>
      <c r="L26" s="98">
        <v>45657</v>
      </c>
      <c r="M26" s="110">
        <v>4</v>
      </c>
      <c r="N26" s="111">
        <v>4</v>
      </c>
      <c r="O26" s="112">
        <v>4</v>
      </c>
      <c r="P26" s="132"/>
      <c r="Q26" s="107"/>
      <c r="R26" s="113" t="s">
        <v>166</v>
      </c>
      <c r="S26" s="113" t="s">
        <v>166</v>
      </c>
      <c r="T26" s="120" t="s">
        <v>350</v>
      </c>
      <c r="U26" s="104" t="s">
        <v>351</v>
      </c>
      <c r="V26" s="104" t="s">
        <v>352</v>
      </c>
      <c r="W26" s="94">
        <v>1</v>
      </c>
      <c r="X26" s="105">
        <v>0</v>
      </c>
      <c r="Y26" s="106" t="s">
        <v>353</v>
      </c>
      <c r="Z26" s="125" t="s">
        <v>354</v>
      </c>
      <c r="AA26" s="94" t="s">
        <v>166</v>
      </c>
      <c r="AB26" s="94" t="s">
        <v>166</v>
      </c>
      <c r="AC26" s="104" t="s">
        <v>355</v>
      </c>
      <c r="AD26" s="104" t="s">
        <v>356</v>
      </c>
      <c r="AE26" s="104" t="s">
        <v>357</v>
      </c>
      <c r="AF26" s="94">
        <v>4</v>
      </c>
      <c r="AG26" s="94">
        <v>0</v>
      </c>
      <c r="AH26" s="106"/>
      <c r="AI26" s="94"/>
      <c r="AJ26" s="94"/>
      <c r="AK26" s="94"/>
      <c r="AL26" s="94"/>
      <c r="AM26" s="94"/>
      <c r="AN26" s="94"/>
      <c r="AO26" s="94"/>
      <c r="AP26" s="105"/>
      <c r="AQ26" s="50"/>
      <c r="AR26" s="50"/>
    </row>
    <row r="27" spans="1:44" ht="277.5" customHeight="1">
      <c r="A27" s="647"/>
      <c r="B27" s="647"/>
      <c r="C27" s="647"/>
      <c r="D27" s="131" t="s">
        <v>358</v>
      </c>
      <c r="E27" s="95" t="s">
        <v>359</v>
      </c>
      <c r="F27" s="96" t="s">
        <v>360</v>
      </c>
      <c r="G27" s="96" t="s">
        <v>361</v>
      </c>
      <c r="H27" s="96" t="s">
        <v>362</v>
      </c>
      <c r="I27" s="96" t="s">
        <v>363</v>
      </c>
      <c r="J27" s="96" t="s">
        <v>363</v>
      </c>
      <c r="K27" s="97">
        <v>45292</v>
      </c>
      <c r="L27" s="98">
        <v>45657</v>
      </c>
      <c r="M27" s="110">
        <v>1</v>
      </c>
      <c r="N27" s="111">
        <v>1</v>
      </c>
      <c r="O27" s="112">
        <v>1</v>
      </c>
      <c r="P27" s="102" t="s">
        <v>364</v>
      </c>
      <c r="Q27" s="103" t="s">
        <v>365</v>
      </c>
      <c r="R27" s="113" t="s">
        <v>135</v>
      </c>
      <c r="S27" s="113" t="s">
        <v>135</v>
      </c>
      <c r="T27" s="120" t="s">
        <v>366</v>
      </c>
      <c r="U27" s="104" t="s">
        <v>367</v>
      </c>
      <c r="V27" s="104" t="s">
        <v>224</v>
      </c>
      <c r="W27" s="94">
        <v>1</v>
      </c>
      <c r="X27" s="105">
        <v>1</v>
      </c>
      <c r="Y27" s="106"/>
      <c r="Z27" s="94"/>
      <c r="AA27" s="94" t="s">
        <v>135</v>
      </c>
      <c r="AB27" s="94" t="s">
        <v>135</v>
      </c>
      <c r="AC27" s="119" t="s">
        <v>368</v>
      </c>
      <c r="AD27" s="104" t="s">
        <v>369</v>
      </c>
      <c r="AE27" s="104" t="s">
        <v>370</v>
      </c>
      <c r="AF27" s="94">
        <v>1</v>
      </c>
      <c r="AG27" s="94">
        <v>0</v>
      </c>
      <c r="AH27" s="106"/>
      <c r="AI27" s="94"/>
      <c r="AJ27" s="94"/>
      <c r="AK27" s="94"/>
      <c r="AL27" s="94"/>
      <c r="AM27" s="94"/>
      <c r="AN27" s="94"/>
      <c r="AO27" s="94"/>
      <c r="AP27" s="105"/>
      <c r="AQ27" s="50"/>
      <c r="AR27" s="50"/>
    </row>
    <row r="28" spans="1:44" ht="167.25" customHeight="1">
      <c r="A28" s="647"/>
      <c r="B28" s="647"/>
      <c r="C28" s="647"/>
      <c r="D28" s="113" t="s">
        <v>371</v>
      </c>
      <c r="E28" s="95" t="s">
        <v>372</v>
      </c>
      <c r="F28" s="96" t="s">
        <v>373</v>
      </c>
      <c r="G28" s="96" t="s">
        <v>374</v>
      </c>
      <c r="H28" s="96" t="s">
        <v>375</v>
      </c>
      <c r="I28" s="96" t="s">
        <v>376</v>
      </c>
      <c r="J28" s="96" t="s">
        <v>376</v>
      </c>
      <c r="K28" s="97">
        <v>45292</v>
      </c>
      <c r="L28" s="98">
        <v>45657</v>
      </c>
      <c r="M28" s="110">
        <v>1</v>
      </c>
      <c r="N28" s="111">
        <v>1</v>
      </c>
      <c r="O28" s="112">
        <v>1</v>
      </c>
      <c r="P28" s="102" t="s">
        <v>377</v>
      </c>
      <c r="Q28" s="103" t="s">
        <v>378</v>
      </c>
      <c r="R28" s="113" t="s">
        <v>135</v>
      </c>
      <c r="S28" s="113" t="s">
        <v>135</v>
      </c>
      <c r="T28" s="120" t="s">
        <v>379</v>
      </c>
      <c r="U28" s="104" t="s">
        <v>380</v>
      </c>
      <c r="V28" s="104" t="s">
        <v>224</v>
      </c>
      <c r="W28" s="94">
        <v>1</v>
      </c>
      <c r="X28" s="105">
        <v>1</v>
      </c>
      <c r="Y28" s="106" t="s">
        <v>381</v>
      </c>
      <c r="Z28" s="125" t="s">
        <v>378</v>
      </c>
      <c r="AA28" s="94" t="s">
        <v>135</v>
      </c>
      <c r="AB28" s="94" t="s">
        <v>135</v>
      </c>
      <c r="AC28" s="119" t="s">
        <v>382</v>
      </c>
      <c r="AD28" s="104" t="s">
        <v>383</v>
      </c>
      <c r="AE28" s="104" t="s">
        <v>228</v>
      </c>
      <c r="AF28" s="94">
        <v>1</v>
      </c>
      <c r="AG28" s="94">
        <v>1</v>
      </c>
      <c r="AH28" s="106"/>
      <c r="AI28" s="94"/>
      <c r="AJ28" s="94"/>
      <c r="AK28" s="94"/>
      <c r="AL28" s="94"/>
      <c r="AM28" s="94"/>
      <c r="AN28" s="94"/>
      <c r="AO28" s="94"/>
      <c r="AP28" s="105"/>
      <c r="AQ28" s="50"/>
      <c r="AR28" s="50"/>
    </row>
    <row r="29" spans="1:44" ht="216" customHeight="1">
      <c r="A29" s="647"/>
      <c r="B29" s="647"/>
      <c r="C29" s="655"/>
      <c r="D29" s="131" t="s">
        <v>384</v>
      </c>
      <c r="E29" s="95" t="s">
        <v>385</v>
      </c>
      <c r="F29" s="96" t="s">
        <v>386</v>
      </c>
      <c r="G29" s="96" t="s">
        <v>387</v>
      </c>
      <c r="H29" s="96" t="s">
        <v>388</v>
      </c>
      <c r="I29" s="96" t="s">
        <v>389</v>
      </c>
      <c r="J29" s="96" t="s">
        <v>390</v>
      </c>
      <c r="K29" s="97">
        <v>45323</v>
      </c>
      <c r="L29" s="98">
        <v>45657</v>
      </c>
      <c r="M29" s="110">
        <v>1</v>
      </c>
      <c r="N29" s="111">
        <v>1</v>
      </c>
      <c r="O29" s="112">
        <v>2</v>
      </c>
      <c r="P29" s="102" t="s">
        <v>391</v>
      </c>
      <c r="Q29" s="103" t="s">
        <v>392</v>
      </c>
      <c r="R29" s="113" t="s">
        <v>135</v>
      </c>
      <c r="S29" s="113" t="s">
        <v>135</v>
      </c>
      <c r="T29" s="120" t="s">
        <v>222</v>
      </c>
      <c r="U29" s="104" t="s">
        <v>393</v>
      </c>
      <c r="V29" s="104" t="s">
        <v>394</v>
      </c>
      <c r="W29" s="94">
        <v>1</v>
      </c>
      <c r="X29" s="105">
        <v>0.5</v>
      </c>
      <c r="Y29" s="106" t="s">
        <v>395</v>
      </c>
      <c r="Z29" s="103" t="s">
        <v>396</v>
      </c>
      <c r="AA29" s="113" t="s">
        <v>135</v>
      </c>
      <c r="AB29" s="113" t="s">
        <v>135</v>
      </c>
      <c r="AC29" s="133" t="s">
        <v>397</v>
      </c>
      <c r="AD29" s="104" t="s">
        <v>398</v>
      </c>
      <c r="AE29" s="104" t="s">
        <v>228</v>
      </c>
      <c r="AF29" s="94">
        <v>1</v>
      </c>
      <c r="AG29" s="94">
        <v>1</v>
      </c>
      <c r="AH29" s="106"/>
      <c r="AI29" s="94"/>
      <c r="AJ29" s="94"/>
      <c r="AK29" s="94"/>
      <c r="AL29" s="94"/>
      <c r="AM29" s="94"/>
      <c r="AN29" s="94"/>
      <c r="AO29" s="94"/>
      <c r="AP29" s="105"/>
      <c r="AQ29" s="50"/>
      <c r="AR29" s="50"/>
    </row>
    <row r="30" spans="1:44" ht="285" customHeight="1">
      <c r="A30" s="647"/>
      <c r="B30" s="647"/>
      <c r="C30" s="663" t="s">
        <v>30</v>
      </c>
      <c r="D30" s="108">
        <v>45293</v>
      </c>
      <c r="E30" s="95" t="s">
        <v>399</v>
      </c>
      <c r="F30" s="96" t="s">
        <v>400</v>
      </c>
      <c r="G30" s="96" t="s">
        <v>401</v>
      </c>
      <c r="H30" s="96" t="s">
        <v>402</v>
      </c>
      <c r="I30" s="96" t="s">
        <v>403</v>
      </c>
      <c r="J30" s="134"/>
      <c r="K30" s="97">
        <v>45323</v>
      </c>
      <c r="L30" s="98">
        <v>45656</v>
      </c>
      <c r="M30" s="110">
        <v>3</v>
      </c>
      <c r="N30" s="111">
        <v>4</v>
      </c>
      <c r="O30" s="112">
        <v>4</v>
      </c>
      <c r="P30" s="102" t="s">
        <v>404</v>
      </c>
      <c r="Q30" s="103" t="s">
        <v>405</v>
      </c>
      <c r="R30" s="113" t="s">
        <v>135</v>
      </c>
      <c r="S30" s="113" t="s">
        <v>135</v>
      </c>
      <c r="T30" s="120" t="s">
        <v>406</v>
      </c>
      <c r="U30" s="104" t="s">
        <v>407</v>
      </c>
      <c r="V30" s="104" t="s">
        <v>408</v>
      </c>
      <c r="W30" s="94">
        <v>3</v>
      </c>
      <c r="X30" s="105">
        <v>3</v>
      </c>
      <c r="Y30" s="106" t="s">
        <v>409</v>
      </c>
      <c r="Z30" s="107" t="s">
        <v>410</v>
      </c>
      <c r="AA30" s="94" t="s">
        <v>135</v>
      </c>
      <c r="AB30" s="94" t="s">
        <v>135</v>
      </c>
      <c r="AC30" s="119" t="s">
        <v>411</v>
      </c>
      <c r="AD30" s="104" t="s">
        <v>412</v>
      </c>
      <c r="AE30" s="104" t="s">
        <v>413</v>
      </c>
      <c r="AF30" s="94">
        <v>4</v>
      </c>
      <c r="AG30" s="94">
        <v>4</v>
      </c>
      <c r="AH30" s="106"/>
      <c r="AI30" s="94"/>
      <c r="AJ30" s="94"/>
      <c r="AK30" s="94"/>
      <c r="AL30" s="94"/>
      <c r="AM30" s="94"/>
      <c r="AN30" s="94"/>
      <c r="AO30" s="94"/>
      <c r="AP30" s="105"/>
      <c r="AQ30" s="50"/>
      <c r="AR30" s="50"/>
    </row>
    <row r="31" spans="1:44" ht="144" customHeight="1">
      <c r="A31" s="647"/>
      <c r="B31" s="647"/>
      <c r="C31" s="647"/>
      <c r="D31" s="108">
        <v>45324</v>
      </c>
      <c r="E31" s="95" t="s">
        <v>414</v>
      </c>
      <c r="F31" s="96" t="s">
        <v>415</v>
      </c>
      <c r="G31" s="96" t="s">
        <v>416</v>
      </c>
      <c r="H31" s="96" t="s">
        <v>417</v>
      </c>
      <c r="I31" s="96" t="s">
        <v>403</v>
      </c>
      <c r="J31" s="96" t="s">
        <v>418</v>
      </c>
      <c r="K31" s="97">
        <v>45413</v>
      </c>
      <c r="L31" s="109">
        <v>45503</v>
      </c>
      <c r="M31" s="110">
        <v>0</v>
      </c>
      <c r="N31" s="111">
        <v>1</v>
      </c>
      <c r="O31" s="112">
        <v>0</v>
      </c>
      <c r="P31" s="102" t="s">
        <v>195</v>
      </c>
      <c r="Q31" s="94" t="s">
        <v>196</v>
      </c>
      <c r="R31" s="113" t="s">
        <v>197</v>
      </c>
      <c r="S31" s="113" t="s">
        <v>197</v>
      </c>
      <c r="T31" s="120" t="s">
        <v>198</v>
      </c>
      <c r="U31" s="104" t="s">
        <v>199</v>
      </c>
      <c r="V31" s="104" t="s">
        <v>419</v>
      </c>
      <c r="W31" s="94">
        <v>0</v>
      </c>
      <c r="X31" s="105">
        <v>0</v>
      </c>
      <c r="Y31" s="106" t="s">
        <v>420</v>
      </c>
      <c r="Z31" s="107" t="s">
        <v>421</v>
      </c>
      <c r="AA31" s="94" t="s">
        <v>135</v>
      </c>
      <c r="AB31" s="94" t="s">
        <v>135</v>
      </c>
      <c r="AC31" s="119" t="s">
        <v>422</v>
      </c>
      <c r="AD31" s="119" t="s">
        <v>423</v>
      </c>
      <c r="AE31" s="104" t="s">
        <v>424</v>
      </c>
      <c r="AF31" s="94">
        <v>1</v>
      </c>
      <c r="AG31" s="94">
        <v>1</v>
      </c>
      <c r="AH31" s="106"/>
      <c r="AI31" s="94"/>
      <c r="AJ31" s="94"/>
      <c r="AK31" s="94"/>
      <c r="AL31" s="94"/>
      <c r="AM31" s="94"/>
      <c r="AN31" s="94"/>
      <c r="AO31" s="94"/>
      <c r="AP31" s="105"/>
      <c r="AQ31" s="50"/>
      <c r="AR31" s="50"/>
    </row>
    <row r="32" spans="1:44" ht="258.75" customHeight="1">
      <c r="A32" s="647"/>
      <c r="B32" s="647"/>
      <c r="C32" s="647"/>
      <c r="D32" s="108">
        <v>45353</v>
      </c>
      <c r="E32" s="95" t="s">
        <v>425</v>
      </c>
      <c r="F32" s="96" t="s">
        <v>426</v>
      </c>
      <c r="G32" s="96" t="s">
        <v>427</v>
      </c>
      <c r="H32" s="96" t="s">
        <v>428</v>
      </c>
      <c r="I32" s="96" t="s">
        <v>429</v>
      </c>
      <c r="J32" s="96" t="s">
        <v>429</v>
      </c>
      <c r="K32" s="97">
        <v>45505</v>
      </c>
      <c r="L32" s="109">
        <v>45550</v>
      </c>
      <c r="M32" s="110">
        <v>0</v>
      </c>
      <c r="N32" s="111">
        <v>0</v>
      </c>
      <c r="O32" s="112">
        <v>1</v>
      </c>
      <c r="P32" s="135" t="s">
        <v>195</v>
      </c>
      <c r="Q32" s="113" t="s">
        <v>196</v>
      </c>
      <c r="R32" s="113" t="s">
        <v>197</v>
      </c>
      <c r="S32" s="113" t="s">
        <v>197</v>
      </c>
      <c r="T32" s="120" t="s">
        <v>198</v>
      </c>
      <c r="U32" s="104" t="s">
        <v>199</v>
      </c>
      <c r="V32" s="104" t="s">
        <v>197</v>
      </c>
      <c r="W32" s="94">
        <v>0</v>
      </c>
      <c r="X32" s="105">
        <v>0</v>
      </c>
      <c r="Y32" s="102" t="s">
        <v>430</v>
      </c>
      <c r="Z32" s="125" t="s">
        <v>431</v>
      </c>
      <c r="AA32" s="94" t="s">
        <v>135</v>
      </c>
      <c r="AB32" s="94" t="s">
        <v>135</v>
      </c>
      <c r="AC32" s="119" t="s">
        <v>432</v>
      </c>
      <c r="AD32" s="104" t="s">
        <v>433</v>
      </c>
      <c r="AE32" s="104" t="s">
        <v>434</v>
      </c>
      <c r="AF32" s="94">
        <v>1</v>
      </c>
      <c r="AG32" s="94">
        <v>0.5</v>
      </c>
      <c r="AH32" s="106"/>
      <c r="AI32" s="94"/>
      <c r="AJ32" s="94"/>
      <c r="AK32" s="94"/>
      <c r="AL32" s="94"/>
      <c r="AM32" s="94"/>
      <c r="AN32" s="94"/>
      <c r="AO32" s="94"/>
      <c r="AP32" s="105"/>
      <c r="AQ32" s="50"/>
      <c r="AR32" s="50"/>
    </row>
    <row r="33" spans="1:44" ht="258.75" customHeight="1">
      <c r="A33" s="647"/>
      <c r="B33" s="647"/>
      <c r="C33" s="641"/>
      <c r="D33" s="108">
        <v>45384</v>
      </c>
      <c r="E33" s="95" t="s">
        <v>435</v>
      </c>
      <c r="F33" s="96" t="s">
        <v>436</v>
      </c>
      <c r="G33" s="96" t="s">
        <v>437</v>
      </c>
      <c r="H33" s="96" t="s">
        <v>438</v>
      </c>
      <c r="I33" s="96" t="s">
        <v>439</v>
      </c>
      <c r="J33" s="96" t="s">
        <v>439</v>
      </c>
      <c r="K33" s="97">
        <v>45323</v>
      </c>
      <c r="L33" s="98">
        <v>45656</v>
      </c>
      <c r="M33" s="136" t="s">
        <v>440</v>
      </c>
      <c r="N33" s="96" t="s">
        <v>441</v>
      </c>
      <c r="O33" s="127" t="s">
        <v>442</v>
      </c>
      <c r="P33" s="102" t="s">
        <v>443</v>
      </c>
      <c r="Q33" s="107" t="s">
        <v>444</v>
      </c>
      <c r="R33" s="113" t="s">
        <v>135</v>
      </c>
      <c r="S33" s="113" t="s">
        <v>135</v>
      </c>
      <c r="T33" s="120" t="s">
        <v>445</v>
      </c>
      <c r="U33" s="104" t="s">
        <v>446</v>
      </c>
      <c r="V33" s="104" t="s">
        <v>328</v>
      </c>
      <c r="W33" s="94">
        <v>2</v>
      </c>
      <c r="X33" s="105">
        <v>2</v>
      </c>
      <c r="Y33" s="106" t="s">
        <v>447</v>
      </c>
      <c r="Z33" s="94" t="s">
        <v>448</v>
      </c>
      <c r="AA33" s="113" t="s">
        <v>135</v>
      </c>
      <c r="AB33" s="113" t="s">
        <v>135</v>
      </c>
      <c r="AC33" s="104" t="s">
        <v>449</v>
      </c>
      <c r="AD33" s="104" t="s">
        <v>450</v>
      </c>
      <c r="AE33" s="104" t="s">
        <v>451</v>
      </c>
      <c r="AF33" s="94">
        <v>3</v>
      </c>
      <c r="AG33" s="94">
        <v>3</v>
      </c>
      <c r="AH33" s="106"/>
      <c r="AI33" s="94"/>
      <c r="AJ33" s="94"/>
      <c r="AK33" s="94"/>
      <c r="AL33" s="94"/>
      <c r="AM33" s="94"/>
      <c r="AN33" s="94"/>
      <c r="AO33" s="94"/>
      <c r="AP33" s="105"/>
      <c r="AQ33" s="50"/>
      <c r="AR33" s="50"/>
    </row>
    <row r="34" spans="1:44" ht="55.5" customHeight="1">
      <c r="A34" s="647"/>
      <c r="B34" s="647"/>
      <c r="C34" s="663" t="s">
        <v>31</v>
      </c>
      <c r="D34" s="108">
        <v>45294</v>
      </c>
      <c r="E34" s="95" t="s">
        <v>452</v>
      </c>
      <c r="F34" s="96" t="s">
        <v>453</v>
      </c>
      <c r="G34" s="96" t="s">
        <v>454</v>
      </c>
      <c r="H34" s="96" t="s">
        <v>455</v>
      </c>
      <c r="I34" s="96" t="s">
        <v>456</v>
      </c>
      <c r="J34" s="96" t="s">
        <v>149</v>
      </c>
      <c r="K34" s="470">
        <v>45444</v>
      </c>
      <c r="L34" s="471">
        <v>45535</v>
      </c>
      <c r="M34" s="110">
        <v>0</v>
      </c>
      <c r="N34" s="111">
        <v>1</v>
      </c>
      <c r="O34" s="112">
        <v>0</v>
      </c>
      <c r="P34" s="102" t="s">
        <v>457</v>
      </c>
      <c r="Q34" s="137" t="s">
        <v>458</v>
      </c>
      <c r="R34" s="113" t="s">
        <v>135</v>
      </c>
      <c r="S34" s="113" t="s">
        <v>135</v>
      </c>
      <c r="T34" s="120" t="s">
        <v>459</v>
      </c>
      <c r="U34" s="104" t="s">
        <v>460</v>
      </c>
      <c r="V34" s="104" t="s">
        <v>461</v>
      </c>
      <c r="W34" s="94">
        <v>1</v>
      </c>
      <c r="X34" s="105">
        <v>1</v>
      </c>
      <c r="Y34" s="138" t="s">
        <v>462</v>
      </c>
      <c r="Z34" s="139" t="s">
        <v>462</v>
      </c>
      <c r="AA34" s="94" t="s">
        <v>197</v>
      </c>
      <c r="AB34" s="94" t="s">
        <v>197</v>
      </c>
      <c r="AC34" s="104" t="s">
        <v>463</v>
      </c>
      <c r="AD34" s="104" t="s">
        <v>464</v>
      </c>
      <c r="AE34" s="104" t="s">
        <v>464</v>
      </c>
      <c r="AF34" s="94">
        <v>0</v>
      </c>
      <c r="AG34" s="94">
        <v>0</v>
      </c>
      <c r="AH34" s="106"/>
      <c r="AI34" s="94"/>
      <c r="AJ34" s="94"/>
      <c r="AK34" s="94"/>
      <c r="AL34" s="94"/>
      <c r="AM34" s="94"/>
      <c r="AN34" s="94"/>
      <c r="AO34" s="94"/>
      <c r="AP34" s="105"/>
      <c r="AQ34" s="50"/>
      <c r="AR34" s="50"/>
    </row>
    <row r="35" spans="1:44" ht="55.5" customHeight="1">
      <c r="A35" s="647"/>
      <c r="B35" s="647"/>
      <c r="C35" s="647"/>
      <c r="D35" s="108">
        <v>45325</v>
      </c>
      <c r="E35" s="95" t="s">
        <v>465</v>
      </c>
      <c r="F35" s="96" t="s">
        <v>466</v>
      </c>
      <c r="G35" s="96" t="s">
        <v>467</v>
      </c>
      <c r="H35" s="96" t="s">
        <v>468</v>
      </c>
      <c r="I35" s="96" t="s">
        <v>469</v>
      </c>
      <c r="J35" s="96" t="s">
        <v>149</v>
      </c>
      <c r="K35" s="470">
        <v>45536</v>
      </c>
      <c r="L35" s="472">
        <v>45657</v>
      </c>
      <c r="M35" s="110">
        <v>0</v>
      </c>
      <c r="N35" s="111">
        <v>0</v>
      </c>
      <c r="O35" s="112">
        <v>1</v>
      </c>
      <c r="P35" s="102" t="s">
        <v>470</v>
      </c>
      <c r="Q35" s="103" t="s">
        <v>471</v>
      </c>
      <c r="R35" s="113" t="s">
        <v>135</v>
      </c>
      <c r="S35" s="113" t="s">
        <v>135</v>
      </c>
      <c r="T35" s="120" t="s">
        <v>472</v>
      </c>
      <c r="U35" s="104" t="s">
        <v>473</v>
      </c>
      <c r="V35" s="104" t="s">
        <v>474</v>
      </c>
      <c r="W35" s="94">
        <v>1</v>
      </c>
      <c r="X35" s="105">
        <v>0</v>
      </c>
      <c r="Y35" s="106" t="s">
        <v>475</v>
      </c>
      <c r="Z35" s="94" t="s">
        <v>197</v>
      </c>
      <c r="AA35" s="94" t="s">
        <v>197</v>
      </c>
      <c r="AB35" s="94" t="s">
        <v>197</v>
      </c>
      <c r="AC35" s="104" t="s">
        <v>285</v>
      </c>
      <c r="AD35" s="104" t="s">
        <v>476</v>
      </c>
      <c r="AE35" s="104" t="s">
        <v>476</v>
      </c>
      <c r="AF35" s="94">
        <v>0</v>
      </c>
      <c r="AG35" s="94">
        <v>0</v>
      </c>
      <c r="AH35" s="106"/>
      <c r="AI35" s="94"/>
      <c r="AJ35" s="94"/>
      <c r="AK35" s="94"/>
      <c r="AL35" s="94"/>
      <c r="AM35" s="94"/>
      <c r="AN35" s="94"/>
      <c r="AO35" s="94"/>
      <c r="AP35" s="105"/>
      <c r="AQ35" s="50"/>
      <c r="AR35" s="50"/>
    </row>
    <row r="36" spans="1:44" ht="159" customHeight="1">
      <c r="A36" s="647"/>
      <c r="B36" s="647"/>
      <c r="C36" s="647"/>
      <c r="D36" s="108">
        <v>45354</v>
      </c>
      <c r="E36" s="95" t="s">
        <v>477</v>
      </c>
      <c r="F36" s="96" t="s">
        <v>478</v>
      </c>
      <c r="G36" s="96" t="s">
        <v>479</v>
      </c>
      <c r="H36" s="96" t="s">
        <v>480</v>
      </c>
      <c r="I36" s="96" t="s">
        <v>179</v>
      </c>
      <c r="J36" s="96" t="s">
        <v>429</v>
      </c>
      <c r="K36" s="470">
        <v>45444</v>
      </c>
      <c r="L36" s="472">
        <v>45657</v>
      </c>
      <c r="M36" s="110">
        <v>0</v>
      </c>
      <c r="N36" s="111">
        <v>1</v>
      </c>
      <c r="O36" s="112">
        <v>2</v>
      </c>
      <c r="P36" s="102" t="s">
        <v>195</v>
      </c>
      <c r="Q36" s="94" t="s">
        <v>196</v>
      </c>
      <c r="R36" s="113" t="s">
        <v>197</v>
      </c>
      <c r="S36" s="113" t="s">
        <v>197</v>
      </c>
      <c r="T36" s="120" t="s">
        <v>198</v>
      </c>
      <c r="U36" s="104" t="s">
        <v>481</v>
      </c>
      <c r="V36" s="104" t="s">
        <v>482</v>
      </c>
      <c r="W36" s="94">
        <v>0</v>
      </c>
      <c r="X36" s="105">
        <v>0</v>
      </c>
      <c r="Y36" s="106" t="s">
        <v>483</v>
      </c>
      <c r="Z36" s="103" t="s">
        <v>484</v>
      </c>
      <c r="AA36" s="94" t="s">
        <v>135</v>
      </c>
      <c r="AB36" s="94" t="s">
        <v>135</v>
      </c>
      <c r="AC36" s="104" t="s">
        <v>485</v>
      </c>
      <c r="AD36" s="104" t="s">
        <v>486</v>
      </c>
      <c r="AE36" s="104" t="s">
        <v>487</v>
      </c>
      <c r="AF36" s="94">
        <v>1</v>
      </c>
      <c r="AG36" s="94">
        <v>0</v>
      </c>
      <c r="AH36" s="106"/>
      <c r="AI36" s="94"/>
      <c r="AJ36" s="94"/>
      <c r="AK36" s="94"/>
      <c r="AL36" s="94"/>
      <c r="AM36" s="94"/>
      <c r="AN36" s="94"/>
      <c r="AO36" s="94"/>
      <c r="AP36" s="105"/>
      <c r="AQ36" s="50"/>
      <c r="AR36" s="50"/>
    </row>
    <row r="37" spans="1:44" ht="153" customHeight="1">
      <c r="A37" s="647"/>
      <c r="B37" s="647"/>
      <c r="C37" s="647"/>
      <c r="D37" s="108">
        <v>45385</v>
      </c>
      <c r="E37" s="95" t="s">
        <v>488</v>
      </c>
      <c r="F37" s="96" t="s">
        <v>489</v>
      </c>
      <c r="G37" s="96" t="s">
        <v>490</v>
      </c>
      <c r="H37" s="96" t="s">
        <v>491</v>
      </c>
      <c r="I37" s="96" t="s">
        <v>492</v>
      </c>
      <c r="J37" s="96" t="s">
        <v>493</v>
      </c>
      <c r="K37" s="97">
        <v>45323</v>
      </c>
      <c r="L37" s="98">
        <v>45657</v>
      </c>
      <c r="M37" s="99">
        <v>1</v>
      </c>
      <c r="N37" s="111">
        <v>1</v>
      </c>
      <c r="O37" s="112">
        <v>1</v>
      </c>
      <c r="P37" s="102" t="s">
        <v>494</v>
      </c>
      <c r="Q37" s="107" t="s">
        <v>197</v>
      </c>
      <c r="R37" s="94" t="s">
        <v>166</v>
      </c>
      <c r="S37" s="94" t="s">
        <v>166</v>
      </c>
      <c r="T37" s="104" t="s">
        <v>495</v>
      </c>
      <c r="U37" s="104" t="s">
        <v>481</v>
      </c>
      <c r="V37" s="104" t="s">
        <v>496</v>
      </c>
      <c r="W37" s="94">
        <v>1</v>
      </c>
      <c r="X37" s="105">
        <v>0</v>
      </c>
      <c r="Y37" s="140" t="s">
        <v>497</v>
      </c>
      <c r="Z37" s="141" t="s">
        <v>498</v>
      </c>
      <c r="AA37" s="94" t="s">
        <v>166</v>
      </c>
      <c r="AB37" s="94" t="s">
        <v>166</v>
      </c>
      <c r="AC37" s="104" t="s">
        <v>499</v>
      </c>
      <c r="AD37" s="104" t="s">
        <v>500</v>
      </c>
      <c r="AE37" s="104" t="s">
        <v>501</v>
      </c>
      <c r="AF37" s="94">
        <v>1</v>
      </c>
      <c r="AG37" s="94">
        <v>0</v>
      </c>
      <c r="AH37" s="106"/>
      <c r="AI37" s="94"/>
      <c r="AJ37" s="94"/>
      <c r="AK37" s="94"/>
      <c r="AL37" s="94"/>
      <c r="AM37" s="94"/>
      <c r="AN37" s="94"/>
      <c r="AO37" s="94"/>
      <c r="AP37" s="105"/>
      <c r="AQ37" s="50"/>
      <c r="AR37" s="50"/>
    </row>
    <row r="38" spans="1:44" ht="60" customHeight="1">
      <c r="A38" s="647"/>
      <c r="B38" s="647"/>
      <c r="C38" s="641"/>
      <c r="D38" s="108">
        <v>45415</v>
      </c>
      <c r="E38" s="95" t="s">
        <v>502</v>
      </c>
      <c r="F38" s="96" t="s">
        <v>503</v>
      </c>
      <c r="G38" s="96" t="s">
        <v>504</v>
      </c>
      <c r="H38" s="96" t="s">
        <v>505</v>
      </c>
      <c r="I38" s="96" t="s">
        <v>506</v>
      </c>
      <c r="J38" s="96" t="s">
        <v>149</v>
      </c>
      <c r="K38" s="470">
        <v>45536</v>
      </c>
      <c r="L38" s="472">
        <v>45657</v>
      </c>
      <c r="M38" s="110">
        <v>0</v>
      </c>
      <c r="N38" s="111">
        <v>0</v>
      </c>
      <c r="O38" s="112">
        <v>1</v>
      </c>
      <c r="P38" s="102" t="s">
        <v>195</v>
      </c>
      <c r="Q38" s="94" t="s">
        <v>196</v>
      </c>
      <c r="R38" s="113" t="s">
        <v>197</v>
      </c>
      <c r="S38" s="113" t="s">
        <v>197</v>
      </c>
      <c r="T38" s="120" t="s">
        <v>198</v>
      </c>
      <c r="U38" s="104" t="s">
        <v>481</v>
      </c>
      <c r="V38" s="104" t="s">
        <v>507</v>
      </c>
      <c r="W38" s="94">
        <v>0</v>
      </c>
      <c r="X38" s="105">
        <v>0</v>
      </c>
      <c r="Y38" s="102" t="s">
        <v>508</v>
      </c>
      <c r="Z38" s="94" t="s">
        <v>197</v>
      </c>
      <c r="AA38" s="94" t="s">
        <v>197</v>
      </c>
      <c r="AB38" s="94" t="s">
        <v>197</v>
      </c>
      <c r="AC38" s="104" t="s">
        <v>285</v>
      </c>
      <c r="AD38" s="104" t="s">
        <v>509</v>
      </c>
      <c r="AE38" s="104" t="s">
        <v>509</v>
      </c>
      <c r="AF38" s="94">
        <v>0</v>
      </c>
      <c r="AG38" s="94">
        <v>0</v>
      </c>
      <c r="AH38" s="106"/>
      <c r="AI38" s="94"/>
      <c r="AJ38" s="94"/>
      <c r="AK38" s="94"/>
      <c r="AL38" s="94"/>
      <c r="AM38" s="94"/>
      <c r="AN38" s="94"/>
      <c r="AO38" s="94"/>
      <c r="AP38" s="105"/>
      <c r="AQ38" s="50"/>
      <c r="AR38" s="50"/>
    </row>
    <row r="39" spans="1:44" ht="149.25" customHeight="1">
      <c r="A39" s="647"/>
      <c r="B39" s="647"/>
      <c r="C39" s="663" t="s">
        <v>32</v>
      </c>
      <c r="D39" s="108">
        <v>45295</v>
      </c>
      <c r="E39" s="95" t="s">
        <v>510</v>
      </c>
      <c r="F39" s="96" t="s">
        <v>511</v>
      </c>
      <c r="G39" s="96" t="s">
        <v>512</v>
      </c>
      <c r="H39" s="96" t="s">
        <v>513</v>
      </c>
      <c r="I39" s="96" t="s">
        <v>403</v>
      </c>
      <c r="J39" s="95"/>
      <c r="K39" s="97">
        <v>45323</v>
      </c>
      <c r="L39" s="98">
        <v>45656</v>
      </c>
      <c r="M39" s="110">
        <v>1</v>
      </c>
      <c r="N39" s="111">
        <v>1</v>
      </c>
      <c r="O39" s="112">
        <v>1</v>
      </c>
      <c r="P39" s="102" t="s">
        <v>514</v>
      </c>
      <c r="Q39" s="107" t="s">
        <v>515</v>
      </c>
      <c r="R39" s="113" t="s">
        <v>135</v>
      </c>
      <c r="S39" s="113" t="s">
        <v>135</v>
      </c>
      <c r="T39" s="120" t="s">
        <v>516</v>
      </c>
      <c r="U39" s="104" t="s">
        <v>517</v>
      </c>
      <c r="V39" s="104" t="s">
        <v>461</v>
      </c>
      <c r="W39" s="94">
        <v>1</v>
      </c>
      <c r="X39" s="105">
        <v>1</v>
      </c>
      <c r="Y39" s="106" t="s">
        <v>518</v>
      </c>
      <c r="Z39" s="94" t="s">
        <v>519</v>
      </c>
      <c r="AA39" s="94" t="s">
        <v>135</v>
      </c>
      <c r="AB39" s="94" t="s">
        <v>135</v>
      </c>
      <c r="AC39" s="104" t="s">
        <v>520</v>
      </c>
      <c r="AD39" s="104" t="s">
        <v>521</v>
      </c>
      <c r="AE39" s="104" t="s">
        <v>522</v>
      </c>
      <c r="AF39" s="94">
        <v>1</v>
      </c>
      <c r="AG39" s="94">
        <v>1</v>
      </c>
      <c r="AH39" s="106"/>
      <c r="AI39" s="94"/>
      <c r="AJ39" s="94"/>
      <c r="AK39" s="94"/>
      <c r="AL39" s="94"/>
      <c r="AM39" s="94"/>
      <c r="AN39" s="94"/>
      <c r="AO39" s="94"/>
      <c r="AP39" s="105"/>
      <c r="AQ39" s="50"/>
      <c r="AR39" s="50"/>
    </row>
    <row r="40" spans="1:44" ht="149.25" customHeight="1">
      <c r="A40" s="647"/>
      <c r="B40" s="647"/>
      <c r="C40" s="641"/>
      <c r="D40" s="108">
        <v>45326</v>
      </c>
      <c r="E40" s="95" t="s">
        <v>523</v>
      </c>
      <c r="F40" s="96" t="s">
        <v>524</v>
      </c>
      <c r="G40" s="96" t="s">
        <v>525</v>
      </c>
      <c r="H40" s="96" t="s">
        <v>526</v>
      </c>
      <c r="I40" s="96" t="s">
        <v>179</v>
      </c>
      <c r="J40" s="96" t="s">
        <v>179</v>
      </c>
      <c r="K40" s="470">
        <v>45536</v>
      </c>
      <c r="L40" s="472">
        <v>45657</v>
      </c>
      <c r="M40" s="110">
        <v>0</v>
      </c>
      <c r="N40" s="111">
        <v>0</v>
      </c>
      <c r="O40" s="112">
        <v>1</v>
      </c>
      <c r="P40" s="102" t="s">
        <v>195</v>
      </c>
      <c r="Q40" s="94" t="s">
        <v>196</v>
      </c>
      <c r="R40" s="113" t="s">
        <v>197</v>
      </c>
      <c r="S40" s="113" t="s">
        <v>197</v>
      </c>
      <c r="T40" s="120" t="s">
        <v>198</v>
      </c>
      <c r="U40" s="104" t="s">
        <v>481</v>
      </c>
      <c r="V40" s="104" t="s">
        <v>527</v>
      </c>
      <c r="W40" s="94">
        <v>0</v>
      </c>
      <c r="X40" s="105">
        <v>0</v>
      </c>
      <c r="Y40" s="106" t="s">
        <v>528</v>
      </c>
      <c r="Z40" s="94" t="s">
        <v>529</v>
      </c>
      <c r="AA40" s="94" t="s">
        <v>135</v>
      </c>
      <c r="AB40" s="94" t="s">
        <v>135</v>
      </c>
      <c r="AC40" s="104" t="s">
        <v>530</v>
      </c>
      <c r="AD40" s="104" t="s">
        <v>531</v>
      </c>
      <c r="AE40" s="104" t="s">
        <v>532</v>
      </c>
      <c r="AF40" s="94">
        <v>0</v>
      </c>
      <c r="AG40" s="94">
        <v>0</v>
      </c>
      <c r="AH40" s="106"/>
      <c r="AI40" s="94"/>
      <c r="AJ40" s="94"/>
      <c r="AK40" s="94"/>
      <c r="AL40" s="94"/>
      <c r="AM40" s="94"/>
      <c r="AN40" s="94"/>
      <c r="AO40" s="94"/>
      <c r="AP40" s="105"/>
      <c r="AQ40" s="50"/>
      <c r="AR40" s="50"/>
    </row>
    <row r="41" spans="1:44" ht="149.25" customHeight="1">
      <c r="A41" s="641"/>
      <c r="B41" s="641"/>
      <c r="C41" s="142" t="s">
        <v>33</v>
      </c>
      <c r="D41" s="108">
        <v>45296</v>
      </c>
      <c r="E41" s="95" t="s">
        <v>533</v>
      </c>
      <c r="F41" s="96" t="s">
        <v>534</v>
      </c>
      <c r="G41" s="96" t="s">
        <v>535</v>
      </c>
      <c r="H41" s="96" t="s">
        <v>536</v>
      </c>
      <c r="I41" s="96" t="s">
        <v>429</v>
      </c>
      <c r="J41" s="96" t="s">
        <v>429</v>
      </c>
      <c r="K41" s="97">
        <v>45444</v>
      </c>
      <c r="L41" s="98">
        <v>45657</v>
      </c>
      <c r="M41" s="110">
        <v>0</v>
      </c>
      <c r="N41" s="111">
        <v>1</v>
      </c>
      <c r="O41" s="112">
        <v>1</v>
      </c>
      <c r="P41" s="102" t="s">
        <v>195</v>
      </c>
      <c r="Q41" s="113" t="s">
        <v>196</v>
      </c>
      <c r="R41" s="113" t="s">
        <v>197</v>
      </c>
      <c r="S41" s="113" t="s">
        <v>197</v>
      </c>
      <c r="T41" s="120" t="s">
        <v>198</v>
      </c>
      <c r="U41" s="104" t="s">
        <v>537</v>
      </c>
      <c r="V41" s="104"/>
      <c r="W41" s="94">
        <v>0</v>
      </c>
      <c r="X41" s="105">
        <v>0</v>
      </c>
      <c r="Y41" s="106" t="s">
        <v>538</v>
      </c>
      <c r="Z41" s="143" t="s">
        <v>539</v>
      </c>
      <c r="AA41" s="94" t="s">
        <v>135</v>
      </c>
      <c r="AB41" s="94" t="s">
        <v>135</v>
      </c>
      <c r="AC41" s="104" t="s">
        <v>485</v>
      </c>
      <c r="AD41" s="104" t="s">
        <v>486</v>
      </c>
      <c r="AE41" s="104" t="s">
        <v>540</v>
      </c>
      <c r="AF41" s="94">
        <v>1</v>
      </c>
      <c r="AG41" s="94">
        <v>0</v>
      </c>
      <c r="AH41" s="106"/>
      <c r="AI41" s="94"/>
      <c r="AJ41" s="94"/>
      <c r="AK41" s="94"/>
      <c r="AL41" s="94"/>
      <c r="AM41" s="94"/>
      <c r="AN41" s="94"/>
      <c r="AO41" s="94"/>
      <c r="AP41" s="105"/>
      <c r="AQ41" s="50"/>
      <c r="AR41" s="50"/>
    </row>
    <row r="42" spans="1:44" ht="16.5" customHeight="1">
      <c r="A42" s="144"/>
      <c r="B42" s="145"/>
      <c r="C42" s="145"/>
      <c r="D42" s="146"/>
      <c r="E42" s="147"/>
      <c r="F42" s="148"/>
      <c r="G42" s="148"/>
      <c r="H42" s="148"/>
      <c r="I42" s="148"/>
      <c r="J42" s="148"/>
      <c r="K42" s="148"/>
      <c r="L42" s="148"/>
      <c r="M42" s="148"/>
      <c r="N42" s="150"/>
      <c r="O42" s="151"/>
      <c r="P42" s="152"/>
      <c r="Q42" s="153"/>
      <c r="R42" s="153"/>
      <c r="S42" s="153"/>
      <c r="T42" s="153"/>
      <c r="U42" s="154"/>
      <c r="V42" s="155"/>
      <c r="W42" s="146"/>
      <c r="X42" s="146"/>
      <c r="Y42" s="157"/>
      <c r="Z42" s="146"/>
      <c r="AA42" s="146"/>
      <c r="AB42" s="146"/>
      <c r="AC42" s="146"/>
      <c r="AD42" s="154"/>
      <c r="AE42" s="154"/>
      <c r="AF42" s="582">
        <f t="shared" ref="AF42:AG42" si="0">SUM(AF10:AF41)</f>
        <v>43</v>
      </c>
      <c r="AG42" s="582">
        <f t="shared" si="0"/>
        <v>34</v>
      </c>
      <c r="AH42" s="157"/>
      <c r="AI42" s="146"/>
      <c r="AJ42" s="146"/>
      <c r="AK42" s="146"/>
      <c r="AL42" s="146"/>
      <c r="AM42" s="146"/>
      <c r="AN42" s="146"/>
      <c r="AO42" s="146"/>
      <c r="AP42" s="156"/>
      <c r="AQ42" s="50"/>
      <c r="AR42" s="50"/>
    </row>
    <row r="43" spans="1:44" ht="180.75" customHeight="1">
      <c r="A43" s="661" t="s">
        <v>124</v>
      </c>
      <c r="B43" s="660" t="s">
        <v>541</v>
      </c>
      <c r="C43" s="660" t="s">
        <v>36</v>
      </c>
      <c r="D43" s="159">
        <v>45292</v>
      </c>
      <c r="E43" s="160" t="s">
        <v>542</v>
      </c>
      <c r="F43" s="161" t="s">
        <v>543</v>
      </c>
      <c r="G43" s="161" t="s">
        <v>544</v>
      </c>
      <c r="H43" s="161" t="s">
        <v>545</v>
      </c>
      <c r="I43" s="161" t="s">
        <v>429</v>
      </c>
      <c r="J43" s="161" t="s">
        <v>546</v>
      </c>
      <c r="K43" s="473">
        <v>45536</v>
      </c>
      <c r="L43" s="474">
        <v>45657</v>
      </c>
      <c r="M43" s="162">
        <v>0</v>
      </c>
      <c r="N43" s="163">
        <v>0</v>
      </c>
      <c r="O43" s="164">
        <v>1</v>
      </c>
      <c r="P43" s="165" t="s">
        <v>547</v>
      </c>
      <c r="Q43" s="166" t="s">
        <v>548</v>
      </c>
      <c r="R43" s="167" t="s">
        <v>166</v>
      </c>
      <c r="S43" s="167" t="s">
        <v>166</v>
      </c>
      <c r="T43" s="168" t="s">
        <v>549</v>
      </c>
      <c r="U43" s="169" t="s">
        <v>550</v>
      </c>
      <c r="V43" s="169" t="s">
        <v>551</v>
      </c>
      <c r="W43" s="170">
        <v>1</v>
      </c>
      <c r="X43" s="171">
        <v>0</v>
      </c>
      <c r="Y43" s="172" t="s">
        <v>552</v>
      </c>
      <c r="Z43" s="170" t="s">
        <v>197</v>
      </c>
      <c r="AA43" s="170" t="s">
        <v>197</v>
      </c>
      <c r="AB43" s="170" t="s">
        <v>197</v>
      </c>
      <c r="AC43" s="169" t="s">
        <v>553</v>
      </c>
      <c r="AD43" s="169" t="s">
        <v>197</v>
      </c>
      <c r="AE43" s="169" t="s">
        <v>554</v>
      </c>
      <c r="AF43" s="170">
        <v>0</v>
      </c>
      <c r="AG43" s="170">
        <v>0</v>
      </c>
      <c r="AH43" s="172"/>
      <c r="AI43" s="170"/>
      <c r="AJ43" s="170"/>
      <c r="AK43" s="170"/>
      <c r="AL43" s="170"/>
      <c r="AM43" s="170"/>
      <c r="AN43" s="170"/>
      <c r="AO43" s="170"/>
      <c r="AP43" s="171"/>
      <c r="AQ43" s="50"/>
      <c r="AR43" s="50"/>
    </row>
    <row r="44" spans="1:44" ht="55.5" customHeight="1">
      <c r="A44" s="651"/>
      <c r="B44" s="647"/>
      <c r="C44" s="647"/>
      <c r="D44" s="159">
        <v>45323</v>
      </c>
      <c r="E44" s="160" t="s">
        <v>555</v>
      </c>
      <c r="F44" s="161" t="s">
        <v>556</v>
      </c>
      <c r="G44" s="161" t="s">
        <v>557</v>
      </c>
      <c r="H44" s="161" t="s">
        <v>558</v>
      </c>
      <c r="I44" s="161" t="s">
        <v>429</v>
      </c>
      <c r="J44" s="161" t="s">
        <v>429</v>
      </c>
      <c r="K44" s="473">
        <v>45536</v>
      </c>
      <c r="L44" s="474">
        <v>45657</v>
      </c>
      <c r="M44" s="162">
        <v>0</v>
      </c>
      <c r="N44" s="163">
        <v>0</v>
      </c>
      <c r="O44" s="164">
        <v>1</v>
      </c>
      <c r="P44" s="173" t="s">
        <v>195</v>
      </c>
      <c r="Q44" s="167" t="s">
        <v>196</v>
      </c>
      <c r="R44" s="167" t="s">
        <v>197</v>
      </c>
      <c r="S44" s="167" t="s">
        <v>197</v>
      </c>
      <c r="T44" s="168" t="s">
        <v>559</v>
      </c>
      <c r="U44" s="169" t="s">
        <v>560</v>
      </c>
      <c r="V44" s="169" t="s">
        <v>561</v>
      </c>
      <c r="W44" s="170">
        <v>0</v>
      </c>
      <c r="X44" s="171">
        <v>0</v>
      </c>
      <c r="Y44" s="172" t="s">
        <v>552</v>
      </c>
      <c r="Z44" s="170" t="s">
        <v>197</v>
      </c>
      <c r="AA44" s="170" t="s">
        <v>197</v>
      </c>
      <c r="AB44" s="170" t="s">
        <v>197</v>
      </c>
      <c r="AC44" s="169" t="s">
        <v>553</v>
      </c>
      <c r="AD44" s="169" t="s">
        <v>197</v>
      </c>
      <c r="AE44" s="169" t="s">
        <v>562</v>
      </c>
      <c r="AF44" s="170">
        <v>0</v>
      </c>
      <c r="AG44" s="170">
        <v>0</v>
      </c>
      <c r="AH44" s="172"/>
      <c r="AI44" s="170"/>
      <c r="AJ44" s="170"/>
      <c r="AK44" s="170"/>
      <c r="AL44" s="170"/>
      <c r="AM44" s="170"/>
      <c r="AN44" s="170"/>
      <c r="AO44" s="170"/>
      <c r="AP44" s="171"/>
      <c r="AQ44" s="50"/>
      <c r="AR44" s="50"/>
    </row>
    <row r="45" spans="1:44" ht="55.5" customHeight="1">
      <c r="A45" s="651"/>
      <c r="B45" s="647"/>
      <c r="C45" s="647"/>
      <c r="D45" s="159">
        <v>45352</v>
      </c>
      <c r="E45" s="160" t="s">
        <v>563</v>
      </c>
      <c r="F45" s="161" t="s">
        <v>564</v>
      </c>
      <c r="G45" s="161" t="s">
        <v>565</v>
      </c>
      <c r="H45" s="161" t="s">
        <v>566</v>
      </c>
      <c r="I45" s="161" t="s">
        <v>429</v>
      </c>
      <c r="J45" s="161" t="s">
        <v>546</v>
      </c>
      <c r="K45" s="473">
        <v>45536</v>
      </c>
      <c r="L45" s="474">
        <v>45657</v>
      </c>
      <c r="M45" s="162">
        <v>0</v>
      </c>
      <c r="N45" s="163">
        <v>0</v>
      </c>
      <c r="O45" s="164">
        <v>1</v>
      </c>
      <c r="P45" s="173" t="s">
        <v>195</v>
      </c>
      <c r="Q45" s="167" t="s">
        <v>196</v>
      </c>
      <c r="R45" s="167" t="s">
        <v>197</v>
      </c>
      <c r="S45" s="167" t="s">
        <v>197</v>
      </c>
      <c r="T45" s="168" t="s">
        <v>559</v>
      </c>
      <c r="U45" s="169" t="s">
        <v>560</v>
      </c>
      <c r="V45" s="169" t="s">
        <v>561</v>
      </c>
      <c r="W45" s="170">
        <v>0</v>
      </c>
      <c r="X45" s="171">
        <v>0</v>
      </c>
      <c r="Y45" s="172" t="s">
        <v>552</v>
      </c>
      <c r="Z45" s="170" t="s">
        <v>197</v>
      </c>
      <c r="AA45" s="170" t="s">
        <v>197</v>
      </c>
      <c r="AB45" s="170" t="s">
        <v>197</v>
      </c>
      <c r="AC45" s="169" t="s">
        <v>553</v>
      </c>
      <c r="AD45" s="169" t="s">
        <v>197</v>
      </c>
      <c r="AE45" s="169" t="s">
        <v>562</v>
      </c>
      <c r="AF45" s="170">
        <v>0</v>
      </c>
      <c r="AG45" s="170">
        <v>0</v>
      </c>
      <c r="AH45" s="172"/>
      <c r="AI45" s="170"/>
      <c r="AJ45" s="170"/>
      <c r="AK45" s="170"/>
      <c r="AL45" s="170"/>
      <c r="AM45" s="170"/>
      <c r="AN45" s="170"/>
      <c r="AO45" s="170"/>
      <c r="AP45" s="171"/>
      <c r="AQ45" s="50"/>
      <c r="AR45" s="50"/>
    </row>
    <row r="46" spans="1:44" ht="93" customHeight="1">
      <c r="A46" s="651"/>
      <c r="B46" s="647"/>
      <c r="C46" s="647"/>
      <c r="D46" s="159">
        <v>45383</v>
      </c>
      <c r="E46" s="160" t="s">
        <v>567</v>
      </c>
      <c r="F46" s="161" t="s">
        <v>568</v>
      </c>
      <c r="G46" s="161" t="s">
        <v>569</v>
      </c>
      <c r="H46" s="161" t="s">
        <v>570</v>
      </c>
      <c r="I46" s="161" t="s">
        <v>292</v>
      </c>
      <c r="J46" s="161" t="s">
        <v>292</v>
      </c>
      <c r="K46" s="175">
        <v>45323</v>
      </c>
      <c r="L46" s="176">
        <v>45656</v>
      </c>
      <c r="M46" s="162">
        <v>0</v>
      </c>
      <c r="N46" s="163">
        <v>2</v>
      </c>
      <c r="O46" s="164">
        <v>4</v>
      </c>
      <c r="P46" s="173" t="s">
        <v>195</v>
      </c>
      <c r="Q46" s="167" t="s">
        <v>196</v>
      </c>
      <c r="R46" s="167" t="s">
        <v>197</v>
      </c>
      <c r="S46" s="167" t="s">
        <v>197</v>
      </c>
      <c r="T46" s="168" t="s">
        <v>559</v>
      </c>
      <c r="U46" s="169" t="s">
        <v>560</v>
      </c>
      <c r="V46" s="169" t="s">
        <v>561</v>
      </c>
      <c r="W46" s="170">
        <v>0</v>
      </c>
      <c r="X46" s="171">
        <v>0</v>
      </c>
      <c r="Y46" s="172" t="s">
        <v>571</v>
      </c>
      <c r="Z46" s="166" t="s">
        <v>572</v>
      </c>
      <c r="AA46" s="170" t="s">
        <v>135</v>
      </c>
      <c r="AB46" s="170" t="s">
        <v>135</v>
      </c>
      <c r="AC46" s="174" t="s">
        <v>573</v>
      </c>
      <c r="AD46" s="169" t="s">
        <v>574</v>
      </c>
      <c r="AE46" s="169" t="s">
        <v>575</v>
      </c>
      <c r="AF46" s="170">
        <v>2</v>
      </c>
      <c r="AG46" s="170">
        <v>2</v>
      </c>
      <c r="AH46" s="172"/>
      <c r="AI46" s="170"/>
      <c r="AJ46" s="170"/>
      <c r="AK46" s="170"/>
      <c r="AL46" s="170"/>
      <c r="AM46" s="170"/>
      <c r="AN46" s="170"/>
      <c r="AO46" s="170"/>
      <c r="AP46" s="171"/>
      <c r="AQ46" s="50"/>
      <c r="AR46" s="50"/>
    </row>
    <row r="47" spans="1:44" ht="63" customHeight="1">
      <c r="A47" s="651"/>
      <c r="B47" s="647"/>
      <c r="C47" s="647"/>
      <c r="D47" s="159">
        <v>45413</v>
      </c>
      <c r="E47" s="160" t="s">
        <v>576</v>
      </c>
      <c r="F47" s="161" t="s">
        <v>577</v>
      </c>
      <c r="G47" s="161" t="s">
        <v>578</v>
      </c>
      <c r="H47" s="161" t="s">
        <v>579</v>
      </c>
      <c r="I47" s="161" t="s">
        <v>429</v>
      </c>
      <c r="J47" s="161" t="s">
        <v>546</v>
      </c>
      <c r="K47" s="175">
        <v>45323</v>
      </c>
      <c r="L47" s="176">
        <v>45657</v>
      </c>
      <c r="M47" s="162">
        <v>1</v>
      </c>
      <c r="N47" s="163">
        <v>0</v>
      </c>
      <c r="O47" s="164">
        <v>1</v>
      </c>
      <c r="P47" s="165" t="s">
        <v>580</v>
      </c>
      <c r="Q47" s="166" t="s">
        <v>581</v>
      </c>
      <c r="R47" s="167" t="s">
        <v>135</v>
      </c>
      <c r="S47" s="167" t="s">
        <v>135</v>
      </c>
      <c r="T47" s="168" t="s">
        <v>222</v>
      </c>
      <c r="U47" s="169" t="s">
        <v>582</v>
      </c>
      <c r="V47" s="169" t="s">
        <v>583</v>
      </c>
      <c r="W47" s="170">
        <v>2</v>
      </c>
      <c r="X47" s="171">
        <v>2</v>
      </c>
      <c r="Y47" s="172" t="s">
        <v>584</v>
      </c>
      <c r="Z47" s="170" t="s">
        <v>585</v>
      </c>
      <c r="AA47" s="170" t="s">
        <v>197</v>
      </c>
      <c r="AB47" s="170" t="s">
        <v>197</v>
      </c>
      <c r="AC47" s="169" t="s">
        <v>553</v>
      </c>
      <c r="AD47" s="169" t="s">
        <v>197</v>
      </c>
      <c r="AE47" s="169" t="s">
        <v>562</v>
      </c>
      <c r="AF47" s="170">
        <v>0</v>
      </c>
      <c r="AG47" s="170">
        <v>0</v>
      </c>
      <c r="AH47" s="172"/>
      <c r="AI47" s="170"/>
      <c r="AJ47" s="170"/>
      <c r="AK47" s="170"/>
      <c r="AL47" s="170"/>
      <c r="AM47" s="170"/>
      <c r="AN47" s="170"/>
      <c r="AO47" s="170"/>
      <c r="AP47" s="171"/>
      <c r="AQ47" s="50"/>
      <c r="AR47" s="50"/>
    </row>
    <row r="48" spans="1:44" ht="120" customHeight="1">
      <c r="A48" s="651"/>
      <c r="B48" s="647"/>
      <c r="C48" s="647"/>
      <c r="D48" s="159">
        <v>45444</v>
      </c>
      <c r="E48" s="160" t="s">
        <v>586</v>
      </c>
      <c r="F48" s="161" t="s">
        <v>587</v>
      </c>
      <c r="G48" s="161" t="s">
        <v>588</v>
      </c>
      <c r="H48" s="161" t="s">
        <v>589</v>
      </c>
      <c r="I48" s="161" t="s">
        <v>429</v>
      </c>
      <c r="J48" s="161" t="s">
        <v>590</v>
      </c>
      <c r="K48" s="175">
        <v>45292</v>
      </c>
      <c r="L48" s="176">
        <v>45657</v>
      </c>
      <c r="M48" s="162">
        <v>4</v>
      </c>
      <c r="N48" s="163">
        <v>4</v>
      </c>
      <c r="O48" s="164">
        <v>4</v>
      </c>
      <c r="P48" s="165" t="s">
        <v>591</v>
      </c>
      <c r="Q48" s="166" t="s">
        <v>592</v>
      </c>
      <c r="R48" s="167" t="s">
        <v>135</v>
      </c>
      <c r="S48" s="167" t="s">
        <v>135</v>
      </c>
      <c r="T48" s="168" t="s">
        <v>222</v>
      </c>
      <c r="U48" s="169" t="s">
        <v>593</v>
      </c>
      <c r="V48" s="169" t="s">
        <v>594</v>
      </c>
      <c r="W48" s="170">
        <v>4</v>
      </c>
      <c r="X48" s="171">
        <v>4</v>
      </c>
      <c r="Y48" s="172" t="s">
        <v>595</v>
      </c>
      <c r="Z48" s="177" t="s">
        <v>596</v>
      </c>
      <c r="AA48" s="170"/>
      <c r="AB48" s="170"/>
      <c r="AC48" s="174" t="s">
        <v>597</v>
      </c>
      <c r="AD48" s="169" t="s">
        <v>598</v>
      </c>
      <c r="AE48" s="169" t="s">
        <v>599</v>
      </c>
      <c r="AF48" s="170">
        <v>4</v>
      </c>
      <c r="AG48" s="170">
        <v>3</v>
      </c>
      <c r="AH48" s="172"/>
      <c r="AI48" s="170"/>
      <c r="AJ48" s="170"/>
      <c r="AK48" s="170"/>
      <c r="AL48" s="170"/>
      <c r="AM48" s="170"/>
      <c r="AN48" s="170"/>
      <c r="AO48" s="170"/>
      <c r="AP48" s="171"/>
      <c r="AQ48" s="50"/>
      <c r="AR48" s="50"/>
    </row>
    <row r="49" spans="1:44" ht="60" customHeight="1">
      <c r="A49" s="651"/>
      <c r="B49" s="647"/>
      <c r="C49" s="641"/>
      <c r="D49" s="159">
        <v>45474</v>
      </c>
      <c r="E49" s="160" t="s">
        <v>600</v>
      </c>
      <c r="F49" s="161" t="s">
        <v>601</v>
      </c>
      <c r="G49" s="161" t="s">
        <v>602</v>
      </c>
      <c r="H49" s="161" t="s">
        <v>603</v>
      </c>
      <c r="I49" s="161" t="s">
        <v>429</v>
      </c>
      <c r="J49" s="161" t="s">
        <v>604</v>
      </c>
      <c r="K49" s="175">
        <v>45292</v>
      </c>
      <c r="L49" s="176">
        <v>45412</v>
      </c>
      <c r="M49" s="162">
        <v>1</v>
      </c>
      <c r="N49" s="163">
        <v>0</v>
      </c>
      <c r="O49" s="164">
        <v>0</v>
      </c>
      <c r="P49" s="165" t="s">
        <v>605</v>
      </c>
      <c r="Q49" s="166" t="s">
        <v>606</v>
      </c>
      <c r="R49" s="167" t="s">
        <v>135</v>
      </c>
      <c r="S49" s="167" t="s">
        <v>135</v>
      </c>
      <c r="T49" s="168" t="s">
        <v>222</v>
      </c>
      <c r="U49" s="169" t="s">
        <v>607</v>
      </c>
      <c r="V49" s="169" t="s">
        <v>561</v>
      </c>
      <c r="W49" s="170">
        <v>1</v>
      </c>
      <c r="X49" s="171">
        <v>1</v>
      </c>
      <c r="Y49" s="172" t="s">
        <v>608</v>
      </c>
      <c r="Z49" s="170" t="s">
        <v>197</v>
      </c>
      <c r="AA49" s="170" t="s">
        <v>197</v>
      </c>
      <c r="AB49" s="170" t="s">
        <v>197</v>
      </c>
      <c r="AC49" s="169" t="s">
        <v>463</v>
      </c>
      <c r="AD49" s="169" t="s">
        <v>197</v>
      </c>
      <c r="AE49" s="169" t="s">
        <v>562</v>
      </c>
      <c r="AF49" s="170">
        <v>0</v>
      </c>
      <c r="AG49" s="170">
        <v>0</v>
      </c>
      <c r="AH49" s="172"/>
      <c r="AI49" s="170"/>
      <c r="AJ49" s="170"/>
      <c r="AK49" s="170"/>
      <c r="AL49" s="170"/>
      <c r="AM49" s="170"/>
      <c r="AN49" s="170"/>
      <c r="AO49" s="170"/>
      <c r="AP49" s="171"/>
      <c r="AQ49" s="50"/>
      <c r="AR49" s="50"/>
    </row>
    <row r="50" spans="1:44" ht="213" customHeight="1">
      <c r="A50" s="651"/>
      <c r="B50" s="647"/>
      <c r="C50" s="660" t="s">
        <v>37</v>
      </c>
      <c r="D50" s="159">
        <v>45293</v>
      </c>
      <c r="E50" s="160" t="s">
        <v>609</v>
      </c>
      <c r="F50" s="161" t="s">
        <v>610</v>
      </c>
      <c r="G50" s="161" t="s">
        <v>611</v>
      </c>
      <c r="H50" s="161" t="s">
        <v>612</v>
      </c>
      <c r="I50" s="161" t="s">
        <v>429</v>
      </c>
      <c r="J50" s="161" t="s">
        <v>590</v>
      </c>
      <c r="K50" s="175">
        <v>45323</v>
      </c>
      <c r="L50" s="176">
        <v>45657</v>
      </c>
      <c r="M50" s="162">
        <v>1</v>
      </c>
      <c r="N50" s="163">
        <v>1</v>
      </c>
      <c r="O50" s="164">
        <v>2</v>
      </c>
      <c r="P50" s="165" t="s">
        <v>613</v>
      </c>
      <c r="Q50" s="166" t="s">
        <v>614</v>
      </c>
      <c r="R50" s="167" t="s">
        <v>135</v>
      </c>
      <c r="S50" s="167" t="s">
        <v>135</v>
      </c>
      <c r="T50" s="168" t="s">
        <v>615</v>
      </c>
      <c r="U50" s="169" t="s">
        <v>616</v>
      </c>
      <c r="V50" s="169" t="s">
        <v>617</v>
      </c>
      <c r="W50" s="170">
        <v>1</v>
      </c>
      <c r="X50" s="171">
        <v>1</v>
      </c>
      <c r="Y50" s="172" t="s">
        <v>618</v>
      </c>
      <c r="Z50" s="177" t="s">
        <v>619</v>
      </c>
      <c r="AA50" s="170" t="s">
        <v>135</v>
      </c>
      <c r="AB50" s="170" t="s">
        <v>135</v>
      </c>
      <c r="AC50" s="174" t="s">
        <v>620</v>
      </c>
      <c r="AD50" s="169" t="s">
        <v>621</v>
      </c>
      <c r="AE50" s="169" t="s">
        <v>622</v>
      </c>
      <c r="AF50" s="170">
        <v>1</v>
      </c>
      <c r="AG50" s="170">
        <v>1</v>
      </c>
      <c r="AH50" s="172"/>
      <c r="AI50" s="170"/>
      <c r="AJ50" s="170"/>
      <c r="AK50" s="170"/>
      <c r="AL50" s="170"/>
      <c r="AM50" s="170"/>
      <c r="AN50" s="170"/>
      <c r="AO50" s="170"/>
      <c r="AP50" s="171"/>
      <c r="AQ50" s="50"/>
      <c r="AR50" s="50"/>
    </row>
    <row r="51" spans="1:44" ht="409.5" customHeight="1">
      <c r="A51" s="651"/>
      <c r="B51" s="647"/>
      <c r="C51" s="647"/>
      <c r="D51" s="159">
        <v>45324</v>
      </c>
      <c r="E51" s="160" t="s">
        <v>623</v>
      </c>
      <c r="F51" s="161" t="s">
        <v>624</v>
      </c>
      <c r="G51" s="161" t="s">
        <v>625</v>
      </c>
      <c r="H51" s="161" t="s">
        <v>626</v>
      </c>
      <c r="I51" s="161" t="s">
        <v>627</v>
      </c>
      <c r="J51" s="161" t="s">
        <v>627</v>
      </c>
      <c r="K51" s="175">
        <v>45292</v>
      </c>
      <c r="L51" s="176">
        <v>45657</v>
      </c>
      <c r="M51" s="162">
        <v>69</v>
      </c>
      <c r="N51" s="163">
        <v>150</v>
      </c>
      <c r="O51" s="164">
        <v>311</v>
      </c>
      <c r="P51" s="165" t="s">
        <v>628</v>
      </c>
      <c r="Q51" s="178" t="s">
        <v>629</v>
      </c>
      <c r="R51" s="167" t="s">
        <v>135</v>
      </c>
      <c r="S51" s="167" t="s">
        <v>135</v>
      </c>
      <c r="T51" s="168" t="s">
        <v>630</v>
      </c>
      <c r="U51" s="169" t="s">
        <v>631</v>
      </c>
      <c r="V51" s="169" t="s">
        <v>561</v>
      </c>
      <c r="W51" s="170">
        <v>2</v>
      </c>
      <c r="X51" s="171">
        <v>2</v>
      </c>
      <c r="Y51" s="179" t="s">
        <v>632</v>
      </c>
      <c r="Z51" s="178" t="s">
        <v>633</v>
      </c>
      <c r="AA51" s="170" t="s">
        <v>135</v>
      </c>
      <c r="AB51" s="170" t="s">
        <v>135</v>
      </c>
      <c r="AC51" s="169" t="s">
        <v>634</v>
      </c>
      <c r="AD51" s="169" t="s">
        <v>635</v>
      </c>
      <c r="AE51" s="169" t="s">
        <v>636</v>
      </c>
      <c r="AF51" s="170">
        <v>150</v>
      </c>
      <c r="AG51" s="170">
        <v>150</v>
      </c>
      <c r="AH51" s="172"/>
      <c r="AI51" s="170"/>
      <c r="AJ51" s="170"/>
      <c r="AK51" s="170"/>
      <c r="AL51" s="170"/>
      <c r="AM51" s="170"/>
      <c r="AN51" s="170"/>
      <c r="AO51" s="170"/>
      <c r="AP51" s="171"/>
      <c r="AQ51" s="50"/>
      <c r="AR51" s="50"/>
    </row>
    <row r="52" spans="1:44" ht="66" customHeight="1">
      <c r="A52" s="651"/>
      <c r="B52" s="647"/>
      <c r="C52" s="641"/>
      <c r="D52" s="159">
        <v>45353</v>
      </c>
      <c r="E52" s="160" t="s">
        <v>637</v>
      </c>
      <c r="F52" s="180" t="s">
        <v>638</v>
      </c>
      <c r="G52" s="161" t="s">
        <v>639</v>
      </c>
      <c r="H52" s="161" t="s">
        <v>640</v>
      </c>
      <c r="I52" s="161" t="s">
        <v>429</v>
      </c>
      <c r="J52" s="161" t="s">
        <v>179</v>
      </c>
      <c r="K52" s="473">
        <v>45566</v>
      </c>
      <c r="L52" s="474">
        <v>45657</v>
      </c>
      <c r="M52" s="162">
        <v>0</v>
      </c>
      <c r="N52" s="163">
        <v>0</v>
      </c>
      <c r="O52" s="164">
        <v>1</v>
      </c>
      <c r="P52" s="165" t="s">
        <v>195</v>
      </c>
      <c r="Q52" s="178" t="s">
        <v>196</v>
      </c>
      <c r="R52" s="167" t="s">
        <v>197</v>
      </c>
      <c r="S52" s="167" t="s">
        <v>197</v>
      </c>
      <c r="T52" s="168" t="s">
        <v>559</v>
      </c>
      <c r="U52" s="169" t="s">
        <v>560</v>
      </c>
      <c r="V52" s="169" t="s">
        <v>561</v>
      </c>
      <c r="W52" s="170">
        <v>0</v>
      </c>
      <c r="X52" s="171">
        <v>0</v>
      </c>
      <c r="Y52" s="172" t="s">
        <v>552</v>
      </c>
      <c r="Z52" s="170" t="s">
        <v>197</v>
      </c>
      <c r="AA52" s="170" t="s">
        <v>197</v>
      </c>
      <c r="AB52" s="170" t="s">
        <v>197</v>
      </c>
      <c r="AC52" s="169" t="s">
        <v>553</v>
      </c>
      <c r="AD52" s="169" t="s">
        <v>560</v>
      </c>
      <c r="AE52" s="169" t="s">
        <v>641</v>
      </c>
      <c r="AF52" s="170">
        <v>0</v>
      </c>
      <c r="AG52" s="170">
        <v>0</v>
      </c>
      <c r="AH52" s="172"/>
      <c r="AI52" s="170"/>
      <c r="AJ52" s="170"/>
      <c r="AK52" s="170"/>
      <c r="AL52" s="170"/>
      <c r="AM52" s="170"/>
      <c r="AN52" s="170"/>
      <c r="AO52" s="170"/>
      <c r="AP52" s="171"/>
      <c r="AQ52" s="50"/>
      <c r="AR52" s="50"/>
    </row>
    <row r="53" spans="1:44" ht="173.25" customHeight="1">
      <c r="A53" s="651"/>
      <c r="B53" s="647"/>
      <c r="C53" s="660" t="s">
        <v>38</v>
      </c>
      <c r="D53" s="159">
        <v>45294</v>
      </c>
      <c r="E53" s="160" t="s">
        <v>642</v>
      </c>
      <c r="F53" s="180" t="s">
        <v>643</v>
      </c>
      <c r="G53" s="161" t="s">
        <v>644</v>
      </c>
      <c r="H53" s="161" t="s">
        <v>645</v>
      </c>
      <c r="I53" s="161" t="s">
        <v>429</v>
      </c>
      <c r="J53" s="161" t="s">
        <v>646</v>
      </c>
      <c r="K53" s="175">
        <v>45323</v>
      </c>
      <c r="L53" s="176">
        <v>45657</v>
      </c>
      <c r="M53" s="181">
        <v>1</v>
      </c>
      <c r="N53" s="182">
        <v>1</v>
      </c>
      <c r="O53" s="183">
        <v>1</v>
      </c>
      <c r="P53" s="165" t="s">
        <v>647</v>
      </c>
      <c r="Q53" s="178" t="s">
        <v>648</v>
      </c>
      <c r="R53" s="167" t="s">
        <v>166</v>
      </c>
      <c r="S53" s="167" t="s">
        <v>166</v>
      </c>
      <c r="T53" s="184" t="s">
        <v>649</v>
      </c>
      <c r="U53" s="169" t="s">
        <v>650</v>
      </c>
      <c r="V53" s="169" t="s">
        <v>651</v>
      </c>
      <c r="W53" s="170">
        <v>1</v>
      </c>
      <c r="X53" s="171">
        <v>0</v>
      </c>
      <c r="Y53" s="172"/>
      <c r="Z53" s="170"/>
      <c r="AA53" s="170" t="s">
        <v>166</v>
      </c>
      <c r="AB53" s="170" t="s">
        <v>166</v>
      </c>
      <c r="AC53" s="169" t="s">
        <v>652</v>
      </c>
      <c r="AD53" s="169" t="s">
        <v>650</v>
      </c>
      <c r="AE53" s="169" t="s">
        <v>653</v>
      </c>
      <c r="AF53" s="170">
        <v>1</v>
      </c>
      <c r="AG53" s="170">
        <v>0</v>
      </c>
      <c r="AH53" s="172"/>
      <c r="AI53" s="170"/>
      <c r="AJ53" s="170"/>
      <c r="AK53" s="170"/>
      <c r="AL53" s="170"/>
      <c r="AM53" s="170"/>
      <c r="AN53" s="170"/>
      <c r="AO53" s="170"/>
      <c r="AP53" s="171"/>
      <c r="AQ53" s="50"/>
      <c r="AR53" s="50"/>
    </row>
    <row r="54" spans="1:44" ht="54" customHeight="1">
      <c r="A54" s="651"/>
      <c r="B54" s="647"/>
      <c r="C54" s="647"/>
      <c r="D54" s="159">
        <v>45325</v>
      </c>
      <c r="E54" s="185" t="s">
        <v>654</v>
      </c>
      <c r="F54" s="161" t="s">
        <v>655</v>
      </c>
      <c r="G54" s="161" t="s">
        <v>655</v>
      </c>
      <c r="H54" s="161" t="s">
        <v>656</v>
      </c>
      <c r="I54" s="161" t="s">
        <v>657</v>
      </c>
      <c r="J54" s="161" t="s">
        <v>658</v>
      </c>
      <c r="K54" s="175">
        <v>45306</v>
      </c>
      <c r="L54" s="475">
        <v>45351</v>
      </c>
      <c r="M54" s="162">
        <v>1</v>
      </c>
      <c r="N54" s="163">
        <v>0</v>
      </c>
      <c r="O54" s="164">
        <v>0</v>
      </c>
      <c r="P54" s="165" t="s">
        <v>659</v>
      </c>
      <c r="Q54" s="166" t="s">
        <v>405</v>
      </c>
      <c r="R54" s="167" t="s">
        <v>135</v>
      </c>
      <c r="S54" s="167" t="s">
        <v>135</v>
      </c>
      <c r="T54" s="168" t="s">
        <v>152</v>
      </c>
      <c r="U54" s="169" t="s">
        <v>660</v>
      </c>
      <c r="V54" s="169" t="s">
        <v>561</v>
      </c>
      <c r="W54" s="170">
        <v>1</v>
      </c>
      <c r="X54" s="171">
        <v>1</v>
      </c>
      <c r="Y54" s="172" t="s">
        <v>661</v>
      </c>
      <c r="Z54" s="170" t="s">
        <v>661</v>
      </c>
      <c r="AA54" s="170" t="s">
        <v>197</v>
      </c>
      <c r="AB54" s="170" t="s">
        <v>197</v>
      </c>
      <c r="AC54" s="169" t="s">
        <v>463</v>
      </c>
      <c r="AD54" s="169" t="s">
        <v>662</v>
      </c>
      <c r="AE54" s="169" t="s">
        <v>641</v>
      </c>
      <c r="AF54" s="170">
        <v>0</v>
      </c>
      <c r="AG54" s="170">
        <v>0</v>
      </c>
      <c r="AH54" s="172"/>
      <c r="AI54" s="170"/>
      <c r="AJ54" s="170" t="s">
        <v>663</v>
      </c>
      <c r="AK54" s="170"/>
      <c r="AL54" s="170"/>
      <c r="AM54" s="170"/>
      <c r="AN54" s="170"/>
      <c r="AO54" s="170"/>
      <c r="AP54" s="171"/>
      <c r="AQ54" s="50"/>
      <c r="AR54" s="50"/>
    </row>
    <row r="55" spans="1:44" ht="145.5" customHeight="1">
      <c r="A55" s="651"/>
      <c r="B55" s="647"/>
      <c r="C55" s="641"/>
      <c r="D55" s="159">
        <v>45354</v>
      </c>
      <c r="E55" s="160" t="s">
        <v>664</v>
      </c>
      <c r="F55" s="161" t="s">
        <v>665</v>
      </c>
      <c r="G55" s="161" t="s">
        <v>666</v>
      </c>
      <c r="H55" s="161" t="s">
        <v>667</v>
      </c>
      <c r="I55" s="161" t="s">
        <v>657</v>
      </c>
      <c r="J55" s="161" t="s">
        <v>658</v>
      </c>
      <c r="K55" s="175">
        <v>45321</v>
      </c>
      <c r="L55" s="475">
        <v>45503</v>
      </c>
      <c r="M55" s="162">
        <v>1</v>
      </c>
      <c r="N55" s="163">
        <v>1</v>
      </c>
      <c r="O55" s="164">
        <v>0</v>
      </c>
      <c r="P55" s="165" t="s">
        <v>668</v>
      </c>
      <c r="Q55" s="170" t="s">
        <v>669</v>
      </c>
      <c r="R55" s="167" t="s">
        <v>135</v>
      </c>
      <c r="S55" s="167" t="s">
        <v>135</v>
      </c>
      <c r="T55" s="168" t="s">
        <v>152</v>
      </c>
      <c r="U55" s="169" t="s">
        <v>670</v>
      </c>
      <c r="V55" s="169" t="s">
        <v>671</v>
      </c>
      <c r="W55" s="170">
        <v>1</v>
      </c>
      <c r="X55" s="171">
        <v>0.5</v>
      </c>
      <c r="Y55" s="172" t="s">
        <v>672</v>
      </c>
      <c r="Z55" s="170" t="s">
        <v>673</v>
      </c>
      <c r="AA55" s="170" t="s">
        <v>135</v>
      </c>
      <c r="AB55" s="170" t="s">
        <v>135</v>
      </c>
      <c r="AC55" s="169" t="s">
        <v>674</v>
      </c>
      <c r="AD55" s="169" t="s">
        <v>675</v>
      </c>
      <c r="AE55" s="169" t="s">
        <v>676</v>
      </c>
      <c r="AF55" s="170">
        <v>1</v>
      </c>
      <c r="AG55" s="170">
        <v>1</v>
      </c>
      <c r="AH55" s="172"/>
      <c r="AI55" s="170"/>
      <c r="AJ55" s="170"/>
      <c r="AK55" s="170"/>
      <c r="AL55" s="170"/>
      <c r="AM55" s="170"/>
      <c r="AN55" s="170"/>
      <c r="AO55" s="170"/>
      <c r="AP55" s="171"/>
      <c r="AQ55" s="50"/>
      <c r="AR55" s="50"/>
    </row>
    <row r="56" spans="1:44" ht="45" customHeight="1">
      <c r="A56" s="651"/>
      <c r="B56" s="647"/>
      <c r="C56" s="660" t="s">
        <v>39</v>
      </c>
      <c r="D56" s="159">
        <v>45295</v>
      </c>
      <c r="E56" s="185" t="s">
        <v>677</v>
      </c>
      <c r="F56" s="161" t="s">
        <v>678</v>
      </c>
      <c r="G56" s="161" t="s">
        <v>678</v>
      </c>
      <c r="H56" s="161" t="s">
        <v>679</v>
      </c>
      <c r="I56" s="161" t="s">
        <v>429</v>
      </c>
      <c r="J56" s="161" t="s">
        <v>429</v>
      </c>
      <c r="K56" s="473">
        <v>45536</v>
      </c>
      <c r="L56" s="474">
        <v>45657</v>
      </c>
      <c r="M56" s="162">
        <v>0</v>
      </c>
      <c r="N56" s="163">
        <v>0</v>
      </c>
      <c r="O56" s="164">
        <v>1</v>
      </c>
      <c r="P56" s="165" t="s">
        <v>195</v>
      </c>
      <c r="Q56" s="178" t="s">
        <v>196</v>
      </c>
      <c r="R56" s="167" t="s">
        <v>197</v>
      </c>
      <c r="S56" s="167" t="s">
        <v>197</v>
      </c>
      <c r="T56" s="168" t="s">
        <v>559</v>
      </c>
      <c r="U56" s="169" t="s">
        <v>560</v>
      </c>
      <c r="V56" s="169" t="s">
        <v>561</v>
      </c>
      <c r="W56" s="170">
        <v>0</v>
      </c>
      <c r="X56" s="171">
        <v>0</v>
      </c>
      <c r="Y56" s="172" t="s">
        <v>475</v>
      </c>
      <c r="Z56" s="170" t="s">
        <v>197</v>
      </c>
      <c r="AA56" s="170" t="s">
        <v>197</v>
      </c>
      <c r="AB56" s="170" t="s">
        <v>197</v>
      </c>
      <c r="AC56" s="169" t="s">
        <v>553</v>
      </c>
      <c r="AD56" s="169" t="s">
        <v>680</v>
      </c>
      <c r="AE56" s="169" t="s">
        <v>641</v>
      </c>
      <c r="AF56" s="170">
        <v>0</v>
      </c>
      <c r="AG56" s="170">
        <v>0</v>
      </c>
      <c r="AH56" s="172"/>
      <c r="AI56" s="170"/>
      <c r="AJ56" s="170"/>
      <c r="AK56" s="170"/>
      <c r="AL56" s="170"/>
      <c r="AM56" s="170"/>
      <c r="AN56" s="170"/>
      <c r="AO56" s="170"/>
      <c r="AP56" s="171"/>
      <c r="AQ56" s="50"/>
      <c r="AR56" s="50"/>
    </row>
    <row r="57" spans="1:44" ht="45" customHeight="1">
      <c r="A57" s="651"/>
      <c r="B57" s="647"/>
      <c r="C57" s="647"/>
      <c r="D57" s="159">
        <v>45326</v>
      </c>
      <c r="E57" s="185" t="s">
        <v>681</v>
      </c>
      <c r="F57" s="161" t="s">
        <v>678</v>
      </c>
      <c r="G57" s="161" t="s">
        <v>678</v>
      </c>
      <c r="H57" s="161" t="s">
        <v>679</v>
      </c>
      <c r="I57" s="161" t="s">
        <v>429</v>
      </c>
      <c r="J57" s="161" t="s">
        <v>429</v>
      </c>
      <c r="K57" s="473">
        <v>45536</v>
      </c>
      <c r="L57" s="474">
        <v>45657</v>
      </c>
      <c r="M57" s="162">
        <v>0</v>
      </c>
      <c r="N57" s="163">
        <v>0</v>
      </c>
      <c r="O57" s="164">
        <v>1</v>
      </c>
      <c r="P57" s="165" t="s">
        <v>195</v>
      </c>
      <c r="Q57" s="178" t="s">
        <v>196</v>
      </c>
      <c r="R57" s="167" t="s">
        <v>197</v>
      </c>
      <c r="S57" s="167" t="s">
        <v>197</v>
      </c>
      <c r="T57" s="168" t="s">
        <v>559</v>
      </c>
      <c r="U57" s="169" t="s">
        <v>560</v>
      </c>
      <c r="V57" s="169" t="s">
        <v>561</v>
      </c>
      <c r="W57" s="170">
        <v>0</v>
      </c>
      <c r="X57" s="171">
        <v>0</v>
      </c>
      <c r="Y57" s="172" t="s">
        <v>475</v>
      </c>
      <c r="Z57" s="170" t="s">
        <v>197</v>
      </c>
      <c r="AA57" s="170" t="s">
        <v>197</v>
      </c>
      <c r="AB57" s="170" t="s">
        <v>197</v>
      </c>
      <c r="AC57" s="169" t="s">
        <v>553</v>
      </c>
      <c r="AD57" s="169" t="s">
        <v>680</v>
      </c>
      <c r="AE57" s="169" t="s">
        <v>641</v>
      </c>
      <c r="AF57" s="170">
        <v>0</v>
      </c>
      <c r="AG57" s="170">
        <v>0</v>
      </c>
      <c r="AH57" s="172"/>
      <c r="AI57" s="170"/>
      <c r="AJ57" s="170"/>
      <c r="AK57" s="170"/>
      <c r="AL57" s="170"/>
      <c r="AM57" s="170"/>
      <c r="AN57" s="170"/>
      <c r="AO57" s="170"/>
      <c r="AP57" s="171"/>
      <c r="AQ57" s="50"/>
      <c r="AR57" s="50"/>
    </row>
    <row r="58" spans="1:44" ht="57" customHeight="1">
      <c r="A58" s="651"/>
      <c r="B58" s="647"/>
      <c r="C58" s="641"/>
      <c r="D58" s="159">
        <v>45355</v>
      </c>
      <c r="E58" s="185" t="s">
        <v>682</v>
      </c>
      <c r="F58" s="161" t="s">
        <v>683</v>
      </c>
      <c r="G58" s="161" t="s">
        <v>684</v>
      </c>
      <c r="H58" s="161" t="s">
        <v>679</v>
      </c>
      <c r="I58" s="161" t="s">
        <v>429</v>
      </c>
      <c r="J58" s="161" t="s">
        <v>429</v>
      </c>
      <c r="K58" s="473">
        <v>45536</v>
      </c>
      <c r="L58" s="474">
        <v>45657</v>
      </c>
      <c r="M58" s="162">
        <v>0</v>
      </c>
      <c r="N58" s="163">
        <v>0</v>
      </c>
      <c r="O58" s="164">
        <v>1</v>
      </c>
      <c r="P58" s="165" t="s">
        <v>195</v>
      </c>
      <c r="Q58" s="178" t="s">
        <v>196</v>
      </c>
      <c r="R58" s="167" t="s">
        <v>197</v>
      </c>
      <c r="S58" s="167" t="s">
        <v>197</v>
      </c>
      <c r="T58" s="168" t="s">
        <v>559</v>
      </c>
      <c r="U58" s="169" t="s">
        <v>560</v>
      </c>
      <c r="V58" s="169" t="s">
        <v>561</v>
      </c>
      <c r="W58" s="170">
        <v>0</v>
      </c>
      <c r="X58" s="171">
        <v>0</v>
      </c>
      <c r="Y58" s="172" t="s">
        <v>475</v>
      </c>
      <c r="Z58" s="170" t="s">
        <v>197</v>
      </c>
      <c r="AA58" s="170" t="s">
        <v>197</v>
      </c>
      <c r="AB58" s="170" t="s">
        <v>197</v>
      </c>
      <c r="AC58" s="169" t="s">
        <v>553</v>
      </c>
      <c r="AD58" s="169" t="s">
        <v>680</v>
      </c>
      <c r="AE58" s="169" t="s">
        <v>641</v>
      </c>
      <c r="AF58" s="170">
        <v>0</v>
      </c>
      <c r="AG58" s="170">
        <v>0</v>
      </c>
      <c r="AH58" s="172"/>
      <c r="AI58" s="170"/>
      <c r="AJ58" s="170"/>
      <c r="AK58" s="170"/>
      <c r="AL58" s="170"/>
      <c r="AM58" s="170"/>
      <c r="AN58" s="170"/>
      <c r="AO58" s="170"/>
      <c r="AP58" s="171"/>
      <c r="AQ58" s="50"/>
      <c r="AR58" s="50"/>
    </row>
    <row r="59" spans="1:44" ht="57" customHeight="1">
      <c r="A59" s="651"/>
      <c r="B59" s="647"/>
      <c r="C59" s="660" t="s">
        <v>40</v>
      </c>
      <c r="D59" s="159">
        <v>45296</v>
      </c>
      <c r="E59" s="185" t="s">
        <v>685</v>
      </c>
      <c r="F59" s="161" t="s">
        <v>686</v>
      </c>
      <c r="G59" s="161" t="s">
        <v>687</v>
      </c>
      <c r="H59" s="161" t="s">
        <v>679</v>
      </c>
      <c r="I59" s="161" t="s">
        <v>429</v>
      </c>
      <c r="J59" s="161" t="s">
        <v>429</v>
      </c>
      <c r="K59" s="473">
        <v>45536</v>
      </c>
      <c r="L59" s="474">
        <v>45657</v>
      </c>
      <c r="M59" s="162">
        <v>0</v>
      </c>
      <c r="N59" s="163">
        <v>0</v>
      </c>
      <c r="O59" s="164">
        <v>1</v>
      </c>
      <c r="P59" s="173" t="s">
        <v>195</v>
      </c>
      <c r="Q59" s="167" t="s">
        <v>196</v>
      </c>
      <c r="R59" s="167" t="s">
        <v>197</v>
      </c>
      <c r="S59" s="167" t="s">
        <v>197</v>
      </c>
      <c r="T59" s="168" t="s">
        <v>559</v>
      </c>
      <c r="U59" s="169" t="s">
        <v>560</v>
      </c>
      <c r="V59" s="169" t="s">
        <v>561</v>
      </c>
      <c r="W59" s="170">
        <v>0</v>
      </c>
      <c r="X59" s="171">
        <v>0</v>
      </c>
      <c r="Y59" s="172" t="s">
        <v>475</v>
      </c>
      <c r="Z59" s="170" t="s">
        <v>197</v>
      </c>
      <c r="AA59" s="170" t="s">
        <v>197</v>
      </c>
      <c r="AB59" s="170" t="s">
        <v>197</v>
      </c>
      <c r="AC59" s="169" t="s">
        <v>553</v>
      </c>
      <c r="AD59" s="169" t="s">
        <v>680</v>
      </c>
      <c r="AE59" s="169" t="s">
        <v>641</v>
      </c>
      <c r="AF59" s="170">
        <v>0</v>
      </c>
      <c r="AG59" s="170">
        <v>0</v>
      </c>
      <c r="AH59" s="172"/>
      <c r="AI59" s="170"/>
      <c r="AJ59" s="170"/>
      <c r="AK59" s="170"/>
      <c r="AL59" s="170"/>
      <c r="AM59" s="170"/>
      <c r="AN59" s="170"/>
      <c r="AO59" s="170"/>
      <c r="AP59" s="171"/>
      <c r="AQ59" s="50"/>
      <c r="AR59" s="50"/>
    </row>
    <row r="60" spans="1:44" ht="57" customHeight="1">
      <c r="A60" s="651"/>
      <c r="B60" s="647"/>
      <c r="C60" s="641"/>
      <c r="D60" s="159">
        <v>45327</v>
      </c>
      <c r="E60" s="185" t="s">
        <v>688</v>
      </c>
      <c r="F60" s="161" t="s">
        <v>689</v>
      </c>
      <c r="G60" s="161" t="s">
        <v>689</v>
      </c>
      <c r="H60" s="161" t="s">
        <v>679</v>
      </c>
      <c r="I60" s="161" t="s">
        <v>429</v>
      </c>
      <c r="J60" s="161" t="s">
        <v>429</v>
      </c>
      <c r="K60" s="473">
        <v>45536</v>
      </c>
      <c r="L60" s="474">
        <v>45657</v>
      </c>
      <c r="M60" s="162">
        <v>0</v>
      </c>
      <c r="N60" s="163">
        <v>0</v>
      </c>
      <c r="O60" s="164">
        <v>1</v>
      </c>
      <c r="P60" s="173" t="s">
        <v>195</v>
      </c>
      <c r="Q60" s="170" t="s">
        <v>196</v>
      </c>
      <c r="R60" s="167" t="s">
        <v>197</v>
      </c>
      <c r="S60" s="167" t="s">
        <v>197</v>
      </c>
      <c r="T60" s="168" t="s">
        <v>559</v>
      </c>
      <c r="U60" s="169" t="s">
        <v>560</v>
      </c>
      <c r="V60" s="169" t="s">
        <v>561</v>
      </c>
      <c r="W60" s="170">
        <v>0</v>
      </c>
      <c r="X60" s="171">
        <v>0</v>
      </c>
      <c r="Y60" s="172" t="s">
        <v>475</v>
      </c>
      <c r="Z60" s="170" t="s">
        <v>197</v>
      </c>
      <c r="AA60" s="170" t="s">
        <v>197</v>
      </c>
      <c r="AB60" s="170" t="s">
        <v>197</v>
      </c>
      <c r="AC60" s="169" t="s">
        <v>553</v>
      </c>
      <c r="AD60" s="169" t="s">
        <v>680</v>
      </c>
      <c r="AE60" s="169" t="s">
        <v>641</v>
      </c>
      <c r="AF60" s="170">
        <v>0</v>
      </c>
      <c r="AG60" s="170">
        <v>0</v>
      </c>
      <c r="AH60" s="172"/>
      <c r="AI60" s="170"/>
      <c r="AJ60" s="170"/>
      <c r="AK60" s="170"/>
      <c r="AL60" s="170"/>
      <c r="AM60" s="170"/>
      <c r="AN60" s="170"/>
      <c r="AO60" s="170"/>
      <c r="AP60" s="171"/>
      <c r="AQ60" s="50"/>
      <c r="AR60" s="50"/>
    </row>
    <row r="61" spans="1:44" ht="57" customHeight="1">
      <c r="A61" s="657"/>
      <c r="B61" s="641"/>
      <c r="C61" s="186" t="s">
        <v>41</v>
      </c>
      <c r="D61" s="159">
        <v>45297</v>
      </c>
      <c r="E61" s="185" t="s">
        <v>690</v>
      </c>
      <c r="F61" s="161" t="s">
        <v>691</v>
      </c>
      <c r="G61" s="161" t="s">
        <v>691</v>
      </c>
      <c r="H61" s="161" t="s">
        <v>679</v>
      </c>
      <c r="I61" s="161" t="s">
        <v>429</v>
      </c>
      <c r="J61" s="161" t="s">
        <v>429</v>
      </c>
      <c r="K61" s="473">
        <v>45536</v>
      </c>
      <c r="L61" s="176">
        <v>45657</v>
      </c>
      <c r="M61" s="162">
        <v>0</v>
      </c>
      <c r="N61" s="163">
        <v>0</v>
      </c>
      <c r="O61" s="164">
        <v>1</v>
      </c>
      <c r="P61" s="165" t="s">
        <v>692</v>
      </c>
      <c r="Q61" s="170" t="s">
        <v>648</v>
      </c>
      <c r="R61" s="167" t="s">
        <v>166</v>
      </c>
      <c r="S61" s="167" t="s">
        <v>166</v>
      </c>
      <c r="T61" s="168" t="s">
        <v>693</v>
      </c>
      <c r="U61" s="169" t="s">
        <v>650</v>
      </c>
      <c r="V61" s="169" t="s">
        <v>694</v>
      </c>
      <c r="W61" s="170">
        <v>1</v>
      </c>
      <c r="X61" s="171">
        <v>0</v>
      </c>
      <c r="Y61" s="172" t="s">
        <v>475</v>
      </c>
      <c r="Z61" s="170" t="s">
        <v>197</v>
      </c>
      <c r="AA61" s="170" t="s">
        <v>197</v>
      </c>
      <c r="AB61" s="170" t="s">
        <v>197</v>
      </c>
      <c r="AC61" s="169" t="s">
        <v>553</v>
      </c>
      <c r="AD61" s="169" t="s">
        <v>680</v>
      </c>
      <c r="AE61" s="169" t="s">
        <v>641</v>
      </c>
      <c r="AF61" s="170">
        <v>0</v>
      </c>
      <c r="AG61" s="170">
        <v>0</v>
      </c>
      <c r="AH61" s="172"/>
      <c r="AI61" s="170"/>
      <c r="AJ61" s="170"/>
      <c r="AK61" s="170"/>
      <c r="AL61" s="170"/>
      <c r="AM61" s="170"/>
      <c r="AN61" s="170"/>
      <c r="AO61" s="170"/>
      <c r="AP61" s="171"/>
      <c r="AQ61" s="50"/>
      <c r="AR61" s="50"/>
    </row>
    <row r="62" spans="1:44" ht="15.75" customHeight="1">
      <c r="A62" s="144"/>
      <c r="B62" s="145"/>
      <c r="C62" s="145"/>
      <c r="D62" s="158"/>
      <c r="E62" s="187"/>
      <c r="F62" s="188"/>
      <c r="G62" s="188"/>
      <c r="H62" s="188"/>
      <c r="I62" s="188"/>
      <c r="J62" s="188"/>
      <c r="K62" s="188"/>
      <c r="L62" s="188"/>
      <c r="M62" s="188"/>
      <c r="N62" s="150"/>
      <c r="O62" s="151"/>
      <c r="P62" s="152"/>
      <c r="Q62" s="153"/>
      <c r="R62" s="153"/>
      <c r="S62" s="153"/>
      <c r="T62" s="153"/>
      <c r="U62" s="154"/>
      <c r="V62" s="155"/>
      <c r="W62" s="146"/>
      <c r="X62" s="146"/>
      <c r="Y62" s="157"/>
      <c r="Z62" s="146"/>
      <c r="AA62" s="146"/>
      <c r="AB62" s="146"/>
      <c r="AC62" s="146"/>
      <c r="AD62" s="154"/>
      <c r="AE62" s="154"/>
      <c r="AF62" s="582">
        <f t="shared" ref="AF62:AG62" si="1">SUM(AF43:AF61)</f>
        <v>159</v>
      </c>
      <c r="AG62" s="582">
        <f t="shared" si="1"/>
        <v>157</v>
      </c>
      <c r="AH62" s="157"/>
      <c r="AI62" s="146"/>
      <c r="AJ62" s="146"/>
      <c r="AK62" s="146"/>
      <c r="AL62" s="146"/>
      <c r="AM62" s="146"/>
      <c r="AN62" s="146"/>
      <c r="AO62" s="146"/>
      <c r="AP62" s="156"/>
      <c r="AQ62" s="50"/>
      <c r="AR62" s="50"/>
    </row>
    <row r="63" spans="1:44" ht="85.5" customHeight="1">
      <c r="A63" s="656" t="s">
        <v>124</v>
      </c>
      <c r="B63" s="642" t="s">
        <v>695</v>
      </c>
      <c r="C63" s="642" t="s">
        <v>43</v>
      </c>
      <c r="D63" s="189">
        <v>45292</v>
      </c>
      <c r="E63" s="190" t="s">
        <v>696</v>
      </c>
      <c r="F63" s="191" t="s">
        <v>697</v>
      </c>
      <c r="G63" s="191" t="s">
        <v>697</v>
      </c>
      <c r="H63" s="191" t="s">
        <v>698</v>
      </c>
      <c r="I63" s="191" t="s">
        <v>403</v>
      </c>
      <c r="J63" s="191" t="s">
        <v>658</v>
      </c>
      <c r="K63" s="192">
        <v>45323</v>
      </c>
      <c r="L63" s="193">
        <v>45412</v>
      </c>
      <c r="M63" s="194">
        <v>1</v>
      </c>
      <c r="N63" s="195">
        <v>0</v>
      </c>
      <c r="O63" s="196">
        <v>0</v>
      </c>
      <c r="P63" s="197" t="s">
        <v>699</v>
      </c>
      <c r="Q63" s="198" t="s">
        <v>700</v>
      </c>
      <c r="R63" s="198" t="s">
        <v>135</v>
      </c>
      <c r="S63" s="198" t="s">
        <v>135</v>
      </c>
      <c r="T63" s="199" t="s">
        <v>701</v>
      </c>
      <c r="U63" s="200" t="s">
        <v>702</v>
      </c>
      <c r="V63" s="201" t="s">
        <v>561</v>
      </c>
      <c r="W63" s="202">
        <v>1</v>
      </c>
      <c r="X63" s="203">
        <v>1</v>
      </c>
      <c r="Y63" s="204" t="s">
        <v>703</v>
      </c>
      <c r="Z63" s="198" t="s">
        <v>703</v>
      </c>
      <c r="AA63" s="202" t="s">
        <v>197</v>
      </c>
      <c r="AB63" s="202" t="s">
        <v>197</v>
      </c>
      <c r="AC63" s="200" t="s">
        <v>463</v>
      </c>
      <c r="AD63" s="200" t="s">
        <v>704</v>
      </c>
      <c r="AE63" s="200" t="s">
        <v>641</v>
      </c>
      <c r="AF63" s="198">
        <v>0</v>
      </c>
      <c r="AG63" s="205">
        <v>0</v>
      </c>
      <c r="AH63" s="204"/>
      <c r="AI63" s="202"/>
      <c r="AJ63" s="202"/>
      <c r="AK63" s="202"/>
      <c r="AL63" s="202"/>
      <c r="AM63" s="202"/>
      <c r="AN63" s="202"/>
      <c r="AO63" s="202"/>
      <c r="AP63" s="203"/>
      <c r="AQ63" s="50"/>
      <c r="AR63" s="50"/>
    </row>
    <row r="64" spans="1:44" ht="96.75" customHeight="1">
      <c r="A64" s="651"/>
      <c r="B64" s="647"/>
      <c r="C64" s="647"/>
      <c r="D64" s="189">
        <v>45323</v>
      </c>
      <c r="E64" s="190" t="s">
        <v>705</v>
      </c>
      <c r="F64" s="191" t="s">
        <v>697</v>
      </c>
      <c r="G64" s="191" t="s">
        <v>697</v>
      </c>
      <c r="H64" s="191" t="s">
        <v>698</v>
      </c>
      <c r="I64" s="191" t="s">
        <v>706</v>
      </c>
      <c r="J64" s="191" t="s">
        <v>706</v>
      </c>
      <c r="K64" s="192">
        <v>45412</v>
      </c>
      <c r="L64" s="193">
        <v>45503</v>
      </c>
      <c r="M64" s="194">
        <v>0</v>
      </c>
      <c r="N64" s="195">
        <v>1</v>
      </c>
      <c r="O64" s="196">
        <v>0</v>
      </c>
      <c r="P64" s="197" t="s">
        <v>195</v>
      </c>
      <c r="Q64" s="198" t="s">
        <v>196</v>
      </c>
      <c r="R64" s="198" t="s">
        <v>197</v>
      </c>
      <c r="S64" s="198" t="s">
        <v>197</v>
      </c>
      <c r="T64" s="199" t="s">
        <v>559</v>
      </c>
      <c r="U64" s="200" t="s">
        <v>707</v>
      </c>
      <c r="V64" s="201" t="s">
        <v>561</v>
      </c>
      <c r="W64" s="202">
        <v>0</v>
      </c>
      <c r="X64" s="203">
        <v>0</v>
      </c>
      <c r="Y64" s="206" t="s">
        <v>708</v>
      </c>
      <c r="Z64" s="198" t="s">
        <v>709</v>
      </c>
      <c r="AA64" s="202" t="s">
        <v>135</v>
      </c>
      <c r="AB64" s="202" t="s">
        <v>135</v>
      </c>
      <c r="AC64" s="200" t="s">
        <v>710</v>
      </c>
      <c r="AD64" s="207" t="s">
        <v>711</v>
      </c>
      <c r="AE64" s="200" t="s">
        <v>712</v>
      </c>
      <c r="AF64" s="198">
        <v>1</v>
      </c>
      <c r="AG64" s="205">
        <v>1</v>
      </c>
      <c r="AH64" s="204"/>
      <c r="AI64" s="202"/>
      <c r="AJ64" s="202"/>
      <c r="AK64" s="202"/>
      <c r="AL64" s="202"/>
      <c r="AM64" s="202"/>
      <c r="AN64" s="202"/>
      <c r="AO64" s="202"/>
      <c r="AP64" s="203"/>
      <c r="AQ64" s="50"/>
      <c r="AR64" s="50"/>
    </row>
    <row r="65" spans="1:44" ht="118.5" customHeight="1">
      <c r="A65" s="651"/>
      <c r="B65" s="647"/>
      <c r="C65" s="641"/>
      <c r="D65" s="189">
        <v>45352</v>
      </c>
      <c r="E65" s="190" t="s">
        <v>713</v>
      </c>
      <c r="F65" s="191" t="s">
        <v>714</v>
      </c>
      <c r="G65" s="191" t="s">
        <v>715</v>
      </c>
      <c r="H65" s="191" t="s">
        <v>716</v>
      </c>
      <c r="I65" s="191" t="s">
        <v>403</v>
      </c>
      <c r="J65" s="191" t="s">
        <v>657</v>
      </c>
      <c r="K65" s="192">
        <v>45412</v>
      </c>
      <c r="L65" s="208">
        <v>45626</v>
      </c>
      <c r="M65" s="209">
        <v>0</v>
      </c>
      <c r="N65" s="195">
        <v>0</v>
      </c>
      <c r="O65" s="196">
        <v>1</v>
      </c>
      <c r="P65" s="197" t="s">
        <v>195</v>
      </c>
      <c r="Q65" s="210" t="s">
        <v>196</v>
      </c>
      <c r="R65" s="202" t="s">
        <v>197</v>
      </c>
      <c r="S65" s="202" t="s">
        <v>197</v>
      </c>
      <c r="T65" s="199" t="s">
        <v>559</v>
      </c>
      <c r="U65" s="200" t="s">
        <v>707</v>
      </c>
      <c r="V65" s="201" t="s">
        <v>561</v>
      </c>
      <c r="W65" s="202">
        <v>0</v>
      </c>
      <c r="X65" s="203">
        <v>0</v>
      </c>
      <c r="Y65" s="204" t="s">
        <v>717</v>
      </c>
      <c r="Z65" s="198" t="s">
        <v>717</v>
      </c>
      <c r="AA65" s="202" t="s">
        <v>197</v>
      </c>
      <c r="AB65" s="202" t="s">
        <v>197</v>
      </c>
      <c r="AC65" s="200" t="s">
        <v>718</v>
      </c>
      <c r="AD65" s="200" t="s">
        <v>719</v>
      </c>
      <c r="AE65" s="200" t="s">
        <v>641</v>
      </c>
      <c r="AF65" s="198">
        <v>0</v>
      </c>
      <c r="AG65" s="205">
        <v>0</v>
      </c>
      <c r="AH65" s="204"/>
      <c r="AI65" s="202"/>
      <c r="AJ65" s="202"/>
      <c r="AK65" s="202"/>
      <c r="AL65" s="202"/>
      <c r="AM65" s="202"/>
      <c r="AN65" s="202"/>
      <c r="AO65" s="202"/>
      <c r="AP65" s="203"/>
      <c r="AQ65" s="50"/>
      <c r="AR65" s="50"/>
    </row>
    <row r="66" spans="1:44" ht="125.25" customHeight="1">
      <c r="A66" s="651"/>
      <c r="B66" s="647"/>
      <c r="C66" s="642" t="s">
        <v>44</v>
      </c>
      <c r="D66" s="189">
        <v>45293</v>
      </c>
      <c r="E66" s="190" t="s">
        <v>720</v>
      </c>
      <c r="F66" s="191" t="s">
        <v>721</v>
      </c>
      <c r="G66" s="191" t="s">
        <v>721</v>
      </c>
      <c r="H66" s="191" t="s">
        <v>722</v>
      </c>
      <c r="I66" s="191" t="s">
        <v>403</v>
      </c>
      <c r="J66" s="191" t="s">
        <v>723</v>
      </c>
      <c r="K66" s="192">
        <v>45324</v>
      </c>
      <c r="L66" s="193">
        <v>45473</v>
      </c>
      <c r="M66" s="194">
        <v>0</v>
      </c>
      <c r="N66" s="195">
        <v>1</v>
      </c>
      <c r="O66" s="196">
        <v>0</v>
      </c>
      <c r="P66" s="197" t="s">
        <v>195</v>
      </c>
      <c r="Q66" s="198" t="s">
        <v>196</v>
      </c>
      <c r="R66" s="202" t="s">
        <v>197</v>
      </c>
      <c r="S66" s="202" t="s">
        <v>197</v>
      </c>
      <c r="T66" s="199" t="s">
        <v>559</v>
      </c>
      <c r="U66" s="200" t="s">
        <v>707</v>
      </c>
      <c r="V66" s="201" t="s">
        <v>561</v>
      </c>
      <c r="W66" s="202">
        <v>0</v>
      </c>
      <c r="X66" s="203">
        <v>0</v>
      </c>
      <c r="Y66" s="206" t="s">
        <v>724</v>
      </c>
      <c r="Z66" s="210" t="s">
        <v>725</v>
      </c>
      <c r="AA66" s="202" t="s">
        <v>135</v>
      </c>
      <c r="AB66" s="202" t="s">
        <v>135</v>
      </c>
      <c r="AC66" s="200" t="s">
        <v>726</v>
      </c>
      <c r="AD66" s="200" t="s">
        <v>727</v>
      </c>
      <c r="AE66" s="200" t="s">
        <v>712</v>
      </c>
      <c r="AF66" s="198">
        <v>1</v>
      </c>
      <c r="AG66" s="205">
        <v>1</v>
      </c>
      <c r="AH66" s="204"/>
      <c r="AI66" s="202"/>
      <c r="AJ66" s="202"/>
      <c r="AK66" s="202"/>
      <c r="AL66" s="202"/>
      <c r="AM66" s="202"/>
      <c r="AN66" s="202"/>
      <c r="AO66" s="202"/>
      <c r="AP66" s="203"/>
      <c r="AQ66" s="50"/>
      <c r="AR66" s="50"/>
    </row>
    <row r="67" spans="1:44" ht="125.25" customHeight="1">
      <c r="A67" s="651"/>
      <c r="B67" s="647"/>
      <c r="C67" s="647"/>
      <c r="D67" s="189">
        <v>45324</v>
      </c>
      <c r="E67" s="190" t="s">
        <v>728</v>
      </c>
      <c r="F67" s="191" t="s">
        <v>729</v>
      </c>
      <c r="G67" s="191" t="s">
        <v>730</v>
      </c>
      <c r="H67" s="191" t="s">
        <v>731</v>
      </c>
      <c r="I67" s="191" t="s">
        <v>732</v>
      </c>
      <c r="J67" s="191" t="s">
        <v>723</v>
      </c>
      <c r="K67" s="192">
        <v>45381</v>
      </c>
      <c r="L67" s="193">
        <v>45534</v>
      </c>
      <c r="M67" s="194">
        <v>0</v>
      </c>
      <c r="N67" s="195">
        <v>1</v>
      </c>
      <c r="O67" s="196">
        <v>0</v>
      </c>
      <c r="P67" s="197" t="s">
        <v>195</v>
      </c>
      <c r="Q67" s="198" t="s">
        <v>196</v>
      </c>
      <c r="R67" s="202" t="s">
        <v>197</v>
      </c>
      <c r="S67" s="202" t="s">
        <v>197</v>
      </c>
      <c r="T67" s="199" t="s">
        <v>559</v>
      </c>
      <c r="U67" s="200" t="s">
        <v>707</v>
      </c>
      <c r="V67" s="201" t="s">
        <v>561</v>
      </c>
      <c r="W67" s="202">
        <v>0</v>
      </c>
      <c r="X67" s="203">
        <v>0</v>
      </c>
      <c r="Y67" s="206" t="s">
        <v>733</v>
      </c>
      <c r="Z67" s="198" t="s">
        <v>734</v>
      </c>
      <c r="AA67" s="202" t="s">
        <v>135</v>
      </c>
      <c r="AB67" s="202" t="s">
        <v>135</v>
      </c>
      <c r="AC67" s="200" t="s">
        <v>735</v>
      </c>
      <c r="AD67" s="200" t="s">
        <v>736</v>
      </c>
      <c r="AE67" s="200" t="s">
        <v>712</v>
      </c>
      <c r="AF67" s="198">
        <v>1</v>
      </c>
      <c r="AG67" s="205">
        <v>1</v>
      </c>
      <c r="AH67" s="204"/>
      <c r="AI67" s="202"/>
      <c r="AJ67" s="202"/>
      <c r="AK67" s="202"/>
      <c r="AL67" s="202"/>
      <c r="AM67" s="202"/>
      <c r="AN67" s="202"/>
      <c r="AO67" s="202"/>
      <c r="AP67" s="203"/>
      <c r="AQ67" s="50"/>
      <c r="AR67" s="50"/>
    </row>
    <row r="68" spans="1:44" ht="125.25" customHeight="1">
      <c r="A68" s="651"/>
      <c r="B68" s="647"/>
      <c r="C68" s="641"/>
      <c r="D68" s="189">
        <v>45353</v>
      </c>
      <c r="E68" s="190" t="s">
        <v>737</v>
      </c>
      <c r="F68" s="191" t="s">
        <v>738</v>
      </c>
      <c r="G68" s="191" t="s">
        <v>739</v>
      </c>
      <c r="H68" s="191" t="s">
        <v>739</v>
      </c>
      <c r="I68" s="191" t="s">
        <v>403</v>
      </c>
      <c r="J68" s="191" t="s">
        <v>646</v>
      </c>
      <c r="K68" s="192">
        <v>45306</v>
      </c>
      <c r="L68" s="208">
        <v>45657</v>
      </c>
      <c r="M68" s="194">
        <v>1</v>
      </c>
      <c r="N68" s="195">
        <v>1</v>
      </c>
      <c r="O68" s="196">
        <v>1</v>
      </c>
      <c r="P68" s="197" t="s">
        <v>740</v>
      </c>
      <c r="Q68" s="198" t="s">
        <v>741</v>
      </c>
      <c r="R68" s="202" t="s">
        <v>135</v>
      </c>
      <c r="S68" s="202" t="s">
        <v>135</v>
      </c>
      <c r="T68" s="199" t="s">
        <v>742</v>
      </c>
      <c r="U68" s="200" t="s">
        <v>743</v>
      </c>
      <c r="V68" s="200" t="s">
        <v>744</v>
      </c>
      <c r="W68" s="202">
        <v>1</v>
      </c>
      <c r="X68" s="203">
        <v>3</v>
      </c>
      <c r="Y68" s="197" t="s">
        <v>745</v>
      </c>
      <c r="Z68" s="198" t="s">
        <v>746</v>
      </c>
      <c r="AA68" s="202" t="s">
        <v>135</v>
      </c>
      <c r="AB68" s="202" t="s">
        <v>135</v>
      </c>
      <c r="AC68" s="200" t="s">
        <v>747</v>
      </c>
      <c r="AD68" s="200" t="s">
        <v>748</v>
      </c>
      <c r="AE68" s="200" t="s">
        <v>712</v>
      </c>
      <c r="AF68" s="198">
        <v>1</v>
      </c>
      <c r="AG68" s="205">
        <v>1</v>
      </c>
      <c r="AH68" s="204"/>
      <c r="AI68" s="202"/>
      <c r="AJ68" s="202"/>
      <c r="AK68" s="202"/>
      <c r="AL68" s="202"/>
      <c r="AM68" s="202"/>
      <c r="AN68" s="202"/>
      <c r="AO68" s="202"/>
      <c r="AP68" s="203"/>
      <c r="AQ68" s="50"/>
      <c r="AR68" s="50"/>
    </row>
    <row r="69" spans="1:44" ht="180.75" customHeight="1">
      <c r="A69" s="651"/>
      <c r="B69" s="647"/>
      <c r="C69" s="642" t="s">
        <v>46</v>
      </c>
      <c r="D69" s="189">
        <v>45294</v>
      </c>
      <c r="E69" s="190" t="s">
        <v>749</v>
      </c>
      <c r="F69" s="191" t="s">
        <v>750</v>
      </c>
      <c r="G69" s="191" t="s">
        <v>751</v>
      </c>
      <c r="H69" s="191" t="s">
        <v>752</v>
      </c>
      <c r="I69" s="191" t="s">
        <v>753</v>
      </c>
      <c r="J69" s="191" t="s">
        <v>646</v>
      </c>
      <c r="K69" s="192">
        <v>45323</v>
      </c>
      <c r="L69" s="208">
        <v>45657</v>
      </c>
      <c r="M69" s="194">
        <v>0</v>
      </c>
      <c r="N69" s="195">
        <v>1</v>
      </c>
      <c r="O69" s="196">
        <v>1</v>
      </c>
      <c r="P69" s="197" t="s">
        <v>195</v>
      </c>
      <c r="Q69" s="198" t="s">
        <v>196</v>
      </c>
      <c r="R69" s="202" t="s">
        <v>197</v>
      </c>
      <c r="S69" s="202" t="s">
        <v>197</v>
      </c>
      <c r="T69" s="199" t="s">
        <v>559</v>
      </c>
      <c r="U69" s="200" t="s">
        <v>707</v>
      </c>
      <c r="V69" s="201" t="s">
        <v>561</v>
      </c>
      <c r="W69" s="202">
        <v>0</v>
      </c>
      <c r="X69" s="203">
        <v>0</v>
      </c>
      <c r="Y69" s="206" t="s">
        <v>754</v>
      </c>
      <c r="Z69" s="198" t="s">
        <v>755</v>
      </c>
      <c r="AA69" s="202"/>
      <c r="AB69" s="202"/>
      <c r="AC69" s="200" t="s">
        <v>756</v>
      </c>
      <c r="AD69" s="200" t="s">
        <v>757</v>
      </c>
      <c r="AE69" s="200" t="s">
        <v>758</v>
      </c>
      <c r="AF69" s="198">
        <v>1</v>
      </c>
      <c r="AG69" s="205">
        <v>0.2</v>
      </c>
      <c r="AH69" s="204"/>
      <c r="AI69" s="202"/>
      <c r="AJ69" s="202"/>
      <c r="AK69" s="202"/>
      <c r="AL69" s="202"/>
      <c r="AM69" s="202"/>
      <c r="AN69" s="202"/>
      <c r="AO69" s="202"/>
      <c r="AP69" s="203"/>
      <c r="AQ69" s="50"/>
      <c r="AR69" s="50"/>
    </row>
    <row r="70" spans="1:44" ht="336.75" customHeight="1">
      <c r="A70" s="651"/>
      <c r="B70" s="647"/>
      <c r="C70" s="641"/>
      <c r="D70" s="189">
        <v>45325</v>
      </c>
      <c r="E70" s="190" t="s">
        <v>759</v>
      </c>
      <c r="F70" s="191" t="s">
        <v>760</v>
      </c>
      <c r="G70" s="191" t="s">
        <v>761</v>
      </c>
      <c r="H70" s="191" t="s">
        <v>761</v>
      </c>
      <c r="I70" s="191" t="s">
        <v>762</v>
      </c>
      <c r="J70" s="191" t="s">
        <v>179</v>
      </c>
      <c r="K70" s="192">
        <v>45337</v>
      </c>
      <c r="L70" s="193">
        <v>45503</v>
      </c>
      <c r="M70" s="194">
        <v>0</v>
      </c>
      <c r="N70" s="195">
        <v>1</v>
      </c>
      <c r="O70" s="196">
        <v>0</v>
      </c>
      <c r="P70" s="197" t="s">
        <v>195</v>
      </c>
      <c r="Q70" s="198" t="s">
        <v>196</v>
      </c>
      <c r="R70" s="202" t="s">
        <v>197</v>
      </c>
      <c r="S70" s="202" t="s">
        <v>197</v>
      </c>
      <c r="T70" s="199" t="s">
        <v>559</v>
      </c>
      <c r="U70" s="200" t="s">
        <v>707</v>
      </c>
      <c r="V70" s="201" t="s">
        <v>561</v>
      </c>
      <c r="W70" s="202">
        <v>0</v>
      </c>
      <c r="X70" s="203">
        <v>0</v>
      </c>
      <c r="Y70" s="206" t="s">
        <v>763</v>
      </c>
      <c r="Z70" s="198" t="s">
        <v>764</v>
      </c>
      <c r="AA70" s="202" t="s">
        <v>135</v>
      </c>
      <c r="AB70" s="202" t="s">
        <v>135</v>
      </c>
      <c r="AC70" s="200" t="s">
        <v>765</v>
      </c>
      <c r="AD70" s="200" t="s">
        <v>766</v>
      </c>
      <c r="AE70" s="200" t="s">
        <v>712</v>
      </c>
      <c r="AF70" s="198">
        <v>1</v>
      </c>
      <c r="AG70" s="205">
        <v>1</v>
      </c>
      <c r="AH70" s="204"/>
      <c r="AI70" s="202"/>
      <c r="AJ70" s="202"/>
      <c r="AK70" s="202"/>
      <c r="AL70" s="202"/>
      <c r="AM70" s="202"/>
      <c r="AN70" s="202"/>
      <c r="AO70" s="202"/>
      <c r="AP70" s="203"/>
      <c r="AQ70" s="50"/>
      <c r="AR70" s="50"/>
    </row>
    <row r="71" spans="1:44" ht="102" customHeight="1">
      <c r="A71" s="651"/>
      <c r="B71" s="647"/>
      <c r="C71" s="642" t="s">
        <v>47</v>
      </c>
      <c r="D71" s="189">
        <v>45295</v>
      </c>
      <c r="E71" s="190" t="s">
        <v>767</v>
      </c>
      <c r="F71" s="191" t="s">
        <v>768</v>
      </c>
      <c r="G71" s="191" t="s">
        <v>768</v>
      </c>
      <c r="H71" s="191" t="s">
        <v>767</v>
      </c>
      <c r="I71" s="191" t="s">
        <v>762</v>
      </c>
      <c r="J71" s="191" t="s">
        <v>762</v>
      </c>
      <c r="K71" s="192">
        <v>45337</v>
      </c>
      <c r="L71" s="193">
        <v>45412</v>
      </c>
      <c r="M71" s="194">
        <v>1</v>
      </c>
      <c r="N71" s="195">
        <v>0</v>
      </c>
      <c r="O71" s="196">
        <v>0</v>
      </c>
      <c r="P71" s="197" t="s">
        <v>769</v>
      </c>
      <c r="Q71" s="202" t="s">
        <v>770</v>
      </c>
      <c r="R71" s="202" t="s">
        <v>135</v>
      </c>
      <c r="S71" s="202" t="s">
        <v>135</v>
      </c>
      <c r="T71" s="199" t="s">
        <v>771</v>
      </c>
      <c r="U71" s="200" t="s">
        <v>772</v>
      </c>
      <c r="V71" s="201" t="s">
        <v>561</v>
      </c>
      <c r="W71" s="202">
        <v>1</v>
      </c>
      <c r="X71" s="203">
        <v>1</v>
      </c>
      <c r="Y71" s="204" t="s">
        <v>703</v>
      </c>
      <c r="Z71" s="202" t="s">
        <v>703</v>
      </c>
      <c r="AA71" s="202" t="s">
        <v>197</v>
      </c>
      <c r="AB71" s="202" t="s">
        <v>197</v>
      </c>
      <c r="AC71" s="200" t="s">
        <v>463</v>
      </c>
      <c r="AD71" s="200" t="s">
        <v>704</v>
      </c>
      <c r="AE71" s="200" t="s">
        <v>641</v>
      </c>
      <c r="AF71" s="198">
        <v>0</v>
      </c>
      <c r="AG71" s="205">
        <v>0</v>
      </c>
      <c r="AH71" s="204"/>
      <c r="AI71" s="202"/>
      <c r="AJ71" s="202"/>
      <c r="AK71" s="202"/>
      <c r="AL71" s="202"/>
      <c r="AM71" s="202"/>
      <c r="AN71" s="202"/>
      <c r="AO71" s="202"/>
      <c r="AP71" s="203"/>
      <c r="AQ71" s="50"/>
      <c r="AR71" s="50"/>
    </row>
    <row r="72" spans="1:44" ht="108" customHeight="1">
      <c r="A72" s="651"/>
      <c r="B72" s="647"/>
      <c r="C72" s="641"/>
      <c r="D72" s="189">
        <v>45326</v>
      </c>
      <c r="E72" s="190" t="s">
        <v>773</v>
      </c>
      <c r="F72" s="191" t="s">
        <v>774</v>
      </c>
      <c r="G72" s="191" t="s">
        <v>775</v>
      </c>
      <c r="H72" s="191" t="s">
        <v>776</v>
      </c>
      <c r="I72" s="191" t="s">
        <v>403</v>
      </c>
      <c r="J72" s="191" t="s">
        <v>403</v>
      </c>
      <c r="K72" s="192">
        <v>45385</v>
      </c>
      <c r="L72" s="208">
        <v>45657</v>
      </c>
      <c r="M72" s="194">
        <v>0</v>
      </c>
      <c r="N72" s="195">
        <v>0</v>
      </c>
      <c r="O72" s="196">
        <v>1</v>
      </c>
      <c r="P72" s="197" t="s">
        <v>195</v>
      </c>
      <c r="Q72" s="198" t="s">
        <v>196</v>
      </c>
      <c r="R72" s="202" t="s">
        <v>197</v>
      </c>
      <c r="S72" s="202" t="s">
        <v>197</v>
      </c>
      <c r="T72" s="199" t="s">
        <v>559</v>
      </c>
      <c r="U72" s="200" t="s">
        <v>707</v>
      </c>
      <c r="V72" s="201" t="s">
        <v>561</v>
      </c>
      <c r="W72" s="202">
        <v>0</v>
      </c>
      <c r="X72" s="203">
        <v>0</v>
      </c>
      <c r="Y72" s="204"/>
      <c r="Z72" s="202"/>
      <c r="AA72" s="202" t="s">
        <v>197</v>
      </c>
      <c r="AB72" s="202" t="s">
        <v>197</v>
      </c>
      <c r="AC72" s="200" t="s">
        <v>777</v>
      </c>
      <c r="AD72" s="200" t="s">
        <v>704</v>
      </c>
      <c r="AE72" s="200" t="s">
        <v>641</v>
      </c>
      <c r="AF72" s="198">
        <v>0</v>
      </c>
      <c r="AG72" s="205">
        <v>0</v>
      </c>
      <c r="AH72" s="204"/>
      <c r="AI72" s="202"/>
      <c r="AJ72" s="202"/>
      <c r="AK72" s="202"/>
      <c r="AL72" s="202"/>
      <c r="AM72" s="202"/>
      <c r="AN72" s="202"/>
      <c r="AO72" s="202"/>
      <c r="AP72" s="203"/>
      <c r="AQ72" s="50"/>
      <c r="AR72" s="50"/>
    </row>
    <row r="73" spans="1:44" ht="186" customHeight="1">
      <c r="A73" s="657"/>
      <c r="B73" s="641"/>
      <c r="C73" s="211" t="s">
        <v>48</v>
      </c>
      <c r="D73" s="189">
        <v>45296</v>
      </c>
      <c r="E73" s="212" t="s">
        <v>778</v>
      </c>
      <c r="F73" s="191" t="s">
        <v>779</v>
      </c>
      <c r="G73" s="191" t="s">
        <v>780</v>
      </c>
      <c r="H73" s="191" t="s">
        <v>781</v>
      </c>
      <c r="I73" s="191" t="s">
        <v>782</v>
      </c>
      <c r="J73" s="212"/>
      <c r="K73" s="476">
        <v>45383</v>
      </c>
      <c r="L73" s="477">
        <v>45596</v>
      </c>
      <c r="M73" s="194">
        <v>1</v>
      </c>
      <c r="N73" s="195">
        <v>0</v>
      </c>
      <c r="O73" s="196">
        <v>1</v>
      </c>
      <c r="P73" s="197" t="s">
        <v>195</v>
      </c>
      <c r="Q73" s="202" t="s">
        <v>196</v>
      </c>
      <c r="R73" s="202" t="s">
        <v>197</v>
      </c>
      <c r="S73" s="202" t="s">
        <v>197</v>
      </c>
      <c r="T73" s="199" t="s">
        <v>559</v>
      </c>
      <c r="U73" s="213" t="s">
        <v>707</v>
      </c>
      <c r="V73" s="201" t="s">
        <v>561</v>
      </c>
      <c r="W73" s="202">
        <v>0</v>
      </c>
      <c r="X73" s="203">
        <v>0</v>
      </c>
      <c r="Y73" s="204"/>
      <c r="Z73" s="202"/>
      <c r="AA73" s="202" t="s">
        <v>166</v>
      </c>
      <c r="AB73" s="202" t="s">
        <v>166</v>
      </c>
      <c r="AC73" s="200" t="s">
        <v>783</v>
      </c>
      <c r="AD73" s="200" t="s">
        <v>704</v>
      </c>
      <c r="AE73" s="200" t="s">
        <v>641</v>
      </c>
      <c r="AF73" s="198">
        <v>0</v>
      </c>
      <c r="AG73" s="205">
        <v>0</v>
      </c>
      <c r="AH73" s="204"/>
      <c r="AI73" s="202"/>
      <c r="AJ73" s="202"/>
      <c r="AK73" s="202"/>
      <c r="AL73" s="202"/>
      <c r="AM73" s="202"/>
      <c r="AN73" s="202"/>
      <c r="AO73" s="202"/>
      <c r="AP73" s="203"/>
      <c r="AQ73" s="50"/>
      <c r="AR73" s="50"/>
    </row>
    <row r="74" spans="1:44" ht="15.75" customHeight="1">
      <c r="A74" s="144"/>
      <c r="B74" s="145"/>
      <c r="C74" s="145"/>
      <c r="D74" s="146"/>
      <c r="E74" s="187"/>
      <c r="F74" s="188"/>
      <c r="G74" s="188"/>
      <c r="H74" s="188"/>
      <c r="I74" s="188"/>
      <c r="J74" s="188"/>
      <c r="K74" s="188"/>
      <c r="L74" s="188"/>
      <c r="M74" s="149"/>
      <c r="N74" s="150"/>
      <c r="O74" s="151"/>
      <c r="P74" s="152"/>
      <c r="Q74" s="153"/>
      <c r="R74" s="153"/>
      <c r="S74" s="153"/>
      <c r="T74" s="153"/>
      <c r="U74" s="154"/>
      <c r="V74" s="155"/>
      <c r="W74" s="146"/>
      <c r="X74" s="146"/>
      <c r="Y74" s="157"/>
      <c r="Z74" s="146"/>
      <c r="AA74" s="146"/>
      <c r="AB74" s="146"/>
      <c r="AC74" s="146"/>
      <c r="AD74" s="154"/>
      <c r="AE74" s="154"/>
      <c r="AF74" s="158">
        <f t="shared" ref="AF74:AG74" si="2">SUM(AF63:AF73)</f>
        <v>6</v>
      </c>
      <c r="AG74" s="158">
        <f t="shared" si="2"/>
        <v>5.2</v>
      </c>
      <c r="AH74" s="157"/>
      <c r="AI74" s="146"/>
      <c r="AJ74" s="146"/>
      <c r="AK74" s="146"/>
      <c r="AL74" s="146"/>
      <c r="AM74" s="146"/>
      <c r="AN74" s="146"/>
      <c r="AO74" s="146"/>
      <c r="AP74" s="156"/>
      <c r="AQ74" s="50"/>
      <c r="AR74" s="50"/>
    </row>
    <row r="75" spans="1:44" ht="156.75" customHeight="1">
      <c r="A75" s="658" t="s">
        <v>124</v>
      </c>
      <c r="B75" s="646" t="s">
        <v>784</v>
      </c>
      <c r="C75" s="646" t="s">
        <v>50</v>
      </c>
      <c r="D75" s="214">
        <v>45292</v>
      </c>
      <c r="E75" s="215" t="s">
        <v>785</v>
      </c>
      <c r="F75" s="216" t="s">
        <v>786</v>
      </c>
      <c r="G75" s="216" t="s">
        <v>787</v>
      </c>
      <c r="H75" s="216" t="s">
        <v>788</v>
      </c>
      <c r="I75" s="216" t="s">
        <v>789</v>
      </c>
      <c r="J75" s="216" t="s">
        <v>179</v>
      </c>
      <c r="K75" s="217">
        <v>45565</v>
      </c>
      <c r="L75" s="218">
        <v>45656</v>
      </c>
      <c r="M75" s="219">
        <v>0</v>
      </c>
      <c r="N75" s="220">
        <v>0</v>
      </c>
      <c r="O75" s="221">
        <v>1</v>
      </c>
      <c r="P75" s="222" t="s">
        <v>195</v>
      </c>
      <c r="Q75" s="223" t="s">
        <v>196</v>
      </c>
      <c r="R75" s="224" t="s">
        <v>197</v>
      </c>
      <c r="S75" s="224" t="s">
        <v>197</v>
      </c>
      <c r="T75" s="225" t="s">
        <v>559</v>
      </c>
      <c r="U75" s="226" t="s">
        <v>707</v>
      </c>
      <c r="V75" s="226" t="s">
        <v>561</v>
      </c>
      <c r="W75" s="227">
        <v>0</v>
      </c>
      <c r="X75" s="228">
        <v>0</v>
      </c>
      <c r="Y75" s="229" t="s">
        <v>790</v>
      </c>
      <c r="Z75" s="230" t="s">
        <v>791</v>
      </c>
      <c r="AA75" s="227" t="s">
        <v>135</v>
      </c>
      <c r="AB75" s="227" t="s">
        <v>135</v>
      </c>
      <c r="AC75" s="231" t="s">
        <v>792</v>
      </c>
      <c r="AD75" s="232" t="s">
        <v>793</v>
      </c>
      <c r="AE75" s="232" t="s">
        <v>794</v>
      </c>
      <c r="AF75" s="227">
        <v>0</v>
      </c>
      <c r="AG75" s="228">
        <v>0</v>
      </c>
      <c r="AH75" s="229"/>
      <c r="AI75" s="227"/>
      <c r="AJ75" s="227"/>
      <c r="AK75" s="227"/>
      <c r="AL75" s="227"/>
      <c r="AM75" s="227"/>
      <c r="AN75" s="227"/>
      <c r="AO75" s="227"/>
      <c r="AP75" s="228"/>
      <c r="AQ75" s="50"/>
      <c r="AR75" s="50"/>
    </row>
    <row r="76" spans="1:44" ht="156.75" customHeight="1">
      <c r="A76" s="651"/>
      <c r="B76" s="647"/>
      <c r="C76" s="647"/>
      <c r="D76" s="233">
        <v>45323</v>
      </c>
      <c r="E76" s="234" t="s">
        <v>795</v>
      </c>
      <c r="F76" s="235" t="s">
        <v>796</v>
      </c>
      <c r="G76" s="235" t="s">
        <v>796</v>
      </c>
      <c r="H76" s="235" t="s">
        <v>797</v>
      </c>
      <c r="I76" s="235" t="s">
        <v>798</v>
      </c>
      <c r="J76" s="235" t="s">
        <v>799</v>
      </c>
      <c r="K76" s="236">
        <v>45413</v>
      </c>
      <c r="L76" s="237">
        <v>45580</v>
      </c>
      <c r="M76" s="238">
        <v>0</v>
      </c>
      <c r="N76" s="239">
        <v>0</v>
      </c>
      <c r="O76" s="240">
        <v>1</v>
      </c>
      <c r="P76" s="222" t="s">
        <v>800</v>
      </c>
      <c r="Q76" s="241" t="s">
        <v>801</v>
      </c>
      <c r="R76" s="224" t="s">
        <v>135</v>
      </c>
      <c r="S76" s="224" t="s">
        <v>135</v>
      </c>
      <c r="T76" s="225" t="s">
        <v>771</v>
      </c>
      <c r="U76" s="232" t="s">
        <v>802</v>
      </c>
      <c r="V76" s="232" t="s">
        <v>561</v>
      </c>
      <c r="W76" s="227">
        <v>1</v>
      </c>
      <c r="X76" s="228">
        <v>1</v>
      </c>
      <c r="Y76" s="242" t="s">
        <v>803</v>
      </c>
      <c r="Z76" s="230" t="s">
        <v>804</v>
      </c>
      <c r="AA76" s="227" t="s">
        <v>135</v>
      </c>
      <c r="AB76" s="227" t="s">
        <v>135</v>
      </c>
      <c r="AC76" s="231" t="s">
        <v>805</v>
      </c>
      <c r="AD76" s="232" t="s">
        <v>806</v>
      </c>
      <c r="AE76" s="232" t="s">
        <v>807</v>
      </c>
      <c r="AF76" s="227">
        <v>1</v>
      </c>
      <c r="AG76" s="228">
        <v>1</v>
      </c>
      <c r="AH76" s="229"/>
      <c r="AI76" s="227"/>
      <c r="AJ76" s="227"/>
      <c r="AK76" s="227"/>
      <c r="AL76" s="227"/>
      <c r="AM76" s="227"/>
      <c r="AN76" s="227"/>
      <c r="AO76" s="227"/>
      <c r="AP76" s="228"/>
      <c r="AQ76" s="50"/>
      <c r="AR76" s="50"/>
    </row>
    <row r="77" spans="1:44" ht="156.75" customHeight="1">
      <c r="A77" s="651"/>
      <c r="B77" s="647"/>
      <c r="C77" s="647"/>
      <c r="D77" s="214">
        <v>45352</v>
      </c>
      <c r="E77" s="234" t="s">
        <v>808</v>
      </c>
      <c r="F77" s="235" t="s">
        <v>809</v>
      </c>
      <c r="G77" s="235" t="s">
        <v>809</v>
      </c>
      <c r="H77" s="235" t="s">
        <v>810</v>
      </c>
      <c r="I77" s="235" t="s">
        <v>429</v>
      </c>
      <c r="J77" s="235" t="s">
        <v>376</v>
      </c>
      <c r="K77" s="236">
        <v>45444</v>
      </c>
      <c r="L77" s="243">
        <v>45534</v>
      </c>
      <c r="M77" s="238">
        <v>0</v>
      </c>
      <c r="N77" s="239">
        <v>1</v>
      </c>
      <c r="O77" s="240">
        <v>0</v>
      </c>
      <c r="P77" s="222" t="s">
        <v>195</v>
      </c>
      <c r="Q77" s="244" t="s">
        <v>196</v>
      </c>
      <c r="R77" s="224" t="s">
        <v>197</v>
      </c>
      <c r="S77" s="224" t="s">
        <v>197</v>
      </c>
      <c r="T77" s="225" t="s">
        <v>559</v>
      </c>
      <c r="U77" s="232" t="s">
        <v>707</v>
      </c>
      <c r="V77" s="232" t="s">
        <v>561</v>
      </c>
      <c r="W77" s="227">
        <v>0</v>
      </c>
      <c r="X77" s="228">
        <v>0</v>
      </c>
      <c r="Y77" s="229" t="s">
        <v>811</v>
      </c>
      <c r="Z77" s="227" t="s">
        <v>812</v>
      </c>
      <c r="AA77" s="227" t="s">
        <v>135</v>
      </c>
      <c r="AB77" s="227" t="s">
        <v>135</v>
      </c>
      <c r="AC77" s="232" t="s">
        <v>813</v>
      </c>
      <c r="AD77" s="232" t="s">
        <v>814</v>
      </c>
      <c r="AE77" s="232" t="s">
        <v>641</v>
      </c>
      <c r="AF77" s="227">
        <v>1</v>
      </c>
      <c r="AG77" s="228">
        <v>1</v>
      </c>
      <c r="AH77" s="229"/>
      <c r="AI77" s="227"/>
      <c r="AJ77" s="227"/>
      <c r="AK77" s="227"/>
      <c r="AL77" s="227"/>
      <c r="AM77" s="227"/>
      <c r="AN77" s="227"/>
      <c r="AO77" s="227"/>
      <c r="AP77" s="228"/>
      <c r="AQ77" s="50"/>
      <c r="AR77" s="50"/>
    </row>
    <row r="78" spans="1:44" ht="156.75" customHeight="1">
      <c r="A78" s="651"/>
      <c r="B78" s="647"/>
      <c r="C78" s="641"/>
      <c r="D78" s="214">
        <v>45383</v>
      </c>
      <c r="E78" s="234" t="s">
        <v>815</v>
      </c>
      <c r="F78" s="235" t="s">
        <v>816</v>
      </c>
      <c r="G78" s="235" t="s">
        <v>817</v>
      </c>
      <c r="H78" s="235" t="s">
        <v>818</v>
      </c>
      <c r="I78" s="235" t="s">
        <v>403</v>
      </c>
      <c r="J78" s="235" t="s">
        <v>819</v>
      </c>
      <c r="K78" s="236">
        <v>45295</v>
      </c>
      <c r="L78" s="243">
        <v>45631</v>
      </c>
      <c r="M78" s="238">
        <v>1</v>
      </c>
      <c r="N78" s="239">
        <v>1</v>
      </c>
      <c r="O78" s="240">
        <v>1</v>
      </c>
      <c r="P78" s="222" t="s">
        <v>820</v>
      </c>
      <c r="Q78" s="244" t="s">
        <v>821</v>
      </c>
      <c r="R78" s="224" t="s">
        <v>135</v>
      </c>
      <c r="S78" s="224" t="s">
        <v>135</v>
      </c>
      <c r="T78" s="225" t="s">
        <v>771</v>
      </c>
      <c r="U78" s="232" t="s">
        <v>822</v>
      </c>
      <c r="V78" s="232" t="s">
        <v>561</v>
      </c>
      <c r="W78" s="227">
        <v>1</v>
      </c>
      <c r="X78" s="228">
        <v>1</v>
      </c>
      <c r="Y78" s="229" t="s">
        <v>823</v>
      </c>
      <c r="Z78" s="227" t="s">
        <v>824</v>
      </c>
      <c r="AA78" s="227" t="s">
        <v>135</v>
      </c>
      <c r="AB78" s="227" t="s">
        <v>135</v>
      </c>
      <c r="AC78" s="232" t="s">
        <v>825</v>
      </c>
      <c r="AD78" s="232" t="s">
        <v>826</v>
      </c>
      <c r="AE78" s="232" t="s">
        <v>827</v>
      </c>
      <c r="AF78" s="227">
        <v>1</v>
      </c>
      <c r="AG78" s="228">
        <v>1</v>
      </c>
      <c r="AH78" s="229"/>
      <c r="AI78" s="227"/>
      <c r="AJ78" s="227"/>
      <c r="AK78" s="227"/>
      <c r="AL78" s="227"/>
      <c r="AM78" s="227"/>
      <c r="AN78" s="227"/>
      <c r="AO78" s="227"/>
      <c r="AP78" s="228"/>
      <c r="AQ78" s="50"/>
      <c r="AR78" s="50"/>
    </row>
    <row r="79" spans="1:44" ht="156.75" customHeight="1">
      <c r="A79" s="657"/>
      <c r="B79" s="641"/>
      <c r="C79" s="245" t="s">
        <v>51</v>
      </c>
      <c r="D79" s="214">
        <v>45293</v>
      </c>
      <c r="E79" s="234" t="s">
        <v>828</v>
      </c>
      <c r="F79" s="235" t="s">
        <v>829</v>
      </c>
      <c r="G79" s="235" t="s">
        <v>830</v>
      </c>
      <c r="H79" s="235" t="s">
        <v>831</v>
      </c>
      <c r="I79" s="235" t="s">
        <v>403</v>
      </c>
      <c r="J79" s="235" t="s">
        <v>403</v>
      </c>
      <c r="K79" s="236">
        <v>45383</v>
      </c>
      <c r="L79" s="237">
        <v>45656</v>
      </c>
      <c r="M79" s="238">
        <v>1</v>
      </c>
      <c r="N79" s="239">
        <v>1</v>
      </c>
      <c r="O79" s="240">
        <v>2</v>
      </c>
      <c r="P79" s="246" t="s">
        <v>832</v>
      </c>
      <c r="Q79" s="241" t="s">
        <v>833</v>
      </c>
      <c r="R79" s="224" t="s">
        <v>135</v>
      </c>
      <c r="S79" s="224" t="s">
        <v>135</v>
      </c>
      <c r="T79" s="225" t="s">
        <v>152</v>
      </c>
      <c r="U79" s="232" t="s">
        <v>834</v>
      </c>
      <c r="V79" s="232" t="s">
        <v>561</v>
      </c>
      <c r="W79" s="247">
        <v>1</v>
      </c>
      <c r="X79" s="248">
        <v>1</v>
      </c>
      <c r="Y79" s="249" t="s">
        <v>832</v>
      </c>
      <c r="Z79" s="250" t="s">
        <v>833</v>
      </c>
      <c r="AA79" s="247" t="s">
        <v>135</v>
      </c>
      <c r="AB79" s="247" t="s">
        <v>135</v>
      </c>
      <c r="AC79" s="231" t="s">
        <v>835</v>
      </c>
      <c r="AD79" s="232" t="s">
        <v>836</v>
      </c>
      <c r="AE79" s="232" t="s">
        <v>837</v>
      </c>
      <c r="AF79" s="227">
        <v>1</v>
      </c>
      <c r="AG79" s="228">
        <v>1</v>
      </c>
      <c r="AH79" s="229"/>
      <c r="AI79" s="227"/>
      <c r="AJ79" s="227"/>
      <c r="AK79" s="227"/>
      <c r="AL79" s="227"/>
      <c r="AM79" s="227"/>
      <c r="AN79" s="227"/>
      <c r="AO79" s="227"/>
      <c r="AP79" s="228"/>
      <c r="AQ79" s="50"/>
      <c r="AR79" s="50"/>
    </row>
    <row r="80" spans="1:44" ht="15.75" customHeight="1">
      <c r="A80" s="144"/>
      <c r="B80" s="145"/>
      <c r="C80" s="145"/>
      <c r="D80" s="146"/>
      <c r="E80" s="147"/>
      <c r="F80" s="148"/>
      <c r="G80" s="148"/>
      <c r="H80" s="148"/>
      <c r="I80" s="148"/>
      <c r="J80" s="148"/>
      <c r="K80" s="148"/>
      <c r="L80" s="148"/>
      <c r="M80" s="149"/>
      <c r="N80" s="150"/>
      <c r="O80" s="151"/>
      <c r="P80" s="152"/>
      <c r="Q80" s="153"/>
      <c r="R80" s="153"/>
      <c r="S80" s="153"/>
      <c r="T80" s="153"/>
      <c r="U80" s="154"/>
      <c r="V80" s="155"/>
      <c r="W80" s="146"/>
      <c r="X80" s="146"/>
      <c r="Y80" s="157"/>
      <c r="Z80" s="146"/>
      <c r="AA80" s="146"/>
      <c r="AB80" s="146"/>
      <c r="AC80" s="146"/>
      <c r="AD80" s="154"/>
      <c r="AE80" s="154"/>
      <c r="AF80" s="582">
        <f t="shared" ref="AF80:AG80" si="3">SUM(AF75:AF79)</f>
        <v>4</v>
      </c>
      <c r="AG80" s="582">
        <f t="shared" si="3"/>
        <v>4</v>
      </c>
      <c r="AH80" s="157"/>
      <c r="AI80" s="146"/>
      <c r="AJ80" s="146"/>
      <c r="AK80" s="146"/>
      <c r="AL80" s="146"/>
      <c r="AM80" s="146"/>
      <c r="AN80" s="146"/>
      <c r="AO80" s="146"/>
      <c r="AP80" s="156"/>
      <c r="AQ80" s="50"/>
      <c r="AR80" s="50"/>
    </row>
    <row r="81" spans="1:44" ht="58.5" customHeight="1">
      <c r="A81" s="650" t="s">
        <v>124</v>
      </c>
      <c r="B81" s="648" t="s">
        <v>838</v>
      </c>
      <c r="C81" s="251" t="s">
        <v>53</v>
      </c>
      <c r="D81" s="252">
        <v>45292</v>
      </c>
      <c r="E81" s="253" t="s">
        <v>839</v>
      </c>
      <c r="F81" s="254" t="s">
        <v>840</v>
      </c>
      <c r="G81" s="254" t="s">
        <v>840</v>
      </c>
      <c r="H81" s="254" t="s">
        <v>840</v>
      </c>
      <c r="I81" s="254" t="s">
        <v>429</v>
      </c>
      <c r="J81" s="254" t="s">
        <v>546</v>
      </c>
      <c r="K81" s="267">
        <v>45536</v>
      </c>
      <c r="L81" s="276">
        <v>45657</v>
      </c>
      <c r="M81" s="256">
        <v>0</v>
      </c>
      <c r="N81" s="257">
        <v>0</v>
      </c>
      <c r="O81" s="258">
        <v>1</v>
      </c>
      <c r="P81" s="259" t="s">
        <v>195</v>
      </c>
      <c r="Q81" s="260" t="s">
        <v>196</v>
      </c>
      <c r="R81" s="261" t="s">
        <v>197</v>
      </c>
      <c r="S81" s="261" t="s">
        <v>197</v>
      </c>
      <c r="T81" s="262" t="s">
        <v>559</v>
      </c>
      <c r="U81" s="263" t="s">
        <v>841</v>
      </c>
      <c r="V81" s="263"/>
      <c r="W81" s="264">
        <v>0</v>
      </c>
      <c r="X81" s="265">
        <v>0</v>
      </c>
      <c r="Y81" s="266" t="s">
        <v>842</v>
      </c>
      <c r="Z81" s="264" t="s">
        <v>197</v>
      </c>
      <c r="AA81" s="264" t="s">
        <v>197</v>
      </c>
      <c r="AB81" s="264" t="s">
        <v>197</v>
      </c>
      <c r="AC81" s="263" t="s">
        <v>553</v>
      </c>
      <c r="AD81" s="263" t="s">
        <v>843</v>
      </c>
      <c r="AE81" s="263" t="s">
        <v>844</v>
      </c>
      <c r="AF81" s="264">
        <v>0</v>
      </c>
      <c r="AG81" s="265">
        <v>0</v>
      </c>
      <c r="AH81" s="264"/>
      <c r="AI81" s="264"/>
      <c r="AJ81" s="264"/>
      <c r="AK81" s="264"/>
      <c r="AL81" s="264"/>
      <c r="AM81" s="264"/>
      <c r="AN81" s="264"/>
      <c r="AO81" s="264"/>
      <c r="AP81" s="265"/>
      <c r="AQ81" s="50"/>
      <c r="AR81" s="50"/>
    </row>
    <row r="82" spans="1:44" ht="141" customHeight="1">
      <c r="A82" s="651"/>
      <c r="B82" s="647"/>
      <c r="C82" s="251" t="s">
        <v>54</v>
      </c>
      <c r="D82" s="252">
        <v>45293</v>
      </c>
      <c r="E82" s="253" t="s">
        <v>845</v>
      </c>
      <c r="F82" s="254" t="s">
        <v>846</v>
      </c>
      <c r="G82" s="254" t="s">
        <v>846</v>
      </c>
      <c r="H82" s="254" t="s">
        <v>847</v>
      </c>
      <c r="I82" s="254" t="s">
        <v>848</v>
      </c>
      <c r="J82" s="254" t="s">
        <v>849</v>
      </c>
      <c r="K82" s="267">
        <v>45323</v>
      </c>
      <c r="L82" s="268">
        <v>45503</v>
      </c>
      <c r="M82" s="256">
        <v>0</v>
      </c>
      <c r="N82" s="257">
        <v>1</v>
      </c>
      <c r="O82" s="258">
        <v>0</v>
      </c>
      <c r="P82" s="259" t="s">
        <v>195</v>
      </c>
      <c r="Q82" s="264" t="s">
        <v>196</v>
      </c>
      <c r="R82" s="261" t="s">
        <v>197</v>
      </c>
      <c r="S82" s="261" t="s">
        <v>197</v>
      </c>
      <c r="T82" s="262" t="s">
        <v>559</v>
      </c>
      <c r="U82" s="263" t="s">
        <v>841</v>
      </c>
      <c r="V82" s="263"/>
      <c r="W82" s="264">
        <v>0</v>
      </c>
      <c r="X82" s="265">
        <v>0</v>
      </c>
      <c r="Y82" s="266" t="s">
        <v>850</v>
      </c>
      <c r="Z82" s="264" t="s">
        <v>851</v>
      </c>
      <c r="AA82" s="264" t="s">
        <v>135</v>
      </c>
      <c r="AB82" s="264" t="s">
        <v>135</v>
      </c>
      <c r="AC82" s="263" t="s">
        <v>852</v>
      </c>
      <c r="AD82" s="263" t="s">
        <v>853</v>
      </c>
      <c r="AE82" s="263" t="s">
        <v>854</v>
      </c>
      <c r="AF82" s="264">
        <v>1</v>
      </c>
      <c r="AG82" s="264">
        <v>1</v>
      </c>
      <c r="AH82" s="266"/>
      <c r="AI82" s="264"/>
      <c r="AJ82" s="264"/>
      <c r="AK82" s="264"/>
      <c r="AL82" s="264"/>
      <c r="AM82" s="264"/>
      <c r="AN82" s="264"/>
      <c r="AO82" s="264"/>
      <c r="AP82" s="265"/>
      <c r="AQ82" s="50"/>
      <c r="AR82" s="50"/>
    </row>
    <row r="83" spans="1:44" ht="141.75" customHeight="1">
      <c r="A83" s="651"/>
      <c r="B83" s="647"/>
      <c r="C83" s="648" t="s">
        <v>855</v>
      </c>
      <c r="D83" s="252">
        <v>45294</v>
      </c>
      <c r="E83" s="253" t="s">
        <v>856</v>
      </c>
      <c r="F83" s="255" t="s">
        <v>857</v>
      </c>
      <c r="G83" s="254" t="s">
        <v>858</v>
      </c>
      <c r="H83" s="254" t="s">
        <v>859</v>
      </c>
      <c r="I83" s="254" t="s">
        <v>233</v>
      </c>
      <c r="J83" s="253"/>
      <c r="K83" s="267">
        <v>45323</v>
      </c>
      <c r="L83" s="276">
        <v>45657</v>
      </c>
      <c r="M83" s="256">
        <v>1</v>
      </c>
      <c r="N83" s="257">
        <v>1</v>
      </c>
      <c r="O83" s="258">
        <v>1</v>
      </c>
      <c r="P83" s="269" t="s">
        <v>860</v>
      </c>
      <c r="Q83" s="270" t="s">
        <v>861</v>
      </c>
      <c r="R83" s="261" t="s">
        <v>135</v>
      </c>
      <c r="S83" s="261" t="s">
        <v>135</v>
      </c>
      <c r="T83" s="262" t="s">
        <v>152</v>
      </c>
      <c r="U83" s="263" t="s">
        <v>862</v>
      </c>
      <c r="V83" s="263" t="s">
        <v>863</v>
      </c>
      <c r="W83" s="264">
        <v>1</v>
      </c>
      <c r="X83" s="265">
        <v>1</v>
      </c>
      <c r="Y83" s="266"/>
      <c r="Z83" s="264"/>
      <c r="AA83" s="264" t="s">
        <v>135</v>
      </c>
      <c r="AB83" s="264" t="s">
        <v>135</v>
      </c>
      <c r="AC83" s="271" t="s">
        <v>864</v>
      </c>
      <c r="AD83" s="263" t="s">
        <v>865</v>
      </c>
      <c r="AE83" s="263" t="s">
        <v>866</v>
      </c>
      <c r="AF83" s="264">
        <v>1</v>
      </c>
      <c r="AG83" s="264">
        <v>1</v>
      </c>
      <c r="AH83" s="266"/>
      <c r="AI83" s="264"/>
      <c r="AJ83" s="264"/>
      <c r="AK83" s="264"/>
      <c r="AL83" s="264"/>
      <c r="AM83" s="264"/>
      <c r="AN83" s="264"/>
      <c r="AO83" s="264"/>
      <c r="AP83" s="265"/>
      <c r="AQ83" s="272"/>
      <c r="AR83" s="272"/>
    </row>
    <row r="84" spans="1:44" ht="141.75" customHeight="1">
      <c r="A84" s="651"/>
      <c r="B84" s="647"/>
      <c r="C84" s="641"/>
      <c r="D84" s="252">
        <v>45325</v>
      </c>
      <c r="E84" s="253" t="s">
        <v>867</v>
      </c>
      <c r="F84" s="255" t="s">
        <v>857</v>
      </c>
      <c r="G84" s="254" t="s">
        <v>858</v>
      </c>
      <c r="H84" s="254" t="s">
        <v>859</v>
      </c>
      <c r="I84" s="254" t="s">
        <v>233</v>
      </c>
      <c r="J84" s="253"/>
      <c r="K84" s="267">
        <v>45323</v>
      </c>
      <c r="L84" s="276">
        <v>45657</v>
      </c>
      <c r="M84" s="256">
        <v>1</v>
      </c>
      <c r="N84" s="257">
        <v>1</v>
      </c>
      <c r="O84" s="258">
        <v>1</v>
      </c>
      <c r="P84" s="269" t="s">
        <v>868</v>
      </c>
      <c r="Q84" s="270" t="s">
        <v>869</v>
      </c>
      <c r="R84" s="261" t="s">
        <v>135</v>
      </c>
      <c r="S84" s="261" t="s">
        <v>135</v>
      </c>
      <c r="T84" s="262" t="s">
        <v>152</v>
      </c>
      <c r="U84" s="263" t="s">
        <v>870</v>
      </c>
      <c r="V84" s="263" t="s">
        <v>863</v>
      </c>
      <c r="W84" s="264">
        <v>1</v>
      </c>
      <c r="X84" s="265">
        <v>1</v>
      </c>
      <c r="Y84" s="266"/>
      <c r="Z84" s="264"/>
      <c r="AA84" s="264" t="s">
        <v>135</v>
      </c>
      <c r="AB84" s="264" t="s">
        <v>135</v>
      </c>
      <c r="AC84" s="271" t="s">
        <v>871</v>
      </c>
      <c r="AD84" s="263" t="s">
        <v>872</v>
      </c>
      <c r="AE84" s="263" t="s">
        <v>873</v>
      </c>
      <c r="AF84" s="264">
        <v>1</v>
      </c>
      <c r="AG84" s="264">
        <v>1</v>
      </c>
      <c r="AH84" s="266"/>
      <c r="AI84" s="264"/>
      <c r="AJ84" s="264"/>
      <c r="AK84" s="264"/>
      <c r="AL84" s="264"/>
      <c r="AM84" s="264"/>
      <c r="AN84" s="264"/>
      <c r="AO84" s="264"/>
      <c r="AP84" s="265"/>
      <c r="AQ84" s="272"/>
      <c r="AR84" s="272"/>
    </row>
    <row r="85" spans="1:44" ht="141.75" customHeight="1">
      <c r="A85" s="651"/>
      <c r="B85" s="641"/>
      <c r="C85" s="251" t="s">
        <v>56</v>
      </c>
      <c r="D85" s="252">
        <v>45295</v>
      </c>
      <c r="E85" s="253" t="s">
        <v>874</v>
      </c>
      <c r="F85" s="254" t="s">
        <v>875</v>
      </c>
      <c r="G85" s="254" t="s">
        <v>876</v>
      </c>
      <c r="H85" s="254" t="s">
        <v>877</v>
      </c>
      <c r="I85" s="254" t="s">
        <v>878</v>
      </c>
      <c r="J85" s="253"/>
      <c r="K85" s="267">
        <v>45444</v>
      </c>
      <c r="L85" s="276">
        <v>45657</v>
      </c>
      <c r="M85" s="256">
        <v>0</v>
      </c>
      <c r="N85" s="257">
        <v>1</v>
      </c>
      <c r="O85" s="258">
        <v>0</v>
      </c>
      <c r="P85" s="269" t="s">
        <v>195</v>
      </c>
      <c r="Q85" s="261" t="s">
        <v>196</v>
      </c>
      <c r="R85" s="261" t="s">
        <v>197</v>
      </c>
      <c r="S85" s="261" t="s">
        <v>197</v>
      </c>
      <c r="T85" s="262" t="s">
        <v>559</v>
      </c>
      <c r="U85" s="263" t="s">
        <v>879</v>
      </c>
      <c r="V85" s="263"/>
      <c r="W85" s="261">
        <v>0</v>
      </c>
      <c r="X85" s="273">
        <v>0</v>
      </c>
      <c r="Y85" s="274" t="s">
        <v>880</v>
      </c>
      <c r="Z85" s="261" t="s">
        <v>881</v>
      </c>
      <c r="AA85" s="264" t="s">
        <v>166</v>
      </c>
      <c r="AB85" s="264" t="s">
        <v>166</v>
      </c>
      <c r="AC85" s="263" t="s">
        <v>882</v>
      </c>
      <c r="AD85" s="263" t="s">
        <v>883</v>
      </c>
      <c r="AE85" s="263" t="s">
        <v>884</v>
      </c>
      <c r="AF85" s="264">
        <v>1</v>
      </c>
      <c r="AG85" s="264">
        <v>0.5</v>
      </c>
      <c r="AH85" s="266"/>
      <c r="AI85" s="264"/>
      <c r="AJ85" s="264"/>
      <c r="AK85" s="264"/>
      <c r="AL85" s="264"/>
      <c r="AM85" s="264"/>
      <c r="AN85" s="264"/>
      <c r="AO85" s="264"/>
      <c r="AP85" s="265"/>
      <c r="AQ85" s="50"/>
      <c r="AR85" s="50"/>
    </row>
    <row r="86" spans="1:44" ht="15.75" customHeight="1">
      <c r="A86" s="651"/>
      <c r="B86" s="145"/>
      <c r="C86" s="145"/>
      <c r="D86" s="146"/>
      <c r="E86" s="187"/>
      <c r="F86" s="188"/>
      <c r="G86" s="188"/>
      <c r="H86" s="188"/>
      <c r="I86" s="188"/>
      <c r="J86" s="188"/>
      <c r="K86" s="188"/>
      <c r="L86" s="188"/>
      <c r="M86" s="188"/>
      <c r="N86" s="150"/>
      <c r="O86" s="151"/>
      <c r="P86" s="152"/>
      <c r="Q86" s="153"/>
      <c r="R86" s="153"/>
      <c r="S86" s="153"/>
      <c r="T86" s="153"/>
      <c r="U86" s="154"/>
      <c r="V86" s="155"/>
      <c r="W86" s="146"/>
      <c r="X86" s="146"/>
      <c r="Y86" s="157"/>
      <c r="Z86" s="146"/>
      <c r="AA86" s="146"/>
      <c r="AB86" s="146"/>
      <c r="AC86" s="146"/>
      <c r="AD86" s="154"/>
      <c r="AE86" s="154"/>
      <c r="AF86" s="582">
        <f t="shared" ref="AF86:AG86" si="4">SUM(AF81:AF85)</f>
        <v>4</v>
      </c>
      <c r="AG86" s="582">
        <f t="shared" si="4"/>
        <v>3.5</v>
      </c>
      <c r="AH86" s="157"/>
      <c r="AI86" s="146"/>
      <c r="AJ86" s="146"/>
      <c r="AK86" s="146"/>
      <c r="AL86" s="146"/>
      <c r="AM86" s="146"/>
      <c r="AN86" s="146"/>
      <c r="AO86" s="146"/>
      <c r="AP86" s="156"/>
      <c r="AQ86" s="50"/>
      <c r="AR86" s="50"/>
    </row>
    <row r="87" spans="1:44" ht="180.75" customHeight="1">
      <c r="A87" s="651"/>
      <c r="B87" s="648" t="s">
        <v>885</v>
      </c>
      <c r="C87" s="251" t="s">
        <v>58</v>
      </c>
      <c r="D87" s="252">
        <v>45292</v>
      </c>
      <c r="E87" s="275" t="s">
        <v>886</v>
      </c>
      <c r="F87" s="255" t="s">
        <v>887</v>
      </c>
      <c r="G87" s="254" t="s">
        <v>887</v>
      </c>
      <c r="H87" s="254" t="s">
        <v>888</v>
      </c>
      <c r="I87" s="254" t="s">
        <v>889</v>
      </c>
      <c r="J87" s="275"/>
      <c r="K87" s="267">
        <v>45323</v>
      </c>
      <c r="L87" s="276">
        <v>45657</v>
      </c>
      <c r="M87" s="256">
        <v>1</v>
      </c>
      <c r="N87" s="257">
        <v>1</v>
      </c>
      <c r="O87" s="258">
        <v>1</v>
      </c>
      <c r="P87" s="277"/>
      <c r="Q87" s="278"/>
      <c r="R87" s="278"/>
      <c r="S87" s="278"/>
      <c r="T87" s="262"/>
      <c r="U87" s="271" t="s">
        <v>890</v>
      </c>
      <c r="V87" s="263" t="s">
        <v>891</v>
      </c>
      <c r="W87" s="261">
        <v>1</v>
      </c>
      <c r="X87" s="273">
        <v>0</v>
      </c>
      <c r="Y87" s="266" t="s">
        <v>892</v>
      </c>
      <c r="Z87" s="260" t="s">
        <v>893</v>
      </c>
      <c r="AA87" s="264" t="s">
        <v>135</v>
      </c>
      <c r="AB87" s="264" t="s">
        <v>135</v>
      </c>
      <c r="AC87" s="263" t="s">
        <v>894</v>
      </c>
      <c r="AD87" s="263" t="s">
        <v>895</v>
      </c>
      <c r="AE87" s="263" t="s">
        <v>854</v>
      </c>
      <c r="AF87" s="264">
        <v>1</v>
      </c>
      <c r="AG87" s="264">
        <v>1</v>
      </c>
      <c r="AH87" s="279"/>
      <c r="AI87" s="261"/>
      <c r="AJ87" s="261"/>
      <c r="AK87" s="261"/>
      <c r="AL87" s="261"/>
      <c r="AM87" s="261"/>
      <c r="AN87" s="261"/>
      <c r="AO87" s="261"/>
      <c r="AP87" s="273"/>
      <c r="AQ87" s="50"/>
      <c r="AR87" s="50"/>
    </row>
    <row r="88" spans="1:44" ht="180.75" customHeight="1">
      <c r="A88" s="651"/>
      <c r="B88" s="647"/>
      <c r="C88" s="251" t="s">
        <v>59</v>
      </c>
      <c r="D88" s="252">
        <v>45293</v>
      </c>
      <c r="E88" s="275" t="s">
        <v>896</v>
      </c>
      <c r="F88" s="254" t="s">
        <v>897</v>
      </c>
      <c r="G88" s="254" t="s">
        <v>898</v>
      </c>
      <c r="H88" s="254" t="s">
        <v>899</v>
      </c>
      <c r="I88" s="254" t="s">
        <v>429</v>
      </c>
      <c r="J88" s="254" t="s">
        <v>900</v>
      </c>
      <c r="K88" s="478">
        <v>45444</v>
      </c>
      <c r="L88" s="479">
        <v>45657</v>
      </c>
      <c r="M88" s="256">
        <v>0</v>
      </c>
      <c r="N88" s="257">
        <v>0</v>
      </c>
      <c r="O88" s="258">
        <v>1</v>
      </c>
      <c r="P88" s="269" t="s">
        <v>195</v>
      </c>
      <c r="Q88" s="280" t="s">
        <v>196</v>
      </c>
      <c r="R88" s="261"/>
      <c r="S88" s="261"/>
      <c r="T88" s="262"/>
      <c r="U88" s="271" t="s">
        <v>901</v>
      </c>
      <c r="V88" s="263" t="s">
        <v>902</v>
      </c>
      <c r="W88" s="261">
        <v>0</v>
      </c>
      <c r="X88" s="273">
        <v>0</v>
      </c>
      <c r="Y88" s="266" t="s">
        <v>903</v>
      </c>
      <c r="Z88" s="270" t="s">
        <v>904</v>
      </c>
      <c r="AA88" s="261" t="s">
        <v>135</v>
      </c>
      <c r="AB88" s="261" t="s">
        <v>135</v>
      </c>
      <c r="AC88" s="263" t="s">
        <v>905</v>
      </c>
      <c r="AD88" s="263" t="s">
        <v>906</v>
      </c>
      <c r="AE88" s="263" t="s">
        <v>907</v>
      </c>
      <c r="AF88" s="264">
        <v>1</v>
      </c>
      <c r="AG88" s="264">
        <v>0.2</v>
      </c>
      <c r="AH88" s="279"/>
      <c r="AI88" s="261"/>
      <c r="AJ88" s="261"/>
      <c r="AK88" s="261"/>
      <c r="AL88" s="261"/>
      <c r="AM88" s="261"/>
      <c r="AN88" s="261"/>
      <c r="AO88" s="261"/>
      <c r="AP88" s="273"/>
      <c r="AQ88" s="50"/>
      <c r="AR88" s="50"/>
    </row>
    <row r="89" spans="1:44" ht="230.25" customHeight="1">
      <c r="A89" s="652"/>
      <c r="B89" s="641"/>
      <c r="C89" s="251" t="s">
        <v>60</v>
      </c>
      <c r="D89" s="252">
        <v>45294</v>
      </c>
      <c r="E89" s="275" t="s">
        <v>908</v>
      </c>
      <c r="F89" s="254" t="s">
        <v>909</v>
      </c>
      <c r="G89" s="254" t="s">
        <v>910</v>
      </c>
      <c r="H89" s="254" t="s">
        <v>911</v>
      </c>
      <c r="I89" s="254" t="s">
        <v>878</v>
      </c>
      <c r="J89" s="254" t="s">
        <v>429</v>
      </c>
      <c r="K89" s="267">
        <v>45444</v>
      </c>
      <c r="L89" s="268">
        <v>45534</v>
      </c>
      <c r="M89" s="256">
        <v>0</v>
      </c>
      <c r="N89" s="257">
        <v>1</v>
      </c>
      <c r="O89" s="258">
        <v>0</v>
      </c>
      <c r="P89" s="269" t="s">
        <v>195</v>
      </c>
      <c r="Q89" s="280" t="s">
        <v>196</v>
      </c>
      <c r="R89" s="261"/>
      <c r="S89" s="261"/>
      <c r="T89" s="262"/>
      <c r="U89" s="271" t="s">
        <v>912</v>
      </c>
      <c r="V89" s="263" t="s">
        <v>913</v>
      </c>
      <c r="W89" s="261">
        <v>0</v>
      </c>
      <c r="X89" s="273">
        <v>0</v>
      </c>
      <c r="Y89" s="254" t="s">
        <v>914</v>
      </c>
      <c r="Z89" s="281" t="s">
        <v>915</v>
      </c>
      <c r="AA89" s="261" t="s">
        <v>916</v>
      </c>
      <c r="AB89" s="261" t="s">
        <v>916</v>
      </c>
      <c r="AC89" s="271" t="s">
        <v>917</v>
      </c>
      <c r="AD89" s="282" t="s">
        <v>918</v>
      </c>
      <c r="AE89" s="263" t="s">
        <v>827</v>
      </c>
      <c r="AF89" s="264">
        <v>1</v>
      </c>
      <c r="AG89" s="264">
        <v>1</v>
      </c>
      <c r="AH89" s="279"/>
      <c r="AI89" s="261"/>
      <c r="AJ89" s="261"/>
      <c r="AK89" s="261"/>
      <c r="AL89" s="261"/>
      <c r="AM89" s="261"/>
      <c r="AN89" s="261"/>
      <c r="AO89" s="261"/>
      <c r="AP89" s="273"/>
      <c r="AQ89" s="50"/>
      <c r="AR89" s="50"/>
    </row>
    <row r="90" spans="1:44" ht="15.75" customHeight="1">
      <c r="A90" s="144"/>
      <c r="B90" s="145"/>
      <c r="C90" s="145"/>
      <c r="D90" s="146"/>
      <c r="E90" s="187"/>
      <c r="F90" s="188"/>
      <c r="G90" s="188"/>
      <c r="H90" s="188"/>
      <c r="I90" s="188"/>
      <c r="J90" s="188"/>
      <c r="K90" s="188"/>
      <c r="L90" s="188"/>
      <c r="M90" s="188"/>
      <c r="N90" s="150"/>
      <c r="O90" s="151"/>
      <c r="P90" s="152"/>
      <c r="Q90" s="153"/>
      <c r="R90" s="153"/>
      <c r="S90" s="153"/>
      <c r="T90" s="153"/>
      <c r="U90" s="154"/>
      <c r="V90" s="155"/>
      <c r="W90" s="146"/>
      <c r="X90" s="156"/>
      <c r="Y90" s="157"/>
      <c r="Z90" s="146"/>
      <c r="AA90" s="146"/>
      <c r="AB90" s="146"/>
      <c r="AC90" s="146"/>
      <c r="AD90" s="154"/>
      <c r="AE90" s="154"/>
      <c r="AF90" s="582">
        <f t="shared" ref="AF90:AG90" si="5">SUM(AF87:AF89)</f>
        <v>3</v>
      </c>
      <c r="AG90" s="582">
        <f t="shared" si="5"/>
        <v>2.2000000000000002</v>
      </c>
      <c r="AH90" s="157"/>
      <c r="AI90" s="146"/>
      <c r="AJ90" s="146"/>
      <c r="AK90" s="146"/>
      <c r="AL90" s="146"/>
      <c r="AM90" s="146"/>
      <c r="AN90" s="146"/>
      <c r="AO90" s="146"/>
      <c r="AP90" s="156"/>
      <c r="AQ90" s="50"/>
      <c r="AR90" s="50"/>
    </row>
    <row r="91" spans="1:44" ht="165" customHeight="1">
      <c r="A91" s="653" t="s">
        <v>919</v>
      </c>
      <c r="B91" s="640" t="s">
        <v>920</v>
      </c>
      <c r="C91" s="640" t="s">
        <v>62</v>
      </c>
      <c r="D91" s="283">
        <v>45292</v>
      </c>
      <c r="E91" s="284" t="s">
        <v>921</v>
      </c>
      <c r="F91" s="285" t="s">
        <v>922</v>
      </c>
      <c r="G91" s="285" t="s">
        <v>923</v>
      </c>
      <c r="H91" s="285" t="s">
        <v>924</v>
      </c>
      <c r="I91" s="285" t="s">
        <v>925</v>
      </c>
      <c r="J91" s="285" t="s">
        <v>179</v>
      </c>
      <c r="K91" s="286">
        <v>45292</v>
      </c>
      <c r="L91" s="287">
        <v>45412</v>
      </c>
      <c r="M91" s="288">
        <v>1</v>
      </c>
      <c r="N91" s="289">
        <v>0</v>
      </c>
      <c r="O91" s="290">
        <v>0</v>
      </c>
      <c r="P91" s="291"/>
      <c r="Q91" s="292"/>
      <c r="R91" s="293" t="s">
        <v>166</v>
      </c>
      <c r="S91" s="293" t="s">
        <v>166</v>
      </c>
      <c r="T91" s="294" t="s">
        <v>926</v>
      </c>
      <c r="U91" s="295" t="s">
        <v>927</v>
      </c>
      <c r="V91" s="295" t="s">
        <v>928</v>
      </c>
      <c r="W91" s="293">
        <v>1</v>
      </c>
      <c r="X91" s="296">
        <v>0</v>
      </c>
      <c r="Y91" s="297" t="s">
        <v>929</v>
      </c>
      <c r="Z91" s="298" t="s">
        <v>930</v>
      </c>
      <c r="AA91" s="293" t="s">
        <v>166</v>
      </c>
      <c r="AB91" s="293" t="s">
        <v>166</v>
      </c>
      <c r="AC91" s="299" t="s">
        <v>931</v>
      </c>
      <c r="AD91" s="295" t="s">
        <v>704</v>
      </c>
      <c r="AE91" s="295" t="s">
        <v>641</v>
      </c>
      <c r="AF91" s="300">
        <v>0</v>
      </c>
      <c r="AG91" s="301">
        <v>0</v>
      </c>
      <c r="AH91" s="302"/>
      <c r="AI91" s="293"/>
      <c r="AJ91" s="293"/>
      <c r="AK91" s="293"/>
      <c r="AL91" s="293"/>
      <c r="AM91" s="293"/>
      <c r="AN91" s="293"/>
      <c r="AO91" s="293"/>
      <c r="AP91" s="296"/>
      <c r="AQ91" s="50"/>
      <c r="AR91" s="50"/>
    </row>
    <row r="92" spans="1:44" ht="165" customHeight="1">
      <c r="A92" s="651"/>
      <c r="B92" s="647"/>
      <c r="C92" s="641"/>
      <c r="D92" s="283">
        <v>45323</v>
      </c>
      <c r="E92" s="284" t="s">
        <v>932</v>
      </c>
      <c r="F92" s="285" t="s">
        <v>933</v>
      </c>
      <c r="G92" s="285" t="s">
        <v>934</v>
      </c>
      <c r="H92" s="285" t="s">
        <v>935</v>
      </c>
      <c r="I92" s="285" t="s">
        <v>925</v>
      </c>
      <c r="J92" s="285" t="s">
        <v>179</v>
      </c>
      <c r="K92" s="286">
        <v>45413</v>
      </c>
      <c r="L92" s="303">
        <v>45657</v>
      </c>
      <c r="M92" s="288">
        <v>0</v>
      </c>
      <c r="N92" s="289">
        <v>1</v>
      </c>
      <c r="O92" s="290">
        <v>1</v>
      </c>
      <c r="P92" s="304" t="s">
        <v>936</v>
      </c>
      <c r="Q92" s="300" t="s">
        <v>196</v>
      </c>
      <c r="R92" s="293" t="s">
        <v>197</v>
      </c>
      <c r="S92" s="293" t="s">
        <v>197</v>
      </c>
      <c r="T92" s="294" t="s">
        <v>559</v>
      </c>
      <c r="U92" s="295" t="s">
        <v>707</v>
      </c>
      <c r="V92" s="295" t="s">
        <v>561</v>
      </c>
      <c r="W92" s="293">
        <v>0</v>
      </c>
      <c r="X92" s="296">
        <v>0</v>
      </c>
      <c r="Y92" s="297" t="s">
        <v>937</v>
      </c>
      <c r="Z92" s="300" t="s">
        <v>938</v>
      </c>
      <c r="AA92" s="293" t="s">
        <v>166</v>
      </c>
      <c r="AB92" s="293" t="s">
        <v>166</v>
      </c>
      <c r="AC92" s="305" t="s">
        <v>939</v>
      </c>
      <c r="AD92" s="295" t="s">
        <v>940</v>
      </c>
      <c r="AE92" s="295" t="s">
        <v>712</v>
      </c>
      <c r="AF92" s="300">
        <v>1</v>
      </c>
      <c r="AG92" s="301">
        <v>1</v>
      </c>
      <c r="AH92" s="302"/>
      <c r="AI92" s="293"/>
      <c r="AJ92" s="293"/>
      <c r="AK92" s="293"/>
      <c r="AL92" s="293"/>
      <c r="AM92" s="293"/>
      <c r="AN92" s="293"/>
      <c r="AO92" s="293"/>
      <c r="AP92" s="296"/>
      <c r="AQ92" s="50"/>
      <c r="AR92" s="50"/>
    </row>
    <row r="93" spans="1:44" ht="165" customHeight="1">
      <c r="A93" s="651"/>
      <c r="B93" s="647"/>
      <c r="C93" s="640" t="s">
        <v>63</v>
      </c>
      <c r="D93" s="283">
        <v>45293</v>
      </c>
      <c r="E93" s="284" t="s">
        <v>941</v>
      </c>
      <c r="F93" s="285" t="s">
        <v>942</v>
      </c>
      <c r="G93" s="285" t="s">
        <v>942</v>
      </c>
      <c r="H93" s="285" t="s">
        <v>943</v>
      </c>
      <c r="I93" s="285" t="s">
        <v>925</v>
      </c>
      <c r="J93" s="285" t="s">
        <v>944</v>
      </c>
      <c r="K93" s="286">
        <v>45323</v>
      </c>
      <c r="L93" s="287">
        <v>45380</v>
      </c>
      <c r="M93" s="288">
        <v>1</v>
      </c>
      <c r="N93" s="289">
        <v>0</v>
      </c>
      <c r="O93" s="290">
        <v>0</v>
      </c>
      <c r="P93" s="304" t="s">
        <v>945</v>
      </c>
      <c r="Q93" s="306" t="s">
        <v>946</v>
      </c>
      <c r="R93" s="293" t="s">
        <v>135</v>
      </c>
      <c r="S93" s="293" t="s">
        <v>135</v>
      </c>
      <c r="T93" s="294" t="s">
        <v>947</v>
      </c>
      <c r="U93" s="295" t="s">
        <v>948</v>
      </c>
      <c r="V93" s="295" t="s">
        <v>561</v>
      </c>
      <c r="W93" s="293">
        <v>1</v>
      </c>
      <c r="X93" s="296">
        <v>1</v>
      </c>
      <c r="Y93" s="307" t="s">
        <v>949</v>
      </c>
      <c r="Z93" s="308"/>
      <c r="AA93" s="293" t="s">
        <v>197</v>
      </c>
      <c r="AB93" s="293" t="s">
        <v>197</v>
      </c>
      <c r="AC93" s="305" t="s">
        <v>463</v>
      </c>
      <c r="AD93" s="295" t="s">
        <v>704</v>
      </c>
      <c r="AE93" s="295" t="s">
        <v>641</v>
      </c>
      <c r="AF93" s="300">
        <v>0</v>
      </c>
      <c r="AG93" s="301">
        <v>0</v>
      </c>
      <c r="AH93" s="302"/>
      <c r="AI93" s="293"/>
      <c r="AJ93" s="293"/>
      <c r="AK93" s="293"/>
      <c r="AL93" s="293"/>
      <c r="AM93" s="293"/>
      <c r="AN93" s="293"/>
      <c r="AO93" s="293"/>
      <c r="AP93" s="296"/>
      <c r="AQ93" s="50"/>
      <c r="AR93" s="50"/>
    </row>
    <row r="94" spans="1:44" ht="165" customHeight="1">
      <c r="A94" s="651"/>
      <c r="B94" s="647"/>
      <c r="C94" s="641"/>
      <c r="D94" s="283">
        <v>45324</v>
      </c>
      <c r="E94" s="284" t="s">
        <v>950</v>
      </c>
      <c r="F94" s="285" t="s">
        <v>951</v>
      </c>
      <c r="G94" s="285" t="s">
        <v>952</v>
      </c>
      <c r="H94" s="285" t="s">
        <v>953</v>
      </c>
      <c r="I94" s="285" t="s">
        <v>925</v>
      </c>
      <c r="J94" s="285" t="s">
        <v>944</v>
      </c>
      <c r="K94" s="286">
        <v>45383</v>
      </c>
      <c r="L94" s="287">
        <v>45565</v>
      </c>
      <c r="M94" s="288">
        <v>0.5</v>
      </c>
      <c r="N94" s="289">
        <v>0.5</v>
      </c>
      <c r="O94" s="290">
        <v>0</v>
      </c>
      <c r="P94" s="291"/>
      <c r="Q94" s="294"/>
      <c r="R94" s="293" t="s">
        <v>166</v>
      </c>
      <c r="S94" s="293" t="s">
        <v>166</v>
      </c>
      <c r="T94" s="294" t="s">
        <v>926</v>
      </c>
      <c r="U94" s="295" t="s">
        <v>954</v>
      </c>
      <c r="V94" s="295" t="s">
        <v>928</v>
      </c>
      <c r="W94" s="293">
        <v>1</v>
      </c>
      <c r="X94" s="296">
        <v>0</v>
      </c>
      <c r="Y94" s="297" t="s">
        <v>955</v>
      </c>
      <c r="Z94" s="300" t="s">
        <v>956</v>
      </c>
      <c r="AA94" s="293" t="s">
        <v>135</v>
      </c>
      <c r="AB94" s="293" t="s">
        <v>135</v>
      </c>
      <c r="AC94" s="305" t="s">
        <v>957</v>
      </c>
      <c r="AD94" s="295" t="s">
        <v>958</v>
      </c>
      <c r="AE94" s="295" t="s">
        <v>959</v>
      </c>
      <c r="AF94" s="300">
        <v>1</v>
      </c>
      <c r="AG94" s="301">
        <v>1</v>
      </c>
      <c r="AH94" s="302"/>
      <c r="AI94" s="293"/>
      <c r="AJ94" s="293"/>
      <c r="AK94" s="293"/>
      <c r="AL94" s="293"/>
      <c r="AM94" s="293"/>
      <c r="AN94" s="293"/>
      <c r="AO94" s="293"/>
      <c r="AP94" s="296"/>
      <c r="AQ94" s="50"/>
      <c r="AR94" s="50"/>
    </row>
    <row r="95" spans="1:44" ht="165" customHeight="1">
      <c r="A95" s="651"/>
      <c r="B95" s="647"/>
      <c r="C95" s="309" t="s">
        <v>64</v>
      </c>
      <c r="D95" s="283">
        <v>45294</v>
      </c>
      <c r="E95" s="284" t="s">
        <v>960</v>
      </c>
      <c r="F95" s="285" t="s">
        <v>961</v>
      </c>
      <c r="G95" s="285" t="s">
        <v>961</v>
      </c>
      <c r="H95" s="285" t="s">
        <v>961</v>
      </c>
      <c r="I95" s="285" t="s">
        <v>925</v>
      </c>
      <c r="J95" s="285" t="s">
        <v>944</v>
      </c>
      <c r="K95" s="286">
        <v>45323</v>
      </c>
      <c r="L95" s="303">
        <v>45657</v>
      </c>
      <c r="M95" s="288">
        <v>1</v>
      </c>
      <c r="N95" s="289">
        <v>1</v>
      </c>
      <c r="O95" s="290">
        <v>1</v>
      </c>
      <c r="P95" s="291"/>
      <c r="Q95" s="294"/>
      <c r="R95" s="293" t="s">
        <v>166</v>
      </c>
      <c r="S95" s="293" t="s">
        <v>166</v>
      </c>
      <c r="T95" s="294" t="s">
        <v>926</v>
      </c>
      <c r="U95" s="295" t="s">
        <v>954</v>
      </c>
      <c r="V95" s="295" t="s">
        <v>928</v>
      </c>
      <c r="W95" s="293">
        <v>1</v>
      </c>
      <c r="X95" s="296">
        <v>0</v>
      </c>
      <c r="Y95" s="297" t="s">
        <v>962</v>
      </c>
      <c r="Z95" s="293" t="s">
        <v>963</v>
      </c>
      <c r="AA95" s="293" t="s">
        <v>135</v>
      </c>
      <c r="AB95" s="293" t="s">
        <v>135</v>
      </c>
      <c r="AC95" s="305" t="s">
        <v>964</v>
      </c>
      <c r="AD95" s="295" t="s">
        <v>965</v>
      </c>
      <c r="AE95" s="295" t="s">
        <v>712</v>
      </c>
      <c r="AF95" s="300">
        <v>1</v>
      </c>
      <c r="AG95" s="301">
        <v>1</v>
      </c>
      <c r="AH95" s="302"/>
      <c r="AI95" s="293"/>
      <c r="AJ95" s="293"/>
      <c r="AK95" s="293"/>
      <c r="AL95" s="293"/>
      <c r="AM95" s="293"/>
      <c r="AN95" s="293"/>
      <c r="AO95" s="293"/>
      <c r="AP95" s="296"/>
      <c r="AQ95" s="50"/>
      <c r="AR95" s="50"/>
    </row>
    <row r="96" spans="1:44" ht="165" customHeight="1">
      <c r="A96" s="651"/>
      <c r="B96" s="647"/>
      <c r="C96" s="640" t="s">
        <v>65</v>
      </c>
      <c r="D96" s="283">
        <v>45295</v>
      </c>
      <c r="E96" s="284" t="s">
        <v>966</v>
      </c>
      <c r="F96" s="285" t="s">
        <v>967</v>
      </c>
      <c r="G96" s="285" t="s">
        <v>968</v>
      </c>
      <c r="H96" s="285" t="s">
        <v>969</v>
      </c>
      <c r="I96" s="285" t="s">
        <v>925</v>
      </c>
      <c r="J96" s="285" t="s">
        <v>970</v>
      </c>
      <c r="K96" s="286">
        <v>45352</v>
      </c>
      <c r="L96" s="287">
        <v>45565</v>
      </c>
      <c r="M96" s="288">
        <v>0.5</v>
      </c>
      <c r="N96" s="289">
        <v>0.5</v>
      </c>
      <c r="O96" s="290">
        <v>0</v>
      </c>
      <c r="P96" s="291"/>
      <c r="Q96" s="292"/>
      <c r="R96" s="293" t="s">
        <v>166</v>
      </c>
      <c r="S96" s="293" t="s">
        <v>166</v>
      </c>
      <c r="T96" s="294" t="s">
        <v>926</v>
      </c>
      <c r="U96" s="295" t="s">
        <v>954</v>
      </c>
      <c r="V96" s="295" t="s">
        <v>928</v>
      </c>
      <c r="W96" s="293">
        <v>1</v>
      </c>
      <c r="X96" s="296">
        <v>0</v>
      </c>
      <c r="Y96" s="297" t="s">
        <v>971</v>
      </c>
      <c r="Z96" s="310" t="s">
        <v>972</v>
      </c>
      <c r="AA96" s="293" t="s">
        <v>166</v>
      </c>
      <c r="AB96" s="293" t="s">
        <v>166</v>
      </c>
      <c r="AC96" s="299" t="s">
        <v>973</v>
      </c>
      <c r="AD96" s="295" t="s">
        <v>974</v>
      </c>
      <c r="AE96" s="295" t="s">
        <v>975</v>
      </c>
      <c r="AF96" s="300">
        <v>1</v>
      </c>
      <c r="AG96" s="301">
        <v>0</v>
      </c>
      <c r="AH96" s="302"/>
      <c r="AI96" s="293"/>
      <c r="AJ96" s="293"/>
      <c r="AK96" s="293"/>
      <c r="AL96" s="293"/>
      <c r="AM96" s="293"/>
      <c r="AN96" s="293"/>
      <c r="AO96" s="293"/>
      <c r="AP96" s="296"/>
      <c r="AQ96" s="50"/>
      <c r="AR96" s="50"/>
    </row>
    <row r="97" spans="1:44" ht="165" customHeight="1">
      <c r="A97" s="651"/>
      <c r="B97" s="647"/>
      <c r="C97" s="641"/>
      <c r="D97" s="283">
        <v>45326</v>
      </c>
      <c r="E97" s="284" t="s">
        <v>976</v>
      </c>
      <c r="F97" s="285" t="s">
        <v>977</v>
      </c>
      <c r="G97" s="285" t="s">
        <v>978</v>
      </c>
      <c r="H97" s="285" t="s">
        <v>979</v>
      </c>
      <c r="I97" s="285" t="s">
        <v>925</v>
      </c>
      <c r="J97" s="285" t="s">
        <v>179</v>
      </c>
      <c r="K97" s="286">
        <v>45413</v>
      </c>
      <c r="L97" s="303">
        <v>45626</v>
      </c>
      <c r="M97" s="288">
        <v>0</v>
      </c>
      <c r="N97" s="289">
        <v>0.5</v>
      </c>
      <c r="O97" s="290">
        <v>0.5</v>
      </c>
      <c r="P97" s="291"/>
      <c r="Q97" s="294"/>
      <c r="R97" s="293" t="s">
        <v>166</v>
      </c>
      <c r="S97" s="293" t="s">
        <v>166</v>
      </c>
      <c r="T97" s="294" t="s">
        <v>926</v>
      </c>
      <c r="U97" s="295" t="s">
        <v>980</v>
      </c>
      <c r="V97" s="295" t="s">
        <v>561</v>
      </c>
      <c r="W97" s="293">
        <v>0</v>
      </c>
      <c r="X97" s="296">
        <v>0</v>
      </c>
      <c r="Y97" s="297" t="s">
        <v>981</v>
      </c>
      <c r="Z97" s="293" t="s">
        <v>963</v>
      </c>
      <c r="AA97" s="293" t="s">
        <v>135</v>
      </c>
      <c r="AB97" s="293" t="s">
        <v>135</v>
      </c>
      <c r="AC97" s="305" t="s">
        <v>964</v>
      </c>
      <c r="AD97" s="295" t="s">
        <v>982</v>
      </c>
      <c r="AE97" s="295" t="s">
        <v>712</v>
      </c>
      <c r="AF97" s="300">
        <v>1</v>
      </c>
      <c r="AG97" s="301">
        <v>1</v>
      </c>
      <c r="AH97" s="302"/>
      <c r="AI97" s="293"/>
      <c r="AJ97" s="293"/>
      <c r="AK97" s="293"/>
      <c r="AL97" s="293"/>
      <c r="AM97" s="293"/>
      <c r="AN97" s="293"/>
      <c r="AO97" s="293"/>
      <c r="AP97" s="296"/>
      <c r="AQ97" s="50"/>
      <c r="AR97" s="50"/>
    </row>
    <row r="98" spans="1:44" ht="165" customHeight="1">
      <c r="A98" s="652"/>
      <c r="B98" s="655"/>
      <c r="C98" s="311" t="s">
        <v>66</v>
      </c>
      <c r="D98" s="283">
        <v>45296</v>
      </c>
      <c r="E98" s="284" t="s">
        <v>983</v>
      </c>
      <c r="F98" s="285" t="s">
        <v>984</v>
      </c>
      <c r="G98" s="285" t="s">
        <v>985</v>
      </c>
      <c r="H98" s="285" t="s">
        <v>986</v>
      </c>
      <c r="I98" s="285" t="s">
        <v>429</v>
      </c>
      <c r="J98" s="285" t="s">
        <v>987</v>
      </c>
      <c r="K98" s="286">
        <v>45536</v>
      </c>
      <c r="L98" s="303">
        <v>45657</v>
      </c>
      <c r="M98" s="288">
        <v>0</v>
      </c>
      <c r="N98" s="289">
        <v>0</v>
      </c>
      <c r="O98" s="290">
        <v>1</v>
      </c>
      <c r="P98" s="304" t="s">
        <v>936</v>
      </c>
      <c r="Q98" s="300" t="s">
        <v>196</v>
      </c>
      <c r="R98" s="293" t="s">
        <v>197</v>
      </c>
      <c r="S98" s="293" t="s">
        <v>197</v>
      </c>
      <c r="T98" s="294" t="s">
        <v>559</v>
      </c>
      <c r="U98" s="295" t="s">
        <v>980</v>
      </c>
      <c r="V98" s="295" t="s">
        <v>561</v>
      </c>
      <c r="W98" s="293">
        <v>0</v>
      </c>
      <c r="X98" s="296">
        <v>0</v>
      </c>
      <c r="Y98" s="302" t="s">
        <v>475</v>
      </c>
      <c r="Z98" s="293" t="s">
        <v>197</v>
      </c>
      <c r="AA98" s="293" t="s">
        <v>197</v>
      </c>
      <c r="AB98" s="293" t="s">
        <v>197</v>
      </c>
      <c r="AC98" s="305" t="s">
        <v>553</v>
      </c>
      <c r="AD98" s="295" t="s">
        <v>704</v>
      </c>
      <c r="AE98" s="295" t="s">
        <v>641</v>
      </c>
      <c r="AF98" s="300">
        <v>0</v>
      </c>
      <c r="AG98" s="301">
        <v>0</v>
      </c>
      <c r="AH98" s="302"/>
      <c r="AI98" s="293"/>
      <c r="AJ98" s="293"/>
      <c r="AK98" s="293"/>
      <c r="AL98" s="293"/>
      <c r="AM98" s="293"/>
      <c r="AN98" s="293"/>
      <c r="AO98" s="293"/>
      <c r="AP98" s="296"/>
      <c r="AQ98" s="50"/>
      <c r="AR98" s="50"/>
    </row>
    <row r="99" spans="1:44" ht="15.75" customHeight="1">
      <c r="A99" s="144"/>
      <c r="B99" s="145"/>
      <c r="C99" s="145"/>
      <c r="D99" s="146"/>
      <c r="E99" s="187"/>
      <c r="F99" s="188"/>
      <c r="G99" s="188"/>
      <c r="H99" s="188"/>
      <c r="I99" s="188"/>
      <c r="J99" s="188"/>
      <c r="K99" s="188"/>
      <c r="L99" s="188"/>
      <c r="M99" s="188"/>
      <c r="N99" s="150"/>
      <c r="O99" s="151"/>
      <c r="P99" s="152"/>
      <c r="Q99" s="153"/>
      <c r="R99" s="153"/>
      <c r="S99" s="153"/>
      <c r="T99" s="153"/>
      <c r="U99" s="154"/>
      <c r="V99" s="155"/>
      <c r="W99" s="146"/>
      <c r="X99" s="146"/>
      <c r="Y99" s="157"/>
      <c r="Z99" s="146"/>
      <c r="AA99" s="146"/>
      <c r="AB99" s="146"/>
      <c r="AC99" s="146"/>
      <c r="AD99" s="154"/>
      <c r="AE99" s="154"/>
      <c r="AF99" s="582">
        <f t="shared" ref="AF99:AG99" si="6">SUM(AF91:AF98)</f>
        <v>5</v>
      </c>
      <c r="AG99" s="582">
        <f t="shared" si="6"/>
        <v>4</v>
      </c>
      <c r="AH99" s="157"/>
      <c r="AI99" s="146"/>
      <c r="AJ99" s="146"/>
      <c r="AK99" s="146"/>
      <c r="AL99" s="146"/>
      <c r="AM99" s="146"/>
      <c r="AN99" s="146"/>
      <c r="AO99" s="146"/>
      <c r="AP99" s="156"/>
      <c r="AQ99" s="50"/>
      <c r="AR99" s="50"/>
    </row>
    <row r="100" spans="1:44" ht="131.25" customHeight="1">
      <c r="A100" s="654" t="s">
        <v>988</v>
      </c>
      <c r="B100" s="642" t="s">
        <v>989</v>
      </c>
      <c r="C100" s="642" t="s">
        <v>990</v>
      </c>
      <c r="D100" s="189">
        <v>45292</v>
      </c>
      <c r="E100" s="190" t="s">
        <v>991</v>
      </c>
      <c r="F100" s="191" t="s">
        <v>992</v>
      </c>
      <c r="G100" s="191" t="s">
        <v>993</v>
      </c>
      <c r="H100" s="191" t="s">
        <v>994</v>
      </c>
      <c r="I100" s="191" t="s">
        <v>995</v>
      </c>
      <c r="J100" s="191" t="s">
        <v>996</v>
      </c>
      <c r="K100" s="192">
        <v>45383</v>
      </c>
      <c r="L100" s="193">
        <v>45412</v>
      </c>
      <c r="M100" s="194">
        <v>1</v>
      </c>
      <c r="N100" s="195">
        <v>0</v>
      </c>
      <c r="O100" s="196">
        <v>0</v>
      </c>
      <c r="P100" s="312" t="s">
        <v>936</v>
      </c>
      <c r="Q100" s="198" t="s">
        <v>196</v>
      </c>
      <c r="R100" s="202" t="s">
        <v>197</v>
      </c>
      <c r="S100" s="202" t="s">
        <v>197</v>
      </c>
      <c r="T100" s="199" t="s">
        <v>559</v>
      </c>
      <c r="U100" s="200" t="s">
        <v>997</v>
      </c>
      <c r="V100" s="200" t="s">
        <v>998</v>
      </c>
      <c r="W100" s="202">
        <v>1</v>
      </c>
      <c r="X100" s="203">
        <v>1</v>
      </c>
      <c r="Y100" s="206" t="s">
        <v>999</v>
      </c>
      <c r="Z100" s="313" t="s">
        <v>1000</v>
      </c>
      <c r="AA100" s="202" t="s">
        <v>135</v>
      </c>
      <c r="AB100" s="202" t="s">
        <v>135</v>
      </c>
      <c r="AC100" s="200" t="s">
        <v>1001</v>
      </c>
      <c r="AD100" s="200" t="s">
        <v>1002</v>
      </c>
      <c r="AE100" s="200" t="s">
        <v>854</v>
      </c>
      <c r="AF100" s="198">
        <v>0</v>
      </c>
      <c r="AG100" s="205">
        <v>0</v>
      </c>
      <c r="AH100" s="204"/>
      <c r="AI100" s="202"/>
      <c r="AJ100" s="202"/>
      <c r="AK100" s="202"/>
      <c r="AL100" s="202"/>
      <c r="AM100" s="202"/>
      <c r="AN100" s="202"/>
      <c r="AO100" s="202"/>
      <c r="AP100" s="203"/>
      <c r="AQ100" s="50"/>
      <c r="AR100" s="50"/>
    </row>
    <row r="101" spans="1:44" ht="131.25" customHeight="1">
      <c r="A101" s="651"/>
      <c r="B101" s="647"/>
      <c r="C101" s="641"/>
      <c r="D101" s="189">
        <v>45323</v>
      </c>
      <c r="E101" s="212" t="s">
        <v>1003</v>
      </c>
      <c r="F101" s="191" t="s">
        <v>1004</v>
      </c>
      <c r="G101" s="191" t="s">
        <v>1005</v>
      </c>
      <c r="H101" s="191" t="s">
        <v>1006</v>
      </c>
      <c r="I101" s="191" t="s">
        <v>429</v>
      </c>
      <c r="J101" s="191" t="s">
        <v>987</v>
      </c>
      <c r="K101" s="192">
        <v>45323</v>
      </c>
      <c r="L101" s="208">
        <v>45626</v>
      </c>
      <c r="M101" s="194">
        <v>1</v>
      </c>
      <c r="N101" s="195">
        <v>1</v>
      </c>
      <c r="O101" s="196">
        <v>1</v>
      </c>
      <c r="P101" s="197" t="s">
        <v>1007</v>
      </c>
      <c r="Q101" s="313" t="s">
        <v>1008</v>
      </c>
      <c r="R101" s="202" t="s">
        <v>135</v>
      </c>
      <c r="S101" s="202" t="s">
        <v>135</v>
      </c>
      <c r="T101" s="199" t="s">
        <v>516</v>
      </c>
      <c r="U101" s="200" t="s">
        <v>1009</v>
      </c>
      <c r="V101" s="200" t="s">
        <v>1010</v>
      </c>
      <c r="W101" s="202">
        <v>1</v>
      </c>
      <c r="X101" s="203">
        <v>1</v>
      </c>
      <c r="Y101" s="206" t="s">
        <v>1011</v>
      </c>
      <c r="Z101" s="314" t="s">
        <v>1012</v>
      </c>
      <c r="AA101" s="202" t="s">
        <v>135</v>
      </c>
      <c r="AB101" s="202" t="s">
        <v>135</v>
      </c>
      <c r="AC101" s="213" t="s">
        <v>1013</v>
      </c>
      <c r="AD101" s="200" t="s">
        <v>1014</v>
      </c>
      <c r="AE101" s="200" t="s">
        <v>854</v>
      </c>
      <c r="AF101" s="198">
        <v>1</v>
      </c>
      <c r="AG101" s="205">
        <v>1</v>
      </c>
      <c r="AH101" s="204"/>
      <c r="AI101" s="202"/>
      <c r="AJ101" s="202"/>
      <c r="AK101" s="202"/>
      <c r="AL101" s="202"/>
      <c r="AM101" s="202"/>
      <c r="AN101" s="202"/>
      <c r="AO101" s="202"/>
      <c r="AP101" s="203"/>
      <c r="AQ101" s="50"/>
      <c r="AR101" s="50"/>
    </row>
    <row r="102" spans="1:44" ht="131.25" customHeight="1">
      <c r="A102" s="651"/>
      <c r="B102" s="647"/>
      <c r="C102" s="211" t="s">
        <v>1015</v>
      </c>
      <c r="D102" s="189">
        <v>45293</v>
      </c>
      <c r="E102" s="212" t="s">
        <v>1016</v>
      </c>
      <c r="F102" s="191" t="s">
        <v>1017</v>
      </c>
      <c r="G102" s="191" t="s">
        <v>1018</v>
      </c>
      <c r="H102" s="191" t="s">
        <v>1019</v>
      </c>
      <c r="I102" s="191" t="s">
        <v>429</v>
      </c>
      <c r="J102" s="191" t="s">
        <v>987</v>
      </c>
      <c r="K102" s="192">
        <v>45292</v>
      </c>
      <c r="L102" s="193">
        <v>45337</v>
      </c>
      <c r="M102" s="194">
        <v>1</v>
      </c>
      <c r="N102" s="195">
        <v>0</v>
      </c>
      <c r="O102" s="196">
        <v>0</v>
      </c>
      <c r="P102" s="197" t="s">
        <v>1020</v>
      </c>
      <c r="Q102" s="313" t="s">
        <v>1008</v>
      </c>
      <c r="R102" s="202" t="s">
        <v>135</v>
      </c>
      <c r="S102" s="202" t="s">
        <v>135</v>
      </c>
      <c r="T102" s="199" t="s">
        <v>516</v>
      </c>
      <c r="U102" s="200" t="s">
        <v>1021</v>
      </c>
      <c r="V102" s="200" t="s">
        <v>1022</v>
      </c>
      <c r="W102" s="202">
        <v>1</v>
      </c>
      <c r="X102" s="203">
        <v>1</v>
      </c>
      <c r="Y102" s="204" t="s">
        <v>1023</v>
      </c>
      <c r="Z102" s="202" t="s">
        <v>197</v>
      </c>
      <c r="AA102" s="202" t="s">
        <v>197</v>
      </c>
      <c r="AB102" s="202" t="s">
        <v>197</v>
      </c>
      <c r="AC102" s="200" t="s">
        <v>463</v>
      </c>
      <c r="AD102" s="200" t="s">
        <v>1002</v>
      </c>
      <c r="AE102" s="200" t="s">
        <v>854</v>
      </c>
      <c r="AF102" s="198">
        <v>0</v>
      </c>
      <c r="AG102" s="205">
        <v>0</v>
      </c>
      <c r="AH102" s="204"/>
      <c r="AI102" s="202"/>
      <c r="AJ102" s="202"/>
      <c r="AK102" s="202"/>
      <c r="AL102" s="202"/>
      <c r="AM102" s="202"/>
      <c r="AN102" s="202"/>
      <c r="AO102" s="202"/>
      <c r="AP102" s="203"/>
      <c r="AQ102" s="50"/>
      <c r="AR102" s="50"/>
    </row>
    <row r="103" spans="1:44" ht="131.25" customHeight="1">
      <c r="A103" s="651"/>
      <c r="B103" s="647"/>
      <c r="C103" s="211" t="s">
        <v>1024</v>
      </c>
      <c r="D103" s="189">
        <v>45294</v>
      </c>
      <c r="E103" s="212" t="s">
        <v>1025</v>
      </c>
      <c r="F103" s="191" t="s">
        <v>1026</v>
      </c>
      <c r="G103" s="191" t="s">
        <v>1027</v>
      </c>
      <c r="H103" s="191" t="s">
        <v>558</v>
      </c>
      <c r="I103" s="191" t="s">
        <v>429</v>
      </c>
      <c r="J103" s="191" t="s">
        <v>1028</v>
      </c>
      <c r="K103" s="192">
        <v>45444</v>
      </c>
      <c r="L103" s="193">
        <v>45473</v>
      </c>
      <c r="M103" s="209">
        <v>0</v>
      </c>
      <c r="N103" s="195">
        <v>1</v>
      </c>
      <c r="O103" s="196">
        <v>0</v>
      </c>
      <c r="P103" s="197" t="s">
        <v>1029</v>
      </c>
      <c r="Q103" s="198" t="s">
        <v>196</v>
      </c>
      <c r="R103" s="315"/>
      <c r="S103" s="315"/>
      <c r="T103" s="315"/>
      <c r="U103" s="200" t="s">
        <v>1030</v>
      </c>
      <c r="V103" s="200" t="s">
        <v>1031</v>
      </c>
      <c r="W103" s="202">
        <v>1</v>
      </c>
      <c r="X103" s="203">
        <v>0</v>
      </c>
      <c r="Y103" s="206" t="s">
        <v>1032</v>
      </c>
      <c r="Z103" s="202">
        <v>2024170024957</v>
      </c>
      <c r="AA103" s="202" t="s">
        <v>135</v>
      </c>
      <c r="AB103" s="202" t="s">
        <v>135</v>
      </c>
      <c r="AC103" s="200" t="s">
        <v>1033</v>
      </c>
      <c r="AD103" s="200" t="s">
        <v>1034</v>
      </c>
      <c r="AE103" s="200" t="s">
        <v>854</v>
      </c>
      <c r="AF103" s="198">
        <v>1</v>
      </c>
      <c r="AG103" s="205">
        <v>1</v>
      </c>
      <c r="AH103" s="204"/>
      <c r="AI103" s="202"/>
      <c r="AJ103" s="202"/>
      <c r="AK103" s="202"/>
      <c r="AL103" s="202"/>
      <c r="AM103" s="202"/>
      <c r="AN103" s="202"/>
      <c r="AO103" s="202"/>
      <c r="AP103" s="203"/>
      <c r="AQ103" s="50"/>
      <c r="AR103" s="50"/>
    </row>
    <row r="104" spans="1:44" ht="175.5" customHeight="1">
      <c r="A104" s="651"/>
      <c r="B104" s="647"/>
      <c r="C104" s="642" t="s">
        <v>71</v>
      </c>
      <c r="D104" s="189">
        <v>45295</v>
      </c>
      <c r="E104" s="190" t="s">
        <v>1035</v>
      </c>
      <c r="F104" s="191" t="s">
        <v>1036</v>
      </c>
      <c r="G104" s="191" t="s">
        <v>1037</v>
      </c>
      <c r="H104" s="191" t="s">
        <v>1038</v>
      </c>
      <c r="I104" s="191" t="s">
        <v>429</v>
      </c>
      <c r="J104" s="191" t="s">
        <v>1028</v>
      </c>
      <c r="K104" s="192">
        <v>45505</v>
      </c>
      <c r="L104" s="193">
        <v>45550</v>
      </c>
      <c r="M104" s="194">
        <v>0</v>
      </c>
      <c r="N104" s="195">
        <v>0</v>
      </c>
      <c r="O104" s="196">
        <v>1</v>
      </c>
      <c r="P104" s="197" t="s">
        <v>936</v>
      </c>
      <c r="Q104" s="198" t="s">
        <v>196</v>
      </c>
      <c r="R104" s="315"/>
      <c r="S104" s="315"/>
      <c r="T104" s="199"/>
      <c r="U104" s="200" t="s">
        <v>1039</v>
      </c>
      <c r="V104" s="201" t="s">
        <v>1040</v>
      </c>
      <c r="W104" s="202">
        <v>0</v>
      </c>
      <c r="X104" s="203">
        <v>0</v>
      </c>
      <c r="Y104" s="206" t="s">
        <v>1041</v>
      </c>
      <c r="Z104" s="202">
        <v>20241700263433</v>
      </c>
      <c r="AA104" s="202" t="s">
        <v>135</v>
      </c>
      <c r="AB104" s="202" t="s">
        <v>135</v>
      </c>
      <c r="AC104" s="200" t="s">
        <v>1042</v>
      </c>
      <c r="AD104" s="200" t="s">
        <v>1043</v>
      </c>
      <c r="AE104" s="200" t="s">
        <v>1044</v>
      </c>
      <c r="AF104" s="198">
        <v>0</v>
      </c>
      <c r="AG104" s="205">
        <v>0</v>
      </c>
      <c r="AH104" s="204"/>
      <c r="AI104" s="202"/>
      <c r="AJ104" s="202"/>
      <c r="AK104" s="202"/>
      <c r="AL104" s="202"/>
      <c r="AM104" s="202"/>
      <c r="AN104" s="202"/>
      <c r="AO104" s="202"/>
      <c r="AP104" s="203"/>
      <c r="AQ104" s="50"/>
      <c r="AR104" s="50"/>
    </row>
    <row r="105" spans="1:44" ht="131.25" customHeight="1">
      <c r="A105" s="651"/>
      <c r="B105" s="647"/>
      <c r="C105" s="641"/>
      <c r="D105" s="189">
        <v>45326</v>
      </c>
      <c r="E105" s="212" t="s">
        <v>1045</v>
      </c>
      <c r="F105" s="191" t="s">
        <v>1046</v>
      </c>
      <c r="G105" s="191" t="s">
        <v>1047</v>
      </c>
      <c r="H105" s="191" t="s">
        <v>1047</v>
      </c>
      <c r="I105" s="191" t="s">
        <v>429</v>
      </c>
      <c r="J105" s="191" t="s">
        <v>646</v>
      </c>
      <c r="K105" s="192">
        <v>45323</v>
      </c>
      <c r="L105" s="193">
        <v>45657</v>
      </c>
      <c r="M105" s="194">
        <v>1</v>
      </c>
      <c r="N105" s="195">
        <v>1</v>
      </c>
      <c r="O105" s="196">
        <v>1</v>
      </c>
      <c r="P105" s="197" t="s">
        <v>1048</v>
      </c>
      <c r="Q105" s="198" t="s">
        <v>196</v>
      </c>
      <c r="R105" s="202" t="s">
        <v>166</v>
      </c>
      <c r="S105" s="202" t="s">
        <v>166</v>
      </c>
      <c r="T105" s="199" t="s">
        <v>1049</v>
      </c>
      <c r="U105" s="200" t="s">
        <v>1050</v>
      </c>
      <c r="V105" s="201" t="s">
        <v>1051</v>
      </c>
      <c r="W105" s="202">
        <v>1</v>
      </c>
      <c r="X105" s="203">
        <v>0</v>
      </c>
      <c r="Y105" s="206" t="s">
        <v>1052</v>
      </c>
      <c r="Z105" s="314" t="s">
        <v>1053</v>
      </c>
      <c r="AA105" s="202" t="s">
        <v>166</v>
      </c>
      <c r="AB105" s="202" t="s">
        <v>166</v>
      </c>
      <c r="AC105" s="213" t="s">
        <v>1054</v>
      </c>
      <c r="AD105" s="200" t="s">
        <v>1055</v>
      </c>
      <c r="AE105" s="200" t="s">
        <v>1056</v>
      </c>
      <c r="AF105" s="198">
        <v>1</v>
      </c>
      <c r="AG105" s="205">
        <v>0</v>
      </c>
      <c r="AH105" s="204"/>
      <c r="AI105" s="202"/>
      <c r="AJ105" s="202"/>
      <c r="AK105" s="202"/>
      <c r="AL105" s="202"/>
      <c r="AM105" s="202"/>
      <c r="AN105" s="202"/>
      <c r="AO105" s="202"/>
      <c r="AP105" s="203"/>
      <c r="AQ105" s="50"/>
      <c r="AR105" s="50"/>
    </row>
    <row r="106" spans="1:44" ht="131.25" customHeight="1">
      <c r="A106" s="651"/>
      <c r="B106" s="641"/>
      <c r="C106" s="211" t="s">
        <v>1057</v>
      </c>
      <c r="D106" s="189">
        <v>45296</v>
      </c>
      <c r="E106" s="190" t="s">
        <v>1058</v>
      </c>
      <c r="F106" s="191" t="s">
        <v>1059</v>
      </c>
      <c r="G106" s="191" t="s">
        <v>1060</v>
      </c>
      <c r="H106" s="191" t="s">
        <v>1061</v>
      </c>
      <c r="I106" s="191" t="s">
        <v>1062</v>
      </c>
      <c r="J106" s="191" t="s">
        <v>1028</v>
      </c>
      <c r="K106" s="192">
        <v>45323</v>
      </c>
      <c r="L106" s="193">
        <v>45657</v>
      </c>
      <c r="M106" s="194">
        <v>1</v>
      </c>
      <c r="N106" s="195">
        <v>1</v>
      </c>
      <c r="O106" s="196">
        <v>1</v>
      </c>
      <c r="P106" s="197" t="s">
        <v>1063</v>
      </c>
      <c r="Q106" s="198" t="s">
        <v>1064</v>
      </c>
      <c r="R106" s="202" t="s">
        <v>135</v>
      </c>
      <c r="S106" s="202" t="s">
        <v>135</v>
      </c>
      <c r="T106" s="199" t="s">
        <v>516</v>
      </c>
      <c r="U106" s="200" t="s">
        <v>1065</v>
      </c>
      <c r="V106" s="200" t="s">
        <v>1010</v>
      </c>
      <c r="W106" s="202">
        <v>1</v>
      </c>
      <c r="X106" s="203">
        <v>1</v>
      </c>
      <c r="Y106" s="316" t="s">
        <v>1066</v>
      </c>
      <c r="Z106" s="317" t="s">
        <v>1067</v>
      </c>
      <c r="AA106" s="202" t="s">
        <v>135</v>
      </c>
      <c r="AB106" s="202" t="s">
        <v>135</v>
      </c>
      <c r="AC106" s="213" t="s">
        <v>1068</v>
      </c>
      <c r="AD106" s="200" t="s">
        <v>516</v>
      </c>
      <c r="AE106" s="200" t="s">
        <v>854</v>
      </c>
      <c r="AF106" s="198">
        <v>1</v>
      </c>
      <c r="AG106" s="205">
        <v>1</v>
      </c>
      <c r="AH106" s="204"/>
      <c r="AI106" s="202"/>
      <c r="AJ106" s="202"/>
      <c r="AK106" s="202"/>
      <c r="AL106" s="202"/>
      <c r="AM106" s="202"/>
      <c r="AN106" s="202"/>
      <c r="AO106" s="202"/>
      <c r="AP106" s="203"/>
      <c r="AQ106" s="50"/>
      <c r="AR106" s="50"/>
    </row>
    <row r="107" spans="1:44" ht="15.75" customHeight="1">
      <c r="A107" s="651"/>
      <c r="B107" s="145"/>
      <c r="C107" s="145"/>
      <c r="D107" s="146"/>
      <c r="E107" s="187"/>
      <c r="F107" s="188"/>
      <c r="G107" s="188"/>
      <c r="H107" s="188"/>
      <c r="I107" s="188"/>
      <c r="J107" s="188"/>
      <c r="K107" s="188"/>
      <c r="L107" s="188"/>
      <c r="M107" s="188"/>
      <c r="N107" s="150"/>
      <c r="O107" s="151"/>
      <c r="P107" s="152"/>
      <c r="Q107" s="153"/>
      <c r="R107" s="153"/>
      <c r="S107" s="153"/>
      <c r="T107" s="153"/>
      <c r="U107" s="154"/>
      <c r="V107" s="155"/>
      <c r="W107" s="146"/>
      <c r="X107" s="146"/>
      <c r="Y107" s="157"/>
      <c r="Z107" s="146"/>
      <c r="AA107" s="146"/>
      <c r="AB107" s="146"/>
      <c r="AC107" s="146"/>
      <c r="AD107" s="154"/>
      <c r="AE107" s="154"/>
      <c r="AF107" s="582">
        <f t="shared" ref="AF107:AG107" si="7">SUM(AF100:AF106)</f>
        <v>4</v>
      </c>
      <c r="AG107" s="582">
        <f t="shared" si="7"/>
        <v>3</v>
      </c>
      <c r="AH107" s="157"/>
      <c r="AI107" s="146"/>
      <c r="AJ107" s="146"/>
      <c r="AK107" s="146"/>
      <c r="AL107" s="146"/>
      <c r="AM107" s="146"/>
      <c r="AN107" s="146"/>
      <c r="AO107" s="146"/>
      <c r="AP107" s="156"/>
      <c r="AQ107" s="50"/>
      <c r="AR107" s="50"/>
    </row>
    <row r="108" spans="1:44" ht="176.25" customHeight="1">
      <c r="A108" s="651"/>
      <c r="B108" s="642" t="s">
        <v>1069</v>
      </c>
      <c r="C108" s="211" t="s">
        <v>74</v>
      </c>
      <c r="D108" s="189">
        <v>45292</v>
      </c>
      <c r="E108" s="190" t="s">
        <v>1070</v>
      </c>
      <c r="F108" s="191" t="s">
        <v>1071</v>
      </c>
      <c r="G108" s="191" t="s">
        <v>1072</v>
      </c>
      <c r="H108" s="191" t="s">
        <v>1073</v>
      </c>
      <c r="I108" s="191" t="s">
        <v>1074</v>
      </c>
      <c r="J108" s="191" t="s">
        <v>546</v>
      </c>
      <c r="K108" s="192">
        <v>45536</v>
      </c>
      <c r="L108" s="193">
        <v>45626</v>
      </c>
      <c r="M108" s="194">
        <v>0</v>
      </c>
      <c r="N108" s="195">
        <v>0</v>
      </c>
      <c r="O108" s="196">
        <v>1</v>
      </c>
      <c r="P108" s="197" t="s">
        <v>936</v>
      </c>
      <c r="Q108" s="198" t="s">
        <v>196</v>
      </c>
      <c r="R108" s="202" t="s">
        <v>197</v>
      </c>
      <c r="S108" s="202" t="s">
        <v>197</v>
      </c>
      <c r="T108" s="199" t="s">
        <v>559</v>
      </c>
      <c r="U108" s="200" t="s">
        <v>560</v>
      </c>
      <c r="V108" s="200" t="s">
        <v>561</v>
      </c>
      <c r="W108" s="202">
        <v>0</v>
      </c>
      <c r="X108" s="203">
        <v>0</v>
      </c>
      <c r="Y108" s="206" t="s">
        <v>1075</v>
      </c>
      <c r="Z108" s="317" t="s">
        <v>1076</v>
      </c>
      <c r="AA108" s="202" t="s">
        <v>197</v>
      </c>
      <c r="AB108" s="202" t="s">
        <v>197</v>
      </c>
      <c r="AC108" s="318" t="s">
        <v>1077</v>
      </c>
      <c r="AD108" s="200" t="s">
        <v>1078</v>
      </c>
      <c r="AE108" s="200" t="s">
        <v>641</v>
      </c>
      <c r="AF108" s="198">
        <v>0</v>
      </c>
      <c r="AG108" s="205">
        <v>0</v>
      </c>
      <c r="AH108" s="204"/>
      <c r="AI108" s="202"/>
      <c r="AJ108" s="202"/>
      <c r="AK108" s="202"/>
      <c r="AL108" s="202"/>
      <c r="AM108" s="202"/>
      <c r="AN108" s="202"/>
      <c r="AO108" s="202"/>
      <c r="AP108" s="203"/>
      <c r="AQ108" s="50"/>
      <c r="AR108" s="50"/>
    </row>
    <row r="109" spans="1:44" ht="132.75" customHeight="1">
      <c r="A109" s="651"/>
      <c r="B109" s="647"/>
      <c r="C109" s="211" t="s">
        <v>75</v>
      </c>
      <c r="D109" s="189">
        <v>45293</v>
      </c>
      <c r="E109" s="190" t="s">
        <v>1079</v>
      </c>
      <c r="F109" s="191" t="s">
        <v>1080</v>
      </c>
      <c r="G109" s="191" t="s">
        <v>1081</v>
      </c>
      <c r="H109" s="191" t="s">
        <v>1082</v>
      </c>
      <c r="I109" s="191" t="s">
        <v>429</v>
      </c>
      <c r="J109" s="191" t="s">
        <v>546</v>
      </c>
      <c r="K109" s="192">
        <v>45536</v>
      </c>
      <c r="L109" s="193">
        <v>45626</v>
      </c>
      <c r="M109" s="194">
        <v>0</v>
      </c>
      <c r="N109" s="195">
        <v>0</v>
      </c>
      <c r="O109" s="196">
        <v>1</v>
      </c>
      <c r="P109" s="312" t="s">
        <v>936</v>
      </c>
      <c r="Q109" s="202" t="s">
        <v>196</v>
      </c>
      <c r="R109" s="202" t="s">
        <v>197</v>
      </c>
      <c r="S109" s="202" t="s">
        <v>197</v>
      </c>
      <c r="T109" s="199" t="s">
        <v>559</v>
      </c>
      <c r="U109" s="200" t="s">
        <v>560</v>
      </c>
      <c r="V109" s="200" t="s">
        <v>561</v>
      </c>
      <c r="W109" s="202">
        <v>0</v>
      </c>
      <c r="X109" s="203">
        <v>0</v>
      </c>
      <c r="Y109" s="204" t="s">
        <v>475</v>
      </c>
      <c r="Z109" s="202" t="s">
        <v>197</v>
      </c>
      <c r="AA109" s="202" t="s">
        <v>197</v>
      </c>
      <c r="AB109" s="202" t="s">
        <v>197</v>
      </c>
      <c r="AC109" s="318" t="s">
        <v>553</v>
      </c>
      <c r="AD109" s="200" t="s">
        <v>1083</v>
      </c>
      <c r="AE109" s="200" t="s">
        <v>641</v>
      </c>
      <c r="AF109" s="198">
        <v>0</v>
      </c>
      <c r="AG109" s="205">
        <v>0</v>
      </c>
      <c r="AH109" s="204"/>
      <c r="AI109" s="202"/>
      <c r="AJ109" s="202"/>
      <c r="AK109" s="202"/>
      <c r="AL109" s="202"/>
      <c r="AM109" s="202"/>
      <c r="AN109" s="202"/>
      <c r="AO109" s="202"/>
      <c r="AP109" s="203"/>
      <c r="AQ109" s="50"/>
      <c r="AR109" s="50"/>
    </row>
    <row r="110" spans="1:44" ht="132.75" customHeight="1">
      <c r="A110" s="652"/>
      <c r="B110" s="641"/>
      <c r="C110" s="211" t="s">
        <v>1084</v>
      </c>
      <c r="D110" s="189">
        <v>45294</v>
      </c>
      <c r="E110" s="212" t="s">
        <v>1085</v>
      </c>
      <c r="F110" s="191" t="s">
        <v>1086</v>
      </c>
      <c r="G110" s="191" t="s">
        <v>1087</v>
      </c>
      <c r="H110" s="191" t="s">
        <v>1088</v>
      </c>
      <c r="I110" s="191" t="s">
        <v>429</v>
      </c>
      <c r="J110" s="191" t="s">
        <v>546</v>
      </c>
      <c r="K110" s="192">
        <v>45536</v>
      </c>
      <c r="L110" s="193">
        <v>45657</v>
      </c>
      <c r="M110" s="194">
        <v>0</v>
      </c>
      <c r="N110" s="195">
        <v>0</v>
      </c>
      <c r="O110" s="196">
        <v>1</v>
      </c>
      <c r="P110" s="197" t="s">
        <v>1089</v>
      </c>
      <c r="Q110" s="202" t="s">
        <v>196</v>
      </c>
      <c r="R110" s="202" t="s">
        <v>197</v>
      </c>
      <c r="S110" s="202" t="s">
        <v>197</v>
      </c>
      <c r="T110" s="199" t="s">
        <v>559</v>
      </c>
      <c r="U110" s="200" t="s">
        <v>560</v>
      </c>
      <c r="V110" s="200" t="s">
        <v>1090</v>
      </c>
      <c r="W110" s="202">
        <v>0</v>
      </c>
      <c r="X110" s="203">
        <v>0</v>
      </c>
      <c r="Y110" s="204" t="s">
        <v>475</v>
      </c>
      <c r="Z110" s="202" t="s">
        <v>197</v>
      </c>
      <c r="AA110" s="202" t="s">
        <v>197</v>
      </c>
      <c r="AB110" s="202" t="s">
        <v>197</v>
      </c>
      <c r="AC110" s="318" t="s">
        <v>553</v>
      </c>
      <c r="AD110" s="200" t="s">
        <v>1083</v>
      </c>
      <c r="AE110" s="200" t="s">
        <v>641</v>
      </c>
      <c r="AF110" s="198">
        <v>0</v>
      </c>
      <c r="AG110" s="205">
        <v>0</v>
      </c>
      <c r="AH110" s="204"/>
      <c r="AI110" s="202"/>
      <c r="AJ110" s="202"/>
      <c r="AK110" s="202"/>
      <c r="AL110" s="202"/>
      <c r="AM110" s="202"/>
      <c r="AN110" s="202"/>
      <c r="AO110" s="202"/>
      <c r="AP110" s="203"/>
      <c r="AQ110" s="50"/>
      <c r="AR110" s="50"/>
    </row>
    <row r="111" spans="1:44" ht="15.75" customHeight="1">
      <c r="A111" s="67"/>
      <c r="B111" s="319"/>
      <c r="C111" s="320"/>
      <c r="D111" s="321"/>
      <c r="E111" s="322"/>
      <c r="F111" s="319"/>
      <c r="G111" s="325"/>
      <c r="H111" s="325"/>
      <c r="I111" s="325"/>
      <c r="J111" s="325"/>
      <c r="K111" s="325"/>
      <c r="L111" s="320"/>
      <c r="M111" s="323"/>
      <c r="N111" s="323"/>
      <c r="O111" s="324"/>
      <c r="P111" s="325"/>
      <c r="Q111" s="319"/>
      <c r="R111" s="319"/>
      <c r="S111" s="319"/>
      <c r="T111" s="319"/>
      <c r="U111" s="326"/>
      <c r="V111" s="327"/>
      <c r="W111" s="321"/>
      <c r="X111" s="321"/>
      <c r="Y111" s="321"/>
      <c r="Z111" s="321"/>
      <c r="AA111" s="321"/>
      <c r="AB111" s="321"/>
      <c r="AC111" s="321"/>
      <c r="AD111" s="328"/>
      <c r="AE111" s="328"/>
      <c r="AF111" s="582">
        <f t="shared" ref="AF111:AG111" si="8">SUM(AF108:AF110)</f>
        <v>0</v>
      </c>
      <c r="AG111" s="582">
        <f t="shared" si="8"/>
        <v>0</v>
      </c>
      <c r="AH111" s="157"/>
      <c r="AI111" s="319"/>
      <c r="AJ111" s="319"/>
      <c r="AK111" s="319"/>
      <c r="AL111" s="319"/>
      <c r="AM111" s="319"/>
      <c r="AN111" s="319"/>
      <c r="AO111" s="319"/>
      <c r="AP111" s="319"/>
      <c r="AQ111" s="50"/>
      <c r="AR111" s="50"/>
    </row>
    <row r="112" spans="1:44" ht="13.5" customHeight="1">
      <c r="A112" s="67"/>
      <c r="B112" s="67"/>
      <c r="C112" s="329"/>
      <c r="D112" s="330"/>
      <c r="E112" s="331"/>
      <c r="F112" s="67"/>
      <c r="G112" s="334"/>
      <c r="H112" s="334"/>
      <c r="I112" s="334"/>
      <c r="J112" s="334"/>
      <c r="K112" s="334"/>
      <c r="L112" s="329"/>
      <c r="M112" s="332"/>
      <c r="N112" s="332"/>
      <c r="O112" s="333"/>
      <c r="P112" s="334"/>
      <c r="Q112" s="67"/>
      <c r="R112" s="67"/>
      <c r="S112" s="67"/>
      <c r="T112" s="67"/>
      <c r="U112" s="335"/>
      <c r="V112" s="336"/>
      <c r="W112" s="330"/>
      <c r="X112" s="330"/>
      <c r="Y112" s="330"/>
      <c r="Z112" s="330"/>
      <c r="AA112" s="330"/>
      <c r="AB112" s="330"/>
      <c r="AC112" s="330"/>
      <c r="AD112" s="337"/>
      <c r="AE112" s="337"/>
      <c r="AF112" s="338"/>
      <c r="AG112" s="338"/>
      <c r="AH112" s="67"/>
      <c r="AI112" s="67"/>
      <c r="AJ112" s="67"/>
      <c r="AK112" s="67"/>
      <c r="AL112" s="67"/>
      <c r="AM112" s="67"/>
      <c r="AN112" s="67"/>
      <c r="AO112" s="67"/>
      <c r="AP112" s="67"/>
      <c r="AQ112" s="50"/>
      <c r="AR112" s="50"/>
    </row>
    <row r="113" spans="1:44" ht="36" customHeight="1">
      <c r="A113" s="643" t="s">
        <v>1091</v>
      </c>
      <c r="B113" s="606"/>
      <c r="C113" s="606"/>
      <c r="D113" s="606"/>
      <c r="E113" s="606"/>
      <c r="F113" s="609"/>
      <c r="G113" s="334"/>
      <c r="H113" s="334"/>
      <c r="I113" s="334"/>
      <c r="J113" s="334"/>
      <c r="K113" s="334"/>
      <c r="L113" s="329"/>
      <c r="M113" s="332"/>
      <c r="N113" s="332"/>
      <c r="O113" s="333"/>
      <c r="P113" s="334"/>
      <c r="Q113" s="67"/>
      <c r="R113" s="67"/>
      <c r="S113" s="67"/>
      <c r="T113" s="67"/>
      <c r="U113" s="335"/>
      <c r="V113" s="336"/>
      <c r="W113" s="330"/>
      <c r="X113" s="330"/>
      <c r="Y113" s="330"/>
      <c r="Z113" s="330"/>
      <c r="AA113" s="330"/>
      <c r="AB113" s="330"/>
      <c r="AC113" s="330"/>
      <c r="AD113" s="337"/>
      <c r="AE113" s="337"/>
      <c r="AF113" s="338"/>
      <c r="AG113" s="338"/>
      <c r="AH113" s="67"/>
      <c r="AI113" s="67"/>
      <c r="AJ113" s="67"/>
      <c r="AK113" s="67"/>
      <c r="AL113" s="67"/>
      <c r="AM113" s="67"/>
      <c r="AN113" s="67"/>
      <c r="AO113" s="67"/>
      <c r="AP113" s="67"/>
      <c r="AQ113" s="50"/>
      <c r="AR113" s="50"/>
    </row>
    <row r="114" spans="1:44" ht="35.25" customHeight="1">
      <c r="A114" s="644" t="s">
        <v>1092</v>
      </c>
      <c r="B114" s="609"/>
      <c r="C114" s="339" t="s">
        <v>1093</v>
      </c>
      <c r="D114" s="644" t="s">
        <v>1094</v>
      </c>
      <c r="E114" s="606"/>
      <c r="F114" s="609"/>
      <c r="G114" s="334"/>
      <c r="H114" s="334"/>
      <c r="I114" s="334"/>
      <c r="J114" s="334"/>
      <c r="K114" s="334"/>
      <c r="L114" s="329"/>
      <c r="M114" s="332"/>
      <c r="N114" s="332"/>
      <c r="O114" s="333"/>
      <c r="P114" s="334"/>
      <c r="Q114" s="67"/>
      <c r="R114" s="67"/>
      <c r="S114" s="67"/>
      <c r="T114" s="67"/>
      <c r="U114" s="335"/>
      <c r="V114" s="336"/>
      <c r="W114" s="330"/>
      <c r="X114" s="330"/>
      <c r="Y114" s="330"/>
      <c r="Z114" s="330"/>
      <c r="AA114" s="330"/>
      <c r="AB114" s="330"/>
      <c r="AC114" s="330"/>
      <c r="AD114" s="337"/>
      <c r="AE114" s="337"/>
      <c r="AF114" s="338"/>
      <c r="AG114" s="338"/>
      <c r="AH114" s="67"/>
      <c r="AI114" s="67"/>
      <c r="AJ114" s="67"/>
      <c r="AK114" s="67"/>
      <c r="AL114" s="67"/>
      <c r="AM114" s="67"/>
      <c r="AN114" s="67"/>
      <c r="AO114" s="67"/>
      <c r="AP114" s="67"/>
      <c r="AQ114" s="50"/>
      <c r="AR114" s="50"/>
    </row>
    <row r="115" spans="1:44" ht="35.25" customHeight="1">
      <c r="A115" s="645">
        <v>45321</v>
      </c>
      <c r="B115" s="609"/>
      <c r="C115" s="340">
        <v>1</v>
      </c>
      <c r="D115" s="649" t="s">
        <v>1095</v>
      </c>
      <c r="E115" s="606"/>
      <c r="F115" s="609"/>
      <c r="G115" s="334"/>
      <c r="H115" s="334"/>
      <c r="I115" s="334"/>
      <c r="J115" s="334"/>
      <c r="K115" s="334"/>
      <c r="L115" s="329"/>
      <c r="M115" s="332"/>
      <c r="N115" s="332"/>
      <c r="O115" s="333"/>
      <c r="P115" s="334"/>
      <c r="Q115" s="67"/>
      <c r="R115" s="67"/>
      <c r="S115" s="67"/>
      <c r="T115" s="67"/>
      <c r="U115" s="335"/>
      <c r="V115" s="336"/>
      <c r="W115" s="330"/>
      <c r="X115" s="330"/>
      <c r="Y115" s="330"/>
      <c r="Z115" s="330"/>
      <c r="AA115" s="330"/>
      <c r="AB115" s="330"/>
      <c r="AC115" s="330"/>
      <c r="AD115" s="337"/>
      <c r="AE115" s="337"/>
      <c r="AF115" s="338"/>
      <c r="AG115" s="338"/>
      <c r="AH115" s="67"/>
      <c r="AI115" s="67"/>
      <c r="AJ115" s="67"/>
      <c r="AK115" s="67"/>
      <c r="AL115" s="67"/>
      <c r="AM115" s="67"/>
      <c r="AN115" s="67"/>
      <c r="AO115" s="67"/>
      <c r="AP115" s="67"/>
      <c r="AQ115" s="50"/>
      <c r="AR115" s="50"/>
    </row>
    <row r="116" spans="1:44" ht="333.75" customHeight="1">
      <c r="A116" s="638">
        <v>45505</v>
      </c>
      <c r="B116" s="609"/>
      <c r="C116" s="340">
        <v>2</v>
      </c>
      <c r="D116" s="639" t="s">
        <v>1096</v>
      </c>
      <c r="E116" s="606"/>
      <c r="F116" s="609"/>
      <c r="G116" s="334"/>
      <c r="H116" s="334"/>
      <c r="I116" s="334"/>
      <c r="J116" s="334"/>
      <c r="K116" s="334"/>
      <c r="L116" s="329"/>
      <c r="M116" s="332"/>
      <c r="N116" s="332"/>
      <c r="O116" s="333"/>
      <c r="P116" s="334"/>
      <c r="Q116" s="67"/>
      <c r="R116" s="67"/>
      <c r="S116" s="67"/>
      <c r="T116" s="67"/>
      <c r="U116" s="335"/>
      <c r="V116" s="336"/>
      <c r="W116" s="330"/>
      <c r="X116" s="330"/>
      <c r="Y116" s="330"/>
      <c r="Z116" s="330"/>
      <c r="AA116" s="330"/>
      <c r="AB116" s="330"/>
      <c r="AC116" s="330"/>
      <c r="AD116" s="337"/>
      <c r="AE116" s="337"/>
      <c r="AF116" s="338"/>
      <c r="AG116" s="338"/>
      <c r="AH116" s="67"/>
      <c r="AI116" s="67"/>
      <c r="AJ116" s="67"/>
      <c r="AK116" s="67"/>
      <c r="AL116" s="67"/>
      <c r="AM116" s="67"/>
      <c r="AN116" s="67"/>
      <c r="AO116" s="67"/>
      <c r="AP116" s="67"/>
      <c r="AQ116" s="50"/>
      <c r="AR116" s="50"/>
    </row>
    <row r="117" spans="1:44" ht="12.75" customHeight="1">
      <c r="A117" s="341"/>
      <c r="B117" s="341"/>
      <c r="C117" s="342"/>
      <c r="D117" s="343"/>
      <c r="E117" s="344"/>
      <c r="F117" s="341"/>
      <c r="G117" s="334"/>
      <c r="H117" s="334"/>
      <c r="I117" s="334"/>
      <c r="J117" s="334"/>
      <c r="K117" s="334"/>
      <c r="L117" s="329"/>
      <c r="M117" s="332"/>
      <c r="N117" s="332"/>
      <c r="O117" s="333"/>
      <c r="P117" s="334"/>
      <c r="Q117" s="67"/>
      <c r="R117" s="67"/>
      <c r="S117" s="67"/>
      <c r="T117" s="67"/>
      <c r="U117" s="335"/>
      <c r="V117" s="336"/>
      <c r="W117" s="330"/>
      <c r="X117" s="330"/>
      <c r="Y117" s="330"/>
      <c r="Z117" s="330"/>
      <c r="AA117" s="330"/>
      <c r="AB117" s="330"/>
      <c r="AC117" s="330"/>
      <c r="AD117" s="337"/>
      <c r="AE117" s="337"/>
      <c r="AF117" s="338"/>
      <c r="AG117" s="338"/>
      <c r="AH117" s="67"/>
      <c r="AI117" s="67"/>
      <c r="AJ117" s="67"/>
      <c r="AK117" s="67"/>
      <c r="AL117" s="67"/>
      <c r="AM117" s="67"/>
      <c r="AN117" s="67"/>
      <c r="AO117" s="67"/>
      <c r="AP117" s="67"/>
      <c r="AQ117" s="50"/>
      <c r="AR117" s="50"/>
    </row>
    <row r="118" spans="1:44" ht="13.5" customHeight="1">
      <c r="A118" s="341"/>
      <c r="B118" s="341"/>
      <c r="C118" s="342"/>
      <c r="D118" s="343"/>
      <c r="E118" s="344"/>
      <c r="F118" s="341"/>
      <c r="G118" s="334"/>
      <c r="H118" s="334"/>
      <c r="I118" s="334"/>
      <c r="J118" s="334"/>
      <c r="K118" s="334"/>
      <c r="L118" s="329"/>
      <c r="M118" s="332"/>
      <c r="N118" s="332"/>
      <c r="O118" s="333"/>
      <c r="P118" s="334"/>
      <c r="Q118" s="67"/>
      <c r="R118" s="67"/>
      <c r="S118" s="67"/>
      <c r="T118" s="67"/>
      <c r="U118" s="335"/>
      <c r="V118" s="336"/>
      <c r="W118" s="330"/>
      <c r="X118" s="330"/>
      <c r="Y118" s="330"/>
      <c r="Z118" s="330"/>
      <c r="AA118" s="330"/>
      <c r="AB118" s="330"/>
      <c r="AC118" s="330"/>
      <c r="AD118" s="337"/>
      <c r="AE118" s="337"/>
      <c r="AF118" s="338"/>
      <c r="AG118" s="338"/>
      <c r="AH118" s="67"/>
      <c r="AI118" s="67"/>
      <c r="AJ118" s="67"/>
      <c r="AK118" s="67"/>
      <c r="AL118" s="67"/>
      <c r="AM118" s="67"/>
      <c r="AN118" s="67"/>
      <c r="AO118" s="67"/>
      <c r="AP118" s="67"/>
      <c r="AQ118" s="50"/>
      <c r="AR118" s="50"/>
    </row>
    <row r="119" spans="1:44" ht="13.5" customHeight="1">
      <c r="A119" s="67"/>
      <c r="B119" s="67"/>
      <c r="C119" s="329"/>
      <c r="D119" s="330"/>
      <c r="E119" s="331"/>
      <c r="F119" s="67"/>
      <c r="G119" s="334"/>
      <c r="H119" s="334"/>
      <c r="I119" s="334"/>
      <c r="J119" s="334"/>
      <c r="K119" s="334"/>
      <c r="L119" s="329"/>
      <c r="M119" s="332"/>
      <c r="N119" s="332"/>
      <c r="O119" s="333"/>
      <c r="P119" s="334"/>
      <c r="Q119" s="67"/>
      <c r="R119" s="67"/>
      <c r="S119" s="67"/>
      <c r="T119" s="67"/>
      <c r="U119" s="335"/>
      <c r="V119" s="336"/>
      <c r="W119" s="330"/>
      <c r="X119" s="330"/>
      <c r="Y119" s="330"/>
      <c r="Z119" s="330"/>
      <c r="AA119" s="330"/>
      <c r="AB119" s="330"/>
      <c r="AC119" s="330"/>
      <c r="AD119" s="337"/>
      <c r="AE119" s="337"/>
      <c r="AF119" s="338"/>
      <c r="AG119" s="338"/>
      <c r="AH119" s="67"/>
      <c r="AI119" s="67"/>
      <c r="AJ119" s="67"/>
      <c r="AK119" s="67"/>
      <c r="AL119" s="67"/>
      <c r="AM119" s="67"/>
      <c r="AN119" s="67"/>
      <c r="AO119" s="67"/>
      <c r="AP119" s="67"/>
      <c r="AQ119" s="50"/>
      <c r="AR119" s="50"/>
    </row>
    <row r="120" spans="1:44" ht="13.5" customHeight="1">
      <c r="A120" s="67"/>
      <c r="B120" s="67"/>
      <c r="C120" s="329"/>
      <c r="D120" s="330"/>
      <c r="E120" s="331"/>
      <c r="F120" s="67"/>
      <c r="G120" s="334"/>
      <c r="H120" s="334"/>
      <c r="I120" s="334"/>
      <c r="J120" s="334"/>
      <c r="K120" s="334"/>
      <c r="L120" s="329"/>
      <c r="M120" s="332"/>
      <c r="N120" s="332"/>
      <c r="O120" s="333"/>
      <c r="P120" s="334"/>
      <c r="Q120" s="67"/>
      <c r="R120" s="67"/>
      <c r="S120" s="67"/>
      <c r="T120" s="67"/>
      <c r="U120" s="335"/>
      <c r="V120" s="336"/>
      <c r="W120" s="330"/>
      <c r="X120" s="330"/>
      <c r="Y120" s="330"/>
      <c r="Z120" s="330"/>
      <c r="AA120" s="330"/>
      <c r="AB120" s="330"/>
      <c r="AC120" s="330"/>
      <c r="AD120" s="337"/>
      <c r="AE120" s="337"/>
      <c r="AF120" s="338"/>
      <c r="AG120" s="338"/>
      <c r="AH120" s="67"/>
      <c r="AI120" s="67"/>
      <c r="AJ120" s="67"/>
      <c r="AK120" s="67"/>
      <c r="AL120" s="67"/>
      <c r="AM120" s="67"/>
      <c r="AN120" s="67"/>
      <c r="AO120" s="67"/>
      <c r="AP120" s="67"/>
      <c r="AQ120" s="50"/>
      <c r="AR120" s="50"/>
    </row>
    <row r="121" spans="1:44" ht="13.5" customHeight="1">
      <c r="A121" s="67"/>
      <c r="B121" s="67"/>
      <c r="C121" s="329"/>
      <c r="D121" s="330"/>
      <c r="E121" s="331"/>
      <c r="F121" s="67"/>
      <c r="G121" s="334"/>
      <c r="H121" s="334"/>
      <c r="I121" s="334"/>
      <c r="J121" s="334"/>
      <c r="K121" s="334"/>
      <c r="L121" s="329"/>
      <c r="M121" s="332"/>
      <c r="N121" s="332"/>
      <c r="O121" s="333"/>
      <c r="P121" s="334"/>
      <c r="Q121" s="67"/>
      <c r="R121" s="67"/>
      <c r="S121" s="67"/>
      <c r="T121" s="67"/>
      <c r="U121" s="335"/>
      <c r="V121" s="336"/>
      <c r="W121" s="330"/>
      <c r="X121" s="330"/>
      <c r="Y121" s="330"/>
      <c r="Z121" s="330"/>
      <c r="AA121" s="330"/>
      <c r="AB121" s="330"/>
      <c r="AC121" s="330"/>
      <c r="AD121" s="337"/>
      <c r="AE121" s="337"/>
      <c r="AF121" s="338"/>
      <c r="AG121" s="338"/>
      <c r="AH121" s="67"/>
      <c r="AI121" s="67"/>
      <c r="AJ121" s="67"/>
      <c r="AK121" s="67"/>
      <c r="AL121" s="67"/>
      <c r="AM121" s="67"/>
      <c r="AN121" s="67"/>
      <c r="AO121" s="67"/>
      <c r="AP121" s="67"/>
      <c r="AQ121" s="50"/>
      <c r="AR121" s="50"/>
    </row>
    <row r="122" spans="1:44" ht="13.5" customHeight="1">
      <c r="A122" s="67"/>
      <c r="B122" s="67"/>
      <c r="C122" s="329"/>
      <c r="D122" s="330"/>
      <c r="E122" s="331"/>
      <c r="F122" s="67"/>
      <c r="G122" s="334"/>
      <c r="H122" s="334"/>
      <c r="I122" s="334"/>
      <c r="J122" s="334"/>
      <c r="K122" s="334"/>
      <c r="L122" s="329"/>
      <c r="M122" s="332"/>
      <c r="N122" s="332"/>
      <c r="O122" s="333"/>
      <c r="P122" s="334"/>
      <c r="Q122" s="67"/>
      <c r="R122" s="67"/>
      <c r="S122" s="67"/>
      <c r="T122" s="67"/>
      <c r="U122" s="335"/>
      <c r="V122" s="336"/>
      <c r="W122" s="330"/>
      <c r="X122" s="330"/>
      <c r="Y122" s="330"/>
      <c r="Z122" s="330"/>
      <c r="AA122" s="330"/>
      <c r="AB122" s="330"/>
      <c r="AC122" s="330"/>
      <c r="AD122" s="337"/>
      <c r="AE122" s="337"/>
      <c r="AF122" s="338"/>
      <c r="AG122" s="338"/>
      <c r="AH122" s="67"/>
      <c r="AI122" s="67"/>
      <c r="AJ122" s="67"/>
      <c r="AK122" s="67"/>
      <c r="AL122" s="67"/>
      <c r="AM122" s="67"/>
      <c r="AN122" s="67"/>
      <c r="AO122" s="67"/>
      <c r="AP122" s="67"/>
      <c r="AQ122" s="50"/>
      <c r="AR122" s="50"/>
    </row>
    <row r="123" spans="1:44" ht="13.5" customHeight="1">
      <c r="A123" s="67"/>
      <c r="B123" s="67"/>
      <c r="C123" s="329"/>
      <c r="D123" s="330"/>
      <c r="E123" s="331"/>
      <c r="F123" s="67"/>
      <c r="G123" s="334"/>
      <c r="H123" s="334"/>
      <c r="I123" s="334"/>
      <c r="J123" s="334"/>
      <c r="K123" s="334"/>
      <c r="L123" s="329"/>
      <c r="M123" s="332"/>
      <c r="N123" s="332"/>
      <c r="O123" s="333"/>
      <c r="P123" s="334"/>
      <c r="Q123" s="67"/>
      <c r="R123" s="67"/>
      <c r="S123" s="67"/>
      <c r="T123" s="67"/>
      <c r="U123" s="335"/>
      <c r="V123" s="336"/>
      <c r="W123" s="330"/>
      <c r="X123" s="330"/>
      <c r="Y123" s="330"/>
      <c r="Z123" s="330"/>
      <c r="AA123" s="330"/>
      <c r="AB123" s="330"/>
      <c r="AC123" s="330"/>
      <c r="AD123" s="337"/>
      <c r="AE123" s="337"/>
      <c r="AF123" s="338"/>
      <c r="AG123" s="338"/>
      <c r="AH123" s="67"/>
      <c r="AI123" s="67"/>
      <c r="AJ123" s="67"/>
      <c r="AK123" s="67"/>
      <c r="AL123" s="67"/>
      <c r="AM123" s="67"/>
      <c r="AN123" s="67"/>
      <c r="AO123" s="67"/>
      <c r="AP123" s="67"/>
      <c r="AQ123" s="50"/>
      <c r="AR123" s="50"/>
    </row>
    <row r="124" spans="1:44" ht="13.5" customHeight="1">
      <c r="A124" s="67"/>
      <c r="B124" s="67"/>
      <c r="C124" s="329"/>
      <c r="D124" s="330"/>
      <c r="E124" s="331"/>
      <c r="F124" s="67"/>
      <c r="G124" s="334"/>
      <c r="H124" s="334"/>
      <c r="I124" s="334"/>
      <c r="J124" s="334"/>
      <c r="K124" s="334"/>
      <c r="L124" s="329"/>
      <c r="M124" s="332"/>
      <c r="N124" s="332"/>
      <c r="O124" s="333"/>
      <c r="P124" s="334"/>
      <c r="Q124" s="67"/>
      <c r="R124" s="67"/>
      <c r="S124" s="67"/>
      <c r="T124" s="67"/>
      <c r="U124" s="335"/>
      <c r="V124" s="336"/>
      <c r="W124" s="330"/>
      <c r="X124" s="330"/>
      <c r="Y124" s="330"/>
      <c r="Z124" s="330"/>
      <c r="AA124" s="330"/>
      <c r="AB124" s="330"/>
      <c r="AC124" s="330"/>
      <c r="AD124" s="337"/>
      <c r="AE124" s="337"/>
      <c r="AF124" s="338"/>
      <c r="AG124" s="338"/>
      <c r="AH124" s="67"/>
      <c r="AI124" s="67"/>
      <c r="AJ124" s="67"/>
      <c r="AK124" s="67"/>
      <c r="AL124" s="67"/>
      <c r="AM124" s="67"/>
      <c r="AN124" s="67"/>
      <c r="AO124" s="67"/>
      <c r="AP124" s="67"/>
      <c r="AQ124" s="50"/>
      <c r="AR124" s="50"/>
    </row>
    <row r="125" spans="1:44" ht="13.5" customHeight="1">
      <c r="A125" s="67"/>
      <c r="B125" s="67"/>
      <c r="C125" s="329"/>
      <c r="D125" s="330"/>
      <c r="E125" s="331"/>
      <c r="F125" s="67"/>
      <c r="G125" s="334"/>
      <c r="H125" s="334"/>
      <c r="I125" s="334"/>
      <c r="J125" s="334"/>
      <c r="K125" s="334"/>
      <c r="L125" s="329"/>
      <c r="M125" s="332"/>
      <c r="N125" s="332"/>
      <c r="O125" s="333"/>
      <c r="P125" s="334"/>
      <c r="Q125" s="67"/>
      <c r="R125" s="67"/>
      <c r="S125" s="67"/>
      <c r="T125" s="67"/>
      <c r="U125" s="335"/>
      <c r="V125" s="336"/>
      <c r="W125" s="330"/>
      <c r="X125" s="330"/>
      <c r="Y125" s="330"/>
      <c r="Z125" s="330"/>
      <c r="AA125" s="330"/>
      <c r="AB125" s="330"/>
      <c r="AC125" s="330"/>
      <c r="AD125" s="337"/>
      <c r="AE125" s="337"/>
      <c r="AF125" s="338"/>
      <c r="AG125" s="338"/>
      <c r="AH125" s="67"/>
      <c r="AI125" s="67"/>
      <c r="AJ125" s="67"/>
      <c r="AK125" s="67"/>
      <c r="AL125" s="67"/>
      <c r="AM125" s="67"/>
      <c r="AN125" s="67"/>
      <c r="AO125" s="67"/>
      <c r="AP125" s="67"/>
      <c r="AQ125" s="50"/>
      <c r="AR125" s="50"/>
    </row>
    <row r="126" spans="1:44" ht="13.5" customHeight="1">
      <c r="A126" s="67"/>
      <c r="B126" s="67"/>
      <c r="C126" s="329"/>
      <c r="D126" s="330"/>
      <c r="E126" s="331"/>
      <c r="F126" s="67"/>
      <c r="G126" s="334"/>
      <c r="H126" s="334"/>
      <c r="I126" s="334"/>
      <c r="J126" s="334"/>
      <c r="K126" s="334"/>
      <c r="L126" s="329"/>
      <c r="M126" s="332"/>
      <c r="N126" s="332"/>
      <c r="O126" s="333"/>
      <c r="P126" s="334"/>
      <c r="Q126" s="67"/>
      <c r="R126" s="67"/>
      <c r="S126" s="67"/>
      <c r="T126" s="67"/>
      <c r="U126" s="335"/>
      <c r="V126" s="336"/>
      <c r="W126" s="330"/>
      <c r="X126" s="330"/>
      <c r="Y126" s="330"/>
      <c r="Z126" s="330"/>
      <c r="AA126" s="330"/>
      <c r="AB126" s="330"/>
      <c r="AC126" s="330"/>
      <c r="AD126" s="337"/>
      <c r="AE126" s="337"/>
      <c r="AF126" s="338"/>
      <c r="AG126" s="338"/>
      <c r="AH126" s="67"/>
      <c r="AI126" s="67"/>
      <c r="AJ126" s="67"/>
      <c r="AK126" s="67"/>
      <c r="AL126" s="67"/>
      <c r="AM126" s="67"/>
      <c r="AN126" s="67"/>
      <c r="AO126" s="67"/>
      <c r="AP126" s="67"/>
      <c r="AQ126" s="50"/>
      <c r="AR126" s="50"/>
    </row>
    <row r="127" spans="1:44" ht="13.5" customHeight="1">
      <c r="A127" s="67"/>
      <c r="B127" s="67"/>
      <c r="C127" s="329"/>
      <c r="D127" s="330"/>
      <c r="E127" s="331"/>
      <c r="F127" s="67"/>
      <c r="G127" s="334"/>
      <c r="H127" s="334"/>
      <c r="I127" s="334"/>
      <c r="J127" s="334"/>
      <c r="K127" s="334"/>
      <c r="L127" s="329"/>
      <c r="M127" s="332"/>
      <c r="N127" s="332"/>
      <c r="O127" s="333"/>
      <c r="P127" s="334"/>
      <c r="Q127" s="67"/>
      <c r="R127" s="67"/>
      <c r="S127" s="67"/>
      <c r="T127" s="67"/>
      <c r="U127" s="335"/>
      <c r="V127" s="336"/>
      <c r="W127" s="330"/>
      <c r="X127" s="330"/>
      <c r="Y127" s="330"/>
      <c r="Z127" s="330"/>
      <c r="AA127" s="330"/>
      <c r="AB127" s="330"/>
      <c r="AC127" s="330"/>
      <c r="AD127" s="337"/>
      <c r="AE127" s="337"/>
      <c r="AF127" s="338"/>
      <c r="AG127" s="338"/>
      <c r="AH127" s="67"/>
      <c r="AI127" s="67"/>
      <c r="AJ127" s="67"/>
      <c r="AK127" s="67"/>
      <c r="AL127" s="67"/>
      <c r="AM127" s="67"/>
      <c r="AN127" s="67"/>
      <c r="AO127" s="67"/>
      <c r="AP127" s="67"/>
      <c r="AQ127" s="50"/>
      <c r="AR127" s="50"/>
    </row>
    <row r="128" spans="1:44" ht="13.5" customHeight="1">
      <c r="A128" s="67"/>
      <c r="B128" s="67"/>
      <c r="C128" s="329"/>
      <c r="D128" s="330"/>
      <c r="E128" s="331"/>
      <c r="F128" s="67"/>
      <c r="G128" s="334"/>
      <c r="H128" s="334"/>
      <c r="I128" s="334"/>
      <c r="J128" s="334"/>
      <c r="K128" s="334"/>
      <c r="L128" s="329"/>
      <c r="M128" s="332"/>
      <c r="N128" s="332"/>
      <c r="O128" s="333"/>
      <c r="P128" s="334"/>
      <c r="Q128" s="67"/>
      <c r="R128" s="67"/>
      <c r="S128" s="67"/>
      <c r="T128" s="67"/>
      <c r="U128" s="335"/>
      <c r="V128" s="336"/>
      <c r="W128" s="330"/>
      <c r="X128" s="330"/>
      <c r="Y128" s="330"/>
      <c r="Z128" s="330"/>
      <c r="AA128" s="330"/>
      <c r="AB128" s="330"/>
      <c r="AC128" s="330"/>
      <c r="AD128" s="337"/>
      <c r="AE128" s="337"/>
      <c r="AF128" s="338"/>
      <c r="AG128" s="338"/>
      <c r="AH128" s="67"/>
      <c r="AI128" s="67"/>
      <c r="AJ128" s="67"/>
      <c r="AK128" s="67"/>
      <c r="AL128" s="67"/>
      <c r="AM128" s="67"/>
      <c r="AN128" s="67"/>
      <c r="AO128" s="67"/>
      <c r="AP128" s="67"/>
      <c r="AQ128" s="50"/>
      <c r="AR128" s="50"/>
    </row>
    <row r="129" spans="1:44" ht="13.5" customHeight="1">
      <c r="A129" s="67"/>
      <c r="B129" s="67"/>
      <c r="C129" s="329"/>
      <c r="D129" s="330"/>
      <c r="E129" s="331"/>
      <c r="F129" s="67"/>
      <c r="G129" s="334"/>
      <c r="H129" s="334"/>
      <c r="I129" s="334"/>
      <c r="J129" s="334"/>
      <c r="K129" s="334"/>
      <c r="L129" s="329"/>
      <c r="M129" s="332"/>
      <c r="N129" s="332"/>
      <c r="O129" s="333"/>
      <c r="P129" s="334"/>
      <c r="Q129" s="67"/>
      <c r="R129" s="67"/>
      <c r="S129" s="67"/>
      <c r="T129" s="67"/>
      <c r="U129" s="335"/>
      <c r="V129" s="336"/>
      <c r="W129" s="330"/>
      <c r="X129" s="330"/>
      <c r="Y129" s="330"/>
      <c r="Z129" s="330"/>
      <c r="AA129" s="330"/>
      <c r="AB129" s="330"/>
      <c r="AC129" s="330"/>
      <c r="AD129" s="337"/>
      <c r="AE129" s="337"/>
      <c r="AF129" s="338"/>
      <c r="AG129" s="338"/>
      <c r="AH129" s="67"/>
      <c r="AI129" s="67"/>
      <c r="AJ129" s="67"/>
      <c r="AK129" s="67"/>
      <c r="AL129" s="67"/>
      <c r="AM129" s="67"/>
      <c r="AN129" s="67"/>
      <c r="AO129" s="67"/>
      <c r="AP129" s="67"/>
      <c r="AQ129" s="50"/>
      <c r="AR129" s="50"/>
    </row>
    <row r="130" spans="1:44" ht="13.5" customHeight="1">
      <c r="A130" s="67"/>
      <c r="B130" s="67"/>
      <c r="C130" s="329"/>
      <c r="D130" s="330"/>
      <c r="E130" s="331"/>
      <c r="F130" s="67"/>
      <c r="G130" s="334"/>
      <c r="H130" s="334"/>
      <c r="I130" s="334"/>
      <c r="J130" s="334"/>
      <c r="K130" s="334"/>
      <c r="L130" s="329"/>
      <c r="M130" s="332"/>
      <c r="N130" s="332"/>
      <c r="O130" s="333"/>
      <c r="P130" s="334"/>
      <c r="Q130" s="67"/>
      <c r="R130" s="67"/>
      <c r="S130" s="67"/>
      <c r="T130" s="67"/>
      <c r="U130" s="335"/>
      <c r="V130" s="336"/>
      <c r="W130" s="330"/>
      <c r="X130" s="330"/>
      <c r="Y130" s="330"/>
      <c r="Z130" s="330"/>
      <c r="AA130" s="330"/>
      <c r="AB130" s="330"/>
      <c r="AC130" s="330"/>
      <c r="AD130" s="337"/>
      <c r="AE130" s="337"/>
      <c r="AF130" s="338"/>
      <c r="AG130" s="338"/>
      <c r="AH130" s="67"/>
      <c r="AI130" s="67"/>
      <c r="AJ130" s="67"/>
      <c r="AK130" s="67"/>
      <c r="AL130" s="67"/>
      <c r="AM130" s="67"/>
      <c r="AN130" s="67"/>
      <c r="AO130" s="67"/>
      <c r="AP130" s="67"/>
      <c r="AQ130" s="50"/>
      <c r="AR130" s="50"/>
    </row>
    <row r="131" spans="1:44" ht="13.5" customHeight="1">
      <c r="A131" s="67"/>
      <c r="B131" s="67"/>
      <c r="C131" s="329"/>
      <c r="D131" s="330"/>
      <c r="E131" s="331"/>
      <c r="F131" s="67"/>
      <c r="G131" s="334"/>
      <c r="H131" s="334"/>
      <c r="I131" s="334"/>
      <c r="J131" s="334"/>
      <c r="K131" s="334"/>
      <c r="L131" s="329"/>
      <c r="M131" s="332"/>
      <c r="N131" s="332"/>
      <c r="O131" s="333"/>
      <c r="P131" s="334"/>
      <c r="Q131" s="67"/>
      <c r="R131" s="67"/>
      <c r="S131" s="67"/>
      <c r="T131" s="67"/>
      <c r="U131" s="335"/>
      <c r="V131" s="336"/>
      <c r="W131" s="330"/>
      <c r="X131" s="330"/>
      <c r="Y131" s="330"/>
      <c r="Z131" s="330"/>
      <c r="AA131" s="330"/>
      <c r="AB131" s="330"/>
      <c r="AC131" s="330"/>
      <c r="AD131" s="337"/>
      <c r="AE131" s="337"/>
      <c r="AF131" s="338"/>
      <c r="AG131" s="338"/>
      <c r="AH131" s="67"/>
      <c r="AI131" s="67"/>
      <c r="AJ131" s="67"/>
      <c r="AK131" s="67"/>
      <c r="AL131" s="67"/>
      <c r="AM131" s="67"/>
      <c r="AN131" s="67"/>
      <c r="AO131" s="67"/>
      <c r="AP131" s="67"/>
      <c r="AQ131" s="50"/>
      <c r="AR131" s="50"/>
    </row>
    <row r="132" spans="1:44" ht="13.5" customHeight="1">
      <c r="A132" s="67"/>
      <c r="B132" s="67"/>
      <c r="C132" s="329"/>
      <c r="D132" s="330"/>
      <c r="E132" s="331"/>
      <c r="F132" s="67"/>
      <c r="G132" s="334"/>
      <c r="H132" s="334"/>
      <c r="I132" s="334"/>
      <c r="J132" s="334"/>
      <c r="K132" s="334"/>
      <c r="L132" s="329"/>
      <c r="M132" s="332"/>
      <c r="N132" s="332"/>
      <c r="O132" s="333"/>
      <c r="P132" s="334"/>
      <c r="Q132" s="67"/>
      <c r="R132" s="67"/>
      <c r="S132" s="67"/>
      <c r="T132" s="67"/>
      <c r="U132" s="335"/>
      <c r="V132" s="336"/>
      <c r="W132" s="330"/>
      <c r="X132" s="330"/>
      <c r="Y132" s="330"/>
      <c r="Z132" s="330"/>
      <c r="AA132" s="330"/>
      <c r="AB132" s="330"/>
      <c r="AC132" s="330"/>
      <c r="AD132" s="337"/>
      <c r="AE132" s="337"/>
      <c r="AF132" s="338"/>
      <c r="AG132" s="338"/>
      <c r="AH132" s="67"/>
      <c r="AI132" s="67"/>
      <c r="AJ132" s="67"/>
      <c r="AK132" s="67"/>
      <c r="AL132" s="67"/>
      <c r="AM132" s="67"/>
      <c r="AN132" s="67"/>
      <c r="AO132" s="67"/>
      <c r="AP132" s="67"/>
      <c r="AQ132" s="50"/>
      <c r="AR132" s="50"/>
    </row>
    <row r="133" spans="1:44" ht="13.5" customHeight="1">
      <c r="A133" s="67"/>
      <c r="B133" s="67"/>
      <c r="C133" s="329"/>
      <c r="D133" s="330"/>
      <c r="E133" s="331"/>
      <c r="F133" s="67"/>
      <c r="G133" s="334"/>
      <c r="H133" s="334"/>
      <c r="I133" s="334"/>
      <c r="J133" s="334"/>
      <c r="K133" s="334"/>
      <c r="L133" s="329"/>
      <c r="M133" s="332"/>
      <c r="N133" s="332"/>
      <c r="O133" s="333"/>
      <c r="P133" s="334"/>
      <c r="Q133" s="67"/>
      <c r="R133" s="67"/>
      <c r="S133" s="67"/>
      <c r="T133" s="67"/>
      <c r="U133" s="335"/>
      <c r="V133" s="336"/>
      <c r="W133" s="330"/>
      <c r="X133" s="330"/>
      <c r="Y133" s="330"/>
      <c r="Z133" s="330"/>
      <c r="AA133" s="330"/>
      <c r="AB133" s="330"/>
      <c r="AC133" s="330"/>
      <c r="AD133" s="337"/>
      <c r="AE133" s="337"/>
      <c r="AF133" s="338"/>
      <c r="AG133" s="338"/>
      <c r="AH133" s="67"/>
      <c r="AI133" s="67"/>
      <c r="AJ133" s="67"/>
      <c r="AK133" s="67"/>
      <c r="AL133" s="67"/>
      <c r="AM133" s="67"/>
      <c r="AN133" s="67"/>
      <c r="AO133" s="67"/>
      <c r="AP133" s="67"/>
      <c r="AQ133" s="50"/>
      <c r="AR133" s="50"/>
    </row>
    <row r="134" spans="1:44" ht="13.5" customHeight="1">
      <c r="A134" s="67"/>
      <c r="B134" s="67"/>
      <c r="C134" s="329"/>
      <c r="D134" s="330"/>
      <c r="E134" s="331"/>
      <c r="F134" s="67"/>
      <c r="G134" s="334"/>
      <c r="H134" s="334"/>
      <c r="I134" s="334"/>
      <c r="J134" s="334"/>
      <c r="K134" s="334"/>
      <c r="L134" s="329"/>
      <c r="M134" s="332"/>
      <c r="N134" s="332"/>
      <c r="O134" s="333"/>
      <c r="P134" s="334"/>
      <c r="Q134" s="67"/>
      <c r="R134" s="67"/>
      <c r="S134" s="67"/>
      <c r="T134" s="67"/>
      <c r="U134" s="335"/>
      <c r="V134" s="336"/>
      <c r="W134" s="330"/>
      <c r="X134" s="330"/>
      <c r="Y134" s="330"/>
      <c r="Z134" s="330"/>
      <c r="AA134" s="330"/>
      <c r="AB134" s="330"/>
      <c r="AC134" s="330"/>
      <c r="AD134" s="337"/>
      <c r="AE134" s="337"/>
      <c r="AF134" s="338"/>
      <c r="AG134" s="338"/>
      <c r="AH134" s="67"/>
      <c r="AI134" s="67"/>
      <c r="AJ134" s="67"/>
      <c r="AK134" s="67"/>
      <c r="AL134" s="67"/>
      <c r="AM134" s="67"/>
      <c r="AN134" s="67"/>
      <c r="AO134" s="67"/>
      <c r="AP134" s="67"/>
      <c r="AQ134" s="50"/>
      <c r="AR134" s="50"/>
    </row>
    <row r="135" spans="1:44" ht="13.5" customHeight="1">
      <c r="A135" s="67"/>
      <c r="B135" s="67"/>
      <c r="C135" s="329"/>
      <c r="D135" s="330"/>
      <c r="E135" s="331"/>
      <c r="F135" s="67"/>
      <c r="G135" s="334"/>
      <c r="H135" s="334"/>
      <c r="I135" s="334"/>
      <c r="J135" s="334"/>
      <c r="K135" s="334"/>
      <c r="L135" s="329"/>
      <c r="M135" s="332"/>
      <c r="N135" s="332"/>
      <c r="O135" s="333"/>
      <c r="P135" s="334"/>
      <c r="Q135" s="67"/>
      <c r="R135" s="67"/>
      <c r="S135" s="67"/>
      <c r="T135" s="67"/>
      <c r="U135" s="335"/>
      <c r="V135" s="336"/>
      <c r="W135" s="330"/>
      <c r="X135" s="330"/>
      <c r="Y135" s="330"/>
      <c r="Z135" s="330"/>
      <c r="AA135" s="330"/>
      <c r="AB135" s="330"/>
      <c r="AC135" s="330"/>
      <c r="AD135" s="337"/>
      <c r="AE135" s="337"/>
      <c r="AF135" s="338"/>
      <c r="AG135" s="338"/>
      <c r="AH135" s="67"/>
      <c r="AI135" s="67"/>
      <c r="AJ135" s="67"/>
      <c r="AK135" s="67"/>
      <c r="AL135" s="67"/>
      <c r="AM135" s="67"/>
      <c r="AN135" s="67"/>
      <c r="AO135" s="67"/>
      <c r="AP135" s="67"/>
      <c r="AQ135" s="50"/>
      <c r="AR135" s="50"/>
    </row>
    <row r="136" spans="1:44" ht="13.5" customHeight="1">
      <c r="A136" s="67"/>
      <c r="B136" s="67"/>
      <c r="C136" s="329"/>
      <c r="D136" s="330"/>
      <c r="E136" s="331"/>
      <c r="F136" s="67"/>
      <c r="G136" s="334"/>
      <c r="H136" s="334"/>
      <c r="I136" s="334"/>
      <c r="J136" s="334"/>
      <c r="K136" s="334"/>
      <c r="L136" s="329"/>
      <c r="M136" s="332"/>
      <c r="N136" s="332"/>
      <c r="O136" s="333"/>
      <c r="P136" s="334"/>
      <c r="Q136" s="67"/>
      <c r="R136" s="67"/>
      <c r="S136" s="67"/>
      <c r="T136" s="67"/>
      <c r="U136" s="335"/>
      <c r="V136" s="336"/>
      <c r="W136" s="330"/>
      <c r="X136" s="330"/>
      <c r="Y136" s="330"/>
      <c r="Z136" s="330"/>
      <c r="AA136" s="330"/>
      <c r="AB136" s="330"/>
      <c r="AC136" s="330"/>
      <c r="AD136" s="337"/>
      <c r="AE136" s="337"/>
      <c r="AF136" s="338"/>
      <c r="AG136" s="338"/>
      <c r="AH136" s="67"/>
      <c r="AI136" s="67"/>
      <c r="AJ136" s="67"/>
      <c r="AK136" s="67"/>
      <c r="AL136" s="67"/>
      <c r="AM136" s="67"/>
      <c r="AN136" s="67"/>
      <c r="AO136" s="67"/>
      <c r="AP136" s="67"/>
      <c r="AQ136" s="50"/>
      <c r="AR136" s="50"/>
    </row>
    <row r="137" spans="1:44" ht="13.5" customHeight="1">
      <c r="A137" s="67"/>
      <c r="B137" s="67"/>
      <c r="C137" s="329"/>
      <c r="D137" s="330"/>
      <c r="E137" s="331"/>
      <c r="F137" s="67"/>
      <c r="G137" s="334"/>
      <c r="H137" s="334"/>
      <c r="I137" s="334"/>
      <c r="J137" s="334"/>
      <c r="K137" s="334"/>
      <c r="L137" s="329"/>
      <c r="M137" s="332"/>
      <c r="N137" s="332"/>
      <c r="O137" s="333"/>
      <c r="P137" s="334"/>
      <c r="Q137" s="67"/>
      <c r="R137" s="67"/>
      <c r="S137" s="67"/>
      <c r="T137" s="67"/>
      <c r="U137" s="335"/>
      <c r="V137" s="336"/>
      <c r="W137" s="330"/>
      <c r="X137" s="330"/>
      <c r="Y137" s="330"/>
      <c r="Z137" s="330"/>
      <c r="AA137" s="330"/>
      <c r="AB137" s="330"/>
      <c r="AC137" s="330"/>
      <c r="AD137" s="337"/>
      <c r="AE137" s="337"/>
      <c r="AF137" s="338"/>
      <c r="AG137" s="338"/>
      <c r="AH137" s="67"/>
      <c r="AI137" s="67"/>
      <c r="AJ137" s="67"/>
      <c r="AK137" s="67"/>
      <c r="AL137" s="67"/>
      <c r="AM137" s="67"/>
      <c r="AN137" s="67"/>
      <c r="AO137" s="67"/>
      <c r="AP137" s="67"/>
      <c r="AQ137" s="50"/>
      <c r="AR137" s="50"/>
    </row>
    <row r="138" spans="1:44" ht="13.5" customHeight="1">
      <c r="A138" s="67"/>
      <c r="B138" s="67"/>
      <c r="C138" s="329"/>
      <c r="D138" s="330"/>
      <c r="E138" s="331"/>
      <c r="F138" s="67"/>
      <c r="G138" s="334"/>
      <c r="H138" s="334"/>
      <c r="I138" s="334"/>
      <c r="J138" s="334"/>
      <c r="K138" s="334"/>
      <c r="L138" s="329"/>
      <c r="M138" s="332"/>
      <c r="N138" s="332"/>
      <c r="O138" s="333"/>
      <c r="P138" s="334"/>
      <c r="Q138" s="67"/>
      <c r="R138" s="67"/>
      <c r="S138" s="67"/>
      <c r="T138" s="67"/>
      <c r="U138" s="335"/>
      <c r="V138" s="336"/>
      <c r="W138" s="330"/>
      <c r="X138" s="330"/>
      <c r="Y138" s="330"/>
      <c r="Z138" s="330"/>
      <c r="AA138" s="330"/>
      <c r="AB138" s="330"/>
      <c r="AC138" s="330"/>
      <c r="AD138" s="337"/>
      <c r="AE138" s="337"/>
      <c r="AF138" s="338"/>
      <c r="AG138" s="338"/>
      <c r="AH138" s="67"/>
      <c r="AI138" s="67"/>
      <c r="AJ138" s="67"/>
      <c r="AK138" s="67"/>
      <c r="AL138" s="67"/>
      <c r="AM138" s="67"/>
      <c r="AN138" s="67"/>
      <c r="AO138" s="67"/>
      <c r="AP138" s="67"/>
      <c r="AQ138" s="50"/>
      <c r="AR138" s="50"/>
    </row>
    <row r="139" spans="1:44" ht="13.5" customHeight="1">
      <c r="A139" s="67"/>
      <c r="B139" s="67"/>
      <c r="C139" s="329"/>
      <c r="D139" s="330"/>
      <c r="E139" s="331"/>
      <c r="F139" s="67"/>
      <c r="G139" s="334"/>
      <c r="H139" s="334"/>
      <c r="I139" s="334"/>
      <c r="J139" s="334"/>
      <c r="K139" s="334"/>
      <c r="L139" s="329"/>
      <c r="M139" s="332"/>
      <c r="N139" s="332"/>
      <c r="O139" s="333"/>
      <c r="P139" s="334"/>
      <c r="Q139" s="67"/>
      <c r="R139" s="67"/>
      <c r="S139" s="67"/>
      <c r="T139" s="67"/>
      <c r="U139" s="335"/>
      <c r="V139" s="336"/>
      <c r="W139" s="330"/>
      <c r="X139" s="330"/>
      <c r="Y139" s="330"/>
      <c r="Z139" s="330"/>
      <c r="AA139" s="330"/>
      <c r="AB139" s="330"/>
      <c r="AC139" s="330"/>
      <c r="AD139" s="337"/>
      <c r="AE139" s="337"/>
      <c r="AF139" s="338"/>
      <c r="AG139" s="338"/>
      <c r="AH139" s="67"/>
      <c r="AI139" s="67"/>
      <c r="AJ139" s="67"/>
      <c r="AK139" s="67"/>
      <c r="AL139" s="67"/>
      <c r="AM139" s="67"/>
      <c r="AN139" s="67"/>
      <c r="AO139" s="67"/>
      <c r="AP139" s="67"/>
      <c r="AQ139" s="50"/>
      <c r="AR139" s="50"/>
    </row>
    <row r="140" spans="1:44" ht="13.5" customHeight="1">
      <c r="A140" s="67"/>
      <c r="B140" s="67"/>
      <c r="C140" s="329"/>
      <c r="D140" s="330"/>
      <c r="E140" s="331"/>
      <c r="F140" s="67"/>
      <c r="G140" s="334"/>
      <c r="H140" s="334"/>
      <c r="I140" s="334"/>
      <c r="J140" s="334"/>
      <c r="K140" s="334"/>
      <c r="L140" s="329"/>
      <c r="M140" s="332"/>
      <c r="N140" s="332"/>
      <c r="O140" s="333"/>
      <c r="P140" s="334"/>
      <c r="Q140" s="67"/>
      <c r="R140" s="67"/>
      <c r="S140" s="67"/>
      <c r="T140" s="67"/>
      <c r="U140" s="335"/>
      <c r="V140" s="336"/>
      <c r="W140" s="330"/>
      <c r="X140" s="330"/>
      <c r="Y140" s="330"/>
      <c r="Z140" s="330"/>
      <c r="AA140" s="330"/>
      <c r="AB140" s="330"/>
      <c r="AC140" s="330"/>
      <c r="AD140" s="337"/>
      <c r="AE140" s="337"/>
      <c r="AF140" s="338"/>
      <c r="AG140" s="338"/>
      <c r="AH140" s="67"/>
      <c r="AI140" s="67"/>
      <c r="AJ140" s="67"/>
      <c r="AK140" s="67"/>
      <c r="AL140" s="67"/>
      <c r="AM140" s="67"/>
      <c r="AN140" s="67"/>
      <c r="AO140" s="67"/>
      <c r="AP140" s="67"/>
      <c r="AQ140" s="50"/>
      <c r="AR140" s="50"/>
    </row>
    <row r="141" spans="1:44" ht="13.5" customHeight="1">
      <c r="A141" s="67"/>
      <c r="B141" s="67"/>
      <c r="C141" s="329"/>
      <c r="D141" s="330"/>
      <c r="E141" s="331"/>
      <c r="F141" s="67"/>
      <c r="G141" s="334"/>
      <c r="H141" s="334"/>
      <c r="I141" s="334"/>
      <c r="J141" s="334"/>
      <c r="K141" s="334"/>
      <c r="L141" s="329"/>
      <c r="M141" s="332"/>
      <c r="N141" s="332"/>
      <c r="O141" s="333"/>
      <c r="P141" s="334"/>
      <c r="Q141" s="67"/>
      <c r="R141" s="67"/>
      <c r="S141" s="67"/>
      <c r="T141" s="67"/>
      <c r="U141" s="335"/>
      <c r="V141" s="336"/>
      <c r="W141" s="330"/>
      <c r="X141" s="330"/>
      <c r="Y141" s="330"/>
      <c r="Z141" s="330"/>
      <c r="AA141" s="330"/>
      <c r="AB141" s="330"/>
      <c r="AC141" s="330"/>
      <c r="AD141" s="337"/>
      <c r="AE141" s="337"/>
      <c r="AF141" s="338"/>
      <c r="AG141" s="338"/>
      <c r="AH141" s="67"/>
      <c r="AI141" s="67"/>
      <c r="AJ141" s="67"/>
      <c r="AK141" s="67"/>
      <c r="AL141" s="67"/>
      <c r="AM141" s="67"/>
      <c r="AN141" s="67"/>
      <c r="AO141" s="67"/>
      <c r="AP141" s="67"/>
      <c r="AQ141" s="50"/>
      <c r="AR141" s="50"/>
    </row>
    <row r="142" spans="1:44" ht="13.5" customHeight="1">
      <c r="A142" s="67"/>
      <c r="B142" s="67"/>
      <c r="C142" s="329"/>
      <c r="D142" s="330"/>
      <c r="E142" s="331"/>
      <c r="F142" s="67"/>
      <c r="G142" s="334"/>
      <c r="H142" s="334"/>
      <c r="I142" s="334"/>
      <c r="J142" s="334"/>
      <c r="K142" s="334"/>
      <c r="L142" s="329"/>
      <c r="M142" s="332"/>
      <c r="N142" s="332"/>
      <c r="O142" s="333"/>
      <c r="P142" s="334"/>
      <c r="Q142" s="67"/>
      <c r="R142" s="67"/>
      <c r="S142" s="67"/>
      <c r="T142" s="67"/>
      <c r="U142" s="335"/>
      <c r="V142" s="336"/>
      <c r="W142" s="330"/>
      <c r="X142" s="330"/>
      <c r="Y142" s="330"/>
      <c r="Z142" s="330"/>
      <c r="AA142" s="330"/>
      <c r="AB142" s="330"/>
      <c r="AC142" s="330"/>
      <c r="AD142" s="337"/>
      <c r="AE142" s="337"/>
      <c r="AF142" s="338"/>
      <c r="AG142" s="338"/>
      <c r="AH142" s="67"/>
      <c r="AI142" s="67"/>
      <c r="AJ142" s="67"/>
      <c r="AK142" s="67"/>
      <c r="AL142" s="67"/>
      <c r="AM142" s="67"/>
      <c r="AN142" s="67"/>
      <c r="AO142" s="67"/>
      <c r="AP142" s="67"/>
      <c r="AQ142" s="50"/>
      <c r="AR142" s="50"/>
    </row>
    <row r="143" spans="1:44" ht="13.5" customHeight="1">
      <c r="A143" s="67"/>
      <c r="B143" s="67"/>
      <c r="C143" s="329"/>
      <c r="D143" s="330"/>
      <c r="E143" s="331"/>
      <c r="F143" s="67"/>
      <c r="G143" s="334"/>
      <c r="H143" s="334"/>
      <c r="I143" s="334"/>
      <c r="J143" s="334"/>
      <c r="K143" s="334"/>
      <c r="L143" s="329"/>
      <c r="M143" s="332"/>
      <c r="N143" s="332"/>
      <c r="O143" s="333"/>
      <c r="P143" s="334"/>
      <c r="Q143" s="67"/>
      <c r="R143" s="67"/>
      <c r="S143" s="67"/>
      <c r="T143" s="67"/>
      <c r="U143" s="335"/>
      <c r="V143" s="336"/>
      <c r="W143" s="330"/>
      <c r="X143" s="330"/>
      <c r="Y143" s="330"/>
      <c r="Z143" s="330"/>
      <c r="AA143" s="330"/>
      <c r="AB143" s="330"/>
      <c r="AC143" s="330"/>
      <c r="AD143" s="337"/>
      <c r="AE143" s="337"/>
      <c r="AF143" s="338"/>
      <c r="AG143" s="338"/>
      <c r="AH143" s="67"/>
      <c r="AI143" s="67"/>
      <c r="AJ143" s="67"/>
      <c r="AK143" s="67"/>
      <c r="AL143" s="67"/>
      <c r="AM143" s="67"/>
      <c r="AN143" s="67"/>
      <c r="AO143" s="67"/>
      <c r="AP143" s="67"/>
      <c r="AQ143" s="50"/>
      <c r="AR143" s="50"/>
    </row>
    <row r="144" spans="1:44" ht="13.5" customHeight="1">
      <c r="A144" s="67"/>
      <c r="B144" s="67"/>
      <c r="C144" s="329"/>
      <c r="D144" s="330"/>
      <c r="E144" s="331"/>
      <c r="F144" s="67"/>
      <c r="G144" s="334"/>
      <c r="H144" s="334"/>
      <c r="I144" s="334"/>
      <c r="J144" s="334"/>
      <c r="K144" s="334"/>
      <c r="L144" s="329"/>
      <c r="M144" s="332"/>
      <c r="N144" s="332"/>
      <c r="O144" s="333"/>
      <c r="P144" s="334"/>
      <c r="Q144" s="67"/>
      <c r="R144" s="67"/>
      <c r="S144" s="67"/>
      <c r="T144" s="67"/>
      <c r="U144" s="335"/>
      <c r="V144" s="336"/>
      <c r="W144" s="330"/>
      <c r="X144" s="330"/>
      <c r="Y144" s="330"/>
      <c r="Z144" s="330"/>
      <c r="AA144" s="330"/>
      <c r="AB144" s="330"/>
      <c r="AC144" s="330"/>
      <c r="AD144" s="337"/>
      <c r="AE144" s="337"/>
      <c r="AF144" s="338"/>
      <c r="AG144" s="338"/>
      <c r="AH144" s="67"/>
      <c r="AI144" s="67"/>
      <c r="AJ144" s="67"/>
      <c r="AK144" s="67"/>
      <c r="AL144" s="67"/>
      <c r="AM144" s="67"/>
      <c r="AN144" s="67"/>
      <c r="AO144" s="67"/>
      <c r="AP144" s="67"/>
      <c r="AQ144" s="50"/>
      <c r="AR144" s="50"/>
    </row>
    <row r="145" spans="1:44" ht="13.5" customHeight="1">
      <c r="A145" s="67"/>
      <c r="B145" s="67"/>
      <c r="C145" s="329"/>
      <c r="D145" s="330"/>
      <c r="E145" s="331"/>
      <c r="F145" s="67"/>
      <c r="G145" s="334"/>
      <c r="H145" s="334"/>
      <c r="I145" s="334"/>
      <c r="J145" s="334"/>
      <c r="K145" s="334"/>
      <c r="L145" s="329"/>
      <c r="M145" s="332"/>
      <c r="N145" s="332"/>
      <c r="O145" s="333"/>
      <c r="P145" s="334"/>
      <c r="Q145" s="67"/>
      <c r="R145" s="67"/>
      <c r="S145" s="67"/>
      <c r="T145" s="67"/>
      <c r="U145" s="335"/>
      <c r="V145" s="336"/>
      <c r="W145" s="330"/>
      <c r="X145" s="330"/>
      <c r="Y145" s="330"/>
      <c r="Z145" s="330"/>
      <c r="AA145" s="330"/>
      <c r="AB145" s="330"/>
      <c r="AC145" s="330"/>
      <c r="AD145" s="337"/>
      <c r="AE145" s="337"/>
      <c r="AF145" s="338"/>
      <c r="AG145" s="338"/>
      <c r="AH145" s="67"/>
      <c r="AI145" s="67"/>
      <c r="AJ145" s="67"/>
      <c r="AK145" s="67"/>
      <c r="AL145" s="67"/>
      <c r="AM145" s="67"/>
      <c r="AN145" s="67"/>
      <c r="AO145" s="67"/>
      <c r="AP145" s="67"/>
      <c r="AQ145" s="50"/>
      <c r="AR145" s="50"/>
    </row>
    <row r="146" spans="1:44" ht="13.5" customHeight="1">
      <c r="A146" s="67"/>
      <c r="B146" s="67"/>
      <c r="C146" s="329"/>
      <c r="D146" s="330"/>
      <c r="E146" s="331"/>
      <c r="F146" s="67"/>
      <c r="G146" s="334"/>
      <c r="H146" s="334"/>
      <c r="I146" s="334"/>
      <c r="J146" s="334"/>
      <c r="K146" s="334"/>
      <c r="L146" s="329"/>
      <c r="M146" s="332"/>
      <c r="N146" s="332"/>
      <c r="O146" s="333"/>
      <c r="P146" s="334"/>
      <c r="Q146" s="67"/>
      <c r="R146" s="67"/>
      <c r="S146" s="67"/>
      <c r="T146" s="67"/>
      <c r="U146" s="335"/>
      <c r="V146" s="336"/>
      <c r="W146" s="330"/>
      <c r="X146" s="330"/>
      <c r="Y146" s="330"/>
      <c r="Z146" s="330"/>
      <c r="AA146" s="330"/>
      <c r="AB146" s="330"/>
      <c r="AC146" s="330"/>
      <c r="AD146" s="337"/>
      <c r="AE146" s="337"/>
      <c r="AF146" s="338"/>
      <c r="AG146" s="338"/>
      <c r="AH146" s="67"/>
      <c r="AI146" s="67"/>
      <c r="AJ146" s="67"/>
      <c r="AK146" s="67"/>
      <c r="AL146" s="67"/>
      <c r="AM146" s="67"/>
      <c r="AN146" s="67"/>
      <c r="AO146" s="67"/>
      <c r="AP146" s="67"/>
      <c r="AQ146" s="50"/>
      <c r="AR146" s="50"/>
    </row>
    <row r="147" spans="1:44" ht="13.5" customHeight="1">
      <c r="A147" s="67"/>
      <c r="B147" s="67"/>
      <c r="C147" s="329"/>
      <c r="D147" s="330"/>
      <c r="E147" s="331"/>
      <c r="F147" s="67"/>
      <c r="G147" s="334"/>
      <c r="H147" s="334"/>
      <c r="I147" s="334"/>
      <c r="J147" s="334"/>
      <c r="K147" s="334"/>
      <c r="L147" s="329"/>
      <c r="M147" s="332"/>
      <c r="N147" s="332"/>
      <c r="O147" s="333"/>
      <c r="P147" s="334"/>
      <c r="Q147" s="67"/>
      <c r="R147" s="67"/>
      <c r="S147" s="67"/>
      <c r="T147" s="67"/>
      <c r="U147" s="335"/>
      <c r="V147" s="336"/>
      <c r="W147" s="330"/>
      <c r="X147" s="330"/>
      <c r="Y147" s="330"/>
      <c r="Z147" s="330"/>
      <c r="AA147" s="330"/>
      <c r="AB147" s="330"/>
      <c r="AC147" s="330"/>
      <c r="AD147" s="337"/>
      <c r="AE147" s="337"/>
      <c r="AF147" s="338"/>
      <c r="AG147" s="338"/>
      <c r="AH147" s="67"/>
      <c r="AI147" s="67"/>
      <c r="AJ147" s="67"/>
      <c r="AK147" s="67"/>
      <c r="AL147" s="67"/>
      <c r="AM147" s="67"/>
      <c r="AN147" s="67"/>
      <c r="AO147" s="67"/>
      <c r="AP147" s="67"/>
      <c r="AQ147" s="50"/>
      <c r="AR147" s="50"/>
    </row>
    <row r="148" spans="1:44" ht="13.5" customHeight="1">
      <c r="A148" s="67"/>
      <c r="B148" s="67"/>
      <c r="C148" s="329"/>
      <c r="D148" s="330"/>
      <c r="E148" s="331"/>
      <c r="F148" s="67"/>
      <c r="G148" s="334"/>
      <c r="H148" s="334"/>
      <c r="I148" s="334"/>
      <c r="J148" s="334"/>
      <c r="K148" s="334"/>
      <c r="L148" s="329"/>
      <c r="M148" s="332"/>
      <c r="N148" s="332"/>
      <c r="O148" s="333"/>
      <c r="P148" s="334"/>
      <c r="Q148" s="67"/>
      <c r="R148" s="67"/>
      <c r="S148" s="67"/>
      <c r="T148" s="67"/>
      <c r="U148" s="335"/>
      <c r="V148" s="336"/>
      <c r="W148" s="330"/>
      <c r="X148" s="330"/>
      <c r="Y148" s="330"/>
      <c r="Z148" s="330"/>
      <c r="AA148" s="330"/>
      <c r="AB148" s="330"/>
      <c r="AC148" s="330"/>
      <c r="AD148" s="337"/>
      <c r="AE148" s="337"/>
      <c r="AF148" s="338"/>
      <c r="AG148" s="338"/>
      <c r="AH148" s="67"/>
      <c r="AI148" s="67"/>
      <c r="AJ148" s="67"/>
      <c r="AK148" s="67"/>
      <c r="AL148" s="67"/>
      <c r="AM148" s="67"/>
      <c r="AN148" s="67"/>
      <c r="AO148" s="67"/>
      <c r="AP148" s="67"/>
      <c r="AQ148" s="50"/>
      <c r="AR148" s="50"/>
    </row>
    <row r="149" spans="1:44" ht="13.5" customHeight="1">
      <c r="A149" s="67"/>
      <c r="B149" s="67"/>
      <c r="C149" s="329"/>
      <c r="D149" s="330"/>
      <c r="E149" s="331"/>
      <c r="F149" s="67"/>
      <c r="G149" s="334"/>
      <c r="H149" s="334"/>
      <c r="I149" s="334"/>
      <c r="J149" s="334"/>
      <c r="K149" s="334"/>
      <c r="L149" s="329"/>
      <c r="M149" s="332"/>
      <c r="N149" s="332"/>
      <c r="O149" s="333"/>
      <c r="P149" s="334"/>
      <c r="Q149" s="67"/>
      <c r="R149" s="67"/>
      <c r="S149" s="67"/>
      <c r="T149" s="67"/>
      <c r="U149" s="335"/>
      <c r="V149" s="336"/>
      <c r="W149" s="330"/>
      <c r="X149" s="330"/>
      <c r="Y149" s="330"/>
      <c r="Z149" s="330"/>
      <c r="AA149" s="330"/>
      <c r="AB149" s="330"/>
      <c r="AC149" s="330"/>
      <c r="AD149" s="337"/>
      <c r="AE149" s="337"/>
      <c r="AF149" s="338"/>
      <c r="AG149" s="338"/>
      <c r="AH149" s="67"/>
      <c r="AI149" s="67"/>
      <c r="AJ149" s="67"/>
      <c r="AK149" s="67"/>
      <c r="AL149" s="67"/>
      <c r="AM149" s="67"/>
      <c r="AN149" s="67"/>
      <c r="AO149" s="67"/>
      <c r="AP149" s="67"/>
      <c r="AQ149" s="50"/>
      <c r="AR149" s="50"/>
    </row>
    <row r="150" spans="1:44" ht="13.5" customHeight="1">
      <c r="A150" s="67"/>
      <c r="B150" s="67"/>
      <c r="C150" s="329"/>
      <c r="D150" s="330"/>
      <c r="E150" s="331"/>
      <c r="F150" s="67"/>
      <c r="G150" s="334"/>
      <c r="H150" s="334"/>
      <c r="I150" s="334"/>
      <c r="J150" s="334"/>
      <c r="K150" s="334"/>
      <c r="L150" s="329"/>
      <c r="M150" s="332"/>
      <c r="N150" s="332"/>
      <c r="O150" s="333"/>
      <c r="P150" s="334"/>
      <c r="Q150" s="67"/>
      <c r="R150" s="67"/>
      <c r="S150" s="67"/>
      <c r="T150" s="67"/>
      <c r="U150" s="335"/>
      <c r="V150" s="336"/>
      <c r="W150" s="330"/>
      <c r="X150" s="330"/>
      <c r="Y150" s="330"/>
      <c r="Z150" s="330"/>
      <c r="AA150" s="330"/>
      <c r="AB150" s="330"/>
      <c r="AC150" s="330"/>
      <c r="AD150" s="337"/>
      <c r="AE150" s="337"/>
      <c r="AF150" s="338"/>
      <c r="AG150" s="338"/>
      <c r="AH150" s="67"/>
      <c r="AI150" s="67"/>
      <c r="AJ150" s="67"/>
      <c r="AK150" s="67"/>
      <c r="AL150" s="67"/>
      <c r="AM150" s="67"/>
      <c r="AN150" s="67"/>
      <c r="AO150" s="67"/>
      <c r="AP150" s="67"/>
      <c r="AQ150" s="50"/>
      <c r="AR150" s="50"/>
    </row>
    <row r="151" spans="1:44" ht="13.5" customHeight="1">
      <c r="A151" s="67"/>
      <c r="B151" s="67"/>
      <c r="C151" s="329"/>
      <c r="D151" s="330"/>
      <c r="E151" s="331"/>
      <c r="F151" s="67"/>
      <c r="G151" s="334"/>
      <c r="H151" s="334"/>
      <c r="I151" s="334"/>
      <c r="J151" s="334"/>
      <c r="K151" s="334"/>
      <c r="L151" s="329"/>
      <c r="M151" s="332"/>
      <c r="N151" s="332"/>
      <c r="O151" s="333"/>
      <c r="P151" s="334"/>
      <c r="Q151" s="67"/>
      <c r="R151" s="67"/>
      <c r="S151" s="67"/>
      <c r="T151" s="67"/>
      <c r="U151" s="335"/>
      <c r="V151" s="336"/>
      <c r="W151" s="330"/>
      <c r="X151" s="330"/>
      <c r="Y151" s="330"/>
      <c r="Z151" s="330"/>
      <c r="AA151" s="330"/>
      <c r="AB151" s="330"/>
      <c r="AC151" s="330"/>
      <c r="AD151" s="337"/>
      <c r="AE151" s="337"/>
      <c r="AF151" s="338"/>
      <c r="AG151" s="338"/>
      <c r="AH151" s="67"/>
      <c r="AI151" s="67"/>
      <c r="AJ151" s="67"/>
      <c r="AK151" s="67"/>
      <c r="AL151" s="67"/>
      <c r="AM151" s="67"/>
      <c r="AN151" s="67"/>
      <c r="AO151" s="67"/>
      <c r="AP151" s="67"/>
      <c r="AQ151" s="50"/>
      <c r="AR151" s="50"/>
    </row>
    <row r="152" spans="1:44" ht="13.5" customHeight="1">
      <c r="A152" s="67"/>
      <c r="B152" s="67"/>
      <c r="C152" s="329"/>
      <c r="D152" s="330"/>
      <c r="E152" s="331"/>
      <c r="F152" s="67"/>
      <c r="G152" s="334"/>
      <c r="H152" s="334"/>
      <c r="I152" s="334"/>
      <c r="J152" s="334"/>
      <c r="K152" s="334"/>
      <c r="L152" s="329"/>
      <c r="M152" s="332"/>
      <c r="N152" s="332"/>
      <c r="O152" s="333"/>
      <c r="P152" s="334"/>
      <c r="Q152" s="67"/>
      <c r="R152" s="67"/>
      <c r="S152" s="67"/>
      <c r="T152" s="67"/>
      <c r="U152" s="335"/>
      <c r="V152" s="336"/>
      <c r="W152" s="330"/>
      <c r="X152" s="330"/>
      <c r="Y152" s="330"/>
      <c r="Z152" s="330"/>
      <c r="AA152" s="330"/>
      <c r="AB152" s="330"/>
      <c r="AC152" s="330"/>
      <c r="AD152" s="337"/>
      <c r="AE152" s="337"/>
      <c r="AF152" s="338"/>
      <c r="AG152" s="338"/>
      <c r="AH152" s="67"/>
      <c r="AI152" s="67"/>
      <c r="AJ152" s="67"/>
      <c r="AK152" s="67"/>
      <c r="AL152" s="67"/>
      <c r="AM152" s="67"/>
      <c r="AN152" s="67"/>
      <c r="AO152" s="67"/>
      <c r="AP152" s="67"/>
      <c r="AQ152" s="50"/>
      <c r="AR152" s="50"/>
    </row>
    <row r="153" spans="1:44" ht="13.5" customHeight="1">
      <c r="A153" s="67"/>
      <c r="B153" s="67"/>
      <c r="C153" s="329"/>
      <c r="D153" s="330"/>
      <c r="E153" s="331"/>
      <c r="F153" s="67"/>
      <c r="G153" s="334"/>
      <c r="H153" s="334"/>
      <c r="I153" s="334"/>
      <c r="J153" s="334"/>
      <c r="K153" s="334"/>
      <c r="L153" s="329"/>
      <c r="M153" s="332"/>
      <c r="N153" s="332"/>
      <c r="O153" s="333"/>
      <c r="P153" s="334"/>
      <c r="Q153" s="67"/>
      <c r="R153" s="67"/>
      <c r="S153" s="67"/>
      <c r="T153" s="67"/>
      <c r="U153" s="335"/>
      <c r="V153" s="336"/>
      <c r="W153" s="330"/>
      <c r="X153" s="330"/>
      <c r="Y153" s="330"/>
      <c r="Z153" s="330"/>
      <c r="AA153" s="330"/>
      <c r="AB153" s="330"/>
      <c r="AC153" s="330"/>
      <c r="AD153" s="337"/>
      <c r="AE153" s="337"/>
      <c r="AF153" s="338"/>
      <c r="AG153" s="338"/>
      <c r="AH153" s="67"/>
      <c r="AI153" s="67"/>
      <c r="AJ153" s="67"/>
      <c r="AK153" s="67"/>
      <c r="AL153" s="67"/>
      <c r="AM153" s="67"/>
      <c r="AN153" s="67"/>
      <c r="AO153" s="67"/>
      <c r="AP153" s="67"/>
      <c r="AQ153" s="50"/>
      <c r="AR153" s="50"/>
    </row>
    <row r="154" spans="1:44" ht="13.5" customHeight="1">
      <c r="A154" s="67"/>
      <c r="B154" s="67"/>
      <c r="C154" s="329"/>
      <c r="D154" s="330"/>
      <c r="E154" s="331"/>
      <c r="F154" s="67"/>
      <c r="G154" s="334"/>
      <c r="H154" s="334"/>
      <c r="I154" s="334"/>
      <c r="J154" s="334"/>
      <c r="K154" s="334"/>
      <c r="L154" s="329"/>
      <c r="M154" s="332"/>
      <c r="N154" s="332"/>
      <c r="O154" s="333"/>
      <c r="P154" s="334"/>
      <c r="Q154" s="67"/>
      <c r="R154" s="67"/>
      <c r="S154" s="67"/>
      <c r="T154" s="67"/>
      <c r="U154" s="335"/>
      <c r="V154" s="336"/>
      <c r="W154" s="330"/>
      <c r="X154" s="330"/>
      <c r="Y154" s="330"/>
      <c r="Z154" s="330"/>
      <c r="AA154" s="330"/>
      <c r="AB154" s="330"/>
      <c r="AC154" s="330"/>
      <c r="AD154" s="337"/>
      <c r="AE154" s="337"/>
      <c r="AF154" s="338"/>
      <c r="AG154" s="338"/>
      <c r="AH154" s="67"/>
      <c r="AI154" s="67"/>
      <c r="AJ154" s="67"/>
      <c r="AK154" s="67"/>
      <c r="AL154" s="67"/>
      <c r="AM154" s="67"/>
      <c r="AN154" s="67"/>
      <c r="AO154" s="67"/>
      <c r="AP154" s="67"/>
      <c r="AQ154" s="50"/>
      <c r="AR154" s="50"/>
    </row>
    <row r="155" spans="1:44" ht="13.5" customHeight="1">
      <c r="A155" s="67"/>
      <c r="B155" s="67"/>
      <c r="C155" s="329"/>
      <c r="D155" s="330"/>
      <c r="E155" s="331"/>
      <c r="F155" s="67"/>
      <c r="G155" s="334"/>
      <c r="H155" s="334"/>
      <c r="I155" s="334"/>
      <c r="J155" s="334"/>
      <c r="K155" s="334"/>
      <c r="L155" s="329"/>
      <c r="M155" s="332"/>
      <c r="N155" s="332"/>
      <c r="O155" s="333"/>
      <c r="P155" s="334"/>
      <c r="Q155" s="67"/>
      <c r="R155" s="67"/>
      <c r="S155" s="67"/>
      <c r="T155" s="67"/>
      <c r="U155" s="335"/>
      <c r="V155" s="336"/>
      <c r="W155" s="330"/>
      <c r="X155" s="330"/>
      <c r="Y155" s="330"/>
      <c r="Z155" s="330"/>
      <c r="AA155" s="330"/>
      <c r="AB155" s="330"/>
      <c r="AC155" s="330"/>
      <c r="AD155" s="337"/>
      <c r="AE155" s="337"/>
      <c r="AF155" s="338"/>
      <c r="AG155" s="338"/>
      <c r="AH155" s="67"/>
      <c r="AI155" s="67"/>
      <c r="AJ155" s="67"/>
      <c r="AK155" s="67"/>
      <c r="AL155" s="67"/>
      <c r="AM155" s="67"/>
      <c r="AN155" s="67"/>
      <c r="AO155" s="67"/>
      <c r="AP155" s="67"/>
      <c r="AQ155" s="50"/>
      <c r="AR155" s="50"/>
    </row>
    <row r="156" spans="1:44" ht="13.5" customHeight="1">
      <c r="A156" s="67"/>
      <c r="B156" s="67"/>
      <c r="C156" s="329"/>
      <c r="D156" s="330"/>
      <c r="E156" s="331"/>
      <c r="F156" s="67"/>
      <c r="G156" s="334"/>
      <c r="H156" s="334"/>
      <c r="I156" s="334"/>
      <c r="J156" s="334"/>
      <c r="K156" s="334"/>
      <c r="L156" s="329"/>
      <c r="M156" s="332"/>
      <c r="N156" s="332"/>
      <c r="O156" s="333"/>
      <c r="P156" s="334"/>
      <c r="Q156" s="67"/>
      <c r="R156" s="67"/>
      <c r="S156" s="67"/>
      <c r="T156" s="67"/>
      <c r="U156" s="335"/>
      <c r="V156" s="336"/>
      <c r="W156" s="330"/>
      <c r="X156" s="330"/>
      <c r="Y156" s="330"/>
      <c r="Z156" s="330"/>
      <c r="AA156" s="330"/>
      <c r="AB156" s="330"/>
      <c r="AC156" s="330"/>
      <c r="AD156" s="337"/>
      <c r="AE156" s="337"/>
      <c r="AF156" s="338"/>
      <c r="AG156" s="338"/>
      <c r="AH156" s="67"/>
      <c r="AI156" s="67"/>
      <c r="AJ156" s="67"/>
      <c r="AK156" s="67"/>
      <c r="AL156" s="67"/>
      <c r="AM156" s="67"/>
      <c r="AN156" s="67"/>
      <c r="AO156" s="67"/>
      <c r="AP156" s="67"/>
      <c r="AQ156" s="50"/>
      <c r="AR156" s="50"/>
    </row>
    <row r="157" spans="1:44" ht="13.5" customHeight="1">
      <c r="A157" s="67"/>
      <c r="B157" s="67"/>
      <c r="C157" s="329"/>
      <c r="D157" s="330"/>
      <c r="E157" s="331"/>
      <c r="F157" s="67"/>
      <c r="G157" s="334"/>
      <c r="H157" s="334"/>
      <c r="I157" s="334"/>
      <c r="J157" s="334"/>
      <c r="K157" s="334"/>
      <c r="L157" s="329"/>
      <c r="M157" s="332"/>
      <c r="N157" s="332"/>
      <c r="O157" s="333"/>
      <c r="P157" s="334"/>
      <c r="Q157" s="67"/>
      <c r="R157" s="67"/>
      <c r="S157" s="67"/>
      <c r="T157" s="67"/>
      <c r="U157" s="335"/>
      <c r="V157" s="336"/>
      <c r="W157" s="330"/>
      <c r="X157" s="330"/>
      <c r="Y157" s="330"/>
      <c r="Z157" s="330"/>
      <c r="AA157" s="330"/>
      <c r="AB157" s="330"/>
      <c r="AC157" s="330"/>
      <c r="AD157" s="337"/>
      <c r="AE157" s="337"/>
      <c r="AF157" s="338"/>
      <c r="AG157" s="338"/>
      <c r="AH157" s="67"/>
      <c r="AI157" s="67"/>
      <c r="AJ157" s="67"/>
      <c r="AK157" s="67"/>
      <c r="AL157" s="67"/>
      <c r="AM157" s="67"/>
      <c r="AN157" s="67"/>
      <c r="AO157" s="67"/>
      <c r="AP157" s="67"/>
      <c r="AQ157" s="50"/>
      <c r="AR157" s="50"/>
    </row>
    <row r="158" spans="1:44" ht="13.5" customHeight="1">
      <c r="A158" s="67"/>
      <c r="B158" s="67"/>
      <c r="C158" s="329"/>
      <c r="D158" s="330"/>
      <c r="E158" s="331"/>
      <c r="F158" s="67"/>
      <c r="G158" s="334"/>
      <c r="H158" s="334"/>
      <c r="I158" s="334"/>
      <c r="J158" s="334"/>
      <c r="K158" s="334"/>
      <c r="L158" s="329"/>
      <c r="M158" s="332"/>
      <c r="N158" s="332"/>
      <c r="O158" s="333"/>
      <c r="P158" s="334"/>
      <c r="Q158" s="67"/>
      <c r="R158" s="67"/>
      <c r="S158" s="67"/>
      <c r="T158" s="67"/>
      <c r="U158" s="335"/>
      <c r="V158" s="336"/>
      <c r="W158" s="330"/>
      <c r="X158" s="330"/>
      <c r="Y158" s="330"/>
      <c r="Z158" s="330"/>
      <c r="AA158" s="330"/>
      <c r="AB158" s="330"/>
      <c r="AC158" s="330"/>
      <c r="AD158" s="337"/>
      <c r="AE158" s="337"/>
      <c r="AF158" s="338"/>
      <c r="AG158" s="338"/>
      <c r="AH158" s="67"/>
      <c r="AI158" s="67"/>
      <c r="AJ158" s="67"/>
      <c r="AK158" s="67"/>
      <c r="AL158" s="67"/>
      <c r="AM158" s="67"/>
      <c r="AN158" s="67"/>
      <c r="AO158" s="67"/>
      <c r="AP158" s="67"/>
      <c r="AQ158" s="50"/>
      <c r="AR158" s="50"/>
    </row>
    <row r="159" spans="1:44" ht="13.5" customHeight="1">
      <c r="A159" s="67"/>
      <c r="B159" s="67"/>
      <c r="C159" s="329"/>
      <c r="D159" s="330"/>
      <c r="E159" s="331"/>
      <c r="F159" s="67"/>
      <c r="G159" s="334"/>
      <c r="H159" s="334"/>
      <c r="I159" s="334"/>
      <c r="J159" s="334"/>
      <c r="K159" s="334"/>
      <c r="L159" s="329"/>
      <c r="M159" s="332"/>
      <c r="N159" s="332"/>
      <c r="O159" s="333"/>
      <c r="P159" s="334"/>
      <c r="Q159" s="67"/>
      <c r="R159" s="67"/>
      <c r="S159" s="67"/>
      <c r="T159" s="67"/>
      <c r="U159" s="335"/>
      <c r="V159" s="336"/>
      <c r="W159" s="330"/>
      <c r="X159" s="330"/>
      <c r="Y159" s="330"/>
      <c r="Z159" s="330"/>
      <c r="AA159" s="330"/>
      <c r="AB159" s="330"/>
      <c r="AC159" s="330"/>
      <c r="AD159" s="337"/>
      <c r="AE159" s="337"/>
      <c r="AF159" s="338"/>
      <c r="AG159" s="338"/>
      <c r="AH159" s="67"/>
      <c r="AI159" s="67"/>
      <c r="AJ159" s="67"/>
      <c r="AK159" s="67"/>
      <c r="AL159" s="67"/>
      <c r="AM159" s="67"/>
      <c r="AN159" s="67"/>
      <c r="AO159" s="67"/>
      <c r="AP159" s="67"/>
      <c r="AQ159" s="50"/>
      <c r="AR159" s="50"/>
    </row>
    <row r="160" spans="1:44" ht="13.5" customHeight="1">
      <c r="A160" s="67"/>
      <c r="B160" s="67"/>
      <c r="C160" s="329"/>
      <c r="D160" s="330"/>
      <c r="E160" s="331"/>
      <c r="F160" s="67"/>
      <c r="G160" s="334"/>
      <c r="H160" s="334"/>
      <c r="I160" s="334"/>
      <c r="J160" s="334"/>
      <c r="K160" s="334"/>
      <c r="L160" s="329"/>
      <c r="M160" s="332"/>
      <c r="N160" s="332"/>
      <c r="O160" s="333"/>
      <c r="P160" s="334"/>
      <c r="Q160" s="67"/>
      <c r="R160" s="67"/>
      <c r="S160" s="67"/>
      <c r="T160" s="67"/>
      <c r="U160" s="335"/>
      <c r="V160" s="336"/>
      <c r="W160" s="330"/>
      <c r="X160" s="330"/>
      <c r="Y160" s="330"/>
      <c r="Z160" s="330"/>
      <c r="AA160" s="330"/>
      <c r="AB160" s="330"/>
      <c r="AC160" s="330"/>
      <c r="AD160" s="337"/>
      <c r="AE160" s="337"/>
      <c r="AF160" s="338"/>
      <c r="AG160" s="338"/>
      <c r="AH160" s="67"/>
      <c r="AI160" s="67"/>
      <c r="AJ160" s="67"/>
      <c r="AK160" s="67"/>
      <c r="AL160" s="67"/>
      <c r="AM160" s="67"/>
      <c r="AN160" s="67"/>
      <c r="AO160" s="67"/>
      <c r="AP160" s="67"/>
      <c r="AQ160" s="50"/>
      <c r="AR160" s="50"/>
    </row>
    <row r="161" spans="1:44" ht="13.5" customHeight="1">
      <c r="A161" s="67"/>
      <c r="B161" s="67"/>
      <c r="C161" s="329"/>
      <c r="D161" s="330"/>
      <c r="E161" s="331"/>
      <c r="F161" s="67"/>
      <c r="G161" s="334"/>
      <c r="H161" s="334"/>
      <c r="I161" s="334"/>
      <c r="J161" s="334"/>
      <c r="K161" s="334"/>
      <c r="L161" s="329"/>
      <c r="M161" s="332"/>
      <c r="N161" s="332"/>
      <c r="O161" s="333"/>
      <c r="P161" s="334"/>
      <c r="Q161" s="67"/>
      <c r="R161" s="67"/>
      <c r="S161" s="67"/>
      <c r="T161" s="67"/>
      <c r="U161" s="335"/>
      <c r="V161" s="336"/>
      <c r="W161" s="330"/>
      <c r="X161" s="330"/>
      <c r="Y161" s="330"/>
      <c r="Z161" s="330"/>
      <c r="AA161" s="330"/>
      <c r="AB161" s="330"/>
      <c r="AC161" s="330"/>
      <c r="AD161" s="337"/>
      <c r="AE161" s="337"/>
      <c r="AF161" s="338"/>
      <c r="AG161" s="338"/>
      <c r="AH161" s="67"/>
      <c r="AI161" s="67"/>
      <c r="AJ161" s="67"/>
      <c r="AK161" s="67"/>
      <c r="AL161" s="67"/>
      <c r="AM161" s="67"/>
      <c r="AN161" s="67"/>
      <c r="AO161" s="67"/>
      <c r="AP161" s="67"/>
      <c r="AQ161" s="50"/>
      <c r="AR161" s="50"/>
    </row>
    <row r="162" spans="1:44" ht="13.5" customHeight="1">
      <c r="A162" s="67"/>
      <c r="B162" s="67"/>
      <c r="C162" s="329"/>
      <c r="D162" s="330"/>
      <c r="E162" s="331"/>
      <c r="F162" s="67"/>
      <c r="G162" s="334"/>
      <c r="H162" s="334"/>
      <c r="I162" s="334"/>
      <c r="J162" s="334"/>
      <c r="K162" s="334"/>
      <c r="L162" s="329"/>
      <c r="M162" s="332"/>
      <c r="N162" s="332"/>
      <c r="O162" s="333"/>
      <c r="P162" s="334"/>
      <c r="Q162" s="67"/>
      <c r="R162" s="67"/>
      <c r="S162" s="67"/>
      <c r="T162" s="67"/>
      <c r="U162" s="335"/>
      <c r="V162" s="336"/>
      <c r="W162" s="330"/>
      <c r="X162" s="330"/>
      <c r="Y162" s="330"/>
      <c r="Z162" s="330"/>
      <c r="AA162" s="330"/>
      <c r="AB162" s="330"/>
      <c r="AC162" s="330"/>
      <c r="AD162" s="337"/>
      <c r="AE162" s="337"/>
      <c r="AF162" s="338"/>
      <c r="AG162" s="338"/>
      <c r="AH162" s="67"/>
      <c r="AI162" s="67"/>
      <c r="AJ162" s="67"/>
      <c r="AK162" s="67"/>
      <c r="AL162" s="67"/>
      <c r="AM162" s="67"/>
      <c r="AN162" s="67"/>
      <c r="AO162" s="67"/>
      <c r="AP162" s="67"/>
      <c r="AQ162" s="50"/>
      <c r="AR162" s="50"/>
    </row>
    <row r="163" spans="1:44" ht="13.5" customHeight="1">
      <c r="A163" s="67"/>
      <c r="B163" s="67"/>
      <c r="C163" s="329"/>
      <c r="D163" s="330"/>
      <c r="E163" s="331"/>
      <c r="F163" s="67"/>
      <c r="G163" s="334"/>
      <c r="H163" s="334"/>
      <c r="I163" s="334"/>
      <c r="J163" s="334"/>
      <c r="K163" s="334"/>
      <c r="L163" s="329"/>
      <c r="M163" s="332"/>
      <c r="N163" s="332"/>
      <c r="O163" s="333"/>
      <c r="P163" s="334"/>
      <c r="Q163" s="67"/>
      <c r="R163" s="67"/>
      <c r="S163" s="67"/>
      <c r="T163" s="67"/>
      <c r="U163" s="335"/>
      <c r="V163" s="336"/>
      <c r="W163" s="330"/>
      <c r="X163" s="330"/>
      <c r="Y163" s="330"/>
      <c r="Z163" s="330"/>
      <c r="AA163" s="330"/>
      <c r="AB163" s="330"/>
      <c r="AC163" s="330"/>
      <c r="AD163" s="337"/>
      <c r="AE163" s="337"/>
      <c r="AF163" s="338"/>
      <c r="AG163" s="338"/>
      <c r="AH163" s="67"/>
      <c r="AI163" s="67"/>
      <c r="AJ163" s="67"/>
      <c r="AK163" s="67"/>
      <c r="AL163" s="67"/>
      <c r="AM163" s="67"/>
      <c r="AN163" s="67"/>
      <c r="AO163" s="67"/>
      <c r="AP163" s="67"/>
      <c r="AQ163" s="50"/>
      <c r="AR163" s="50"/>
    </row>
    <row r="164" spans="1:44" ht="13.5" customHeight="1">
      <c r="A164" s="67"/>
      <c r="B164" s="67"/>
      <c r="C164" s="329"/>
      <c r="D164" s="330"/>
      <c r="E164" s="331"/>
      <c r="F164" s="67"/>
      <c r="G164" s="334"/>
      <c r="H164" s="334"/>
      <c r="I164" s="334"/>
      <c r="J164" s="334"/>
      <c r="K164" s="334"/>
      <c r="L164" s="329"/>
      <c r="M164" s="332"/>
      <c r="N164" s="332"/>
      <c r="O164" s="333"/>
      <c r="P164" s="334"/>
      <c r="Q164" s="67"/>
      <c r="R164" s="67"/>
      <c r="S164" s="67"/>
      <c r="T164" s="67"/>
      <c r="U164" s="335"/>
      <c r="V164" s="336"/>
      <c r="W164" s="330"/>
      <c r="X164" s="330"/>
      <c r="Y164" s="330"/>
      <c r="Z164" s="330"/>
      <c r="AA164" s="330"/>
      <c r="AB164" s="330"/>
      <c r="AC164" s="330"/>
      <c r="AD164" s="337"/>
      <c r="AE164" s="337"/>
      <c r="AF164" s="338"/>
      <c r="AG164" s="338"/>
      <c r="AH164" s="67"/>
      <c r="AI164" s="67"/>
      <c r="AJ164" s="67"/>
      <c r="AK164" s="67"/>
      <c r="AL164" s="67"/>
      <c r="AM164" s="67"/>
      <c r="AN164" s="67"/>
      <c r="AO164" s="67"/>
      <c r="AP164" s="67"/>
      <c r="AQ164" s="50"/>
      <c r="AR164" s="50"/>
    </row>
    <row r="165" spans="1:44" ht="13.5" customHeight="1">
      <c r="A165" s="67"/>
      <c r="B165" s="67"/>
      <c r="C165" s="329"/>
      <c r="D165" s="330"/>
      <c r="E165" s="331"/>
      <c r="F165" s="67"/>
      <c r="G165" s="334"/>
      <c r="H165" s="334"/>
      <c r="I165" s="334"/>
      <c r="J165" s="334"/>
      <c r="K165" s="334"/>
      <c r="L165" s="329"/>
      <c r="M165" s="332"/>
      <c r="N165" s="332"/>
      <c r="O165" s="333"/>
      <c r="P165" s="334"/>
      <c r="Q165" s="67"/>
      <c r="R165" s="67"/>
      <c r="S165" s="67"/>
      <c r="T165" s="67"/>
      <c r="U165" s="335"/>
      <c r="V165" s="336"/>
      <c r="W165" s="330"/>
      <c r="X165" s="330"/>
      <c r="Y165" s="330"/>
      <c r="Z165" s="330"/>
      <c r="AA165" s="330"/>
      <c r="AB165" s="330"/>
      <c r="AC165" s="330"/>
      <c r="AD165" s="337"/>
      <c r="AE165" s="337"/>
      <c r="AF165" s="338"/>
      <c r="AG165" s="338"/>
      <c r="AH165" s="67"/>
      <c r="AI165" s="67"/>
      <c r="AJ165" s="67"/>
      <c r="AK165" s="67"/>
      <c r="AL165" s="67"/>
      <c r="AM165" s="67"/>
      <c r="AN165" s="67"/>
      <c r="AO165" s="67"/>
      <c r="AP165" s="67"/>
      <c r="AQ165" s="50"/>
      <c r="AR165" s="50"/>
    </row>
    <row r="166" spans="1:44" ht="13.5" customHeight="1">
      <c r="A166" s="67"/>
      <c r="B166" s="67"/>
      <c r="C166" s="329"/>
      <c r="D166" s="330"/>
      <c r="E166" s="331"/>
      <c r="F166" s="67"/>
      <c r="G166" s="334"/>
      <c r="H166" s="334"/>
      <c r="I166" s="334"/>
      <c r="J166" s="334"/>
      <c r="K166" s="334"/>
      <c r="L166" s="329"/>
      <c r="M166" s="332"/>
      <c r="N166" s="332"/>
      <c r="O166" s="333"/>
      <c r="P166" s="334"/>
      <c r="Q166" s="67"/>
      <c r="R166" s="67"/>
      <c r="S166" s="67"/>
      <c r="T166" s="67"/>
      <c r="U166" s="335"/>
      <c r="V166" s="336"/>
      <c r="W166" s="330"/>
      <c r="X166" s="330"/>
      <c r="Y166" s="330"/>
      <c r="Z166" s="330"/>
      <c r="AA166" s="330"/>
      <c r="AB166" s="330"/>
      <c r="AC166" s="330"/>
      <c r="AD166" s="337"/>
      <c r="AE166" s="337"/>
      <c r="AF166" s="338"/>
      <c r="AG166" s="338"/>
      <c r="AH166" s="67"/>
      <c r="AI166" s="67"/>
      <c r="AJ166" s="67"/>
      <c r="AK166" s="67"/>
      <c r="AL166" s="67"/>
      <c r="AM166" s="67"/>
      <c r="AN166" s="67"/>
      <c r="AO166" s="67"/>
      <c r="AP166" s="67"/>
      <c r="AQ166" s="50"/>
      <c r="AR166" s="50"/>
    </row>
    <row r="167" spans="1:44" ht="13.5" customHeight="1">
      <c r="A167" s="67"/>
      <c r="B167" s="67"/>
      <c r="C167" s="329"/>
      <c r="D167" s="330"/>
      <c r="E167" s="331"/>
      <c r="F167" s="67"/>
      <c r="G167" s="334"/>
      <c r="H167" s="334"/>
      <c r="I167" s="334"/>
      <c r="J167" s="334"/>
      <c r="K167" s="334"/>
      <c r="L167" s="329"/>
      <c r="M167" s="332"/>
      <c r="N167" s="332"/>
      <c r="O167" s="333"/>
      <c r="P167" s="334"/>
      <c r="Q167" s="67"/>
      <c r="R167" s="67"/>
      <c r="S167" s="67"/>
      <c r="T167" s="67"/>
      <c r="U167" s="335"/>
      <c r="V167" s="336"/>
      <c r="W167" s="330"/>
      <c r="X167" s="330"/>
      <c r="Y167" s="330"/>
      <c r="Z167" s="330"/>
      <c r="AA167" s="330"/>
      <c r="AB167" s="330"/>
      <c r="AC167" s="330"/>
      <c r="AD167" s="337"/>
      <c r="AE167" s="337"/>
      <c r="AF167" s="338"/>
      <c r="AG167" s="338"/>
      <c r="AH167" s="67"/>
      <c r="AI167" s="67"/>
      <c r="AJ167" s="67"/>
      <c r="AK167" s="67"/>
      <c r="AL167" s="67"/>
      <c r="AM167" s="67"/>
      <c r="AN167" s="67"/>
      <c r="AO167" s="67"/>
      <c r="AP167" s="67"/>
      <c r="AQ167" s="50"/>
      <c r="AR167" s="50"/>
    </row>
    <row r="168" spans="1:44" ht="13.5" customHeight="1">
      <c r="A168" s="67"/>
      <c r="B168" s="67"/>
      <c r="C168" s="329"/>
      <c r="D168" s="330"/>
      <c r="E168" s="331"/>
      <c r="F168" s="67"/>
      <c r="G168" s="334"/>
      <c r="H168" s="334"/>
      <c r="I168" s="334"/>
      <c r="J168" s="334"/>
      <c r="K168" s="334"/>
      <c r="L168" s="329"/>
      <c r="M168" s="332"/>
      <c r="N168" s="332"/>
      <c r="O168" s="333"/>
      <c r="P168" s="334"/>
      <c r="Q168" s="67"/>
      <c r="R168" s="67"/>
      <c r="S168" s="67"/>
      <c r="T168" s="67"/>
      <c r="U168" s="335"/>
      <c r="V168" s="336"/>
      <c r="W168" s="330"/>
      <c r="X168" s="330"/>
      <c r="Y168" s="330"/>
      <c r="Z168" s="330"/>
      <c r="AA168" s="330"/>
      <c r="AB168" s="330"/>
      <c r="AC168" s="330"/>
      <c r="AD168" s="337"/>
      <c r="AE168" s="337"/>
      <c r="AF168" s="338"/>
      <c r="AG168" s="338"/>
      <c r="AH168" s="67"/>
      <c r="AI168" s="67"/>
      <c r="AJ168" s="67"/>
      <c r="AK168" s="67"/>
      <c r="AL168" s="67"/>
      <c r="AM168" s="67"/>
      <c r="AN168" s="67"/>
      <c r="AO168" s="67"/>
      <c r="AP168" s="67"/>
      <c r="AQ168" s="50"/>
      <c r="AR168" s="50"/>
    </row>
    <row r="169" spans="1:44" ht="13.5" customHeight="1">
      <c r="A169" s="67"/>
      <c r="B169" s="67"/>
      <c r="C169" s="329"/>
      <c r="D169" s="330"/>
      <c r="E169" s="331"/>
      <c r="F169" s="67"/>
      <c r="G169" s="334"/>
      <c r="H169" s="334"/>
      <c r="I169" s="334"/>
      <c r="J169" s="334"/>
      <c r="K169" s="334"/>
      <c r="L169" s="329"/>
      <c r="M169" s="332"/>
      <c r="N169" s="332"/>
      <c r="O169" s="333"/>
      <c r="P169" s="334"/>
      <c r="Q169" s="67"/>
      <c r="R169" s="67"/>
      <c r="S169" s="67"/>
      <c r="T169" s="67"/>
      <c r="U169" s="335"/>
      <c r="V169" s="336"/>
      <c r="W169" s="330"/>
      <c r="X169" s="330"/>
      <c r="Y169" s="330"/>
      <c r="Z169" s="330"/>
      <c r="AA169" s="330"/>
      <c r="AB169" s="330"/>
      <c r="AC169" s="330"/>
      <c r="AD169" s="337"/>
      <c r="AE169" s="337"/>
      <c r="AF169" s="338"/>
      <c r="AG169" s="338"/>
      <c r="AH169" s="67"/>
      <c r="AI169" s="67"/>
      <c r="AJ169" s="67"/>
      <c r="AK169" s="67"/>
      <c r="AL169" s="67"/>
      <c r="AM169" s="67"/>
      <c r="AN169" s="67"/>
      <c r="AO169" s="67"/>
      <c r="AP169" s="67"/>
      <c r="AQ169" s="50"/>
      <c r="AR169" s="50"/>
    </row>
    <row r="170" spans="1:44" ht="13.5" customHeight="1">
      <c r="A170" s="67"/>
      <c r="B170" s="67"/>
      <c r="C170" s="329"/>
      <c r="D170" s="330"/>
      <c r="E170" s="331"/>
      <c r="F170" s="67"/>
      <c r="G170" s="334"/>
      <c r="H170" s="334"/>
      <c r="I170" s="334"/>
      <c r="J170" s="334"/>
      <c r="K170" s="334"/>
      <c r="L170" s="329"/>
      <c r="M170" s="332"/>
      <c r="N170" s="332"/>
      <c r="O170" s="333"/>
      <c r="P170" s="334"/>
      <c r="Q170" s="67"/>
      <c r="R170" s="67"/>
      <c r="S170" s="67"/>
      <c r="T170" s="67"/>
      <c r="U170" s="335"/>
      <c r="V170" s="336"/>
      <c r="W170" s="330"/>
      <c r="X170" s="330"/>
      <c r="Y170" s="330"/>
      <c r="Z170" s="330"/>
      <c r="AA170" s="330"/>
      <c r="AB170" s="330"/>
      <c r="AC170" s="330"/>
      <c r="AD170" s="337"/>
      <c r="AE170" s="337"/>
      <c r="AF170" s="338"/>
      <c r="AG170" s="338"/>
      <c r="AH170" s="67"/>
      <c r="AI170" s="67"/>
      <c r="AJ170" s="67"/>
      <c r="AK170" s="67"/>
      <c r="AL170" s="67"/>
      <c r="AM170" s="67"/>
      <c r="AN170" s="67"/>
      <c r="AO170" s="67"/>
      <c r="AP170" s="67"/>
      <c r="AQ170" s="50"/>
      <c r="AR170" s="50"/>
    </row>
    <row r="171" spans="1:44" ht="13.5" customHeight="1">
      <c r="A171" s="67"/>
      <c r="B171" s="67"/>
      <c r="C171" s="329"/>
      <c r="D171" s="330"/>
      <c r="E171" s="331"/>
      <c r="F171" s="67"/>
      <c r="G171" s="334"/>
      <c r="H171" s="334"/>
      <c r="I171" s="334"/>
      <c r="J171" s="334"/>
      <c r="K171" s="334"/>
      <c r="L171" s="329"/>
      <c r="M171" s="332"/>
      <c r="N171" s="332"/>
      <c r="O171" s="333"/>
      <c r="P171" s="334"/>
      <c r="Q171" s="67"/>
      <c r="R171" s="67"/>
      <c r="S171" s="67"/>
      <c r="T171" s="67"/>
      <c r="U171" s="335"/>
      <c r="V171" s="336"/>
      <c r="W171" s="330"/>
      <c r="X171" s="330"/>
      <c r="Y171" s="330"/>
      <c r="Z171" s="330"/>
      <c r="AA171" s="330"/>
      <c r="AB171" s="330"/>
      <c r="AC171" s="330"/>
      <c r="AD171" s="337"/>
      <c r="AE171" s="337"/>
      <c r="AF171" s="338"/>
      <c r="AG171" s="338"/>
      <c r="AH171" s="67"/>
      <c r="AI171" s="67"/>
      <c r="AJ171" s="67"/>
      <c r="AK171" s="67"/>
      <c r="AL171" s="67"/>
      <c r="AM171" s="67"/>
      <c r="AN171" s="67"/>
      <c r="AO171" s="67"/>
      <c r="AP171" s="67"/>
      <c r="AQ171" s="50"/>
      <c r="AR171" s="50"/>
    </row>
    <row r="172" spans="1:44" ht="13.5" customHeight="1">
      <c r="A172" s="67"/>
      <c r="B172" s="67"/>
      <c r="C172" s="329"/>
      <c r="D172" s="330"/>
      <c r="E172" s="331"/>
      <c r="F172" s="67"/>
      <c r="G172" s="334"/>
      <c r="H172" s="334"/>
      <c r="I172" s="334"/>
      <c r="J172" s="334"/>
      <c r="K172" s="334"/>
      <c r="L172" s="329"/>
      <c r="M172" s="332"/>
      <c r="N172" s="332"/>
      <c r="O172" s="333"/>
      <c r="P172" s="334"/>
      <c r="Q172" s="67"/>
      <c r="R172" s="67"/>
      <c r="S172" s="67"/>
      <c r="T172" s="67"/>
      <c r="U172" s="335"/>
      <c r="V172" s="336"/>
      <c r="W172" s="330"/>
      <c r="X172" s="330"/>
      <c r="Y172" s="330"/>
      <c r="Z172" s="330"/>
      <c r="AA172" s="330"/>
      <c r="AB172" s="330"/>
      <c r="AC172" s="330"/>
      <c r="AD172" s="337"/>
      <c r="AE172" s="337"/>
      <c r="AF172" s="338"/>
      <c r="AG172" s="338"/>
      <c r="AH172" s="67"/>
      <c r="AI172" s="67"/>
      <c r="AJ172" s="67"/>
      <c r="AK172" s="67"/>
      <c r="AL172" s="67"/>
      <c r="AM172" s="67"/>
      <c r="AN172" s="67"/>
      <c r="AO172" s="67"/>
      <c r="AP172" s="67"/>
      <c r="AQ172" s="50"/>
      <c r="AR172" s="50"/>
    </row>
    <row r="173" spans="1:44" ht="13.5" customHeight="1">
      <c r="A173" s="67"/>
      <c r="B173" s="67"/>
      <c r="C173" s="329"/>
      <c r="D173" s="330"/>
      <c r="E173" s="331"/>
      <c r="F173" s="67"/>
      <c r="G173" s="334"/>
      <c r="H173" s="334"/>
      <c r="I173" s="334"/>
      <c r="J173" s="334"/>
      <c r="K173" s="334"/>
      <c r="L173" s="329"/>
      <c r="M173" s="332"/>
      <c r="N173" s="332"/>
      <c r="O173" s="333"/>
      <c r="P173" s="334"/>
      <c r="Q173" s="67"/>
      <c r="R173" s="67"/>
      <c r="S173" s="67"/>
      <c r="T173" s="67"/>
      <c r="U173" s="335"/>
      <c r="V173" s="336"/>
      <c r="W173" s="330"/>
      <c r="X173" s="330"/>
      <c r="Y173" s="330"/>
      <c r="Z173" s="330"/>
      <c r="AA173" s="330"/>
      <c r="AB173" s="330"/>
      <c r="AC173" s="330"/>
      <c r="AD173" s="337"/>
      <c r="AE173" s="337"/>
      <c r="AF173" s="338"/>
      <c r="AG173" s="338"/>
      <c r="AH173" s="67"/>
      <c r="AI173" s="67"/>
      <c r="AJ173" s="67"/>
      <c r="AK173" s="67"/>
      <c r="AL173" s="67"/>
      <c r="AM173" s="67"/>
      <c r="AN173" s="67"/>
      <c r="AO173" s="67"/>
      <c r="AP173" s="67"/>
      <c r="AQ173" s="50"/>
      <c r="AR173" s="50"/>
    </row>
    <row r="174" spans="1:44" ht="13.5" customHeight="1">
      <c r="A174" s="67"/>
      <c r="B174" s="67"/>
      <c r="C174" s="329"/>
      <c r="D174" s="330"/>
      <c r="E174" s="331"/>
      <c r="F174" s="67"/>
      <c r="G174" s="334"/>
      <c r="H174" s="334"/>
      <c r="I174" s="334"/>
      <c r="J174" s="334"/>
      <c r="K174" s="334"/>
      <c r="L174" s="329"/>
      <c r="M174" s="332"/>
      <c r="N174" s="332"/>
      <c r="O174" s="333"/>
      <c r="P174" s="334"/>
      <c r="Q174" s="67"/>
      <c r="R174" s="67"/>
      <c r="S174" s="67"/>
      <c r="T174" s="67"/>
      <c r="U174" s="335"/>
      <c r="V174" s="336"/>
      <c r="W174" s="330"/>
      <c r="X174" s="330"/>
      <c r="Y174" s="330"/>
      <c r="Z174" s="330"/>
      <c r="AA174" s="330"/>
      <c r="AB174" s="330"/>
      <c r="AC174" s="330"/>
      <c r="AD174" s="337"/>
      <c r="AE174" s="337"/>
      <c r="AF174" s="338"/>
      <c r="AG174" s="338"/>
      <c r="AH174" s="67"/>
      <c r="AI174" s="67"/>
      <c r="AJ174" s="67"/>
      <c r="AK174" s="67"/>
      <c r="AL174" s="67"/>
      <c r="AM174" s="67"/>
      <c r="AN174" s="67"/>
      <c r="AO174" s="67"/>
      <c r="AP174" s="67"/>
      <c r="AQ174" s="50"/>
      <c r="AR174" s="50"/>
    </row>
    <row r="175" spans="1:44" ht="13.5" customHeight="1">
      <c r="A175" s="67"/>
      <c r="B175" s="67"/>
      <c r="C175" s="329"/>
      <c r="D175" s="330"/>
      <c r="E175" s="331"/>
      <c r="F175" s="67"/>
      <c r="G175" s="334"/>
      <c r="H175" s="334"/>
      <c r="I175" s="334"/>
      <c r="J175" s="334"/>
      <c r="K175" s="334"/>
      <c r="L175" s="329"/>
      <c r="M175" s="332"/>
      <c r="N175" s="332"/>
      <c r="O175" s="333"/>
      <c r="P175" s="334"/>
      <c r="Q175" s="67"/>
      <c r="R175" s="67"/>
      <c r="S175" s="67"/>
      <c r="T175" s="67"/>
      <c r="U175" s="335"/>
      <c r="V175" s="336"/>
      <c r="W175" s="330"/>
      <c r="X175" s="330"/>
      <c r="Y175" s="330"/>
      <c r="Z175" s="330"/>
      <c r="AA175" s="330"/>
      <c r="AB175" s="330"/>
      <c r="AC175" s="330"/>
      <c r="AD175" s="337"/>
      <c r="AE175" s="337"/>
      <c r="AF175" s="338"/>
      <c r="AG175" s="338"/>
      <c r="AH175" s="67"/>
      <c r="AI175" s="67"/>
      <c r="AJ175" s="67"/>
      <c r="AK175" s="67"/>
      <c r="AL175" s="67"/>
      <c r="AM175" s="67"/>
      <c r="AN175" s="67"/>
      <c r="AO175" s="67"/>
      <c r="AP175" s="67"/>
      <c r="AQ175" s="50"/>
      <c r="AR175" s="50"/>
    </row>
    <row r="176" spans="1:44" ht="13.5" customHeight="1">
      <c r="A176" s="67"/>
      <c r="B176" s="67"/>
      <c r="C176" s="329"/>
      <c r="D176" s="330"/>
      <c r="E176" s="331"/>
      <c r="F176" s="67"/>
      <c r="G176" s="334"/>
      <c r="H176" s="334"/>
      <c r="I176" s="334"/>
      <c r="J176" s="334"/>
      <c r="K176" s="334"/>
      <c r="L176" s="329"/>
      <c r="M176" s="332"/>
      <c r="N176" s="332"/>
      <c r="O176" s="333"/>
      <c r="P176" s="334"/>
      <c r="Q176" s="67"/>
      <c r="R176" s="67"/>
      <c r="S176" s="67"/>
      <c r="T176" s="67"/>
      <c r="U176" s="335"/>
      <c r="V176" s="336"/>
      <c r="W176" s="330"/>
      <c r="X176" s="330"/>
      <c r="Y176" s="330"/>
      <c r="Z176" s="330"/>
      <c r="AA176" s="330"/>
      <c r="AB176" s="330"/>
      <c r="AC176" s="330"/>
      <c r="AD176" s="337"/>
      <c r="AE176" s="337"/>
      <c r="AF176" s="338"/>
      <c r="AG176" s="338"/>
      <c r="AH176" s="67"/>
      <c r="AI176" s="67"/>
      <c r="AJ176" s="67"/>
      <c r="AK176" s="67"/>
      <c r="AL176" s="67"/>
      <c r="AM176" s="67"/>
      <c r="AN176" s="67"/>
      <c r="AO176" s="67"/>
      <c r="AP176" s="67"/>
      <c r="AQ176" s="50"/>
      <c r="AR176" s="50"/>
    </row>
    <row r="177" spans="1:44" ht="13.5" customHeight="1">
      <c r="A177" s="67"/>
      <c r="B177" s="67"/>
      <c r="C177" s="329"/>
      <c r="D177" s="330"/>
      <c r="E177" s="331"/>
      <c r="F177" s="67"/>
      <c r="G177" s="334"/>
      <c r="H177" s="334"/>
      <c r="I177" s="334"/>
      <c r="J177" s="334"/>
      <c r="K177" s="334"/>
      <c r="L177" s="329"/>
      <c r="M177" s="332"/>
      <c r="N177" s="332"/>
      <c r="O177" s="333"/>
      <c r="P177" s="334"/>
      <c r="Q177" s="67"/>
      <c r="R177" s="67"/>
      <c r="S177" s="67"/>
      <c r="T177" s="67"/>
      <c r="U177" s="335"/>
      <c r="V177" s="336"/>
      <c r="W177" s="330"/>
      <c r="X177" s="330"/>
      <c r="Y177" s="330"/>
      <c r="Z177" s="330"/>
      <c r="AA177" s="330"/>
      <c r="AB177" s="330"/>
      <c r="AC177" s="330"/>
      <c r="AD177" s="337"/>
      <c r="AE177" s="337"/>
      <c r="AF177" s="338"/>
      <c r="AG177" s="338"/>
      <c r="AH177" s="67"/>
      <c r="AI177" s="67"/>
      <c r="AJ177" s="67"/>
      <c r="AK177" s="67"/>
      <c r="AL177" s="67"/>
      <c r="AM177" s="67"/>
      <c r="AN177" s="67"/>
      <c r="AO177" s="67"/>
      <c r="AP177" s="67"/>
      <c r="AQ177" s="50"/>
      <c r="AR177" s="50"/>
    </row>
    <row r="178" spans="1:44" ht="13.5" customHeight="1">
      <c r="A178" s="67"/>
      <c r="B178" s="67"/>
      <c r="C178" s="329"/>
      <c r="D178" s="330"/>
      <c r="E178" s="331"/>
      <c r="F178" s="67"/>
      <c r="G178" s="334"/>
      <c r="H178" s="334"/>
      <c r="I178" s="334"/>
      <c r="J178" s="334"/>
      <c r="K178" s="334"/>
      <c r="L178" s="329"/>
      <c r="M178" s="332"/>
      <c r="N178" s="332"/>
      <c r="O178" s="333"/>
      <c r="P178" s="334"/>
      <c r="Q178" s="67"/>
      <c r="R178" s="67"/>
      <c r="S178" s="67"/>
      <c r="T178" s="67"/>
      <c r="U178" s="335"/>
      <c r="V178" s="336"/>
      <c r="W178" s="330"/>
      <c r="X178" s="330"/>
      <c r="Y178" s="330"/>
      <c r="Z178" s="330"/>
      <c r="AA178" s="330"/>
      <c r="AB178" s="330"/>
      <c r="AC178" s="330"/>
      <c r="AD178" s="337"/>
      <c r="AE178" s="337"/>
      <c r="AF178" s="338"/>
      <c r="AG178" s="338"/>
      <c r="AH178" s="67"/>
      <c r="AI178" s="67"/>
      <c r="AJ178" s="67"/>
      <c r="AK178" s="67"/>
      <c r="AL178" s="67"/>
      <c r="AM178" s="67"/>
      <c r="AN178" s="67"/>
      <c r="AO178" s="67"/>
      <c r="AP178" s="67"/>
      <c r="AQ178" s="50"/>
      <c r="AR178" s="50"/>
    </row>
    <row r="179" spans="1:44" ht="13.5" customHeight="1">
      <c r="A179" s="67"/>
      <c r="B179" s="67"/>
      <c r="C179" s="329"/>
      <c r="D179" s="330"/>
      <c r="E179" s="331"/>
      <c r="F179" s="67"/>
      <c r="G179" s="334"/>
      <c r="H179" s="334"/>
      <c r="I179" s="334"/>
      <c r="J179" s="334"/>
      <c r="K179" s="334"/>
      <c r="L179" s="329"/>
      <c r="M179" s="332"/>
      <c r="N179" s="332"/>
      <c r="O179" s="333"/>
      <c r="P179" s="334"/>
      <c r="Q179" s="67"/>
      <c r="R179" s="67"/>
      <c r="S179" s="67"/>
      <c r="T179" s="67"/>
      <c r="U179" s="335"/>
      <c r="V179" s="336"/>
      <c r="W179" s="330"/>
      <c r="X179" s="330"/>
      <c r="Y179" s="330"/>
      <c r="Z179" s="330"/>
      <c r="AA179" s="330"/>
      <c r="AB179" s="330"/>
      <c r="AC179" s="330"/>
      <c r="AD179" s="337"/>
      <c r="AE179" s="337"/>
      <c r="AF179" s="338"/>
      <c r="AG179" s="338"/>
      <c r="AH179" s="67"/>
      <c r="AI179" s="67"/>
      <c r="AJ179" s="67"/>
      <c r="AK179" s="67"/>
      <c r="AL179" s="67"/>
      <c r="AM179" s="67"/>
      <c r="AN179" s="67"/>
      <c r="AO179" s="67"/>
      <c r="AP179" s="67"/>
      <c r="AQ179" s="50"/>
      <c r="AR179" s="50"/>
    </row>
    <row r="180" spans="1:44" ht="13.5" customHeight="1">
      <c r="A180" s="67"/>
      <c r="B180" s="67"/>
      <c r="C180" s="329"/>
      <c r="D180" s="330"/>
      <c r="E180" s="331"/>
      <c r="F180" s="67"/>
      <c r="G180" s="334"/>
      <c r="H180" s="334"/>
      <c r="I180" s="334"/>
      <c r="J180" s="334"/>
      <c r="K180" s="334"/>
      <c r="L180" s="329"/>
      <c r="M180" s="332"/>
      <c r="N180" s="332"/>
      <c r="O180" s="333"/>
      <c r="P180" s="334"/>
      <c r="Q180" s="67"/>
      <c r="R180" s="67"/>
      <c r="S180" s="67"/>
      <c r="T180" s="67"/>
      <c r="U180" s="335"/>
      <c r="V180" s="336"/>
      <c r="W180" s="330"/>
      <c r="X180" s="330"/>
      <c r="Y180" s="330"/>
      <c r="Z180" s="330"/>
      <c r="AA180" s="330"/>
      <c r="AB180" s="330"/>
      <c r="AC180" s="330"/>
      <c r="AD180" s="337"/>
      <c r="AE180" s="337"/>
      <c r="AF180" s="338"/>
      <c r="AG180" s="338"/>
      <c r="AH180" s="67"/>
      <c r="AI180" s="67"/>
      <c r="AJ180" s="67"/>
      <c r="AK180" s="67"/>
      <c r="AL180" s="67"/>
      <c r="AM180" s="67"/>
      <c r="AN180" s="67"/>
      <c r="AO180" s="67"/>
      <c r="AP180" s="67"/>
      <c r="AQ180" s="50"/>
      <c r="AR180" s="50"/>
    </row>
    <row r="181" spans="1:44" ht="13.5" customHeight="1">
      <c r="A181" s="67"/>
      <c r="B181" s="67"/>
      <c r="C181" s="329"/>
      <c r="D181" s="330"/>
      <c r="E181" s="331"/>
      <c r="F181" s="67"/>
      <c r="G181" s="334"/>
      <c r="H181" s="334"/>
      <c r="I181" s="334"/>
      <c r="J181" s="334"/>
      <c r="K181" s="334"/>
      <c r="L181" s="329"/>
      <c r="M181" s="332"/>
      <c r="N181" s="332"/>
      <c r="O181" s="333"/>
      <c r="P181" s="334"/>
      <c r="Q181" s="67"/>
      <c r="R181" s="67"/>
      <c r="S181" s="67"/>
      <c r="T181" s="67"/>
      <c r="U181" s="335"/>
      <c r="V181" s="336"/>
      <c r="W181" s="330"/>
      <c r="X181" s="330"/>
      <c r="Y181" s="330"/>
      <c r="Z181" s="330"/>
      <c r="AA181" s="330"/>
      <c r="AB181" s="330"/>
      <c r="AC181" s="330"/>
      <c r="AD181" s="337"/>
      <c r="AE181" s="337"/>
      <c r="AF181" s="338"/>
      <c r="AG181" s="338"/>
      <c r="AH181" s="67"/>
      <c r="AI181" s="67"/>
      <c r="AJ181" s="67"/>
      <c r="AK181" s="67"/>
      <c r="AL181" s="67"/>
      <c r="AM181" s="67"/>
      <c r="AN181" s="67"/>
      <c r="AO181" s="67"/>
      <c r="AP181" s="67"/>
      <c r="AQ181" s="50"/>
      <c r="AR181" s="50"/>
    </row>
    <row r="182" spans="1:44" ht="13.5" customHeight="1">
      <c r="A182" s="67"/>
      <c r="B182" s="67"/>
      <c r="C182" s="329"/>
      <c r="D182" s="330"/>
      <c r="E182" s="331"/>
      <c r="F182" s="67"/>
      <c r="G182" s="334"/>
      <c r="H182" s="334"/>
      <c r="I182" s="334"/>
      <c r="J182" s="334"/>
      <c r="K182" s="334"/>
      <c r="L182" s="329"/>
      <c r="M182" s="332"/>
      <c r="N182" s="332"/>
      <c r="O182" s="333"/>
      <c r="P182" s="334"/>
      <c r="Q182" s="67"/>
      <c r="R182" s="67"/>
      <c r="S182" s="67"/>
      <c r="T182" s="67"/>
      <c r="U182" s="335"/>
      <c r="V182" s="336"/>
      <c r="W182" s="330"/>
      <c r="X182" s="330"/>
      <c r="Y182" s="330"/>
      <c r="Z182" s="330"/>
      <c r="AA182" s="330"/>
      <c r="AB182" s="330"/>
      <c r="AC182" s="330"/>
      <c r="AD182" s="337"/>
      <c r="AE182" s="337"/>
      <c r="AF182" s="338"/>
      <c r="AG182" s="338"/>
      <c r="AH182" s="67"/>
      <c r="AI182" s="67"/>
      <c r="AJ182" s="67"/>
      <c r="AK182" s="67"/>
      <c r="AL182" s="67"/>
      <c r="AM182" s="67"/>
      <c r="AN182" s="67"/>
      <c r="AO182" s="67"/>
      <c r="AP182" s="67"/>
      <c r="AQ182" s="50"/>
      <c r="AR182" s="50"/>
    </row>
    <row r="183" spans="1:44" ht="13.5" customHeight="1">
      <c r="A183" s="67"/>
      <c r="B183" s="67"/>
      <c r="C183" s="329"/>
      <c r="D183" s="330"/>
      <c r="E183" s="331"/>
      <c r="F183" s="67"/>
      <c r="G183" s="334"/>
      <c r="H183" s="334"/>
      <c r="I183" s="334"/>
      <c r="J183" s="334"/>
      <c r="K183" s="334"/>
      <c r="L183" s="329"/>
      <c r="M183" s="332"/>
      <c r="N183" s="332"/>
      <c r="O183" s="333"/>
      <c r="P183" s="334"/>
      <c r="Q183" s="67"/>
      <c r="R183" s="67"/>
      <c r="S183" s="67"/>
      <c r="T183" s="67"/>
      <c r="U183" s="335"/>
      <c r="V183" s="336"/>
      <c r="W183" s="330"/>
      <c r="X183" s="330"/>
      <c r="Y183" s="330"/>
      <c r="Z183" s="330"/>
      <c r="AA183" s="330"/>
      <c r="AB183" s="330"/>
      <c r="AC183" s="330"/>
      <c r="AD183" s="337"/>
      <c r="AE183" s="337"/>
      <c r="AF183" s="338"/>
      <c r="AG183" s="338"/>
      <c r="AH183" s="67"/>
      <c r="AI183" s="67"/>
      <c r="AJ183" s="67"/>
      <c r="AK183" s="67"/>
      <c r="AL183" s="67"/>
      <c r="AM183" s="67"/>
      <c r="AN183" s="67"/>
      <c r="AO183" s="67"/>
      <c r="AP183" s="67"/>
      <c r="AQ183" s="50"/>
      <c r="AR183" s="50"/>
    </row>
    <row r="184" spans="1:44" ht="13.5" customHeight="1">
      <c r="A184" s="67"/>
      <c r="B184" s="67"/>
      <c r="C184" s="329"/>
      <c r="D184" s="330"/>
      <c r="E184" s="331"/>
      <c r="F184" s="67"/>
      <c r="G184" s="334"/>
      <c r="H184" s="334"/>
      <c r="I184" s="334"/>
      <c r="J184" s="334"/>
      <c r="K184" s="334"/>
      <c r="L184" s="329"/>
      <c r="M184" s="332"/>
      <c r="N184" s="332"/>
      <c r="O184" s="333"/>
      <c r="P184" s="334"/>
      <c r="Q184" s="67"/>
      <c r="R184" s="67"/>
      <c r="S184" s="67"/>
      <c r="T184" s="67"/>
      <c r="U184" s="335"/>
      <c r="V184" s="336"/>
      <c r="W184" s="330"/>
      <c r="X184" s="330"/>
      <c r="Y184" s="330"/>
      <c r="Z184" s="330"/>
      <c r="AA184" s="330"/>
      <c r="AB184" s="330"/>
      <c r="AC184" s="330"/>
      <c r="AD184" s="337"/>
      <c r="AE184" s="337"/>
      <c r="AF184" s="338"/>
      <c r="AG184" s="338"/>
      <c r="AH184" s="67"/>
      <c r="AI184" s="67"/>
      <c r="AJ184" s="67"/>
      <c r="AK184" s="67"/>
      <c r="AL184" s="67"/>
      <c r="AM184" s="67"/>
      <c r="AN184" s="67"/>
      <c r="AO184" s="67"/>
      <c r="AP184" s="67"/>
      <c r="AQ184" s="50"/>
      <c r="AR184" s="50"/>
    </row>
    <row r="185" spans="1:44" ht="13.5" customHeight="1">
      <c r="A185" s="67"/>
      <c r="B185" s="67"/>
      <c r="C185" s="329"/>
      <c r="D185" s="330"/>
      <c r="E185" s="331"/>
      <c r="F185" s="67"/>
      <c r="G185" s="334"/>
      <c r="H185" s="334"/>
      <c r="I185" s="334"/>
      <c r="J185" s="334"/>
      <c r="K185" s="334"/>
      <c r="L185" s="329"/>
      <c r="M185" s="332"/>
      <c r="N185" s="332"/>
      <c r="O185" s="333"/>
      <c r="P185" s="334"/>
      <c r="Q185" s="67"/>
      <c r="R185" s="67"/>
      <c r="S185" s="67"/>
      <c r="T185" s="67"/>
      <c r="U185" s="335"/>
      <c r="V185" s="336"/>
      <c r="W185" s="330"/>
      <c r="X185" s="330"/>
      <c r="Y185" s="330"/>
      <c r="Z185" s="330"/>
      <c r="AA185" s="330"/>
      <c r="AB185" s="330"/>
      <c r="AC185" s="330"/>
      <c r="AD185" s="337"/>
      <c r="AE185" s="337"/>
      <c r="AF185" s="338"/>
      <c r="AG185" s="338"/>
      <c r="AH185" s="67"/>
      <c r="AI185" s="67"/>
      <c r="AJ185" s="67"/>
      <c r="AK185" s="67"/>
      <c r="AL185" s="67"/>
      <c r="AM185" s="67"/>
      <c r="AN185" s="67"/>
      <c r="AO185" s="67"/>
      <c r="AP185" s="67"/>
      <c r="AQ185" s="50"/>
      <c r="AR185" s="50"/>
    </row>
    <row r="186" spans="1:44" ht="13.5" customHeight="1">
      <c r="A186" s="67"/>
      <c r="B186" s="67"/>
      <c r="C186" s="329"/>
      <c r="D186" s="330"/>
      <c r="E186" s="331"/>
      <c r="F186" s="67"/>
      <c r="G186" s="334"/>
      <c r="H186" s="334"/>
      <c r="I186" s="334"/>
      <c r="J186" s="334"/>
      <c r="K186" s="334"/>
      <c r="L186" s="329"/>
      <c r="M186" s="332"/>
      <c r="N186" s="332"/>
      <c r="O186" s="333"/>
      <c r="P186" s="334"/>
      <c r="Q186" s="67"/>
      <c r="R186" s="67"/>
      <c r="S186" s="67"/>
      <c r="T186" s="67"/>
      <c r="U186" s="335"/>
      <c r="V186" s="336"/>
      <c r="W186" s="330"/>
      <c r="X186" s="330"/>
      <c r="Y186" s="330"/>
      <c r="Z186" s="330"/>
      <c r="AA186" s="330"/>
      <c r="AB186" s="330"/>
      <c r="AC186" s="330"/>
      <c r="AD186" s="337"/>
      <c r="AE186" s="337"/>
      <c r="AF186" s="338"/>
      <c r="AG186" s="338"/>
      <c r="AH186" s="67"/>
      <c r="AI186" s="67"/>
      <c r="AJ186" s="67"/>
      <c r="AK186" s="67"/>
      <c r="AL186" s="67"/>
      <c r="AM186" s="67"/>
      <c r="AN186" s="67"/>
      <c r="AO186" s="67"/>
      <c r="AP186" s="67"/>
      <c r="AQ186" s="50"/>
      <c r="AR186" s="50"/>
    </row>
    <row r="187" spans="1:44" ht="13.5" customHeight="1">
      <c r="A187" s="67"/>
      <c r="B187" s="67"/>
      <c r="C187" s="329"/>
      <c r="D187" s="330"/>
      <c r="E187" s="331"/>
      <c r="F187" s="67"/>
      <c r="G187" s="334"/>
      <c r="H187" s="334"/>
      <c r="I187" s="334"/>
      <c r="J187" s="334"/>
      <c r="K187" s="334"/>
      <c r="L187" s="329"/>
      <c r="M187" s="332"/>
      <c r="N187" s="332"/>
      <c r="O187" s="333"/>
      <c r="P187" s="334"/>
      <c r="Q187" s="67"/>
      <c r="R187" s="67"/>
      <c r="S187" s="67"/>
      <c r="T187" s="67"/>
      <c r="U187" s="335"/>
      <c r="V187" s="336"/>
      <c r="W187" s="330"/>
      <c r="X187" s="330"/>
      <c r="Y187" s="330"/>
      <c r="Z187" s="330"/>
      <c r="AA187" s="330"/>
      <c r="AB187" s="330"/>
      <c r="AC187" s="330"/>
      <c r="AD187" s="337"/>
      <c r="AE187" s="337"/>
      <c r="AF187" s="338"/>
      <c r="AG187" s="338"/>
      <c r="AH187" s="67"/>
      <c r="AI187" s="67"/>
      <c r="AJ187" s="67"/>
      <c r="AK187" s="67"/>
      <c r="AL187" s="67"/>
      <c r="AM187" s="67"/>
      <c r="AN187" s="67"/>
      <c r="AO187" s="67"/>
      <c r="AP187" s="67"/>
      <c r="AQ187" s="50"/>
      <c r="AR187" s="50"/>
    </row>
    <row r="188" spans="1:44" ht="13.5" customHeight="1">
      <c r="A188" s="67"/>
      <c r="B188" s="67"/>
      <c r="C188" s="329"/>
      <c r="D188" s="330"/>
      <c r="E188" s="331"/>
      <c r="F188" s="67"/>
      <c r="G188" s="334"/>
      <c r="H188" s="334"/>
      <c r="I188" s="334"/>
      <c r="J188" s="334"/>
      <c r="K188" s="334"/>
      <c r="L188" s="329"/>
      <c r="M188" s="332"/>
      <c r="N188" s="332"/>
      <c r="O188" s="333"/>
      <c r="P188" s="334"/>
      <c r="Q188" s="67"/>
      <c r="R188" s="67"/>
      <c r="S188" s="67"/>
      <c r="T188" s="67"/>
      <c r="U188" s="335"/>
      <c r="V188" s="336"/>
      <c r="W188" s="330"/>
      <c r="X188" s="330"/>
      <c r="Y188" s="330"/>
      <c r="Z188" s="330"/>
      <c r="AA188" s="330"/>
      <c r="AB188" s="330"/>
      <c r="AC188" s="330"/>
      <c r="AD188" s="337"/>
      <c r="AE188" s="337"/>
      <c r="AF188" s="338"/>
      <c r="AG188" s="338"/>
      <c r="AH188" s="67"/>
      <c r="AI188" s="67"/>
      <c r="AJ188" s="67"/>
      <c r="AK188" s="67"/>
      <c r="AL188" s="67"/>
      <c r="AM188" s="67"/>
      <c r="AN188" s="67"/>
      <c r="AO188" s="67"/>
      <c r="AP188" s="67"/>
      <c r="AQ188" s="50"/>
      <c r="AR188" s="50"/>
    </row>
    <row r="189" spans="1:44" ht="13.5" customHeight="1">
      <c r="A189" s="67"/>
      <c r="B189" s="67"/>
      <c r="C189" s="329"/>
      <c r="D189" s="330"/>
      <c r="E189" s="331"/>
      <c r="F189" s="67"/>
      <c r="G189" s="334"/>
      <c r="H189" s="334"/>
      <c r="I189" s="334"/>
      <c r="J189" s="334"/>
      <c r="K189" s="334"/>
      <c r="L189" s="329"/>
      <c r="M189" s="332"/>
      <c r="N189" s="332"/>
      <c r="O189" s="333"/>
      <c r="P189" s="334"/>
      <c r="Q189" s="67"/>
      <c r="R189" s="67"/>
      <c r="S189" s="67"/>
      <c r="T189" s="67"/>
      <c r="U189" s="335"/>
      <c r="V189" s="336"/>
      <c r="W189" s="330"/>
      <c r="X189" s="330"/>
      <c r="Y189" s="330"/>
      <c r="Z189" s="330"/>
      <c r="AA189" s="330"/>
      <c r="AB189" s="330"/>
      <c r="AC189" s="330"/>
      <c r="AD189" s="337"/>
      <c r="AE189" s="337"/>
      <c r="AF189" s="338"/>
      <c r="AG189" s="338"/>
      <c r="AH189" s="67"/>
      <c r="AI189" s="67"/>
      <c r="AJ189" s="67"/>
      <c r="AK189" s="67"/>
      <c r="AL189" s="67"/>
      <c r="AM189" s="67"/>
      <c r="AN189" s="67"/>
      <c r="AO189" s="67"/>
      <c r="AP189" s="67"/>
      <c r="AQ189" s="50"/>
      <c r="AR189" s="50"/>
    </row>
    <row r="190" spans="1:44" ht="13.5" customHeight="1">
      <c r="A190" s="67"/>
      <c r="B190" s="67"/>
      <c r="C190" s="329"/>
      <c r="D190" s="330"/>
      <c r="E190" s="331"/>
      <c r="F190" s="67"/>
      <c r="G190" s="334"/>
      <c r="H190" s="334"/>
      <c r="I190" s="334"/>
      <c r="J190" s="334"/>
      <c r="K190" s="334"/>
      <c r="L190" s="329"/>
      <c r="M190" s="332"/>
      <c r="N190" s="332"/>
      <c r="O190" s="333"/>
      <c r="P190" s="334"/>
      <c r="Q190" s="67"/>
      <c r="R190" s="67"/>
      <c r="S190" s="67"/>
      <c r="T190" s="67"/>
      <c r="U190" s="335"/>
      <c r="V190" s="336"/>
      <c r="W190" s="330"/>
      <c r="X190" s="330"/>
      <c r="Y190" s="330"/>
      <c r="Z190" s="330"/>
      <c r="AA190" s="330"/>
      <c r="AB190" s="330"/>
      <c r="AC190" s="330"/>
      <c r="AD190" s="337"/>
      <c r="AE190" s="337"/>
      <c r="AF190" s="338"/>
      <c r="AG190" s="338"/>
      <c r="AH190" s="67"/>
      <c r="AI190" s="67"/>
      <c r="AJ190" s="67"/>
      <c r="AK190" s="67"/>
      <c r="AL190" s="67"/>
      <c r="AM190" s="67"/>
      <c r="AN190" s="67"/>
      <c r="AO190" s="67"/>
      <c r="AP190" s="67"/>
      <c r="AQ190" s="50"/>
      <c r="AR190" s="50"/>
    </row>
    <row r="191" spans="1:44" ht="13.5" customHeight="1">
      <c r="A191" s="67"/>
      <c r="B191" s="67"/>
      <c r="C191" s="329"/>
      <c r="D191" s="330"/>
      <c r="E191" s="331"/>
      <c r="F191" s="67"/>
      <c r="G191" s="334"/>
      <c r="H191" s="334"/>
      <c r="I191" s="334"/>
      <c r="J191" s="334"/>
      <c r="K191" s="334"/>
      <c r="L191" s="329"/>
      <c r="M191" s="332"/>
      <c r="N191" s="332"/>
      <c r="O191" s="333"/>
      <c r="P191" s="334"/>
      <c r="Q191" s="67"/>
      <c r="R191" s="67"/>
      <c r="S191" s="67"/>
      <c r="T191" s="67"/>
      <c r="U191" s="335"/>
      <c r="V191" s="336"/>
      <c r="W191" s="330"/>
      <c r="X191" s="330"/>
      <c r="Y191" s="330"/>
      <c r="Z191" s="330"/>
      <c r="AA191" s="330"/>
      <c r="AB191" s="330"/>
      <c r="AC191" s="330"/>
      <c r="AD191" s="337"/>
      <c r="AE191" s="337"/>
      <c r="AF191" s="338"/>
      <c r="AG191" s="338"/>
      <c r="AH191" s="67"/>
      <c r="AI191" s="67"/>
      <c r="AJ191" s="67"/>
      <c r="AK191" s="67"/>
      <c r="AL191" s="67"/>
      <c r="AM191" s="67"/>
      <c r="AN191" s="67"/>
      <c r="AO191" s="67"/>
      <c r="AP191" s="67"/>
      <c r="AQ191" s="50"/>
      <c r="AR191" s="50"/>
    </row>
    <row r="192" spans="1:44" ht="13.5" customHeight="1">
      <c r="A192" s="67"/>
      <c r="B192" s="67"/>
      <c r="C192" s="329"/>
      <c r="D192" s="330"/>
      <c r="E192" s="331"/>
      <c r="F192" s="67"/>
      <c r="G192" s="334"/>
      <c r="H192" s="334"/>
      <c r="I192" s="334"/>
      <c r="J192" s="334"/>
      <c r="K192" s="334"/>
      <c r="L192" s="329"/>
      <c r="M192" s="332"/>
      <c r="N192" s="332"/>
      <c r="O192" s="333"/>
      <c r="P192" s="334"/>
      <c r="Q192" s="67"/>
      <c r="R192" s="67"/>
      <c r="S192" s="67"/>
      <c r="T192" s="67"/>
      <c r="U192" s="335"/>
      <c r="V192" s="336"/>
      <c r="W192" s="330"/>
      <c r="X192" s="330"/>
      <c r="Y192" s="330"/>
      <c r="Z192" s="330"/>
      <c r="AA192" s="330"/>
      <c r="AB192" s="330"/>
      <c r="AC192" s="330"/>
      <c r="AD192" s="337"/>
      <c r="AE192" s="337"/>
      <c r="AF192" s="338"/>
      <c r="AG192" s="338"/>
      <c r="AH192" s="67"/>
      <c r="AI192" s="67"/>
      <c r="AJ192" s="67"/>
      <c r="AK192" s="67"/>
      <c r="AL192" s="67"/>
      <c r="AM192" s="67"/>
      <c r="AN192" s="67"/>
      <c r="AO192" s="67"/>
      <c r="AP192" s="67"/>
      <c r="AQ192" s="50"/>
      <c r="AR192" s="50"/>
    </row>
    <row r="193" spans="1:44" ht="13.5" customHeight="1">
      <c r="A193" s="67"/>
      <c r="B193" s="67"/>
      <c r="C193" s="329"/>
      <c r="D193" s="330"/>
      <c r="E193" s="331"/>
      <c r="F193" s="67"/>
      <c r="G193" s="334"/>
      <c r="H193" s="334"/>
      <c r="I193" s="334"/>
      <c r="J193" s="334"/>
      <c r="K193" s="334"/>
      <c r="L193" s="329"/>
      <c r="M193" s="332"/>
      <c r="N193" s="332"/>
      <c r="O193" s="333"/>
      <c r="P193" s="334"/>
      <c r="Q193" s="67"/>
      <c r="R193" s="67"/>
      <c r="S193" s="67"/>
      <c r="T193" s="67"/>
      <c r="U193" s="335"/>
      <c r="V193" s="336"/>
      <c r="W193" s="330"/>
      <c r="X193" s="330"/>
      <c r="Y193" s="330"/>
      <c r="Z193" s="330"/>
      <c r="AA193" s="330"/>
      <c r="AB193" s="330"/>
      <c r="AC193" s="330"/>
      <c r="AD193" s="337"/>
      <c r="AE193" s="337"/>
      <c r="AF193" s="338"/>
      <c r="AG193" s="338"/>
      <c r="AH193" s="67"/>
      <c r="AI193" s="67"/>
      <c r="AJ193" s="67"/>
      <c r="AK193" s="67"/>
      <c r="AL193" s="67"/>
      <c r="AM193" s="67"/>
      <c r="AN193" s="67"/>
      <c r="AO193" s="67"/>
      <c r="AP193" s="67"/>
      <c r="AQ193" s="50"/>
      <c r="AR193" s="50"/>
    </row>
    <row r="194" spans="1:44" ht="13.5" customHeight="1">
      <c r="A194" s="67"/>
      <c r="B194" s="67"/>
      <c r="C194" s="329"/>
      <c r="D194" s="330"/>
      <c r="E194" s="331"/>
      <c r="F194" s="67"/>
      <c r="G194" s="334"/>
      <c r="H194" s="334"/>
      <c r="I194" s="334"/>
      <c r="J194" s="334"/>
      <c r="K194" s="334"/>
      <c r="L194" s="329"/>
      <c r="M194" s="332"/>
      <c r="N194" s="332"/>
      <c r="O194" s="333"/>
      <c r="P194" s="334"/>
      <c r="Q194" s="67"/>
      <c r="R194" s="67"/>
      <c r="S194" s="67"/>
      <c r="T194" s="67"/>
      <c r="U194" s="335"/>
      <c r="V194" s="336"/>
      <c r="W194" s="330"/>
      <c r="X194" s="330"/>
      <c r="Y194" s="330"/>
      <c r="Z194" s="330"/>
      <c r="AA194" s="330"/>
      <c r="AB194" s="330"/>
      <c r="AC194" s="330"/>
      <c r="AD194" s="337"/>
      <c r="AE194" s="337"/>
      <c r="AF194" s="338"/>
      <c r="AG194" s="338"/>
      <c r="AH194" s="67"/>
      <c r="AI194" s="67"/>
      <c r="AJ194" s="67"/>
      <c r="AK194" s="67"/>
      <c r="AL194" s="67"/>
      <c r="AM194" s="67"/>
      <c r="AN194" s="67"/>
      <c r="AO194" s="67"/>
      <c r="AP194" s="67"/>
      <c r="AQ194" s="50"/>
      <c r="AR194" s="50"/>
    </row>
    <row r="195" spans="1:44" ht="13.5" customHeight="1">
      <c r="A195" s="67"/>
      <c r="B195" s="67"/>
      <c r="C195" s="329"/>
      <c r="D195" s="330"/>
      <c r="E195" s="331"/>
      <c r="F195" s="67"/>
      <c r="G195" s="334"/>
      <c r="H195" s="334"/>
      <c r="I195" s="334"/>
      <c r="J195" s="334"/>
      <c r="K195" s="334"/>
      <c r="L195" s="329"/>
      <c r="M195" s="332"/>
      <c r="N195" s="332"/>
      <c r="O195" s="333"/>
      <c r="P195" s="334"/>
      <c r="Q195" s="67"/>
      <c r="R195" s="67"/>
      <c r="S195" s="67"/>
      <c r="T195" s="67"/>
      <c r="U195" s="335"/>
      <c r="V195" s="336"/>
      <c r="W195" s="330"/>
      <c r="X195" s="330"/>
      <c r="Y195" s="330"/>
      <c r="Z195" s="330"/>
      <c r="AA195" s="330"/>
      <c r="AB195" s="330"/>
      <c r="AC195" s="330"/>
      <c r="AD195" s="337"/>
      <c r="AE195" s="337"/>
      <c r="AF195" s="338"/>
      <c r="AG195" s="338"/>
      <c r="AH195" s="67"/>
      <c r="AI195" s="67"/>
      <c r="AJ195" s="67"/>
      <c r="AK195" s="67"/>
      <c r="AL195" s="67"/>
      <c r="AM195" s="67"/>
      <c r="AN195" s="67"/>
      <c r="AO195" s="67"/>
      <c r="AP195" s="67"/>
      <c r="AQ195" s="50"/>
      <c r="AR195" s="50"/>
    </row>
    <row r="196" spans="1:44" ht="13.5" customHeight="1">
      <c r="A196" s="67"/>
      <c r="B196" s="67"/>
      <c r="C196" s="329"/>
      <c r="D196" s="330"/>
      <c r="E196" s="331"/>
      <c r="F196" s="67"/>
      <c r="G196" s="334"/>
      <c r="H196" s="334"/>
      <c r="I196" s="334"/>
      <c r="J196" s="334"/>
      <c r="K196" s="334"/>
      <c r="L196" s="329"/>
      <c r="M196" s="332"/>
      <c r="N196" s="332"/>
      <c r="O196" s="333"/>
      <c r="P196" s="334"/>
      <c r="Q196" s="67"/>
      <c r="R196" s="67"/>
      <c r="S196" s="67"/>
      <c r="T196" s="67"/>
      <c r="U196" s="335"/>
      <c r="V196" s="336"/>
      <c r="W196" s="330"/>
      <c r="X196" s="330"/>
      <c r="Y196" s="330"/>
      <c r="Z196" s="330"/>
      <c r="AA196" s="330"/>
      <c r="AB196" s="330"/>
      <c r="AC196" s="330"/>
      <c r="AD196" s="337"/>
      <c r="AE196" s="337"/>
      <c r="AF196" s="338"/>
      <c r="AG196" s="338"/>
      <c r="AH196" s="67"/>
      <c r="AI196" s="67"/>
      <c r="AJ196" s="67"/>
      <c r="AK196" s="67"/>
      <c r="AL196" s="67"/>
      <c r="AM196" s="67"/>
      <c r="AN196" s="67"/>
      <c r="AO196" s="67"/>
      <c r="AP196" s="67"/>
      <c r="AQ196" s="50"/>
      <c r="AR196" s="50"/>
    </row>
    <row r="197" spans="1:44" ht="13.5" customHeight="1">
      <c r="A197" s="67"/>
      <c r="B197" s="67"/>
      <c r="C197" s="329"/>
      <c r="D197" s="330"/>
      <c r="E197" s="331"/>
      <c r="F197" s="67"/>
      <c r="G197" s="334"/>
      <c r="H197" s="334"/>
      <c r="I197" s="334"/>
      <c r="J197" s="334"/>
      <c r="K197" s="334"/>
      <c r="L197" s="329"/>
      <c r="M197" s="332"/>
      <c r="N197" s="332"/>
      <c r="O197" s="333"/>
      <c r="P197" s="334"/>
      <c r="Q197" s="67"/>
      <c r="R197" s="67"/>
      <c r="S197" s="67"/>
      <c r="T197" s="67"/>
      <c r="U197" s="335"/>
      <c r="V197" s="336"/>
      <c r="W197" s="330"/>
      <c r="X197" s="330"/>
      <c r="Y197" s="330"/>
      <c r="Z197" s="330"/>
      <c r="AA197" s="330"/>
      <c r="AB197" s="330"/>
      <c r="AC197" s="330"/>
      <c r="AD197" s="337"/>
      <c r="AE197" s="337"/>
      <c r="AF197" s="338"/>
      <c r="AG197" s="338"/>
      <c r="AH197" s="67"/>
      <c r="AI197" s="67"/>
      <c r="AJ197" s="67"/>
      <c r="AK197" s="67"/>
      <c r="AL197" s="67"/>
      <c r="AM197" s="67"/>
      <c r="AN197" s="67"/>
      <c r="AO197" s="67"/>
      <c r="AP197" s="67"/>
      <c r="AQ197" s="50"/>
      <c r="AR197" s="50"/>
    </row>
    <row r="198" spans="1:44" ht="13.5" customHeight="1">
      <c r="A198" s="67"/>
      <c r="B198" s="67"/>
      <c r="C198" s="329"/>
      <c r="D198" s="330"/>
      <c r="E198" s="331"/>
      <c r="F198" s="67"/>
      <c r="G198" s="334"/>
      <c r="H198" s="334"/>
      <c r="I198" s="334"/>
      <c r="J198" s="334"/>
      <c r="K198" s="334"/>
      <c r="L198" s="329"/>
      <c r="M198" s="332"/>
      <c r="N198" s="332"/>
      <c r="O198" s="333"/>
      <c r="P198" s="334"/>
      <c r="Q198" s="67"/>
      <c r="R198" s="67"/>
      <c r="S198" s="67"/>
      <c r="T198" s="67"/>
      <c r="U198" s="335"/>
      <c r="V198" s="336"/>
      <c r="W198" s="330"/>
      <c r="X198" s="330"/>
      <c r="Y198" s="330"/>
      <c r="Z198" s="330"/>
      <c r="AA198" s="330"/>
      <c r="AB198" s="330"/>
      <c r="AC198" s="330"/>
      <c r="AD198" s="337"/>
      <c r="AE198" s="337"/>
      <c r="AF198" s="338"/>
      <c r="AG198" s="338"/>
      <c r="AH198" s="67"/>
      <c r="AI198" s="67"/>
      <c r="AJ198" s="67"/>
      <c r="AK198" s="67"/>
      <c r="AL198" s="67"/>
      <c r="AM198" s="67"/>
      <c r="AN198" s="67"/>
      <c r="AO198" s="67"/>
      <c r="AP198" s="67"/>
      <c r="AQ198" s="50"/>
      <c r="AR198" s="50"/>
    </row>
    <row r="199" spans="1:44" ht="13.5" customHeight="1">
      <c r="A199" s="67"/>
      <c r="B199" s="67"/>
      <c r="C199" s="329"/>
      <c r="D199" s="330"/>
      <c r="E199" s="331"/>
      <c r="F199" s="67"/>
      <c r="G199" s="334"/>
      <c r="H199" s="334"/>
      <c r="I199" s="334"/>
      <c r="J199" s="334"/>
      <c r="K199" s="334"/>
      <c r="L199" s="329"/>
      <c r="M199" s="332"/>
      <c r="N199" s="332"/>
      <c r="O199" s="333"/>
      <c r="P199" s="334"/>
      <c r="Q199" s="67"/>
      <c r="R199" s="67"/>
      <c r="S199" s="67"/>
      <c r="T199" s="67"/>
      <c r="U199" s="335"/>
      <c r="V199" s="336"/>
      <c r="W199" s="330"/>
      <c r="X199" s="330"/>
      <c r="Y199" s="330"/>
      <c r="Z199" s="330"/>
      <c r="AA199" s="330"/>
      <c r="AB199" s="330"/>
      <c r="AC199" s="330"/>
      <c r="AD199" s="337"/>
      <c r="AE199" s="337"/>
      <c r="AF199" s="338"/>
      <c r="AG199" s="338"/>
      <c r="AH199" s="67"/>
      <c r="AI199" s="67"/>
      <c r="AJ199" s="67"/>
      <c r="AK199" s="67"/>
      <c r="AL199" s="67"/>
      <c r="AM199" s="67"/>
      <c r="AN199" s="67"/>
      <c r="AO199" s="67"/>
      <c r="AP199" s="67"/>
      <c r="AQ199" s="50"/>
      <c r="AR199" s="50"/>
    </row>
    <row r="200" spans="1:44" ht="13.5" customHeight="1">
      <c r="A200" s="67"/>
      <c r="B200" s="67"/>
      <c r="C200" s="329"/>
      <c r="D200" s="330"/>
      <c r="E200" s="331"/>
      <c r="F200" s="67"/>
      <c r="G200" s="334"/>
      <c r="H200" s="334"/>
      <c r="I200" s="334"/>
      <c r="J200" s="334"/>
      <c r="K200" s="334"/>
      <c r="L200" s="329"/>
      <c r="M200" s="332"/>
      <c r="N200" s="332"/>
      <c r="O200" s="333"/>
      <c r="P200" s="334"/>
      <c r="Q200" s="67"/>
      <c r="R200" s="67"/>
      <c r="S200" s="67"/>
      <c r="T200" s="67"/>
      <c r="U200" s="335"/>
      <c r="V200" s="336"/>
      <c r="W200" s="330"/>
      <c r="X200" s="330"/>
      <c r="Y200" s="330"/>
      <c r="Z200" s="330"/>
      <c r="AA200" s="330"/>
      <c r="AB200" s="330"/>
      <c r="AC200" s="330"/>
      <c r="AD200" s="337"/>
      <c r="AE200" s="337"/>
      <c r="AF200" s="338"/>
      <c r="AG200" s="338"/>
      <c r="AH200" s="67"/>
      <c r="AI200" s="67"/>
      <c r="AJ200" s="67"/>
      <c r="AK200" s="67"/>
      <c r="AL200" s="67"/>
      <c r="AM200" s="67"/>
      <c r="AN200" s="67"/>
      <c r="AO200" s="67"/>
      <c r="AP200" s="67"/>
      <c r="AQ200" s="50"/>
      <c r="AR200" s="50"/>
    </row>
    <row r="201" spans="1:44" ht="13.5" customHeight="1">
      <c r="A201" s="67"/>
      <c r="B201" s="67"/>
      <c r="C201" s="329"/>
      <c r="D201" s="330"/>
      <c r="E201" s="331"/>
      <c r="F201" s="67"/>
      <c r="G201" s="334"/>
      <c r="H201" s="334"/>
      <c r="I201" s="334"/>
      <c r="J201" s="334"/>
      <c r="K201" s="334"/>
      <c r="L201" s="329"/>
      <c r="M201" s="332"/>
      <c r="N201" s="332"/>
      <c r="O201" s="333"/>
      <c r="P201" s="334"/>
      <c r="Q201" s="67"/>
      <c r="R201" s="67"/>
      <c r="S201" s="67"/>
      <c r="T201" s="67"/>
      <c r="U201" s="335"/>
      <c r="V201" s="336"/>
      <c r="W201" s="330"/>
      <c r="X201" s="330"/>
      <c r="Y201" s="330"/>
      <c r="Z201" s="330"/>
      <c r="AA201" s="330"/>
      <c r="AB201" s="330"/>
      <c r="AC201" s="330"/>
      <c r="AD201" s="337"/>
      <c r="AE201" s="337"/>
      <c r="AF201" s="338"/>
      <c r="AG201" s="338"/>
      <c r="AH201" s="67"/>
      <c r="AI201" s="67"/>
      <c r="AJ201" s="67"/>
      <c r="AK201" s="67"/>
      <c r="AL201" s="67"/>
      <c r="AM201" s="67"/>
      <c r="AN201" s="67"/>
      <c r="AO201" s="67"/>
      <c r="AP201" s="67"/>
      <c r="AQ201" s="50"/>
      <c r="AR201" s="50"/>
    </row>
    <row r="202" spans="1:44" ht="13.5" customHeight="1">
      <c r="A202" s="67"/>
      <c r="B202" s="67"/>
      <c r="C202" s="329"/>
      <c r="D202" s="330"/>
      <c r="E202" s="331"/>
      <c r="F202" s="67"/>
      <c r="G202" s="334"/>
      <c r="H202" s="334"/>
      <c r="I202" s="334"/>
      <c r="J202" s="334"/>
      <c r="K202" s="334"/>
      <c r="L202" s="329"/>
      <c r="M202" s="332"/>
      <c r="N202" s="332"/>
      <c r="O202" s="333"/>
      <c r="P202" s="334"/>
      <c r="Q202" s="67"/>
      <c r="R202" s="67"/>
      <c r="S202" s="67"/>
      <c r="T202" s="67"/>
      <c r="U202" s="335"/>
      <c r="V202" s="336"/>
      <c r="W202" s="330"/>
      <c r="X202" s="330"/>
      <c r="Y202" s="330"/>
      <c r="Z202" s="330"/>
      <c r="AA202" s="330"/>
      <c r="AB202" s="330"/>
      <c r="AC202" s="330"/>
      <c r="AD202" s="337"/>
      <c r="AE202" s="337"/>
      <c r="AF202" s="338"/>
      <c r="AG202" s="338"/>
      <c r="AH202" s="67"/>
      <c r="AI202" s="67"/>
      <c r="AJ202" s="67"/>
      <c r="AK202" s="67"/>
      <c r="AL202" s="67"/>
      <c r="AM202" s="67"/>
      <c r="AN202" s="67"/>
      <c r="AO202" s="67"/>
      <c r="AP202" s="67"/>
      <c r="AQ202" s="50"/>
      <c r="AR202" s="50"/>
    </row>
    <row r="203" spans="1:44" ht="13.5" customHeight="1">
      <c r="A203" s="67"/>
      <c r="B203" s="67"/>
      <c r="C203" s="329"/>
      <c r="D203" s="330"/>
      <c r="E203" s="331"/>
      <c r="F203" s="67"/>
      <c r="G203" s="334"/>
      <c r="H203" s="334"/>
      <c r="I203" s="334"/>
      <c r="J203" s="334"/>
      <c r="K203" s="334"/>
      <c r="L203" s="329"/>
      <c r="M203" s="332"/>
      <c r="N203" s="332"/>
      <c r="O203" s="333"/>
      <c r="P203" s="334"/>
      <c r="Q203" s="67"/>
      <c r="R203" s="67"/>
      <c r="S203" s="67"/>
      <c r="T203" s="67"/>
      <c r="U203" s="335"/>
      <c r="V203" s="336"/>
      <c r="W203" s="330"/>
      <c r="X203" s="330"/>
      <c r="Y203" s="330"/>
      <c r="Z203" s="330"/>
      <c r="AA203" s="330"/>
      <c r="AB203" s="330"/>
      <c r="AC203" s="330"/>
      <c r="AD203" s="337"/>
      <c r="AE203" s="337"/>
      <c r="AF203" s="338"/>
      <c r="AG203" s="338"/>
      <c r="AH203" s="67"/>
      <c r="AI203" s="67"/>
      <c r="AJ203" s="67"/>
      <c r="AK203" s="67"/>
      <c r="AL203" s="67"/>
      <c r="AM203" s="67"/>
      <c r="AN203" s="67"/>
      <c r="AO203" s="67"/>
      <c r="AP203" s="67"/>
      <c r="AQ203" s="50"/>
      <c r="AR203" s="50"/>
    </row>
    <row r="204" spans="1:44" ht="13.5" customHeight="1">
      <c r="A204" s="67"/>
      <c r="B204" s="67"/>
      <c r="C204" s="329"/>
      <c r="D204" s="330"/>
      <c r="E204" s="331"/>
      <c r="F204" s="67"/>
      <c r="G204" s="334"/>
      <c r="H204" s="334"/>
      <c r="I204" s="334"/>
      <c r="J204" s="334"/>
      <c r="K204" s="334"/>
      <c r="L204" s="329"/>
      <c r="M204" s="332"/>
      <c r="N204" s="332"/>
      <c r="O204" s="333"/>
      <c r="P204" s="334"/>
      <c r="Q204" s="67"/>
      <c r="R204" s="67"/>
      <c r="S204" s="67"/>
      <c r="T204" s="67"/>
      <c r="U204" s="335"/>
      <c r="V204" s="336"/>
      <c r="W204" s="330"/>
      <c r="X204" s="330"/>
      <c r="Y204" s="330"/>
      <c r="Z204" s="330"/>
      <c r="AA204" s="330"/>
      <c r="AB204" s="330"/>
      <c r="AC204" s="330"/>
      <c r="AD204" s="337"/>
      <c r="AE204" s="337"/>
      <c r="AF204" s="338"/>
      <c r="AG204" s="338"/>
      <c r="AH204" s="67"/>
      <c r="AI204" s="67"/>
      <c r="AJ204" s="67"/>
      <c r="AK204" s="67"/>
      <c r="AL204" s="67"/>
      <c r="AM204" s="67"/>
      <c r="AN204" s="67"/>
      <c r="AO204" s="67"/>
      <c r="AP204" s="67"/>
      <c r="AQ204" s="50"/>
      <c r="AR204" s="50"/>
    </row>
    <row r="205" spans="1:44" ht="13.5" customHeight="1">
      <c r="A205" s="67"/>
      <c r="B205" s="67"/>
      <c r="C205" s="329"/>
      <c r="D205" s="330"/>
      <c r="E205" s="331"/>
      <c r="F205" s="67"/>
      <c r="G205" s="334"/>
      <c r="H205" s="334"/>
      <c r="I205" s="334"/>
      <c r="J205" s="334"/>
      <c r="K205" s="334"/>
      <c r="L205" s="329"/>
      <c r="M205" s="332"/>
      <c r="N205" s="332"/>
      <c r="O205" s="333"/>
      <c r="P205" s="334"/>
      <c r="Q205" s="67"/>
      <c r="R205" s="67"/>
      <c r="S205" s="67"/>
      <c r="T205" s="67"/>
      <c r="U205" s="335"/>
      <c r="V205" s="336"/>
      <c r="W205" s="330"/>
      <c r="X205" s="330"/>
      <c r="Y205" s="330"/>
      <c r="Z205" s="330"/>
      <c r="AA205" s="330"/>
      <c r="AB205" s="330"/>
      <c r="AC205" s="330"/>
      <c r="AD205" s="337"/>
      <c r="AE205" s="337"/>
      <c r="AF205" s="338"/>
      <c r="AG205" s="338"/>
      <c r="AH205" s="67"/>
      <c r="AI205" s="67"/>
      <c r="AJ205" s="67"/>
      <c r="AK205" s="67"/>
      <c r="AL205" s="67"/>
      <c r="AM205" s="67"/>
      <c r="AN205" s="67"/>
      <c r="AO205" s="67"/>
      <c r="AP205" s="67"/>
      <c r="AQ205" s="50"/>
      <c r="AR205" s="50"/>
    </row>
    <row r="206" spans="1:44" ht="13.5" customHeight="1">
      <c r="A206" s="67"/>
      <c r="B206" s="67"/>
      <c r="C206" s="329"/>
      <c r="D206" s="330"/>
      <c r="E206" s="331"/>
      <c r="F206" s="67"/>
      <c r="G206" s="334"/>
      <c r="H206" s="334"/>
      <c r="I206" s="334"/>
      <c r="J206" s="334"/>
      <c r="K206" s="334"/>
      <c r="L206" s="329"/>
      <c r="M206" s="332"/>
      <c r="N206" s="332"/>
      <c r="O206" s="333"/>
      <c r="P206" s="334"/>
      <c r="Q206" s="67"/>
      <c r="R206" s="67"/>
      <c r="S206" s="67"/>
      <c r="T206" s="67"/>
      <c r="U206" s="335"/>
      <c r="V206" s="336"/>
      <c r="W206" s="330"/>
      <c r="X206" s="330"/>
      <c r="Y206" s="330"/>
      <c r="Z206" s="330"/>
      <c r="AA206" s="330"/>
      <c r="AB206" s="330"/>
      <c r="AC206" s="330"/>
      <c r="AD206" s="337"/>
      <c r="AE206" s="337"/>
      <c r="AF206" s="338"/>
      <c r="AG206" s="338"/>
      <c r="AH206" s="67"/>
      <c r="AI206" s="67"/>
      <c r="AJ206" s="67"/>
      <c r="AK206" s="67"/>
      <c r="AL206" s="67"/>
      <c r="AM206" s="67"/>
      <c r="AN206" s="67"/>
      <c r="AO206" s="67"/>
      <c r="AP206" s="67"/>
      <c r="AQ206" s="50"/>
      <c r="AR206" s="50"/>
    </row>
    <row r="207" spans="1:44" ht="13.5" customHeight="1">
      <c r="A207" s="67"/>
      <c r="B207" s="67"/>
      <c r="C207" s="329"/>
      <c r="D207" s="330"/>
      <c r="E207" s="331"/>
      <c r="F207" s="67"/>
      <c r="G207" s="334"/>
      <c r="H207" s="334"/>
      <c r="I207" s="334"/>
      <c r="J207" s="334"/>
      <c r="K207" s="334"/>
      <c r="L207" s="329"/>
      <c r="M207" s="332"/>
      <c r="N207" s="332"/>
      <c r="O207" s="333"/>
      <c r="P207" s="334"/>
      <c r="Q207" s="67"/>
      <c r="R207" s="67"/>
      <c r="S207" s="67"/>
      <c r="T207" s="67"/>
      <c r="U207" s="335"/>
      <c r="V207" s="336"/>
      <c r="W207" s="330"/>
      <c r="X207" s="330"/>
      <c r="Y207" s="330"/>
      <c r="Z207" s="330"/>
      <c r="AA207" s="330"/>
      <c r="AB207" s="330"/>
      <c r="AC207" s="330"/>
      <c r="AD207" s="337"/>
      <c r="AE207" s="337"/>
      <c r="AF207" s="338"/>
      <c r="AG207" s="338"/>
      <c r="AH207" s="67"/>
      <c r="AI207" s="67"/>
      <c r="AJ207" s="67"/>
      <c r="AK207" s="67"/>
      <c r="AL207" s="67"/>
      <c r="AM207" s="67"/>
      <c r="AN207" s="67"/>
      <c r="AO207" s="67"/>
      <c r="AP207" s="67"/>
      <c r="AQ207" s="50"/>
      <c r="AR207" s="50"/>
    </row>
    <row r="208" spans="1:44" ht="13.5" customHeight="1">
      <c r="A208" s="67"/>
      <c r="B208" s="67"/>
      <c r="C208" s="329"/>
      <c r="D208" s="330"/>
      <c r="E208" s="331"/>
      <c r="F208" s="67"/>
      <c r="G208" s="334"/>
      <c r="H208" s="334"/>
      <c r="I208" s="334"/>
      <c r="J208" s="334"/>
      <c r="K208" s="334"/>
      <c r="L208" s="329"/>
      <c r="M208" s="332"/>
      <c r="N208" s="332"/>
      <c r="O208" s="333"/>
      <c r="P208" s="334"/>
      <c r="Q208" s="67"/>
      <c r="R208" s="67"/>
      <c r="S208" s="67"/>
      <c r="T208" s="67"/>
      <c r="U208" s="335"/>
      <c r="V208" s="336"/>
      <c r="W208" s="330"/>
      <c r="X208" s="330"/>
      <c r="Y208" s="330"/>
      <c r="Z208" s="330"/>
      <c r="AA208" s="330"/>
      <c r="AB208" s="330"/>
      <c r="AC208" s="330"/>
      <c r="AD208" s="337"/>
      <c r="AE208" s="337"/>
      <c r="AF208" s="338"/>
      <c r="AG208" s="338"/>
      <c r="AH208" s="67"/>
      <c r="AI208" s="67"/>
      <c r="AJ208" s="67"/>
      <c r="AK208" s="67"/>
      <c r="AL208" s="67"/>
      <c r="AM208" s="67"/>
      <c r="AN208" s="67"/>
      <c r="AO208" s="67"/>
      <c r="AP208" s="67"/>
      <c r="AQ208" s="50"/>
      <c r="AR208" s="50"/>
    </row>
    <row r="209" spans="1:44" ht="13.5" customHeight="1">
      <c r="A209" s="67"/>
      <c r="B209" s="67"/>
      <c r="C209" s="329"/>
      <c r="D209" s="330"/>
      <c r="E209" s="331"/>
      <c r="F209" s="67"/>
      <c r="G209" s="334"/>
      <c r="H209" s="334"/>
      <c r="I209" s="334"/>
      <c r="J209" s="334"/>
      <c r="K209" s="334"/>
      <c r="L209" s="329"/>
      <c r="M209" s="332"/>
      <c r="N209" s="332"/>
      <c r="O209" s="333"/>
      <c r="P209" s="334"/>
      <c r="Q209" s="67"/>
      <c r="R209" s="67"/>
      <c r="S209" s="67"/>
      <c r="T209" s="67"/>
      <c r="U209" s="335"/>
      <c r="V209" s="336"/>
      <c r="W209" s="330"/>
      <c r="X209" s="330"/>
      <c r="Y209" s="330"/>
      <c r="Z209" s="330"/>
      <c r="AA209" s="330"/>
      <c r="AB209" s="330"/>
      <c r="AC209" s="330"/>
      <c r="AD209" s="337"/>
      <c r="AE209" s="337"/>
      <c r="AF209" s="338"/>
      <c r="AG209" s="338"/>
      <c r="AH209" s="67"/>
      <c r="AI209" s="67"/>
      <c r="AJ209" s="67"/>
      <c r="AK209" s="67"/>
      <c r="AL209" s="67"/>
      <c r="AM209" s="67"/>
      <c r="AN209" s="67"/>
      <c r="AO209" s="67"/>
      <c r="AP209" s="67"/>
      <c r="AQ209" s="50"/>
      <c r="AR209" s="50"/>
    </row>
    <row r="210" spans="1:44" ht="13.5" customHeight="1">
      <c r="A210" s="67"/>
      <c r="B210" s="67"/>
      <c r="C210" s="329"/>
      <c r="D210" s="330"/>
      <c r="E210" s="331"/>
      <c r="F210" s="67"/>
      <c r="G210" s="334"/>
      <c r="H210" s="334"/>
      <c r="I210" s="334"/>
      <c r="J210" s="334"/>
      <c r="K210" s="334"/>
      <c r="L210" s="329"/>
      <c r="M210" s="332"/>
      <c r="N210" s="332"/>
      <c r="O210" s="333"/>
      <c r="P210" s="334"/>
      <c r="Q210" s="67"/>
      <c r="R210" s="67"/>
      <c r="S210" s="67"/>
      <c r="T210" s="67"/>
      <c r="U210" s="335"/>
      <c r="V210" s="336"/>
      <c r="W210" s="330"/>
      <c r="X210" s="330"/>
      <c r="Y210" s="330"/>
      <c r="Z210" s="330"/>
      <c r="AA210" s="330"/>
      <c r="AB210" s="330"/>
      <c r="AC210" s="330"/>
      <c r="AD210" s="337"/>
      <c r="AE210" s="337"/>
      <c r="AF210" s="338"/>
      <c r="AG210" s="338"/>
      <c r="AH210" s="67"/>
      <c r="AI210" s="67"/>
      <c r="AJ210" s="67"/>
      <c r="AK210" s="67"/>
      <c r="AL210" s="67"/>
      <c r="AM210" s="67"/>
      <c r="AN210" s="67"/>
      <c r="AO210" s="67"/>
      <c r="AP210" s="67"/>
      <c r="AQ210" s="50"/>
      <c r="AR210" s="50"/>
    </row>
    <row r="211" spans="1:44" ht="13.5" customHeight="1">
      <c r="A211" s="67"/>
      <c r="B211" s="67"/>
      <c r="C211" s="329"/>
      <c r="D211" s="330"/>
      <c r="E211" s="331"/>
      <c r="F211" s="67"/>
      <c r="G211" s="334"/>
      <c r="H211" s="334"/>
      <c r="I211" s="334"/>
      <c r="J211" s="334"/>
      <c r="K211" s="334"/>
      <c r="L211" s="329"/>
      <c r="M211" s="332"/>
      <c r="N211" s="332"/>
      <c r="O211" s="333"/>
      <c r="P211" s="334"/>
      <c r="Q211" s="67"/>
      <c r="R211" s="67"/>
      <c r="S211" s="67"/>
      <c r="T211" s="67"/>
      <c r="U211" s="335"/>
      <c r="V211" s="336"/>
      <c r="W211" s="330"/>
      <c r="X211" s="330"/>
      <c r="Y211" s="330"/>
      <c r="Z211" s="330"/>
      <c r="AA211" s="330"/>
      <c r="AB211" s="330"/>
      <c r="AC211" s="330"/>
      <c r="AD211" s="337"/>
      <c r="AE211" s="337"/>
      <c r="AF211" s="338"/>
      <c r="AG211" s="338"/>
      <c r="AH211" s="67"/>
      <c r="AI211" s="67"/>
      <c r="AJ211" s="67"/>
      <c r="AK211" s="67"/>
      <c r="AL211" s="67"/>
      <c r="AM211" s="67"/>
      <c r="AN211" s="67"/>
      <c r="AO211" s="67"/>
      <c r="AP211" s="67"/>
      <c r="AQ211" s="50"/>
      <c r="AR211" s="50"/>
    </row>
    <row r="212" spans="1:44" ht="13.5" customHeight="1">
      <c r="A212" s="67"/>
      <c r="B212" s="67"/>
      <c r="C212" s="329"/>
      <c r="D212" s="330"/>
      <c r="E212" s="331"/>
      <c r="F212" s="67"/>
      <c r="G212" s="334"/>
      <c r="H212" s="334"/>
      <c r="I212" s="334"/>
      <c r="J212" s="334"/>
      <c r="K212" s="334"/>
      <c r="L212" s="329"/>
      <c r="M212" s="332"/>
      <c r="N212" s="332"/>
      <c r="O212" s="333"/>
      <c r="P212" s="334"/>
      <c r="Q212" s="67"/>
      <c r="R212" s="67"/>
      <c r="S212" s="67"/>
      <c r="T212" s="67"/>
      <c r="U212" s="335"/>
      <c r="V212" s="336"/>
      <c r="W212" s="330"/>
      <c r="X212" s="330"/>
      <c r="Y212" s="330"/>
      <c r="Z212" s="330"/>
      <c r="AA212" s="330"/>
      <c r="AB212" s="330"/>
      <c r="AC212" s="330"/>
      <c r="AD212" s="337"/>
      <c r="AE212" s="337"/>
      <c r="AF212" s="338"/>
      <c r="AG212" s="338"/>
      <c r="AH212" s="67"/>
      <c r="AI212" s="67"/>
      <c r="AJ212" s="67"/>
      <c r="AK212" s="67"/>
      <c r="AL212" s="67"/>
      <c r="AM212" s="67"/>
      <c r="AN212" s="67"/>
      <c r="AO212" s="67"/>
      <c r="AP212" s="67"/>
      <c r="AQ212" s="50"/>
      <c r="AR212" s="50"/>
    </row>
    <row r="213" spans="1:44" ht="13.5" customHeight="1">
      <c r="A213" s="67"/>
      <c r="B213" s="67"/>
      <c r="C213" s="329"/>
      <c r="D213" s="330"/>
      <c r="E213" s="331"/>
      <c r="F213" s="67"/>
      <c r="G213" s="334"/>
      <c r="H213" s="334"/>
      <c r="I213" s="334"/>
      <c r="J213" s="334"/>
      <c r="K213" s="334"/>
      <c r="L213" s="329"/>
      <c r="M213" s="332"/>
      <c r="N213" s="332"/>
      <c r="O213" s="333"/>
      <c r="P213" s="334"/>
      <c r="Q213" s="67"/>
      <c r="R213" s="67"/>
      <c r="S213" s="67"/>
      <c r="T213" s="67"/>
      <c r="U213" s="335"/>
      <c r="V213" s="336"/>
      <c r="W213" s="330"/>
      <c r="X213" s="330"/>
      <c r="Y213" s="330"/>
      <c r="Z213" s="330"/>
      <c r="AA213" s="330"/>
      <c r="AB213" s="330"/>
      <c r="AC213" s="330"/>
      <c r="AD213" s="337"/>
      <c r="AE213" s="337"/>
      <c r="AF213" s="338"/>
      <c r="AG213" s="338"/>
      <c r="AH213" s="67"/>
      <c r="AI213" s="67"/>
      <c r="AJ213" s="67"/>
      <c r="AK213" s="67"/>
      <c r="AL213" s="67"/>
      <c r="AM213" s="67"/>
      <c r="AN213" s="67"/>
      <c r="AO213" s="67"/>
      <c r="AP213" s="67"/>
      <c r="AQ213" s="50"/>
      <c r="AR213" s="50"/>
    </row>
    <row r="214" spans="1:44" ht="13.5" customHeight="1">
      <c r="A214" s="67"/>
      <c r="B214" s="67"/>
      <c r="C214" s="329"/>
      <c r="D214" s="330"/>
      <c r="E214" s="331"/>
      <c r="F214" s="67"/>
      <c r="G214" s="334"/>
      <c r="H214" s="334"/>
      <c r="I214" s="334"/>
      <c r="J214" s="334"/>
      <c r="K214" s="334"/>
      <c r="L214" s="329"/>
      <c r="M214" s="332"/>
      <c r="N214" s="332"/>
      <c r="O214" s="333"/>
      <c r="P214" s="334"/>
      <c r="Q214" s="67"/>
      <c r="R214" s="67"/>
      <c r="S214" s="67"/>
      <c r="T214" s="67"/>
      <c r="U214" s="335"/>
      <c r="V214" s="336"/>
      <c r="W214" s="330"/>
      <c r="X214" s="330"/>
      <c r="Y214" s="330"/>
      <c r="Z214" s="330"/>
      <c r="AA214" s="330"/>
      <c r="AB214" s="330"/>
      <c r="AC214" s="330"/>
      <c r="AD214" s="337"/>
      <c r="AE214" s="337"/>
      <c r="AF214" s="338"/>
      <c r="AG214" s="338"/>
      <c r="AH214" s="67"/>
      <c r="AI214" s="67"/>
      <c r="AJ214" s="67"/>
      <c r="AK214" s="67"/>
      <c r="AL214" s="67"/>
      <c r="AM214" s="67"/>
      <c r="AN214" s="67"/>
      <c r="AO214" s="67"/>
      <c r="AP214" s="67"/>
      <c r="AQ214" s="50"/>
      <c r="AR214" s="50"/>
    </row>
    <row r="215" spans="1:44" ht="13.5" customHeight="1">
      <c r="A215" s="67"/>
      <c r="B215" s="67"/>
      <c r="C215" s="329"/>
      <c r="D215" s="330"/>
      <c r="E215" s="331"/>
      <c r="F215" s="67"/>
      <c r="G215" s="334"/>
      <c r="H215" s="334"/>
      <c r="I215" s="334"/>
      <c r="J215" s="334"/>
      <c r="K215" s="334"/>
      <c r="L215" s="329"/>
      <c r="M215" s="332"/>
      <c r="N215" s="332"/>
      <c r="O215" s="333"/>
      <c r="P215" s="334"/>
      <c r="Q215" s="67"/>
      <c r="R215" s="67"/>
      <c r="S215" s="67"/>
      <c r="T215" s="67"/>
      <c r="U215" s="335"/>
      <c r="V215" s="336"/>
      <c r="W215" s="330"/>
      <c r="X215" s="330"/>
      <c r="Y215" s="330"/>
      <c r="Z215" s="330"/>
      <c r="AA215" s="330"/>
      <c r="AB215" s="330"/>
      <c r="AC215" s="330"/>
      <c r="AD215" s="337"/>
      <c r="AE215" s="337"/>
      <c r="AF215" s="338"/>
      <c r="AG215" s="338"/>
      <c r="AH215" s="67"/>
      <c r="AI215" s="67"/>
      <c r="AJ215" s="67"/>
      <c r="AK215" s="67"/>
      <c r="AL215" s="67"/>
      <c r="AM215" s="67"/>
      <c r="AN215" s="67"/>
      <c r="AO215" s="67"/>
      <c r="AP215" s="67"/>
      <c r="AQ215" s="50"/>
      <c r="AR215" s="50"/>
    </row>
    <row r="216" spans="1:44" ht="13.5" customHeight="1">
      <c r="A216" s="67"/>
      <c r="B216" s="67"/>
      <c r="C216" s="329"/>
      <c r="D216" s="330"/>
      <c r="E216" s="331"/>
      <c r="F216" s="67"/>
      <c r="G216" s="334"/>
      <c r="H216" s="334"/>
      <c r="I216" s="334"/>
      <c r="J216" s="334"/>
      <c r="K216" s="334"/>
      <c r="L216" s="329"/>
      <c r="M216" s="332"/>
      <c r="N216" s="332"/>
      <c r="O216" s="333"/>
      <c r="P216" s="334"/>
      <c r="Q216" s="67"/>
      <c r="R216" s="67"/>
      <c r="S216" s="67"/>
      <c r="T216" s="67"/>
      <c r="U216" s="335"/>
      <c r="V216" s="336"/>
      <c r="W216" s="330"/>
      <c r="X216" s="330"/>
      <c r="Y216" s="330"/>
      <c r="Z216" s="330"/>
      <c r="AA216" s="330"/>
      <c r="AB216" s="330"/>
      <c r="AC216" s="330"/>
      <c r="AD216" s="337"/>
      <c r="AE216" s="337"/>
      <c r="AF216" s="338"/>
      <c r="AG216" s="338"/>
      <c r="AH216" s="67"/>
      <c r="AI216" s="67"/>
      <c r="AJ216" s="67"/>
      <c r="AK216" s="67"/>
      <c r="AL216" s="67"/>
      <c r="AM216" s="67"/>
      <c r="AN216" s="67"/>
      <c r="AO216" s="67"/>
      <c r="AP216" s="67"/>
      <c r="AQ216" s="50"/>
      <c r="AR216" s="50"/>
    </row>
    <row r="217" spans="1:44" ht="13.5" customHeight="1">
      <c r="A217" s="67"/>
      <c r="B217" s="67"/>
      <c r="C217" s="329"/>
      <c r="D217" s="330"/>
      <c r="E217" s="331"/>
      <c r="F217" s="67"/>
      <c r="G217" s="334"/>
      <c r="H217" s="334"/>
      <c r="I217" s="334"/>
      <c r="J217" s="334"/>
      <c r="K217" s="334"/>
      <c r="L217" s="329"/>
      <c r="M217" s="332"/>
      <c r="N217" s="332"/>
      <c r="O217" s="333"/>
      <c r="P217" s="334"/>
      <c r="Q217" s="67"/>
      <c r="R217" s="67"/>
      <c r="S217" s="67"/>
      <c r="T217" s="67"/>
      <c r="U217" s="335"/>
      <c r="V217" s="336"/>
      <c r="W217" s="330"/>
      <c r="X217" s="330"/>
      <c r="Y217" s="330"/>
      <c r="Z217" s="330"/>
      <c r="AA217" s="330"/>
      <c r="AB217" s="330"/>
      <c r="AC217" s="330"/>
      <c r="AD217" s="337"/>
      <c r="AE217" s="337"/>
      <c r="AF217" s="338"/>
      <c r="AG217" s="338"/>
      <c r="AH217" s="67"/>
      <c r="AI217" s="67"/>
      <c r="AJ217" s="67"/>
      <c r="AK217" s="67"/>
      <c r="AL217" s="67"/>
      <c r="AM217" s="67"/>
      <c r="AN217" s="67"/>
      <c r="AO217" s="67"/>
      <c r="AP217" s="67"/>
      <c r="AQ217" s="50"/>
      <c r="AR217" s="50"/>
    </row>
    <row r="218" spans="1:44" ht="13.5" customHeight="1">
      <c r="A218" s="67"/>
      <c r="B218" s="67"/>
      <c r="C218" s="329"/>
      <c r="D218" s="330"/>
      <c r="E218" s="331"/>
      <c r="F218" s="67"/>
      <c r="G218" s="334"/>
      <c r="H218" s="334"/>
      <c r="I218" s="334"/>
      <c r="J218" s="334"/>
      <c r="K218" s="334"/>
      <c r="L218" s="329"/>
      <c r="M218" s="332"/>
      <c r="N218" s="332"/>
      <c r="O218" s="333"/>
      <c r="P218" s="334"/>
      <c r="Q218" s="67"/>
      <c r="R218" s="67"/>
      <c r="S218" s="67"/>
      <c r="T218" s="67"/>
      <c r="U218" s="335"/>
      <c r="V218" s="336"/>
      <c r="W218" s="330"/>
      <c r="X218" s="330"/>
      <c r="Y218" s="330"/>
      <c r="Z218" s="330"/>
      <c r="AA218" s="330"/>
      <c r="AB218" s="330"/>
      <c r="AC218" s="330"/>
      <c r="AD218" s="337"/>
      <c r="AE218" s="337"/>
      <c r="AF218" s="338"/>
      <c r="AG218" s="338"/>
      <c r="AH218" s="67"/>
      <c r="AI218" s="67"/>
      <c r="AJ218" s="67"/>
      <c r="AK218" s="67"/>
      <c r="AL218" s="67"/>
      <c r="AM218" s="67"/>
      <c r="AN218" s="67"/>
      <c r="AO218" s="67"/>
      <c r="AP218" s="67"/>
      <c r="AQ218" s="50"/>
      <c r="AR218" s="50"/>
    </row>
    <row r="219" spans="1:44" ht="13.5" customHeight="1">
      <c r="A219" s="67"/>
      <c r="B219" s="67"/>
      <c r="C219" s="329"/>
      <c r="D219" s="330"/>
      <c r="E219" s="331"/>
      <c r="F219" s="67"/>
      <c r="G219" s="334"/>
      <c r="H219" s="334"/>
      <c r="I219" s="334"/>
      <c r="J219" s="334"/>
      <c r="K219" s="334"/>
      <c r="L219" s="329"/>
      <c r="M219" s="332"/>
      <c r="N219" s="332"/>
      <c r="O219" s="333"/>
      <c r="P219" s="334"/>
      <c r="Q219" s="67"/>
      <c r="R219" s="67"/>
      <c r="S219" s="67"/>
      <c r="T219" s="67"/>
      <c r="U219" s="335"/>
      <c r="V219" s="336"/>
      <c r="W219" s="330"/>
      <c r="X219" s="330"/>
      <c r="Y219" s="330"/>
      <c r="Z219" s="330"/>
      <c r="AA219" s="330"/>
      <c r="AB219" s="330"/>
      <c r="AC219" s="330"/>
      <c r="AD219" s="337"/>
      <c r="AE219" s="337"/>
      <c r="AF219" s="338"/>
      <c r="AG219" s="338"/>
      <c r="AH219" s="67"/>
      <c r="AI219" s="67"/>
      <c r="AJ219" s="67"/>
      <c r="AK219" s="67"/>
      <c r="AL219" s="67"/>
      <c r="AM219" s="67"/>
      <c r="AN219" s="67"/>
      <c r="AO219" s="67"/>
      <c r="AP219" s="67"/>
      <c r="AQ219" s="50"/>
      <c r="AR219" s="50"/>
    </row>
    <row r="220" spans="1:44" ht="13.5" customHeight="1">
      <c r="A220" s="67"/>
      <c r="B220" s="67"/>
      <c r="C220" s="329"/>
      <c r="D220" s="330"/>
      <c r="E220" s="331"/>
      <c r="F220" s="67"/>
      <c r="G220" s="334"/>
      <c r="H220" s="334"/>
      <c r="I220" s="334"/>
      <c r="J220" s="334"/>
      <c r="K220" s="334"/>
      <c r="L220" s="329"/>
      <c r="M220" s="332"/>
      <c r="N220" s="332"/>
      <c r="O220" s="333"/>
      <c r="P220" s="334"/>
      <c r="Q220" s="67"/>
      <c r="R220" s="67"/>
      <c r="S220" s="67"/>
      <c r="T220" s="67"/>
      <c r="U220" s="335"/>
      <c r="V220" s="336"/>
      <c r="W220" s="330"/>
      <c r="X220" s="330"/>
      <c r="Y220" s="330"/>
      <c r="Z220" s="330"/>
      <c r="AA220" s="330"/>
      <c r="AB220" s="330"/>
      <c r="AC220" s="330"/>
      <c r="AD220" s="337"/>
      <c r="AE220" s="337"/>
      <c r="AF220" s="338"/>
      <c r="AG220" s="338"/>
      <c r="AH220" s="67"/>
      <c r="AI220" s="67"/>
      <c r="AJ220" s="67"/>
      <c r="AK220" s="67"/>
      <c r="AL220" s="67"/>
      <c r="AM220" s="67"/>
      <c r="AN220" s="67"/>
      <c r="AO220" s="67"/>
      <c r="AP220" s="67"/>
      <c r="AQ220" s="50"/>
      <c r="AR220" s="50"/>
    </row>
    <row r="221" spans="1:44" ht="13.5" customHeight="1">
      <c r="A221" s="67"/>
      <c r="B221" s="67"/>
      <c r="C221" s="329"/>
      <c r="D221" s="330"/>
      <c r="E221" s="331"/>
      <c r="F221" s="67"/>
      <c r="G221" s="334"/>
      <c r="H221" s="334"/>
      <c r="I221" s="334"/>
      <c r="J221" s="334"/>
      <c r="K221" s="334"/>
      <c r="L221" s="329"/>
      <c r="M221" s="332"/>
      <c r="N221" s="332"/>
      <c r="O221" s="333"/>
      <c r="P221" s="334"/>
      <c r="Q221" s="67"/>
      <c r="R221" s="67"/>
      <c r="S221" s="67"/>
      <c r="T221" s="67"/>
      <c r="U221" s="335"/>
      <c r="V221" s="336"/>
      <c r="W221" s="330"/>
      <c r="X221" s="330"/>
      <c r="Y221" s="330"/>
      <c r="Z221" s="330"/>
      <c r="AA221" s="330"/>
      <c r="AB221" s="330"/>
      <c r="AC221" s="330"/>
      <c r="AD221" s="337"/>
      <c r="AE221" s="337"/>
      <c r="AF221" s="338"/>
      <c r="AG221" s="338"/>
      <c r="AH221" s="67"/>
      <c r="AI221" s="67"/>
      <c r="AJ221" s="67"/>
      <c r="AK221" s="67"/>
      <c r="AL221" s="67"/>
      <c r="AM221" s="67"/>
      <c r="AN221" s="67"/>
      <c r="AO221" s="67"/>
      <c r="AP221" s="67"/>
      <c r="AQ221" s="50"/>
      <c r="AR221" s="50"/>
    </row>
    <row r="222" spans="1:44" ht="13.5" customHeight="1">
      <c r="A222" s="67"/>
      <c r="B222" s="67"/>
      <c r="C222" s="329"/>
      <c r="D222" s="330"/>
      <c r="E222" s="331"/>
      <c r="F222" s="67"/>
      <c r="G222" s="334"/>
      <c r="H222" s="334"/>
      <c r="I222" s="334"/>
      <c r="J222" s="334"/>
      <c r="K222" s="334"/>
      <c r="L222" s="329"/>
      <c r="M222" s="332"/>
      <c r="N222" s="332"/>
      <c r="O222" s="333"/>
      <c r="P222" s="334"/>
      <c r="Q222" s="67"/>
      <c r="R222" s="67"/>
      <c r="S222" s="67"/>
      <c r="T222" s="67"/>
      <c r="U222" s="335"/>
      <c r="V222" s="336"/>
      <c r="W222" s="330"/>
      <c r="X222" s="330"/>
      <c r="Y222" s="330"/>
      <c r="Z222" s="330"/>
      <c r="AA222" s="330"/>
      <c r="AB222" s="330"/>
      <c r="AC222" s="330"/>
      <c r="AD222" s="337"/>
      <c r="AE222" s="337"/>
      <c r="AF222" s="338"/>
      <c r="AG222" s="338"/>
      <c r="AH222" s="67"/>
      <c r="AI222" s="67"/>
      <c r="AJ222" s="67"/>
      <c r="AK222" s="67"/>
      <c r="AL222" s="67"/>
      <c r="AM222" s="67"/>
      <c r="AN222" s="67"/>
      <c r="AO222" s="67"/>
      <c r="AP222" s="67"/>
      <c r="AQ222" s="50"/>
      <c r="AR222" s="50"/>
    </row>
    <row r="223" spans="1:44" ht="13.5" customHeight="1">
      <c r="A223" s="67"/>
      <c r="B223" s="67"/>
      <c r="C223" s="329"/>
      <c r="D223" s="330"/>
      <c r="E223" s="331"/>
      <c r="F223" s="67"/>
      <c r="G223" s="334"/>
      <c r="H223" s="334"/>
      <c r="I223" s="334"/>
      <c r="J223" s="334"/>
      <c r="K223" s="334"/>
      <c r="L223" s="329"/>
      <c r="M223" s="332"/>
      <c r="N223" s="332"/>
      <c r="O223" s="333"/>
      <c r="P223" s="334"/>
      <c r="Q223" s="67"/>
      <c r="R223" s="67"/>
      <c r="S223" s="67"/>
      <c r="T223" s="67"/>
      <c r="U223" s="335"/>
      <c r="V223" s="336"/>
      <c r="W223" s="330"/>
      <c r="X223" s="330"/>
      <c r="Y223" s="330"/>
      <c r="Z223" s="330"/>
      <c r="AA223" s="330"/>
      <c r="AB223" s="330"/>
      <c r="AC223" s="330"/>
      <c r="AD223" s="337"/>
      <c r="AE223" s="337"/>
      <c r="AF223" s="338"/>
      <c r="AG223" s="338"/>
      <c r="AH223" s="67"/>
      <c r="AI223" s="67"/>
      <c r="AJ223" s="67"/>
      <c r="AK223" s="67"/>
      <c r="AL223" s="67"/>
      <c r="AM223" s="67"/>
      <c r="AN223" s="67"/>
      <c r="AO223" s="67"/>
      <c r="AP223" s="67"/>
      <c r="AQ223" s="50"/>
      <c r="AR223" s="50"/>
    </row>
    <row r="224" spans="1:44" ht="13.5" customHeight="1">
      <c r="A224" s="67"/>
      <c r="B224" s="67"/>
      <c r="C224" s="329"/>
      <c r="D224" s="330"/>
      <c r="E224" s="331"/>
      <c r="F224" s="67"/>
      <c r="G224" s="334"/>
      <c r="H224" s="334"/>
      <c r="I224" s="334"/>
      <c r="J224" s="334"/>
      <c r="K224" s="334"/>
      <c r="L224" s="329"/>
      <c r="M224" s="332"/>
      <c r="N224" s="332"/>
      <c r="O224" s="333"/>
      <c r="P224" s="334"/>
      <c r="Q224" s="67"/>
      <c r="R224" s="67"/>
      <c r="S224" s="67"/>
      <c r="T224" s="67"/>
      <c r="U224" s="335"/>
      <c r="V224" s="336"/>
      <c r="W224" s="330"/>
      <c r="X224" s="330"/>
      <c r="Y224" s="330"/>
      <c r="Z224" s="330"/>
      <c r="AA224" s="330"/>
      <c r="AB224" s="330"/>
      <c r="AC224" s="330"/>
      <c r="AD224" s="337"/>
      <c r="AE224" s="337"/>
      <c r="AF224" s="338"/>
      <c r="AG224" s="338"/>
      <c r="AH224" s="67"/>
      <c r="AI224" s="67"/>
      <c r="AJ224" s="67"/>
      <c r="AK224" s="67"/>
      <c r="AL224" s="67"/>
      <c r="AM224" s="67"/>
      <c r="AN224" s="67"/>
      <c r="AO224" s="67"/>
      <c r="AP224" s="67"/>
      <c r="AQ224" s="50"/>
      <c r="AR224" s="50"/>
    </row>
    <row r="225" spans="1:44" ht="13.5" customHeight="1">
      <c r="A225" s="67"/>
      <c r="B225" s="67"/>
      <c r="C225" s="329"/>
      <c r="D225" s="330"/>
      <c r="E225" s="331"/>
      <c r="F225" s="67"/>
      <c r="G225" s="334"/>
      <c r="H225" s="334"/>
      <c r="I225" s="334"/>
      <c r="J225" s="334"/>
      <c r="K225" s="334"/>
      <c r="L225" s="329"/>
      <c r="M225" s="332"/>
      <c r="N225" s="332"/>
      <c r="O225" s="333"/>
      <c r="P225" s="334"/>
      <c r="Q225" s="67"/>
      <c r="R225" s="67"/>
      <c r="S225" s="67"/>
      <c r="T225" s="67"/>
      <c r="U225" s="335"/>
      <c r="V225" s="336"/>
      <c r="W225" s="330"/>
      <c r="X225" s="330"/>
      <c r="Y225" s="330"/>
      <c r="Z225" s="330"/>
      <c r="AA225" s="330"/>
      <c r="AB225" s="330"/>
      <c r="AC225" s="330"/>
      <c r="AD225" s="337"/>
      <c r="AE225" s="337"/>
      <c r="AF225" s="338"/>
      <c r="AG225" s="338"/>
      <c r="AH225" s="67"/>
      <c r="AI225" s="67"/>
      <c r="AJ225" s="67"/>
      <c r="AK225" s="67"/>
      <c r="AL225" s="67"/>
      <c r="AM225" s="67"/>
      <c r="AN225" s="67"/>
      <c r="AO225" s="67"/>
      <c r="AP225" s="67"/>
      <c r="AQ225" s="50"/>
      <c r="AR225" s="50"/>
    </row>
    <row r="226" spans="1:44" ht="13.5" customHeight="1">
      <c r="A226" s="67"/>
      <c r="B226" s="67"/>
      <c r="C226" s="329"/>
      <c r="D226" s="330"/>
      <c r="E226" s="331"/>
      <c r="F226" s="67"/>
      <c r="G226" s="334"/>
      <c r="H226" s="334"/>
      <c r="I226" s="334"/>
      <c r="J226" s="334"/>
      <c r="K226" s="334"/>
      <c r="L226" s="329"/>
      <c r="M226" s="332"/>
      <c r="N226" s="332"/>
      <c r="O226" s="333"/>
      <c r="P226" s="334"/>
      <c r="Q226" s="67"/>
      <c r="R226" s="67"/>
      <c r="S226" s="67"/>
      <c r="T226" s="67"/>
      <c r="U226" s="335"/>
      <c r="V226" s="336"/>
      <c r="W226" s="330"/>
      <c r="X226" s="330"/>
      <c r="Y226" s="330"/>
      <c r="Z226" s="330"/>
      <c r="AA226" s="330"/>
      <c r="AB226" s="330"/>
      <c r="AC226" s="330"/>
      <c r="AD226" s="337"/>
      <c r="AE226" s="337"/>
      <c r="AF226" s="338"/>
      <c r="AG226" s="338"/>
      <c r="AH226" s="67"/>
      <c r="AI226" s="67"/>
      <c r="AJ226" s="67"/>
      <c r="AK226" s="67"/>
      <c r="AL226" s="67"/>
      <c r="AM226" s="67"/>
      <c r="AN226" s="67"/>
      <c r="AO226" s="67"/>
      <c r="AP226" s="67"/>
      <c r="AQ226" s="50"/>
      <c r="AR226" s="50"/>
    </row>
    <row r="227" spans="1:44" ht="13.5" customHeight="1">
      <c r="A227" s="67"/>
      <c r="B227" s="67"/>
      <c r="C227" s="329"/>
      <c r="D227" s="330"/>
      <c r="E227" s="331"/>
      <c r="F227" s="67"/>
      <c r="G227" s="334"/>
      <c r="H227" s="334"/>
      <c r="I227" s="334"/>
      <c r="J227" s="334"/>
      <c r="K227" s="334"/>
      <c r="L227" s="329"/>
      <c r="M227" s="332"/>
      <c r="N227" s="332"/>
      <c r="O227" s="333"/>
      <c r="P227" s="334"/>
      <c r="Q227" s="67"/>
      <c r="R227" s="67"/>
      <c r="S227" s="67"/>
      <c r="T227" s="67"/>
      <c r="U227" s="335"/>
      <c r="V227" s="336"/>
      <c r="W227" s="330"/>
      <c r="X227" s="330"/>
      <c r="Y227" s="330"/>
      <c r="Z227" s="330"/>
      <c r="AA227" s="330"/>
      <c r="AB227" s="330"/>
      <c r="AC227" s="330"/>
      <c r="AD227" s="337"/>
      <c r="AE227" s="337"/>
      <c r="AF227" s="338"/>
      <c r="AG227" s="338"/>
      <c r="AH227" s="67"/>
      <c r="AI227" s="67"/>
      <c r="AJ227" s="67"/>
      <c r="AK227" s="67"/>
      <c r="AL227" s="67"/>
      <c r="AM227" s="67"/>
      <c r="AN227" s="67"/>
      <c r="AO227" s="67"/>
      <c r="AP227" s="67"/>
      <c r="AQ227" s="50"/>
      <c r="AR227" s="50"/>
    </row>
    <row r="228" spans="1:44" ht="13.5" customHeight="1">
      <c r="A228" s="67"/>
      <c r="B228" s="67"/>
      <c r="C228" s="329"/>
      <c r="D228" s="330"/>
      <c r="E228" s="331"/>
      <c r="F228" s="67"/>
      <c r="G228" s="334"/>
      <c r="H228" s="334"/>
      <c r="I228" s="334"/>
      <c r="J228" s="334"/>
      <c r="K228" s="334"/>
      <c r="L228" s="329"/>
      <c r="M228" s="332"/>
      <c r="N228" s="332"/>
      <c r="O228" s="333"/>
      <c r="P228" s="334"/>
      <c r="Q228" s="67"/>
      <c r="R228" s="67"/>
      <c r="S228" s="67"/>
      <c r="T228" s="67"/>
      <c r="U228" s="335"/>
      <c r="V228" s="336"/>
      <c r="W228" s="330"/>
      <c r="X228" s="330"/>
      <c r="Y228" s="330"/>
      <c r="Z228" s="330"/>
      <c r="AA228" s="330"/>
      <c r="AB228" s="330"/>
      <c r="AC228" s="330"/>
      <c r="AD228" s="337"/>
      <c r="AE228" s="337"/>
      <c r="AF228" s="338"/>
      <c r="AG228" s="338"/>
      <c r="AH228" s="67"/>
      <c r="AI228" s="67"/>
      <c r="AJ228" s="67"/>
      <c r="AK228" s="67"/>
      <c r="AL228" s="67"/>
      <c r="AM228" s="67"/>
      <c r="AN228" s="67"/>
      <c r="AO228" s="67"/>
      <c r="AP228" s="67"/>
      <c r="AQ228" s="50"/>
      <c r="AR228" s="50"/>
    </row>
    <row r="229" spans="1:44" ht="13.5" customHeight="1">
      <c r="A229" s="67"/>
      <c r="B229" s="67"/>
      <c r="C229" s="329"/>
      <c r="D229" s="330"/>
      <c r="E229" s="331"/>
      <c r="F229" s="67"/>
      <c r="G229" s="334"/>
      <c r="H229" s="334"/>
      <c r="I229" s="334"/>
      <c r="J229" s="334"/>
      <c r="K229" s="334"/>
      <c r="L229" s="329"/>
      <c r="M229" s="332"/>
      <c r="N229" s="332"/>
      <c r="O229" s="333"/>
      <c r="P229" s="334"/>
      <c r="Q229" s="67"/>
      <c r="R229" s="67"/>
      <c r="S229" s="67"/>
      <c r="T229" s="67"/>
      <c r="U229" s="335"/>
      <c r="V229" s="336"/>
      <c r="W229" s="330"/>
      <c r="X229" s="330"/>
      <c r="Y229" s="330"/>
      <c r="Z229" s="330"/>
      <c r="AA229" s="330"/>
      <c r="AB229" s="330"/>
      <c r="AC229" s="330"/>
      <c r="AD229" s="337"/>
      <c r="AE229" s="337"/>
      <c r="AF229" s="338"/>
      <c r="AG229" s="338"/>
      <c r="AH229" s="67"/>
      <c r="AI229" s="67"/>
      <c r="AJ229" s="67"/>
      <c r="AK229" s="67"/>
      <c r="AL229" s="67"/>
      <c r="AM229" s="67"/>
      <c r="AN229" s="67"/>
      <c r="AO229" s="67"/>
      <c r="AP229" s="67"/>
      <c r="AQ229" s="50"/>
      <c r="AR229" s="50"/>
    </row>
    <row r="230" spans="1:44" ht="13.5" customHeight="1">
      <c r="A230" s="67"/>
      <c r="B230" s="67"/>
      <c r="C230" s="329"/>
      <c r="D230" s="330"/>
      <c r="E230" s="331"/>
      <c r="F230" s="67"/>
      <c r="G230" s="334"/>
      <c r="H230" s="334"/>
      <c r="I230" s="334"/>
      <c r="J230" s="334"/>
      <c r="K230" s="334"/>
      <c r="L230" s="329"/>
      <c r="M230" s="332"/>
      <c r="N230" s="332"/>
      <c r="O230" s="333"/>
      <c r="P230" s="334"/>
      <c r="Q230" s="67"/>
      <c r="R230" s="67"/>
      <c r="S230" s="67"/>
      <c r="T230" s="67"/>
      <c r="U230" s="335"/>
      <c r="V230" s="336"/>
      <c r="W230" s="330"/>
      <c r="X230" s="330"/>
      <c r="Y230" s="330"/>
      <c r="Z230" s="330"/>
      <c r="AA230" s="330"/>
      <c r="AB230" s="330"/>
      <c r="AC230" s="330"/>
      <c r="AD230" s="337"/>
      <c r="AE230" s="337"/>
      <c r="AF230" s="338"/>
      <c r="AG230" s="338"/>
      <c r="AH230" s="67"/>
      <c r="AI230" s="67"/>
      <c r="AJ230" s="67"/>
      <c r="AK230" s="67"/>
      <c r="AL230" s="67"/>
      <c r="AM230" s="67"/>
      <c r="AN230" s="67"/>
      <c r="AO230" s="67"/>
      <c r="AP230" s="67"/>
      <c r="AQ230" s="50"/>
      <c r="AR230" s="50"/>
    </row>
    <row r="231" spans="1:44" ht="13.5" customHeight="1">
      <c r="A231" s="67"/>
      <c r="B231" s="67"/>
      <c r="C231" s="329"/>
      <c r="D231" s="330"/>
      <c r="E231" s="331"/>
      <c r="F231" s="67"/>
      <c r="G231" s="334"/>
      <c r="H231" s="334"/>
      <c r="I231" s="334"/>
      <c r="J231" s="334"/>
      <c r="K231" s="334"/>
      <c r="L231" s="329"/>
      <c r="M231" s="332"/>
      <c r="N231" s="332"/>
      <c r="O231" s="333"/>
      <c r="P231" s="334"/>
      <c r="Q231" s="67"/>
      <c r="R231" s="67"/>
      <c r="S231" s="67"/>
      <c r="T231" s="67"/>
      <c r="U231" s="335"/>
      <c r="V231" s="336"/>
      <c r="W231" s="330"/>
      <c r="X231" s="330"/>
      <c r="Y231" s="330"/>
      <c r="Z231" s="330"/>
      <c r="AA231" s="330"/>
      <c r="AB231" s="330"/>
      <c r="AC231" s="330"/>
      <c r="AD231" s="337"/>
      <c r="AE231" s="337"/>
      <c r="AF231" s="338"/>
      <c r="AG231" s="338"/>
      <c r="AH231" s="67"/>
      <c r="AI231" s="67"/>
      <c r="AJ231" s="67"/>
      <c r="AK231" s="67"/>
      <c r="AL231" s="67"/>
      <c r="AM231" s="67"/>
      <c r="AN231" s="67"/>
      <c r="AO231" s="67"/>
      <c r="AP231" s="67"/>
      <c r="AQ231" s="50"/>
      <c r="AR231" s="50"/>
    </row>
    <row r="232" spans="1:44" ht="13.5" customHeight="1">
      <c r="A232" s="67"/>
      <c r="B232" s="67"/>
      <c r="C232" s="329"/>
      <c r="D232" s="330"/>
      <c r="E232" s="331"/>
      <c r="F232" s="67"/>
      <c r="G232" s="334"/>
      <c r="H232" s="334"/>
      <c r="I232" s="334"/>
      <c r="J232" s="334"/>
      <c r="K232" s="334"/>
      <c r="L232" s="329"/>
      <c r="M232" s="332"/>
      <c r="N232" s="332"/>
      <c r="O232" s="333"/>
      <c r="P232" s="334"/>
      <c r="Q232" s="67"/>
      <c r="R232" s="67"/>
      <c r="S232" s="67"/>
      <c r="T232" s="67"/>
      <c r="U232" s="335"/>
      <c r="V232" s="336"/>
      <c r="W232" s="330"/>
      <c r="X232" s="330"/>
      <c r="Y232" s="330"/>
      <c r="Z232" s="330"/>
      <c r="AA232" s="330"/>
      <c r="AB232" s="330"/>
      <c r="AC232" s="330"/>
      <c r="AD232" s="337"/>
      <c r="AE232" s="337"/>
      <c r="AF232" s="338"/>
      <c r="AG232" s="338"/>
      <c r="AH232" s="67"/>
      <c r="AI232" s="67"/>
      <c r="AJ232" s="67"/>
      <c r="AK232" s="67"/>
      <c r="AL232" s="67"/>
      <c r="AM232" s="67"/>
      <c r="AN232" s="67"/>
      <c r="AO232" s="67"/>
      <c r="AP232" s="67"/>
      <c r="AQ232" s="50"/>
      <c r="AR232" s="50"/>
    </row>
    <row r="233" spans="1:44" ht="13.5" customHeight="1">
      <c r="A233" s="67"/>
      <c r="B233" s="67"/>
      <c r="C233" s="329"/>
      <c r="D233" s="330"/>
      <c r="E233" s="331"/>
      <c r="F233" s="67"/>
      <c r="G233" s="334"/>
      <c r="H233" s="334"/>
      <c r="I233" s="334"/>
      <c r="J233" s="334"/>
      <c r="K233" s="334"/>
      <c r="L233" s="329"/>
      <c r="M233" s="332"/>
      <c r="N233" s="332"/>
      <c r="O233" s="333"/>
      <c r="P233" s="334"/>
      <c r="Q233" s="67"/>
      <c r="R233" s="67"/>
      <c r="S233" s="67"/>
      <c r="T233" s="67"/>
      <c r="U233" s="335"/>
      <c r="V233" s="336"/>
      <c r="W233" s="330"/>
      <c r="X233" s="330"/>
      <c r="Y233" s="330"/>
      <c r="Z233" s="330"/>
      <c r="AA233" s="330"/>
      <c r="AB233" s="330"/>
      <c r="AC233" s="330"/>
      <c r="AD233" s="337"/>
      <c r="AE233" s="337"/>
      <c r="AF233" s="338"/>
      <c r="AG233" s="338"/>
      <c r="AH233" s="67"/>
      <c r="AI233" s="67"/>
      <c r="AJ233" s="67"/>
      <c r="AK233" s="67"/>
      <c r="AL233" s="67"/>
      <c r="AM233" s="67"/>
      <c r="AN233" s="67"/>
      <c r="AO233" s="67"/>
      <c r="AP233" s="67"/>
      <c r="AQ233" s="50"/>
      <c r="AR233" s="50"/>
    </row>
    <row r="234" spans="1:44" ht="13.5" customHeight="1">
      <c r="A234" s="67"/>
      <c r="B234" s="67"/>
      <c r="C234" s="329"/>
      <c r="D234" s="330"/>
      <c r="E234" s="331"/>
      <c r="F234" s="67"/>
      <c r="G234" s="334"/>
      <c r="H234" s="334"/>
      <c r="I234" s="334"/>
      <c r="J234" s="334"/>
      <c r="K234" s="334"/>
      <c r="L234" s="329"/>
      <c r="M234" s="332"/>
      <c r="N234" s="332"/>
      <c r="O234" s="333"/>
      <c r="P234" s="334"/>
      <c r="Q234" s="67"/>
      <c r="R234" s="67"/>
      <c r="S234" s="67"/>
      <c r="T234" s="67"/>
      <c r="U234" s="335"/>
      <c r="V234" s="336"/>
      <c r="W234" s="330"/>
      <c r="X234" s="330"/>
      <c r="Y234" s="330"/>
      <c r="Z234" s="330"/>
      <c r="AA234" s="330"/>
      <c r="AB234" s="330"/>
      <c r="AC234" s="330"/>
      <c r="AD234" s="337"/>
      <c r="AE234" s="337"/>
      <c r="AF234" s="338"/>
      <c r="AG234" s="338"/>
      <c r="AH234" s="67"/>
      <c r="AI234" s="67"/>
      <c r="AJ234" s="67"/>
      <c r="AK234" s="67"/>
      <c r="AL234" s="67"/>
      <c r="AM234" s="67"/>
      <c r="AN234" s="67"/>
      <c r="AO234" s="67"/>
      <c r="AP234" s="67"/>
      <c r="AQ234" s="50"/>
      <c r="AR234" s="50"/>
    </row>
    <row r="235" spans="1:44" ht="13.5" customHeight="1">
      <c r="A235" s="67"/>
      <c r="B235" s="67"/>
      <c r="C235" s="329"/>
      <c r="D235" s="330"/>
      <c r="E235" s="331"/>
      <c r="F235" s="67"/>
      <c r="G235" s="334"/>
      <c r="H235" s="334"/>
      <c r="I235" s="334"/>
      <c r="J235" s="334"/>
      <c r="K235" s="334"/>
      <c r="L235" s="329"/>
      <c r="M235" s="332"/>
      <c r="N235" s="332"/>
      <c r="O235" s="333"/>
      <c r="P235" s="334"/>
      <c r="Q235" s="67"/>
      <c r="R235" s="67"/>
      <c r="S235" s="67"/>
      <c r="T235" s="67"/>
      <c r="U235" s="335"/>
      <c r="V235" s="336"/>
      <c r="W235" s="330"/>
      <c r="X235" s="330"/>
      <c r="Y235" s="330"/>
      <c r="Z235" s="330"/>
      <c r="AA235" s="330"/>
      <c r="AB235" s="330"/>
      <c r="AC235" s="330"/>
      <c r="AD235" s="337"/>
      <c r="AE235" s="337"/>
      <c r="AF235" s="338"/>
      <c r="AG235" s="338"/>
      <c r="AH235" s="67"/>
      <c r="AI235" s="67"/>
      <c r="AJ235" s="67"/>
      <c r="AK235" s="67"/>
      <c r="AL235" s="67"/>
      <c r="AM235" s="67"/>
      <c r="AN235" s="67"/>
      <c r="AO235" s="67"/>
      <c r="AP235" s="67"/>
      <c r="AQ235" s="50"/>
      <c r="AR235" s="50"/>
    </row>
    <row r="236" spans="1:44" ht="13.5" customHeight="1">
      <c r="A236" s="67"/>
      <c r="B236" s="67"/>
      <c r="C236" s="329"/>
      <c r="D236" s="330"/>
      <c r="E236" s="331"/>
      <c r="F236" s="67"/>
      <c r="G236" s="334"/>
      <c r="H236" s="334"/>
      <c r="I236" s="334"/>
      <c r="J236" s="334"/>
      <c r="K236" s="334"/>
      <c r="L236" s="329"/>
      <c r="M236" s="332"/>
      <c r="N236" s="332"/>
      <c r="O236" s="333"/>
      <c r="P236" s="334"/>
      <c r="Q236" s="67"/>
      <c r="R236" s="67"/>
      <c r="S236" s="67"/>
      <c r="T236" s="67"/>
      <c r="U236" s="335"/>
      <c r="V236" s="336"/>
      <c r="W236" s="330"/>
      <c r="X236" s="330"/>
      <c r="Y236" s="330"/>
      <c r="Z236" s="330"/>
      <c r="AA236" s="330"/>
      <c r="AB236" s="330"/>
      <c r="AC236" s="330"/>
      <c r="AD236" s="337"/>
      <c r="AE236" s="337"/>
      <c r="AF236" s="338"/>
      <c r="AG236" s="338"/>
      <c r="AH236" s="67"/>
      <c r="AI236" s="67"/>
      <c r="AJ236" s="67"/>
      <c r="AK236" s="67"/>
      <c r="AL236" s="67"/>
      <c r="AM236" s="67"/>
      <c r="AN236" s="67"/>
      <c r="AO236" s="67"/>
      <c r="AP236" s="67"/>
      <c r="AQ236" s="50"/>
      <c r="AR236" s="50"/>
    </row>
    <row r="237" spans="1:44" ht="13.5" customHeight="1">
      <c r="A237" s="67"/>
      <c r="B237" s="67"/>
      <c r="C237" s="329"/>
      <c r="D237" s="330"/>
      <c r="E237" s="331"/>
      <c r="F237" s="67"/>
      <c r="G237" s="334"/>
      <c r="H237" s="334"/>
      <c r="I237" s="334"/>
      <c r="J237" s="334"/>
      <c r="K237" s="334"/>
      <c r="L237" s="329"/>
      <c r="M237" s="332"/>
      <c r="N237" s="332"/>
      <c r="O237" s="333"/>
      <c r="P237" s="334"/>
      <c r="Q237" s="67"/>
      <c r="R237" s="67"/>
      <c r="S237" s="67"/>
      <c r="T237" s="67"/>
      <c r="U237" s="335"/>
      <c r="V237" s="336"/>
      <c r="W237" s="330"/>
      <c r="X237" s="330"/>
      <c r="Y237" s="330"/>
      <c r="Z237" s="330"/>
      <c r="AA237" s="330"/>
      <c r="AB237" s="330"/>
      <c r="AC237" s="330"/>
      <c r="AD237" s="337"/>
      <c r="AE237" s="337"/>
      <c r="AF237" s="338"/>
      <c r="AG237" s="338"/>
      <c r="AH237" s="67"/>
      <c r="AI237" s="67"/>
      <c r="AJ237" s="67"/>
      <c r="AK237" s="67"/>
      <c r="AL237" s="67"/>
      <c r="AM237" s="67"/>
      <c r="AN237" s="67"/>
      <c r="AO237" s="67"/>
      <c r="AP237" s="67"/>
      <c r="AQ237" s="50"/>
      <c r="AR237" s="50"/>
    </row>
    <row r="238" spans="1:44" ht="13.5" customHeight="1">
      <c r="A238" s="67"/>
      <c r="B238" s="67"/>
      <c r="C238" s="329"/>
      <c r="D238" s="330"/>
      <c r="E238" s="331"/>
      <c r="F238" s="67"/>
      <c r="G238" s="334"/>
      <c r="H238" s="334"/>
      <c r="I238" s="334"/>
      <c r="J238" s="334"/>
      <c r="K238" s="334"/>
      <c r="L238" s="329"/>
      <c r="M238" s="332"/>
      <c r="N238" s="332"/>
      <c r="O238" s="333"/>
      <c r="P238" s="334"/>
      <c r="Q238" s="67"/>
      <c r="R238" s="67"/>
      <c r="S238" s="67"/>
      <c r="T238" s="67"/>
      <c r="U238" s="335"/>
      <c r="V238" s="336"/>
      <c r="W238" s="330"/>
      <c r="X238" s="330"/>
      <c r="Y238" s="330"/>
      <c r="Z238" s="330"/>
      <c r="AA238" s="330"/>
      <c r="AB238" s="330"/>
      <c r="AC238" s="330"/>
      <c r="AD238" s="337"/>
      <c r="AE238" s="337"/>
      <c r="AF238" s="338"/>
      <c r="AG238" s="338"/>
      <c r="AH238" s="67"/>
      <c r="AI238" s="67"/>
      <c r="AJ238" s="67"/>
      <c r="AK238" s="67"/>
      <c r="AL238" s="67"/>
      <c r="AM238" s="67"/>
      <c r="AN238" s="67"/>
      <c r="AO238" s="67"/>
      <c r="AP238" s="67"/>
      <c r="AQ238" s="50"/>
      <c r="AR238" s="50"/>
    </row>
    <row r="239" spans="1:44" ht="13.5" customHeight="1">
      <c r="A239" s="67"/>
      <c r="B239" s="67"/>
      <c r="C239" s="329"/>
      <c r="D239" s="330"/>
      <c r="E239" s="331"/>
      <c r="F239" s="67"/>
      <c r="G239" s="334"/>
      <c r="H239" s="334"/>
      <c r="I239" s="334"/>
      <c r="J239" s="334"/>
      <c r="K239" s="334"/>
      <c r="L239" s="329"/>
      <c r="M239" s="332"/>
      <c r="N239" s="332"/>
      <c r="O239" s="333"/>
      <c r="P239" s="334"/>
      <c r="Q239" s="67"/>
      <c r="R239" s="67"/>
      <c r="S239" s="67"/>
      <c r="T239" s="67"/>
      <c r="U239" s="335"/>
      <c r="V239" s="336"/>
      <c r="W239" s="330"/>
      <c r="X239" s="330"/>
      <c r="Y239" s="330"/>
      <c r="Z239" s="330"/>
      <c r="AA239" s="330"/>
      <c r="AB239" s="330"/>
      <c r="AC239" s="330"/>
      <c r="AD239" s="337"/>
      <c r="AE239" s="337"/>
      <c r="AF239" s="338"/>
      <c r="AG239" s="338"/>
      <c r="AH239" s="67"/>
      <c r="AI239" s="67"/>
      <c r="AJ239" s="67"/>
      <c r="AK239" s="67"/>
      <c r="AL239" s="67"/>
      <c r="AM239" s="67"/>
      <c r="AN239" s="67"/>
      <c r="AO239" s="67"/>
      <c r="AP239" s="67"/>
      <c r="AQ239" s="50"/>
      <c r="AR239" s="50"/>
    </row>
    <row r="240" spans="1:44" ht="13.5" customHeight="1">
      <c r="A240" s="67"/>
      <c r="B240" s="67"/>
      <c r="C240" s="329"/>
      <c r="D240" s="330"/>
      <c r="E240" s="331"/>
      <c r="F240" s="67"/>
      <c r="G240" s="334"/>
      <c r="H240" s="334"/>
      <c r="I240" s="334"/>
      <c r="J240" s="334"/>
      <c r="K240" s="334"/>
      <c r="L240" s="329"/>
      <c r="M240" s="332"/>
      <c r="N240" s="332"/>
      <c r="O240" s="333"/>
      <c r="P240" s="334"/>
      <c r="Q240" s="67"/>
      <c r="R240" s="67"/>
      <c r="S240" s="67"/>
      <c r="T240" s="67"/>
      <c r="U240" s="335"/>
      <c r="V240" s="336"/>
      <c r="W240" s="330"/>
      <c r="X240" s="330"/>
      <c r="Y240" s="330"/>
      <c r="Z240" s="330"/>
      <c r="AA240" s="330"/>
      <c r="AB240" s="330"/>
      <c r="AC240" s="330"/>
      <c r="AD240" s="337"/>
      <c r="AE240" s="337"/>
      <c r="AF240" s="338"/>
      <c r="AG240" s="338"/>
      <c r="AH240" s="67"/>
      <c r="AI240" s="67"/>
      <c r="AJ240" s="67"/>
      <c r="AK240" s="67"/>
      <c r="AL240" s="67"/>
      <c r="AM240" s="67"/>
      <c r="AN240" s="67"/>
      <c r="AO240" s="67"/>
      <c r="AP240" s="67"/>
      <c r="AQ240" s="50"/>
      <c r="AR240" s="50"/>
    </row>
    <row r="241" spans="1:44" ht="13.5" customHeight="1">
      <c r="A241" s="67"/>
      <c r="B241" s="67"/>
      <c r="C241" s="329"/>
      <c r="D241" s="330"/>
      <c r="E241" s="331"/>
      <c r="F241" s="67"/>
      <c r="G241" s="334"/>
      <c r="H241" s="334"/>
      <c r="I241" s="334"/>
      <c r="J241" s="334"/>
      <c r="K241" s="334"/>
      <c r="L241" s="329"/>
      <c r="M241" s="332"/>
      <c r="N241" s="332"/>
      <c r="O241" s="333"/>
      <c r="P241" s="334"/>
      <c r="Q241" s="67"/>
      <c r="R241" s="67"/>
      <c r="S241" s="67"/>
      <c r="T241" s="67"/>
      <c r="U241" s="335"/>
      <c r="V241" s="336"/>
      <c r="W241" s="330"/>
      <c r="X241" s="330"/>
      <c r="Y241" s="330"/>
      <c r="Z241" s="330"/>
      <c r="AA241" s="330"/>
      <c r="AB241" s="330"/>
      <c r="AC241" s="330"/>
      <c r="AD241" s="337"/>
      <c r="AE241" s="337"/>
      <c r="AF241" s="338"/>
      <c r="AG241" s="338"/>
      <c r="AH241" s="67"/>
      <c r="AI241" s="67"/>
      <c r="AJ241" s="67"/>
      <c r="AK241" s="67"/>
      <c r="AL241" s="67"/>
      <c r="AM241" s="67"/>
      <c r="AN241" s="67"/>
      <c r="AO241" s="67"/>
      <c r="AP241" s="67"/>
      <c r="AQ241" s="50"/>
      <c r="AR241" s="50"/>
    </row>
    <row r="242" spans="1:44" ht="13.5" customHeight="1">
      <c r="A242" s="67"/>
      <c r="B242" s="67"/>
      <c r="C242" s="329"/>
      <c r="D242" s="330"/>
      <c r="E242" s="331"/>
      <c r="F242" s="67"/>
      <c r="G242" s="334"/>
      <c r="H242" s="334"/>
      <c r="I242" s="334"/>
      <c r="J242" s="334"/>
      <c r="K242" s="334"/>
      <c r="L242" s="329"/>
      <c r="M242" s="332"/>
      <c r="N242" s="332"/>
      <c r="O242" s="333"/>
      <c r="P242" s="334"/>
      <c r="Q242" s="67"/>
      <c r="R242" s="67"/>
      <c r="S242" s="67"/>
      <c r="T242" s="67"/>
      <c r="U242" s="335"/>
      <c r="V242" s="336"/>
      <c r="W242" s="330"/>
      <c r="X242" s="330"/>
      <c r="Y242" s="330"/>
      <c r="Z242" s="330"/>
      <c r="AA242" s="330"/>
      <c r="AB242" s="330"/>
      <c r="AC242" s="330"/>
      <c r="AD242" s="337"/>
      <c r="AE242" s="337"/>
      <c r="AF242" s="338"/>
      <c r="AG242" s="338"/>
      <c r="AH242" s="67"/>
      <c r="AI242" s="67"/>
      <c r="AJ242" s="67"/>
      <c r="AK242" s="67"/>
      <c r="AL242" s="67"/>
      <c r="AM242" s="67"/>
      <c r="AN242" s="67"/>
      <c r="AO242" s="67"/>
      <c r="AP242" s="67"/>
      <c r="AQ242" s="50"/>
      <c r="AR242" s="50"/>
    </row>
    <row r="243" spans="1:44" ht="13.5" customHeight="1">
      <c r="A243" s="67"/>
      <c r="B243" s="67"/>
      <c r="C243" s="329"/>
      <c r="D243" s="330"/>
      <c r="E243" s="331"/>
      <c r="F243" s="67"/>
      <c r="G243" s="334"/>
      <c r="H243" s="334"/>
      <c r="I243" s="334"/>
      <c r="J243" s="334"/>
      <c r="K243" s="334"/>
      <c r="L243" s="329"/>
      <c r="M243" s="332"/>
      <c r="N243" s="332"/>
      <c r="O243" s="333"/>
      <c r="P243" s="334"/>
      <c r="Q243" s="67"/>
      <c r="R243" s="67"/>
      <c r="S243" s="67"/>
      <c r="T243" s="67"/>
      <c r="U243" s="335"/>
      <c r="V243" s="336"/>
      <c r="W243" s="330"/>
      <c r="X243" s="330"/>
      <c r="Y243" s="330"/>
      <c r="Z243" s="330"/>
      <c r="AA243" s="330"/>
      <c r="AB243" s="330"/>
      <c r="AC243" s="330"/>
      <c r="AD243" s="337"/>
      <c r="AE243" s="337"/>
      <c r="AF243" s="338"/>
      <c r="AG243" s="338"/>
      <c r="AH243" s="67"/>
      <c r="AI243" s="67"/>
      <c r="AJ243" s="67"/>
      <c r="AK243" s="67"/>
      <c r="AL243" s="67"/>
      <c r="AM243" s="67"/>
      <c r="AN243" s="67"/>
      <c r="AO243" s="67"/>
      <c r="AP243" s="67"/>
      <c r="AQ243" s="50"/>
      <c r="AR243" s="50"/>
    </row>
    <row r="244" spans="1:44" ht="13.5" customHeight="1">
      <c r="A244" s="67"/>
      <c r="B244" s="67"/>
      <c r="C244" s="329"/>
      <c r="D244" s="330"/>
      <c r="E244" s="331"/>
      <c r="F244" s="67"/>
      <c r="G244" s="334"/>
      <c r="H244" s="334"/>
      <c r="I244" s="334"/>
      <c r="J244" s="334"/>
      <c r="K244" s="334"/>
      <c r="L244" s="329"/>
      <c r="M244" s="332"/>
      <c r="N244" s="332"/>
      <c r="O244" s="333"/>
      <c r="P244" s="334"/>
      <c r="Q244" s="67"/>
      <c r="R244" s="67"/>
      <c r="S244" s="67"/>
      <c r="T244" s="67"/>
      <c r="U244" s="335"/>
      <c r="V244" s="336"/>
      <c r="W244" s="330"/>
      <c r="X244" s="330"/>
      <c r="Y244" s="330"/>
      <c r="Z244" s="330"/>
      <c r="AA244" s="330"/>
      <c r="AB244" s="330"/>
      <c r="AC244" s="330"/>
      <c r="AD244" s="337"/>
      <c r="AE244" s="337"/>
      <c r="AF244" s="338"/>
      <c r="AG244" s="338"/>
      <c r="AH244" s="67"/>
      <c r="AI244" s="67"/>
      <c r="AJ244" s="67"/>
      <c r="AK244" s="67"/>
      <c r="AL244" s="67"/>
      <c r="AM244" s="67"/>
      <c r="AN244" s="67"/>
      <c r="AO244" s="67"/>
      <c r="AP244" s="67"/>
      <c r="AQ244" s="50"/>
      <c r="AR244" s="50"/>
    </row>
    <row r="245" spans="1:44" ht="13.5" customHeight="1">
      <c r="A245" s="67"/>
      <c r="B245" s="67"/>
      <c r="C245" s="329"/>
      <c r="D245" s="330"/>
      <c r="E245" s="331"/>
      <c r="F245" s="67"/>
      <c r="G245" s="334"/>
      <c r="H245" s="334"/>
      <c r="I245" s="334"/>
      <c r="J245" s="334"/>
      <c r="K245" s="334"/>
      <c r="L245" s="329"/>
      <c r="M245" s="332"/>
      <c r="N245" s="332"/>
      <c r="O245" s="333"/>
      <c r="P245" s="334"/>
      <c r="Q245" s="67"/>
      <c r="R245" s="67"/>
      <c r="S245" s="67"/>
      <c r="T245" s="67"/>
      <c r="U245" s="335"/>
      <c r="V245" s="336"/>
      <c r="W245" s="330"/>
      <c r="X245" s="330"/>
      <c r="Y245" s="330"/>
      <c r="Z245" s="330"/>
      <c r="AA245" s="330"/>
      <c r="AB245" s="330"/>
      <c r="AC245" s="330"/>
      <c r="AD245" s="337"/>
      <c r="AE245" s="337"/>
      <c r="AF245" s="338"/>
      <c r="AG245" s="338"/>
      <c r="AH245" s="67"/>
      <c r="AI245" s="67"/>
      <c r="AJ245" s="67"/>
      <c r="AK245" s="67"/>
      <c r="AL245" s="67"/>
      <c r="AM245" s="67"/>
      <c r="AN245" s="67"/>
      <c r="AO245" s="67"/>
      <c r="AP245" s="67"/>
      <c r="AQ245" s="50"/>
      <c r="AR245" s="50"/>
    </row>
    <row r="246" spans="1:44" ht="13.5" customHeight="1">
      <c r="A246" s="67"/>
      <c r="B246" s="67"/>
      <c r="C246" s="329"/>
      <c r="D246" s="330"/>
      <c r="E246" s="331"/>
      <c r="F246" s="67"/>
      <c r="G246" s="334"/>
      <c r="H246" s="334"/>
      <c r="I246" s="334"/>
      <c r="J246" s="334"/>
      <c r="K246" s="334"/>
      <c r="L246" s="329"/>
      <c r="M246" s="332"/>
      <c r="N246" s="332"/>
      <c r="O246" s="333"/>
      <c r="P246" s="334"/>
      <c r="Q246" s="67"/>
      <c r="R246" s="67"/>
      <c r="S246" s="67"/>
      <c r="T246" s="67"/>
      <c r="U246" s="335"/>
      <c r="V246" s="336"/>
      <c r="W246" s="330"/>
      <c r="X246" s="330"/>
      <c r="Y246" s="330"/>
      <c r="Z246" s="330"/>
      <c r="AA246" s="330"/>
      <c r="AB246" s="330"/>
      <c r="AC246" s="330"/>
      <c r="AD246" s="337"/>
      <c r="AE246" s="337"/>
      <c r="AF246" s="338"/>
      <c r="AG246" s="338"/>
      <c r="AH246" s="67"/>
      <c r="AI246" s="67"/>
      <c r="AJ246" s="67"/>
      <c r="AK246" s="67"/>
      <c r="AL246" s="67"/>
      <c r="AM246" s="67"/>
      <c r="AN246" s="67"/>
      <c r="AO246" s="67"/>
      <c r="AP246" s="67"/>
      <c r="AQ246" s="50"/>
      <c r="AR246" s="50"/>
    </row>
    <row r="247" spans="1:44" ht="13.5" customHeight="1">
      <c r="A247" s="67"/>
      <c r="B247" s="67"/>
      <c r="C247" s="329"/>
      <c r="D247" s="330"/>
      <c r="E247" s="331"/>
      <c r="F247" s="67"/>
      <c r="G247" s="334"/>
      <c r="H247" s="334"/>
      <c r="I247" s="334"/>
      <c r="J247" s="334"/>
      <c r="K247" s="334"/>
      <c r="L247" s="329"/>
      <c r="M247" s="332"/>
      <c r="N247" s="332"/>
      <c r="O247" s="333"/>
      <c r="P247" s="334"/>
      <c r="Q247" s="67"/>
      <c r="R247" s="67"/>
      <c r="S247" s="67"/>
      <c r="T247" s="67"/>
      <c r="U247" s="335"/>
      <c r="V247" s="336"/>
      <c r="W247" s="330"/>
      <c r="X247" s="330"/>
      <c r="Y247" s="330"/>
      <c r="Z247" s="330"/>
      <c r="AA247" s="330"/>
      <c r="AB247" s="330"/>
      <c r="AC247" s="330"/>
      <c r="AD247" s="337"/>
      <c r="AE247" s="337"/>
      <c r="AF247" s="338"/>
      <c r="AG247" s="338"/>
      <c r="AH247" s="67"/>
      <c r="AI247" s="67"/>
      <c r="AJ247" s="67"/>
      <c r="AK247" s="67"/>
      <c r="AL247" s="67"/>
      <c r="AM247" s="67"/>
      <c r="AN247" s="67"/>
      <c r="AO247" s="67"/>
      <c r="AP247" s="67"/>
      <c r="AQ247" s="50"/>
      <c r="AR247" s="50"/>
    </row>
    <row r="248" spans="1:44" ht="13.5" customHeight="1">
      <c r="A248" s="67"/>
      <c r="B248" s="67"/>
      <c r="C248" s="329"/>
      <c r="D248" s="330"/>
      <c r="E248" s="331"/>
      <c r="F248" s="67"/>
      <c r="G248" s="334"/>
      <c r="H248" s="334"/>
      <c r="I248" s="334"/>
      <c r="J248" s="334"/>
      <c r="K248" s="334"/>
      <c r="L248" s="329"/>
      <c r="M248" s="332"/>
      <c r="N248" s="332"/>
      <c r="O248" s="333"/>
      <c r="P248" s="334"/>
      <c r="Q248" s="67"/>
      <c r="R248" s="67"/>
      <c r="S248" s="67"/>
      <c r="T248" s="67"/>
      <c r="U248" s="335"/>
      <c r="V248" s="336"/>
      <c r="W248" s="330"/>
      <c r="X248" s="330"/>
      <c r="Y248" s="330"/>
      <c r="Z248" s="330"/>
      <c r="AA248" s="330"/>
      <c r="AB248" s="330"/>
      <c r="AC248" s="330"/>
      <c r="AD248" s="337"/>
      <c r="AE248" s="337"/>
      <c r="AF248" s="338"/>
      <c r="AG248" s="338"/>
      <c r="AH248" s="67"/>
      <c r="AI248" s="67"/>
      <c r="AJ248" s="67"/>
      <c r="AK248" s="67"/>
      <c r="AL248" s="67"/>
      <c r="AM248" s="67"/>
      <c r="AN248" s="67"/>
      <c r="AO248" s="67"/>
      <c r="AP248" s="67"/>
      <c r="AQ248" s="50"/>
      <c r="AR248" s="50"/>
    </row>
    <row r="249" spans="1:44" ht="13.5" customHeight="1">
      <c r="A249" s="67"/>
      <c r="B249" s="67"/>
      <c r="C249" s="329"/>
      <c r="D249" s="330"/>
      <c r="E249" s="331"/>
      <c r="F249" s="67"/>
      <c r="G249" s="334"/>
      <c r="H249" s="334"/>
      <c r="I249" s="334"/>
      <c r="J249" s="334"/>
      <c r="K249" s="334"/>
      <c r="L249" s="329"/>
      <c r="M249" s="332"/>
      <c r="N249" s="332"/>
      <c r="O249" s="333"/>
      <c r="P249" s="334"/>
      <c r="Q249" s="67"/>
      <c r="R249" s="67"/>
      <c r="S249" s="67"/>
      <c r="T249" s="67"/>
      <c r="U249" s="335"/>
      <c r="V249" s="336"/>
      <c r="W249" s="330"/>
      <c r="X249" s="330"/>
      <c r="Y249" s="330"/>
      <c r="Z249" s="330"/>
      <c r="AA249" s="330"/>
      <c r="AB249" s="330"/>
      <c r="AC249" s="330"/>
      <c r="AD249" s="337"/>
      <c r="AE249" s="337"/>
      <c r="AF249" s="338"/>
      <c r="AG249" s="338"/>
      <c r="AH249" s="67"/>
      <c r="AI249" s="67"/>
      <c r="AJ249" s="67"/>
      <c r="AK249" s="67"/>
      <c r="AL249" s="67"/>
      <c r="AM249" s="67"/>
      <c r="AN249" s="67"/>
      <c r="AO249" s="67"/>
      <c r="AP249" s="67"/>
      <c r="AQ249" s="50"/>
      <c r="AR249" s="50"/>
    </row>
    <row r="250" spans="1:44" ht="13.5" customHeight="1">
      <c r="A250" s="67"/>
      <c r="B250" s="67"/>
      <c r="C250" s="329"/>
      <c r="D250" s="330"/>
      <c r="E250" s="331"/>
      <c r="F250" s="67"/>
      <c r="G250" s="334"/>
      <c r="H250" s="334"/>
      <c r="I250" s="334"/>
      <c r="J250" s="334"/>
      <c r="K250" s="334"/>
      <c r="L250" s="329"/>
      <c r="M250" s="332"/>
      <c r="N250" s="332"/>
      <c r="O250" s="333"/>
      <c r="P250" s="334"/>
      <c r="Q250" s="67"/>
      <c r="R250" s="67"/>
      <c r="S250" s="67"/>
      <c r="T250" s="67"/>
      <c r="U250" s="335"/>
      <c r="V250" s="336"/>
      <c r="W250" s="330"/>
      <c r="X250" s="330"/>
      <c r="Y250" s="330"/>
      <c r="Z250" s="330"/>
      <c r="AA250" s="330"/>
      <c r="AB250" s="330"/>
      <c r="AC250" s="330"/>
      <c r="AD250" s="337"/>
      <c r="AE250" s="337"/>
      <c r="AF250" s="338"/>
      <c r="AG250" s="338"/>
      <c r="AH250" s="67"/>
      <c r="AI250" s="67"/>
      <c r="AJ250" s="67"/>
      <c r="AK250" s="67"/>
      <c r="AL250" s="67"/>
      <c r="AM250" s="67"/>
      <c r="AN250" s="67"/>
      <c r="AO250" s="67"/>
      <c r="AP250" s="67"/>
      <c r="AQ250" s="50"/>
      <c r="AR250" s="50"/>
    </row>
    <row r="251" spans="1:44" ht="13.5" customHeight="1">
      <c r="A251" s="67"/>
      <c r="B251" s="67"/>
      <c r="C251" s="329"/>
      <c r="D251" s="330"/>
      <c r="E251" s="331"/>
      <c r="F251" s="67"/>
      <c r="G251" s="334"/>
      <c r="H251" s="334"/>
      <c r="I251" s="334"/>
      <c r="J251" s="334"/>
      <c r="K251" s="334"/>
      <c r="L251" s="329"/>
      <c r="M251" s="332"/>
      <c r="N251" s="332"/>
      <c r="O251" s="333"/>
      <c r="P251" s="334"/>
      <c r="Q251" s="67"/>
      <c r="R251" s="67"/>
      <c r="S251" s="67"/>
      <c r="T251" s="67"/>
      <c r="U251" s="335"/>
      <c r="V251" s="336"/>
      <c r="W251" s="330"/>
      <c r="X251" s="330"/>
      <c r="Y251" s="330"/>
      <c r="Z251" s="330"/>
      <c r="AA251" s="330"/>
      <c r="AB251" s="330"/>
      <c r="AC251" s="330"/>
      <c r="AD251" s="337"/>
      <c r="AE251" s="337"/>
      <c r="AF251" s="338"/>
      <c r="AG251" s="338"/>
      <c r="AH251" s="67"/>
      <c r="AI251" s="67"/>
      <c r="AJ251" s="67"/>
      <c r="AK251" s="67"/>
      <c r="AL251" s="67"/>
      <c r="AM251" s="67"/>
      <c r="AN251" s="67"/>
      <c r="AO251" s="67"/>
      <c r="AP251" s="67"/>
      <c r="AQ251" s="50"/>
      <c r="AR251" s="50"/>
    </row>
    <row r="252" spans="1:44" ht="13.5" customHeight="1">
      <c r="A252" s="67"/>
      <c r="B252" s="67"/>
      <c r="C252" s="329"/>
      <c r="D252" s="330"/>
      <c r="E252" s="331"/>
      <c r="F252" s="67"/>
      <c r="G252" s="334"/>
      <c r="H252" s="334"/>
      <c r="I252" s="334"/>
      <c r="J252" s="334"/>
      <c r="K252" s="334"/>
      <c r="L252" s="329"/>
      <c r="M252" s="332"/>
      <c r="N252" s="332"/>
      <c r="O252" s="333"/>
      <c r="P252" s="334"/>
      <c r="Q252" s="67"/>
      <c r="R252" s="67"/>
      <c r="S252" s="67"/>
      <c r="T252" s="67"/>
      <c r="U252" s="335"/>
      <c r="V252" s="336"/>
      <c r="W252" s="330"/>
      <c r="X252" s="330"/>
      <c r="Y252" s="330"/>
      <c r="Z252" s="330"/>
      <c r="AA252" s="330"/>
      <c r="AB252" s="330"/>
      <c r="AC252" s="330"/>
      <c r="AD252" s="337"/>
      <c r="AE252" s="337"/>
      <c r="AF252" s="338"/>
      <c r="AG252" s="338"/>
      <c r="AH252" s="67"/>
      <c r="AI252" s="67"/>
      <c r="AJ252" s="67"/>
      <c r="AK252" s="67"/>
      <c r="AL252" s="67"/>
      <c r="AM252" s="67"/>
      <c r="AN252" s="67"/>
      <c r="AO252" s="67"/>
      <c r="AP252" s="67"/>
      <c r="AQ252" s="50"/>
      <c r="AR252" s="50"/>
    </row>
    <row r="253" spans="1:44" ht="13.5" customHeight="1">
      <c r="A253" s="67"/>
      <c r="B253" s="67"/>
      <c r="C253" s="329"/>
      <c r="D253" s="330"/>
      <c r="E253" s="331"/>
      <c r="F253" s="67"/>
      <c r="G253" s="334"/>
      <c r="H253" s="334"/>
      <c r="I253" s="334"/>
      <c r="J253" s="334"/>
      <c r="K253" s="334"/>
      <c r="L253" s="329"/>
      <c r="M253" s="332"/>
      <c r="N253" s="332"/>
      <c r="O253" s="333"/>
      <c r="P253" s="334"/>
      <c r="Q253" s="67"/>
      <c r="R253" s="67"/>
      <c r="S253" s="67"/>
      <c r="T253" s="67"/>
      <c r="U253" s="335"/>
      <c r="V253" s="336"/>
      <c r="W253" s="330"/>
      <c r="X253" s="330"/>
      <c r="Y253" s="330"/>
      <c r="Z253" s="330"/>
      <c r="AA253" s="330"/>
      <c r="AB253" s="330"/>
      <c r="AC253" s="330"/>
      <c r="AD253" s="337"/>
      <c r="AE253" s="337"/>
      <c r="AF253" s="338"/>
      <c r="AG253" s="338"/>
      <c r="AH253" s="67"/>
      <c r="AI253" s="67"/>
      <c r="AJ253" s="67"/>
      <c r="AK253" s="67"/>
      <c r="AL253" s="67"/>
      <c r="AM253" s="67"/>
      <c r="AN253" s="67"/>
      <c r="AO253" s="67"/>
      <c r="AP253" s="67"/>
      <c r="AQ253" s="50"/>
      <c r="AR253" s="50"/>
    </row>
    <row r="254" spans="1:44" ht="13.5" customHeight="1">
      <c r="A254" s="67"/>
      <c r="B254" s="67"/>
      <c r="C254" s="329"/>
      <c r="D254" s="330"/>
      <c r="E254" s="331"/>
      <c r="F254" s="67"/>
      <c r="G254" s="334"/>
      <c r="H254" s="334"/>
      <c r="I254" s="334"/>
      <c r="J254" s="334"/>
      <c r="K254" s="334"/>
      <c r="L254" s="329"/>
      <c r="M254" s="332"/>
      <c r="N254" s="332"/>
      <c r="O254" s="333"/>
      <c r="P254" s="334"/>
      <c r="Q254" s="67"/>
      <c r="R254" s="67"/>
      <c r="S254" s="67"/>
      <c r="T254" s="67"/>
      <c r="U254" s="335"/>
      <c r="V254" s="336"/>
      <c r="W254" s="330"/>
      <c r="X254" s="330"/>
      <c r="Y254" s="330"/>
      <c r="Z254" s="330"/>
      <c r="AA254" s="330"/>
      <c r="AB254" s="330"/>
      <c r="AC254" s="330"/>
      <c r="AD254" s="337"/>
      <c r="AE254" s="337"/>
      <c r="AF254" s="338"/>
      <c r="AG254" s="338"/>
      <c r="AH254" s="67"/>
      <c r="AI254" s="67"/>
      <c r="AJ254" s="67"/>
      <c r="AK254" s="67"/>
      <c r="AL254" s="67"/>
      <c r="AM254" s="67"/>
      <c r="AN254" s="67"/>
      <c r="AO254" s="67"/>
      <c r="AP254" s="67"/>
      <c r="AQ254" s="50"/>
      <c r="AR254" s="50"/>
    </row>
    <row r="255" spans="1:44" ht="13.5" customHeight="1">
      <c r="A255" s="67"/>
      <c r="B255" s="67"/>
      <c r="C255" s="329"/>
      <c r="D255" s="330"/>
      <c r="E255" s="331"/>
      <c r="F255" s="67"/>
      <c r="G255" s="334"/>
      <c r="H255" s="334"/>
      <c r="I255" s="334"/>
      <c r="J255" s="334"/>
      <c r="K255" s="334"/>
      <c r="L255" s="329"/>
      <c r="M255" s="332"/>
      <c r="N255" s="332"/>
      <c r="O255" s="333"/>
      <c r="P255" s="334"/>
      <c r="Q255" s="67"/>
      <c r="R255" s="67"/>
      <c r="S255" s="67"/>
      <c r="T255" s="67"/>
      <c r="U255" s="335"/>
      <c r="V255" s="336"/>
      <c r="W255" s="330"/>
      <c r="X255" s="330"/>
      <c r="Y255" s="330"/>
      <c r="Z255" s="330"/>
      <c r="AA255" s="330"/>
      <c r="AB255" s="330"/>
      <c r="AC255" s="330"/>
      <c r="AD255" s="337"/>
      <c r="AE255" s="337"/>
      <c r="AF255" s="338"/>
      <c r="AG255" s="338"/>
      <c r="AH255" s="67"/>
      <c r="AI255" s="67"/>
      <c r="AJ255" s="67"/>
      <c r="AK255" s="67"/>
      <c r="AL255" s="67"/>
      <c r="AM255" s="67"/>
      <c r="AN255" s="67"/>
      <c r="AO255" s="67"/>
      <c r="AP255" s="67"/>
      <c r="AQ255" s="50"/>
      <c r="AR255" s="50"/>
    </row>
    <row r="256" spans="1:44" ht="13.5" customHeight="1">
      <c r="A256" s="67"/>
      <c r="B256" s="67"/>
      <c r="C256" s="329"/>
      <c r="D256" s="330"/>
      <c r="E256" s="331"/>
      <c r="F256" s="67"/>
      <c r="G256" s="334"/>
      <c r="H256" s="334"/>
      <c r="I256" s="334"/>
      <c r="J256" s="334"/>
      <c r="K256" s="334"/>
      <c r="L256" s="329"/>
      <c r="M256" s="332"/>
      <c r="N256" s="332"/>
      <c r="O256" s="333"/>
      <c r="P256" s="334"/>
      <c r="Q256" s="67"/>
      <c r="R256" s="67"/>
      <c r="S256" s="67"/>
      <c r="T256" s="67"/>
      <c r="U256" s="335"/>
      <c r="V256" s="336"/>
      <c r="W256" s="330"/>
      <c r="X256" s="330"/>
      <c r="Y256" s="330"/>
      <c r="Z256" s="330"/>
      <c r="AA256" s="330"/>
      <c r="AB256" s="330"/>
      <c r="AC256" s="330"/>
      <c r="AD256" s="337"/>
      <c r="AE256" s="337"/>
      <c r="AF256" s="338"/>
      <c r="AG256" s="338"/>
      <c r="AH256" s="67"/>
      <c r="AI256" s="67"/>
      <c r="AJ256" s="67"/>
      <c r="AK256" s="67"/>
      <c r="AL256" s="67"/>
      <c r="AM256" s="67"/>
      <c r="AN256" s="67"/>
      <c r="AO256" s="67"/>
      <c r="AP256" s="67"/>
      <c r="AQ256" s="50"/>
      <c r="AR256" s="50"/>
    </row>
    <row r="257" spans="1:44" ht="13.5" customHeight="1">
      <c r="A257" s="67"/>
      <c r="B257" s="67"/>
      <c r="C257" s="329"/>
      <c r="D257" s="330"/>
      <c r="E257" s="331"/>
      <c r="F257" s="67"/>
      <c r="G257" s="334"/>
      <c r="H257" s="334"/>
      <c r="I257" s="334"/>
      <c r="J257" s="334"/>
      <c r="K257" s="334"/>
      <c r="L257" s="329"/>
      <c r="M257" s="332"/>
      <c r="N257" s="332"/>
      <c r="O257" s="333"/>
      <c r="P257" s="334"/>
      <c r="Q257" s="67"/>
      <c r="R257" s="67"/>
      <c r="S257" s="67"/>
      <c r="T257" s="67"/>
      <c r="U257" s="335"/>
      <c r="V257" s="336"/>
      <c r="W257" s="330"/>
      <c r="X257" s="330"/>
      <c r="Y257" s="330"/>
      <c r="Z257" s="330"/>
      <c r="AA257" s="330"/>
      <c r="AB257" s="330"/>
      <c r="AC257" s="330"/>
      <c r="AD257" s="337"/>
      <c r="AE257" s="337"/>
      <c r="AF257" s="338"/>
      <c r="AG257" s="338"/>
      <c r="AH257" s="67"/>
      <c r="AI257" s="67"/>
      <c r="AJ257" s="67"/>
      <c r="AK257" s="67"/>
      <c r="AL257" s="67"/>
      <c r="AM257" s="67"/>
      <c r="AN257" s="67"/>
      <c r="AO257" s="67"/>
      <c r="AP257" s="67"/>
      <c r="AQ257" s="50"/>
      <c r="AR257" s="50"/>
    </row>
    <row r="258" spans="1:44" ht="13.5" customHeight="1">
      <c r="A258" s="67"/>
      <c r="B258" s="67"/>
      <c r="C258" s="329"/>
      <c r="D258" s="330"/>
      <c r="E258" s="331"/>
      <c r="F258" s="67"/>
      <c r="G258" s="334"/>
      <c r="H258" s="334"/>
      <c r="I258" s="334"/>
      <c r="J258" s="334"/>
      <c r="K258" s="334"/>
      <c r="L258" s="329"/>
      <c r="M258" s="332"/>
      <c r="N258" s="332"/>
      <c r="O258" s="333"/>
      <c r="P258" s="334"/>
      <c r="Q258" s="67"/>
      <c r="R258" s="67"/>
      <c r="S258" s="67"/>
      <c r="T258" s="67"/>
      <c r="U258" s="335"/>
      <c r="V258" s="336"/>
      <c r="W258" s="330"/>
      <c r="X258" s="330"/>
      <c r="Y258" s="330"/>
      <c r="Z258" s="330"/>
      <c r="AA258" s="330"/>
      <c r="AB258" s="330"/>
      <c r="AC258" s="330"/>
      <c r="AD258" s="337"/>
      <c r="AE258" s="337"/>
      <c r="AF258" s="338"/>
      <c r="AG258" s="338"/>
      <c r="AH258" s="67"/>
      <c r="AI258" s="67"/>
      <c r="AJ258" s="67"/>
      <c r="AK258" s="67"/>
      <c r="AL258" s="67"/>
      <c r="AM258" s="67"/>
      <c r="AN258" s="67"/>
      <c r="AO258" s="67"/>
      <c r="AP258" s="67"/>
      <c r="AQ258" s="50"/>
      <c r="AR258" s="50"/>
    </row>
    <row r="259" spans="1:44" ht="13.5" customHeight="1">
      <c r="A259" s="67"/>
      <c r="B259" s="67"/>
      <c r="C259" s="329"/>
      <c r="D259" s="330"/>
      <c r="E259" s="331"/>
      <c r="F259" s="67"/>
      <c r="G259" s="334"/>
      <c r="H259" s="334"/>
      <c r="I259" s="334"/>
      <c r="J259" s="334"/>
      <c r="K259" s="334"/>
      <c r="L259" s="329"/>
      <c r="M259" s="332"/>
      <c r="N259" s="332"/>
      <c r="O259" s="333"/>
      <c r="P259" s="334"/>
      <c r="Q259" s="67"/>
      <c r="R259" s="67"/>
      <c r="S259" s="67"/>
      <c r="T259" s="67"/>
      <c r="U259" s="335"/>
      <c r="V259" s="336"/>
      <c r="W259" s="330"/>
      <c r="X259" s="330"/>
      <c r="Y259" s="330"/>
      <c r="Z259" s="330"/>
      <c r="AA259" s="330"/>
      <c r="AB259" s="330"/>
      <c r="AC259" s="330"/>
      <c r="AD259" s="337"/>
      <c r="AE259" s="337"/>
      <c r="AF259" s="338"/>
      <c r="AG259" s="338"/>
      <c r="AH259" s="67"/>
      <c r="AI259" s="67"/>
      <c r="AJ259" s="67"/>
      <c r="AK259" s="67"/>
      <c r="AL259" s="67"/>
      <c r="AM259" s="67"/>
      <c r="AN259" s="67"/>
      <c r="AO259" s="67"/>
      <c r="AP259" s="67"/>
      <c r="AQ259" s="50"/>
      <c r="AR259" s="50"/>
    </row>
    <row r="260" spans="1:44" ht="13.5" customHeight="1">
      <c r="A260" s="67"/>
      <c r="B260" s="67"/>
      <c r="C260" s="329"/>
      <c r="D260" s="330"/>
      <c r="E260" s="331"/>
      <c r="F260" s="67"/>
      <c r="G260" s="334"/>
      <c r="H260" s="334"/>
      <c r="I260" s="334"/>
      <c r="J260" s="334"/>
      <c r="K260" s="334"/>
      <c r="L260" s="329"/>
      <c r="M260" s="332"/>
      <c r="N260" s="332"/>
      <c r="O260" s="333"/>
      <c r="P260" s="334"/>
      <c r="Q260" s="67"/>
      <c r="R260" s="67"/>
      <c r="S260" s="67"/>
      <c r="T260" s="67"/>
      <c r="U260" s="335"/>
      <c r="V260" s="336"/>
      <c r="W260" s="330"/>
      <c r="X260" s="330"/>
      <c r="Y260" s="330"/>
      <c r="Z260" s="330"/>
      <c r="AA260" s="330"/>
      <c r="AB260" s="330"/>
      <c r="AC260" s="330"/>
      <c r="AD260" s="337"/>
      <c r="AE260" s="337"/>
      <c r="AF260" s="338"/>
      <c r="AG260" s="338"/>
      <c r="AH260" s="67"/>
      <c r="AI260" s="67"/>
      <c r="AJ260" s="67"/>
      <c r="AK260" s="67"/>
      <c r="AL260" s="67"/>
      <c r="AM260" s="67"/>
      <c r="AN260" s="67"/>
      <c r="AO260" s="67"/>
      <c r="AP260" s="67"/>
      <c r="AQ260" s="50"/>
      <c r="AR260" s="50"/>
    </row>
    <row r="261" spans="1:44" ht="13.5" customHeight="1">
      <c r="A261" s="67"/>
      <c r="B261" s="67"/>
      <c r="C261" s="329"/>
      <c r="D261" s="330"/>
      <c r="E261" s="331"/>
      <c r="F261" s="67"/>
      <c r="G261" s="334"/>
      <c r="H261" s="334"/>
      <c r="I261" s="334"/>
      <c r="J261" s="334"/>
      <c r="K261" s="334"/>
      <c r="L261" s="329"/>
      <c r="M261" s="332"/>
      <c r="N261" s="332"/>
      <c r="O261" s="333"/>
      <c r="P261" s="334"/>
      <c r="Q261" s="67"/>
      <c r="R261" s="67"/>
      <c r="S261" s="67"/>
      <c r="T261" s="67"/>
      <c r="U261" s="335"/>
      <c r="V261" s="336"/>
      <c r="W261" s="330"/>
      <c r="X261" s="330"/>
      <c r="Y261" s="330"/>
      <c r="Z261" s="330"/>
      <c r="AA261" s="330"/>
      <c r="AB261" s="330"/>
      <c r="AC261" s="330"/>
      <c r="AD261" s="337"/>
      <c r="AE261" s="337"/>
      <c r="AF261" s="338"/>
      <c r="AG261" s="338"/>
      <c r="AH261" s="67"/>
      <c r="AI261" s="67"/>
      <c r="AJ261" s="67"/>
      <c r="AK261" s="67"/>
      <c r="AL261" s="67"/>
      <c r="AM261" s="67"/>
      <c r="AN261" s="67"/>
      <c r="AO261" s="67"/>
      <c r="AP261" s="67"/>
      <c r="AQ261" s="50"/>
      <c r="AR261" s="50"/>
    </row>
    <row r="262" spans="1:44" ht="13.5" customHeight="1">
      <c r="A262" s="67"/>
      <c r="B262" s="67"/>
      <c r="C262" s="329"/>
      <c r="D262" s="330"/>
      <c r="E262" s="331"/>
      <c r="F262" s="67"/>
      <c r="G262" s="334"/>
      <c r="H262" s="334"/>
      <c r="I262" s="334"/>
      <c r="J262" s="334"/>
      <c r="K262" s="334"/>
      <c r="L262" s="329"/>
      <c r="M262" s="332"/>
      <c r="N262" s="332"/>
      <c r="O262" s="333"/>
      <c r="P262" s="334"/>
      <c r="Q262" s="67"/>
      <c r="R262" s="67"/>
      <c r="S262" s="67"/>
      <c r="T262" s="67"/>
      <c r="U262" s="335"/>
      <c r="V262" s="336"/>
      <c r="W262" s="330"/>
      <c r="X262" s="330"/>
      <c r="Y262" s="330"/>
      <c r="Z262" s="330"/>
      <c r="AA262" s="330"/>
      <c r="AB262" s="330"/>
      <c r="AC262" s="330"/>
      <c r="AD262" s="337"/>
      <c r="AE262" s="337"/>
      <c r="AF262" s="338"/>
      <c r="AG262" s="338"/>
      <c r="AH262" s="67"/>
      <c r="AI262" s="67"/>
      <c r="AJ262" s="67"/>
      <c r="AK262" s="67"/>
      <c r="AL262" s="67"/>
      <c r="AM262" s="67"/>
      <c r="AN262" s="67"/>
      <c r="AO262" s="67"/>
      <c r="AP262" s="67"/>
      <c r="AQ262" s="50"/>
      <c r="AR262" s="50"/>
    </row>
    <row r="263" spans="1:44" ht="13.5" customHeight="1">
      <c r="A263" s="67"/>
      <c r="B263" s="67"/>
      <c r="C263" s="329"/>
      <c r="D263" s="330"/>
      <c r="E263" s="331"/>
      <c r="F263" s="67"/>
      <c r="G263" s="334"/>
      <c r="H263" s="334"/>
      <c r="I263" s="334"/>
      <c r="J263" s="334"/>
      <c r="K263" s="334"/>
      <c r="L263" s="329"/>
      <c r="M263" s="332"/>
      <c r="N263" s="332"/>
      <c r="O263" s="333"/>
      <c r="P263" s="334"/>
      <c r="Q263" s="67"/>
      <c r="R263" s="67"/>
      <c r="S263" s="67"/>
      <c r="T263" s="67"/>
      <c r="U263" s="335"/>
      <c r="V263" s="336"/>
      <c r="W263" s="330"/>
      <c r="X263" s="330"/>
      <c r="Y263" s="330"/>
      <c r="Z263" s="330"/>
      <c r="AA263" s="330"/>
      <c r="AB263" s="330"/>
      <c r="AC263" s="330"/>
      <c r="AD263" s="337"/>
      <c r="AE263" s="337"/>
      <c r="AF263" s="338"/>
      <c r="AG263" s="338"/>
      <c r="AH263" s="67"/>
      <c r="AI263" s="67"/>
      <c r="AJ263" s="67"/>
      <c r="AK263" s="67"/>
      <c r="AL263" s="67"/>
      <c r="AM263" s="67"/>
      <c r="AN263" s="67"/>
      <c r="AO263" s="67"/>
      <c r="AP263" s="67"/>
      <c r="AQ263" s="50"/>
      <c r="AR263" s="50"/>
    </row>
    <row r="264" spans="1:44" ht="13.5" customHeight="1">
      <c r="A264" s="67"/>
      <c r="B264" s="67"/>
      <c r="C264" s="329"/>
      <c r="D264" s="330"/>
      <c r="E264" s="331"/>
      <c r="F264" s="67"/>
      <c r="G264" s="334"/>
      <c r="H264" s="334"/>
      <c r="I264" s="334"/>
      <c r="J264" s="334"/>
      <c r="K264" s="334"/>
      <c r="L264" s="329"/>
      <c r="M264" s="332"/>
      <c r="N264" s="332"/>
      <c r="O264" s="333"/>
      <c r="P264" s="334"/>
      <c r="Q264" s="67"/>
      <c r="R264" s="67"/>
      <c r="S264" s="67"/>
      <c r="T264" s="67"/>
      <c r="U264" s="335"/>
      <c r="V264" s="336"/>
      <c r="W264" s="330"/>
      <c r="X264" s="330"/>
      <c r="Y264" s="330"/>
      <c r="Z264" s="330"/>
      <c r="AA264" s="330"/>
      <c r="AB264" s="330"/>
      <c r="AC264" s="330"/>
      <c r="AD264" s="337"/>
      <c r="AE264" s="337"/>
      <c r="AF264" s="338"/>
      <c r="AG264" s="338"/>
      <c r="AH264" s="67"/>
      <c r="AI264" s="67"/>
      <c r="AJ264" s="67"/>
      <c r="AK264" s="67"/>
      <c r="AL264" s="67"/>
      <c r="AM264" s="67"/>
      <c r="AN264" s="67"/>
      <c r="AO264" s="67"/>
      <c r="AP264" s="67"/>
      <c r="AQ264" s="50"/>
      <c r="AR264" s="50"/>
    </row>
    <row r="265" spans="1:44" ht="13.5" customHeight="1">
      <c r="A265" s="67"/>
      <c r="B265" s="67"/>
      <c r="C265" s="329"/>
      <c r="D265" s="330"/>
      <c r="E265" s="331"/>
      <c r="F265" s="67"/>
      <c r="G265" s="334"/>
      <c r="H265" s="334"/>
      <c r="I265" s="334"/>
      <c r="J265" s="334"/>
      <c r="K265" s="334"/>
      <c r="L265" s="329"/>
      <c r="M265" s="332"/>
      <c r="N265" s="332"/>
      <c r="O265" s="333"/>
      <c r="P265" s="334"/>
      <c r="Q265" s="67"/>
      <c r="R265" s="67"/>
      <c r="S265" s="67"/>
      <c r="T265" s="67"/>
      <c r="U265" s="335"/>
      <c r="V265" s="336"/>
      <c r="W265" s="330"/>
      <c r="X265" s="330"/>
      <c r="Y265" s="330"/>
      <c r="Z265" s="330"/>
      <c r="AA265" s="330"/>
      <c r="AB265" s="330"/>
      <c r="AC265" s="330"/>
      <c r="AD265" s="337"/>
      <c r="AE265" s="337"/>
      <c r="AF265" s="338"/>
      <c r="AG265" s="338"/>
      <c r="AH265" s="67"/>
      <c r="AI265" s="67"/>
      <c r="AJ265" s="67"/>
      <c r="AK265" s="67"/>
      <c r="AL265" s="67"/>
      <c r="AM265" s="67"/>
      <c r="AN265" s="67"/>
      <c r="AO265" s="67"/>
      <c r="AP265" s="67"/>
      <c r="AQ265" s="50"/>
      <c r="AR265" s="50"/>
    </row>
    <row r="266" spans="1:44" ht="13.5" customHeight="1">
      <c r="A266" s="67"/>
      <c r="B266" s="67"/>
      <c r="C266" s="329"/>
      <c r="D266" s="330"/>
      <c r="E266" s="331"/>
      <c r="F266" s="67"/>
      <c r="G266" s="334"/>
      <c r="H266" s="334"/>
      <c r="I266" s="334"/>
      <c r="J266" s="334"/>
      <c r="K266" s="334"/>
      <c r="L266" s="329"/>
      <c r="M266" s="332"/>
      <c r="N266" s="332"/>
      <c r="O266" s="333"/>
      <c r="P266" s="334"/>
      <c r="Q266" s="67"/>
      <c r="R266" s="67"/>
      <c r="S266" s="67"/>
      <c r="T266" s="67"/>
      <c r="U266" s="335"/>
      <c r="V266" s="336"/>
      <c r="W266" s="330"/>
      <c r="X266" s="330"/>
      <c r="Y266" s="330"/>
      <c r="Z266" s="330"/>
      <c r="AA266" s="330"/>
      <c r="AB266" s="330"/>
      <c r="AC266" s="330"/>
      <c r="AD266" s="337"/>
      <c r="AE266" s="337"/>
      <c r="AF266" s="338"/>
      <c r="AG266" s="338"/>
      <c r="AH266" s="67"/>
      <c r="AI266" s="67"/>
      <c r="AJ266" s="67"/>
      <c r="AK266" s="67"/>
      <c r="AL266" s="67"/>
      <c r="AM266" s="67"/>
      <c r="AN266" s="67"/>
      <c r="AO266" s="67"/>
      <c r="AP266" s="67"/>
      <c r="AQ266" s="50"/>
      <c r="AR266" s="50"/>
    </row>
    <row r="267" spans="1:44" ht="13.5" customHeight="1">
      <c r="A267" s="67"/>
      <c r="B267" s="67"/>
      <c r="C267" s="329"/>
      <c r="D267" s="330"/>
      <c r="E267" s="331"/>
      <c r="F267" s="67"/>
      <c r="G267" s="334"/>
      <c r="H267" s="334"/>
      <c r="I267" s="334"/>
      <c r="J267" s="334"/>
      <c r="K267" s="334"/>
      <c r="L267" s="329"/>
      <c r="M267" s="332"/>
      <c r="N267" s="332"/>
      <c r="O267" s="333"/>
      <c r="P267" s="334"/>
      <c r="Q267" s="67"/>
      <c r="R267" s="67"/>
      <c r="S267" s="67"/>
      <c r="T267" s="67"/>
      <c r="U267" s="335"/>
      <c r="V267" s="336"/>
      <c r="W267" s="330"/>
      <c r="X267" s="330"/>
      <c r="Y267" s="330"/>
      <c r="Z267" s="330"/>
      <c r="AA267" s="330"/>
      <c r="AB267" s="330"/>
      <c r="AC267" s="330"/>
      <c r="AD267" s="337"/>
      <c r="AE267" s="337"/>
      <c r="AF267" s="338"/>
      <c r="AG267" s="338"/>
      <c r="AH267" s="67"/>
      <c r="AI267" s="67"/>
      <c r="AJ267" s="67"/>
      <c r="AK267" s="67"/>
      <c r="AL267" s="67"/>
      <c r="AM267" s="67"/>
      <c r="AN267" s="67"/>
      <c r="AO267" s="67"/>
      <c r="AP267" s="67"/>
      <c r="AQ267" s="50"/>
      <c r="AR267" s="50"/>
    </row>
    <row r="268" spans="1:44" ht="13.5" customHeight="1">
      <c r="A268" s="67"/>
      <c r="B268" s="67"/>
      <c r="C268" s="329"/>
      <c r="D268" s="330"/>
      <c r="E268" s="331"/>
      <c r="F268" s="67"/>
      <c r="G268" s="334"/>
      <c r="H268" s="334"/>
      <c r="I268" s="334"/>
      <c r="J268" s="334"/>
      <c r="K268" s="334"/>
      <c r="L268" s="329"/>
      <c r="M268" s="332"/>
      <c r="N268" s="332"/>
      <c r="O268" s="333"/>
      <c r="P268" s="334"/>
      <c r="Q268" s="67"/>
      <c r="R268" s="67"/>
      <c r="S268" s="67"/>
      <c r="T268" s="67"/>
      <c r="U268" s="335"/>
      <c r="V268" s="336"/>
      <c r="W268" s="330"/>
      <c r="X268" s="330"/>
      <c r="Y268" s="330"/>
      <c r="Z268" s="330"/>
      <c r="AA268" s="330"/>
      <c r="AB268" s="330"/>
      <c r="AC268" s="330"/>
      <c r="AD268" s="337"/>
      <c r="AE268" s="337"/>
      <c r="AF268" s="338"/>
      <c r="AG268" s="338"/>
      <c r="AH268" s="67"/>
      <c r="AI268" s="67"/>
      <c r="AJ268" s="67"/>
      <c r="AK268" s="67"/>
      <c r="AL268" s="67"/>
      <c r="AM268" s="67"/>
      <c r="AN268" s="67"/>
      <c r="AO268" s="67"/>
      <c r="AP268" s="67"/>
      <c r="AQ268" s="50"/>
      <c r="AR268" s="50"/>
    </row>
    <row r="269" spans="1:44" ht="13.5" customHeight="1">
      <c r="A269" s="67"/>
      <c r="B269" s="67"/>
      <c r="C269" s="329"/>
      <c r="D269" s="330"/>
      <c r="E269" s="331"/>
      <c r="F269" s="67"/>
      <c r="G269" s="334"/>
      <c r="H269" s="334"/>
      <c r="I269" s="334"/>
      <c r="J269" s="334"/>
      <c r="K269" s="334"/>
      <c r="L269" s="329"/>
      <c r="M269" s="332"/>
      <c r="N269" s="332"/>
      <c r="O269" s="333"/>
      <c r="P269" s="334"/>
      <c r="Q269" s="67"/>
      <c r="R269" s="67"/>
      <c r="S269" s="67"/>
      <c r="T269" s="67"/>
      <c r="U269" s="335"/>
      <c r="V269" s="336"/>
      <c r="W269" s="330"/>
      <c r="X269" s="330"/>
      <c r="Y269" s="330"/>
      <c r="Z269" s="330"/>
      <c r="AA269" s="330"/>
      <c r="AB269" s="330"/>
      <c r="AC269" s="330"/>
      <c r="AD269" s="337"/>
      <c r="AE269" s="337"/>
      <c r="AF269" s="338"/>
      <c r="AG269" s="338"/>
      <c r="AH269" s="67"/>
      <c r="AI269" s="67"/>
      <c r="AJ269" s="67"/>
      <c r="AK269" s="67"/>
      <c r="AL269" s="67"/>
      <c r="AM269" s="67"/>
      <c r="AN269" s="67"/>
      <c r="AO269" s="67"/>
      <c r="AP269" s="67"/>
      <c r="AQ269" s="50"/>
      <c r="AR269" s="50"/>
    </row>
    <row r="270" spans="1:44" ht="13.5" customHeight="1">
      <c r="A270" s="67"/>
      <c r="B270" s="67"/>
      <c r="C270" s="329"/>
      <c r="D270" s="330"/>
      <c r="E270" s="331"/>
      <c r="F270" s="67"/>
      <c r="G270" s="334"/>
      <c r="H270" s="334"/>
      <c r="I270" s="334"/>
      <c r="J270" s="334"/>
      <c r="K270" s="334"/>
      <c r="L270" s="329"/>
      <c r="M270" s="332"/>
      <c r="N270" s="332"/>
      <c r="O270" s="333"/>
      <c r="P270" s="334"/>
      <c r="Q270" s="67"/>
      <c r="R270" s="67"/>
      <c r="S270" s="67"/>
      <c r="T270" s="67"/>
      <c r="U270" s="335"/>
      <c r="V270" s="336"/>
      <c r="W270" s="330"/>
      <c r="X270" s="330"/>
      <c r="Y270" s="330"/>
      <c r="Z270" s="330"/>
      <c r="AA270" s="330"/>
      <c r="AB270" s="330"/>
      <c r="AC270" s="330"/>
      <c r="AD270" s="337"/>
      <c r="AE270" s="337"/>
      <c r="AF270" s="338"/>
      <c r="AG270" s="338"/>
      <c r="AH270" s="67"/>
      <c r="AI270" s="67"/>
      <c r="AJ270" s="67"/>
      <c r="AK270" s="67"/>
      <c r="AL270" s="67"/>
      <c r="AM270" s="67"/>
      <c r="AN270" s="67"/>
      <c r="AO270" s="67"/>
      <c r="AP270" s="67"/>
      <c r="AQ270" s="50"/>
      <c r="AR270" s="50"/>
    </row>
    <row r="271" spans="1:44" ht="13.5" customHeight="1">
      <c r="A271" s="67"/>
      <c r="B271" s="67"/>
      <c r="C271" s="329"/>
      <c r="D271" s="330"/>
      <c r="E271" s="331"/>
      <c r="F271" s="67"/>
      <c r="G271" s="334"/>
      <c r="H271" s="334"/>
      <c r="I271" s="334"/>
      <c r="J271" s="334"/>
      <c r="K271" s="334"/>
      <c r="L271" s="329"/>
      <c r="M271" s="332"/>
      <c r="N271" s="332"/>
      <c r="O271" s="333"/>
      <c r="P271" s="334"/>
      <c r="Q271" s="67"/>
      <c r="R271" s="67"/>
      <c r="S271" s="67"/>
      <c r="T271" s="67"/>
      <c r="U271" s="335"/>
      <c r="V271" s="336"/>
      <c r="W271" s="330"/>
      <c r="X271" s="330"/>
      <c r="Y271" s="330"/>
      <c r="Z271" s="330"/>
      <c r="AA271" s="330"/>
      <c r="AB271" s="330"/>
      <c r="AC271" s="330"/>
      <c r="AD271" s="337"/>
      <c r="AE271" s="337"/>
      <c r="AF271" s="338"/>
      <c r="AG271" s="338"/>
      <c r="AH271" s="67"/>
      <c r="AI271" s="67"/>
      <c r="AJ271" s="67"/>
      <c r="AK271" s="67"/>
      <c r="AL271" s="67"/>
      <c r="AM271" s="67"/>
      <c r="AN271" s="67"/>
      <c r="AO271" s="67"/>
      <c r="AP271" s="67"/>
      <c r="AQ271" s="50"/>
      <c r="AR271" s="50"/>
    </row>
    <row r="272" spans="1:44" ht="13.5" customHeight="1">
      <c r="A272" s="67"/>
      <c r="B272" s="67"/>
      <c r="C272" s="329"/>
      <c r="D272" s="330"/>
      <c r="E272" s="331"/>
      <c r="F272" s="67"/>
      <c r="G272" s="334"/>
      <c r="H272" s="334"/>
      <c r="I272" s="334"/>
      <c r="J272" s="334"/>
      <c r="K272" s="334"/>
      <c r="L272" s="329"/>
      <c r="M272" s="332"/>
      <c r="N272" s="332"/>
      <c r="O272" s="333"/>
      <c r="P272" s="334"/>
      <c r="Q272" s="67"/>
      <c r="R272" s="67"/>
      <c r="S272" s="67"/>
      <c r="T272" s="67"/>
      <c r="U272" s="335"/>
      <c r="V272" s="336"/>
      <c r="W272" s="330"/>
      <c r="X272" s="330"/>
      <c r="Y272" s="330"/>
      <c r="Z272" s="330"/>
      <c r="AA272" s="330"/>
      <c r="AB272" s="330"/>
      <c r="AC272" s="330"/>
      <c r="AD272" s="337"/>
      <c r="AE272" s="337"/>
      <c r="AF272" s="338"/>
      <c r="AG272" s="338"/>
      <c r="AH272" s="67"/>
      <c r="AI272" s="67"/>
      <c r="AJ272" s="67"/>
      <c r="AK272" s="67"/>
      <c r="AL272" s="67"/>
      <c r="AM272" s="67"/>
      <c r="AN272" s="67"/>
      <c r="AO272" s="67"/>
      <c r="AP272" s="67"/>
      <c r="AQ272" s="50"/>
      <c r="AR272" s="50"/>
    </row>
    <row r="273" spans="1:44" ht="13.5" customHeight="1">
      <c r="A273" s="67"/>
      <c r="B273" s="67"/>
      <c r="C273" s="329"/>
      <c r="D273" s="330"/>
      <c r="E273" s="331"/>
      <c r="F273" s="67"/>
      <c r="G273" s="334"/>
      <c r="H273" s="334"/>
      <c r="I273" s="334"/>
      <c r="J273" s="334"/>
      <c r="K273" s="334"/>
      <c r="L273" s="329"/>
      <c r="M273" s="332"/>
      <c r="N273" s="332"/>
      <c r="O273" s="333"/>
      <c r="P273" s="334"/>
      <c r="Q273" s="67"/>
      <c r="R273" s="67"/>
      <c r="S273" s="67"/>
      <c r="T273" s="67"/>
      <c r="U273" s="335"/>
      <c r="V273" s="336"/>
      <c r="W273" s="330"/>
      <c r="X273" s="330"/>
      <c r="Y273" s="330"/>
      <c r="Z273" s="330"/>
      <c r="AA273" s="330"/>
      <c r="AB273" s="330"/>
      <c r="AC273" s="330"/>
      <c r="AD273" s="337"/>
      <c r="AE273" s="337"/>
      <c r="AF273" s="338"/>
      <c r="AG273" s="338"/>
      <c r="AH273" s="67"/>
      <c r="AI273" s="67"/>
      <c r="AJ273" s="67"/>
      <c r="AK273" s="67"/>
      <c r="AL273" s="67"/>
      <c r="AM273" s="67"/>
      <c r="AN273" s="67"/>
      <c r="AO273" s="67"/>
      <c r="AP273" s="67"/>
      <c r="AQ273" s="50"/>
      <c r="AR273" s="50"/>
    </row>
    <row r="274" spans="1:44" ht="13.5" customHeight="1">
      <c r="A274" s="67"/>
      <c r="B274" s="67"/>
      <c r="C274" s="329"/>
      <c r="D274" s="330"/>
      <c r="E274" s="331"/>
      <c r="F274" s="67"/>
      <c r="G274" s="334"/>
      <c r="H274" s="334"/>
      <c r="I274" s="334"/>
      <c r="J274" s="334"/>
      <c r="K274" s="334"/>
      <c r="L274" s="329"/>
      <c r="M274" s="332"/>
      <c r="N274" s="332"/>
      <c r="O274" s="333"/>
      <c r="P274" s="334"/>
      <c r="Q274" s="67"/>
      <c r="R274" s="67"/>
      <c r="S274" s="67"/>
      <c r="T274" s="67"/>
      <c r="U274" s="335"/>
      <c r="V274" s="336"/>
      <c r="W274" s="330"/>
      <c r="X274" s="330"/>
      <c r="Y274" s="330"/>
      <c r="Z274" s="330"/>
      <c r="AA274" s="330"/>
      <c r="AB274" s="330"/>
      <c r="AC274" s="330"/>
      <c r="AD274" s="337"/>
      <c r="AE274" s="337"/>
      <c r="AF274" s="338"/>
      <c r="AG274" s="338"/>
      <c r="AH274" s="67"/>
      <c r="AI274" s="67"/>
      <c r="AJ274" s="67"/>
      <c r="AK274" s="67"/>
      <c r="AL274" s="67"/>
      <c r="AM274" s="67"/>
      <c r="AN274" s="67"/>
      <c r="AO274" s="67"/>
      <c r="AP274" s="67"/>
      <c r="AQ274" s="50"/>
      <c r="AR274" s="50"/>
    </row>
    <row r="275" spans="1:44" ht="13.5" customHeight="1">
      <c r="A275" s="67"/>
      <c r="B275" s="67"/>
      <c r="C275" s="329"/>
      <c r="D275" s="330"/>
      <c r="E275" s="331"/>
      <c r="F275" s="67"/>
      <c r="G275" s="334"/>
      <c r="H275" s="334"/>
      <c r="I275" s="334"/>
      <c r="J275" s="334"/>
      <c r="K275" s="334"/>
      <c r="L275" s="329"/>
      <c r="M275" s="332"/>
      <c r="N275" s="332"/>
      <c r="O275" s="333"/>
      <c r="P275" s="334"/>
      <c r="Q275" s="67"/>
      <c r="R275" s="67"/>
      <c r="S275" s="67"/>
      <c r="T275" s="67"/>
      <c r="U275" s="335"/>
      <c r="V275" s="336"/>
      <c r="W275" s="330"/>
      <c r="X275" s="330"/>
      <c r="Y275" s="330"/>
      <c r="Z275" s="330"/>
      <c r="AA275" s="330"/>
      <c r="AB275" s="330"/>
      <c r="AC275" s="330"/>
      <c r="AD275" s="337"/>
      <c r="AE275" s="337"/>
      <c r="AF275" s="338"/>
      <c r="AG275" s="338"/>
      <c r="AH275" s="67"/>
      <c r="AI275" s="67"/>
      <c r="AJ275" s="67"/>
      <c r="AK275" s="67"/>
      <c r="AL275" s="67"/>
      <c r="AM275" s="67"/>
      <c r="AN275" s="67"/>
      <c r="AO275" s="67"/>
      <c r="AP275" s="67"/>
      <c r="AQ275" s="50"/>
      <c r="AR275" s="50"/>
    </row>
    <row r="276" spans="1:44" ht="13.5" customHeight="1">
      <c r="A276" s="67"/>
      <c r="B276" s="67"/>
      <c r="C276" s="329"/>
      <c r="D276" s="330"/>
      <c r="E276" s="331"/>
      <c r="F276" s="67"/>
      <c r="G276" s="334"/>
      <c r="H276" s="334"/>
      <c r="I276" s="334"/>
      <c r="J276" s="334"/>
      <c r="K276" s="334"/>
      <c r="L276" s="329"/>
      <c r="M276" s="332"/>
      <c r="N276" s="332"/>
      <c r="O276" s="333"/>
      <c r="P276" s="334"/>
      <c r="Q276" s="67"/>
      <c r="R276" s="67"/>
      <c r="S276" s="67"/>
      <c r="T276" s="67"/>
      <c r="U276" s="335"/>
      <c r="V276" s="336"/>
      <c r="W276" s="330"/>
      <c r="X276" s="330"/>
      <c r="Y276" s="330"/>
      <c r="Z276" s="330"/>
      <c r="AA276" s="330"/>
      <c r="AB276" s="330"/>
      <c r="AC276" s="330"/>
      <c r="AD276" s="337"/>
      <c r="AE276" s="337"/>
      <c r="AF276" s="338"/>
      <c r="AG276" s="338"/>
      <c r="AH276" s="67"/>
      <c r="AI276" s="67"/>
      <c r="AJ276" s="67"/>
      <c r="AK276" s="67"/>
      <c r="AL276" s="67"/>
      <c r="AM276" s="67"/>
      <c r="AN276" s="67"/>
      <c r="AO276" s="67"/>
      <c r="AP276" s="67"/>
      <c r="AQ276" s="50"/>
      <c r="AR276" s="50"/>
    </row>
    <row r="277" spans="1:44" ht="13.5" customHeight="1">
      <c r="A277" s="67"/>
      <c r="B277" s="67"/>
      <c r="C277" s="329"/>
      <c r="D277" s="330"/>
      <c r="E277" s="331"/>
      <c r="F277" s="67"/>
      <c r="G277" s="334"/>
      <c r="H277" s="334"/>
      <c r="I277" s="334"/>
      <c r="J277" s="334"/>
      <c r="K277" s="334"/>
      <c r="L277" s="329"/>
      <c r="M277" s="332"/>
      <c r="N277" s="332"/>
      <c r="O277" s="333"/>
      <c r="P277" s="334"/>
      <c r="Q277" s="67"/>
      <c r="R277" s="67"/>
      <c r="S277" s="67"/>
      <c r="T277" s="67"/>
      <c r="U277" s="335"/>
      <c r="V277" s="336"/>
      <c r="W277" s="330"/>
      <c r="X277" s="330"/>
      <c r="Y277" s="330"/>
      <c r="Z277" s="330"/>
      <c r="AA277" s="330"/>
      <c r="AB277" s="330"/>
      <c r="AC277" s="330"/>
      <c r="AD277" s="337"/>
      <c r="AE277" s="337"/>
      <c r="AF277" s="338"/>
      <c r="AG277" s="338"/>
      <c r="AH277" s="67"/>
      <c r="AI277" s="67"/>
      <c r="AJ277" s="67"/>
      <c r="AK277" s="67"/>
      <c r="AL277" s="67"/>
      <c r="AM277" s="67"/>
      <c r="AN277" s="67"/>
      <c r="AO277" s="67"/>
      <c r="AP277" s="67"/>
      <c r="AQ277" s="50"/>
      <c r="AR277" s="50"/>
    </row>
    <row r="278" spans="1:44" ht="13.5" customHeight="1">
      <c r="A278" s="67"/>
      <c r="B278" s="67"/>
      <c r="C278" s="329"/>
      <c r="D278" s="330"/>
      <c r="E278" s="331"/>
      <c r="F278" s="67"/>
      <c r="G278" s="334"/>
      <c r="H278" s="334"/>
      <c r="I278" s="334"/>
      <c r="J278" s="334"/>
      <c r="K278" s="334"/>
      <c r="L278" s="329"/>
      <c r="M278" s="332"/>
      <c r="N278" s="332"/>
      <c r="O278" s="333"/>
      <c r="P278" s="334"/>
      <c r="Q278" s="67"/>
      <c r="R278" s="67"/>
      <c r="S278" s="67"/>
      <c r="T278" s="67"/>
      <c r="U278" s="335"/>
      <c r="V278" s="336"/>
      <c r="W278" s="330"/>
      <c r="X278" s="330"/>
      <c r="Y278" s="330"/>
      <c r="Z278" s="330"/>
      <c r="AA278" s="330"/>
      <c r="AB278" s="330"/>
      <c r="AC278" s="330"/>
      <c r="AD278" s="337"/>
      <c r="AE278" s="337"/>
      <c r="AF278" s="338"/>
      <c r="AG278" s="338"/>
      <c r="AH278" s="67"/>
      <c r="AI278" s="67"/>
      <c r="AJ278" s="67"/>
      <c r="AK278" s="67"/>
      <c r="AL278" s="67"/>
      <c r="AM278" s="67"/>
      <c r="AN278" s="67"/>
      <c r="AO278" s="67"/>
      <c r="AP278" s="67"/>
      <c r="AQ278" s="50"/>
      <c r="AR278" s="50"/>
    </row>
    <row r="279" spans="1:44" ht="13.5" customHeight="1">
      <c r="A279" s="67"/>
      <c r="B279" s="67"/>
      <c r="C279" s="329"/>
      <c r="D279" s="330"/>
      <c r="E279" s="331"/>
      <c r="F279" s="67"/>
      <c r="G279" s="334"/>
      <c r="H279" s="334"/>
      <c r="I279" s="334"/>
      <c r="J279" s="334"/>
      <c r="K279" s="334"/>
      <c r="L279" s="329"/>
      <c r="M279" s="332"/>
      <c r="N279" s="332"/>
      <c r="O279" s="333"/>
      <c r="P279" s="334"/>
      <c r="Q279" s="67"/>
      <c r="R279" s="67"/>
      <c r="S279" s="67"/>
      <c r="T279" s="67"/>
      <c r="U279" s="335"/>
      <c r="V279" s="336"/>
      <c r="W279" s="330"/>
      <c r="X279" s="330"/>
      <c r="Y279" s="330"/>
      <c r="Z279" s="330"/>
      <c r="AA279" s="330"/>
      <c r="AB279" s="330"/>
      <c r="AC279" s="330"/>
      <c r="AD279" s="337"/>
      <c r="AE279" s="337"/>
      <c r="AF279" s="338"/>
      <c r="AG279" s="338"/>
      <c r="AH279" s="67"/>
      <c r="AI279" s="67"/>
      <c r="AJ279" s="67"/>
      <c r="AK279" s="67"/>
      <c r="AL279" s="67"/>
      <c r="AM279" s="67"/>
      <c r="AN279" s="67"/>
      <c r="AO279" s="67"/>
      <c r="AP279" s="67"/>
      <c r="AQ279" s="50"/>
      <c r="AR279" s="50"/>
    </row>
    <row r="280" spans="1:44" ht="13.5" customHeight="1">
      <c r="A280" s="67"/>
      <c r="B280" s="67"/>
      <c r="C280" s="329"/>
      <c r="D280" s="330"/>
      <c r="E280" s="331"/>
      <c r="F280" s="67"/>
      <c r="G280" s="334"/>
      <c r="H280" s="334"/>
      <c r="I280" s="334"/>
      <c r="J280" s="334"/>
      <c r="K280" s="334"/>
      <c r="L280" s="329"/>
      <c r="M280" s="332"/>
      <c r="N280" s="332"/>
      <c r="O280" s="333"/>
      <c r="P280" s="334"/>
      <c r="Q280" s="67"/>
      <c r="R280" s="67"/>
      <c r="S280" s="67"/>
      <c r="T280" s="67"/>
      <c r="U280" s="335"/>
      <c r="V280" s="336"/>
      <c r="W280" s="330"/>
      <c r="X280" s="330"/>
      <c r="Y280" s="330"/>
      <c r="Z280" s="330"/>
      <c r="AA280" s="330"/>
      <c r="AB280" s="330"/>
      <c r="AC280" s="330"/>
      <c r="AD280" s="337"/>
      <c r="AE280" s="337"/>
      <c r="AF280" s="338"/>
      <c r="AG280" s="338"/>
      <c r="AH280" s="67"/>
      <c r="AI280" s="67"/>
      <c r="AJ280" s="67"/>
      <c r="AK280" s="67"/>
      <c r="AL280" s="67"/>
      <c r="AM280" s="67"/>
      <c r="AN280" s="67"/>
      <c r="AO280" s="67"/>
      <c r="AP280" s="67"/>
      <c r="AQ280" s="50"/>
      <c r="AR280" s="50"/>
    </row>
    <row r="281" spans="1:44" ht="13.5" customHeight="1">
      <c r="A281" s="67"/>
      <c r="B281" s="67"/>
      <c r="C281" s="329"/>
      <c r="D281" s="330"/>
      <c r="E281" s="331"/>
      <c r="F281" s="67"/>
      <c r="G281" s="334"/>
      <c r="H281" s="334"/>
      <c r="I281" s="334"/>
      <c r="J281" s="334"/>
      <c r="K281" s="334"/>
      <c r="L281" s="329"/>
      <c r="M281" s="332"/>
      <c r="N281" s="332"/>
      <c r="O281" s="333"/>
      <c r="P281" s="334"/>
      <c r="Q281" s="67"/>
      <c r="R281" s="67"/>
      <c r="S281" s="67"/>
      <c r="T281" s="67"/>
      <c r="U281" s="335"/>
      <c r="V281" s="336"/>
      <c r="W281" s="330"/>
      <c r="X281" s="330"/>
      <c r="Y281" s="330"/>
      <c r="Z281" s="330"/>
      <c r="AA281" s="330"/>
      <c r="AB281" s="330"/>
      <c r="AC281" s="330"/>
      <c r="AD281" s="337"/>
      <c r="AE281" s="337"/>
      <c r="AF281" s="338"/>
      <c r="AG281" s="338"/>
      <c r="AH281" s="67"/>
      <c r="AI281" s="67"/>
      <c r="AJ281" s="67"/>
      <c r="AK281" s="67"/>
      <c r="AL281" s="67"/>
      <c r="AM281" s="67"/>
      <c r="AN281" s="67"/>
      <c r="AO281" s="67"/>
      <c r="AP281" s="67"/>
      <c r="AQ281" s="50"/>
      <c r="AR281" s="50"/>
    </row>
    <row r="282" spans="1:44" ht="13.5" customHeight="1">
      <c r="A282" s="67"/>
      <c r="B282" s="67"/>
      <c r="C282" s="329"/>
      <c r="D282" s="330"/>
      <c r="E282" s="331"/>
      <c r="F282" s="67"/>
      <c r="G282" s="334"/>
      <c r="H282" s="334"/>
      <c r="I282" s="334"/>
      <c r="J282" s="334"/>
      <c r="K282" s="334"/>
      <c r="L282" s="329"/>
      <c r="M282" s="332"/>
      <c r="N282" s="332"/>
      <c r="O282" s="333"/>
      <c r="P282" s="334"/>
      <c r="Q282" s="67"/>
      <c r="R282" s="67"/>
      <c r="S282" s="67"/>
      <c r="T282" s="67"/>
      <c r="U282" s="335"/>
      <c r="V282" s="336"/>
      <c r="W282" s="330"/>
      <c r="X282" s="330"/>
      <c r="Y282" s="330"/>
      <c r="Z282" s="330"/>
      <c r="AA282" s="330"/>
      <c r="AB282" s="330"/>
      <c r="AC282" s="330"/>
      <c r="AD282" s="337"/>
      <c r="AE282" s="337"/>
      <c r="AF282" s="338"/>
      <c r="AG282" s="338"/>
      <c r="AH282" s="67"/>
      <c r="AI282" s="67"/>
      <c r="AJ282" s="67"/>
      <c r="AK282" s="67"/>
      <c r="AL282" s="67"/>
      <c r="AM282" s="67"/>
      <c r="AN282" s="67"/>
      <c r="AO282" s="67"/>
      <c r="AP282" s="67"/>
      <c r="AQ282" s="50"/>
      <c r="AR282" s="50"/>
    </row>
    <row r="283" spans="1:44" ht="13.5" customHeight="1">
      <c r="A283" s="67"/>
      <c r="B283" s="67"/>
      <c r="C283" s="329"/>
      <c r="D283" s="330"/>
      <c r="E283" s="331"/>
      <c r="F283" s="67"/>
      <c r="G283" s="334"/>
      <c r="H283" s="334"/>
      <c r="I283" s="334"/>
      <c r="J283" s="334"/>
      <c r="K283" s="334"/>
      <c r="L283" s="329"/>
      <c r="M283" s="332"/>
      <c r="N283" s="332"/>
      <c r="O283" s="333"/>
      <c r="P283" s="334"/>
      <c r="Q283" s="67"/>
      <c r="R283" s="67"/>
      <c r="S283" s="67"/>
      <c r="T283" s="67"/>
      <c r="U283" s="335"/>
      <c r="V283" s="336"/>
      <c r="W283" s="330"/>
      <c r="X283" s="330"/>
      <c r="Y283" s="330"/>
      <c r="Z283" s="330"/>
      <c r="AA283" s="330"/>
      <c r="AB283" s="330"/>
      <c r="AC283" s="330"/>
      <c r="AD283" s="337"/>
      <c r="AE283" s="337"/>
      <c r="AF283" s="338"/>
      <c r="AG283" s="338"/>
      <c r="AH283" s="67"/>
      <c r="AI283" s="67"/>
      <c r="AJ283" s="67"/>
      <c r="AK283" s="67"/>
      <c r="AL283" s="67"/>
      <c r="AM283" s="67"/>
      <c r="AN283" s="67"/>
      <c r="AO283" s="67"/>
      <c r="AP283" s="67"/>
      <c r="AQ283" s="50"/>
      <c r="AR283" s="50"/>
    </row>
    <row r="284" spans="1:44" ht="13.5" customHeight="1">
      <c r="A284" s="67"/>
      <c r="B284" s="67"/>
      <c r="C284" s="329"/>
      <c r="D284" s="330"/>
      <c r="E284" s="331"/>
      <c r="F284" s="67"/>
      <c r="G284" s="334"/>
      <c r="H284" s="334"/>
      <c r="I284" s="334"/>
      <c r="J284" s="334"/>
      <c r="K284" s="334"/>
      <c r="L284" s="329"/>
      <c r="M284" s="332"/>
      <c r="N284" s="332"/>
      <c r="O284" s="333"/>
      <c r="P284" s="334"/>
      <c r="Q284" s="67"/>
      <c r="R284" s="67"/>
      <c r="S284" s="67"/>
      <c r="T284" s="67"/>
      <c r="U284" s="335"/>
      <c r="V284" s="336"/>
      <c r="W284" s="330"/>
      <c r="X284" s="330"/>
      <c r="Y284" s="330"/>
      <c r="Z284" s="330"/>
      <c r="AA284" s="330"/>
      <c r="AB284" s="330"/>
      <c r="AC284" s="330"/>
      <c r="AD284" s="337"/>
      <c r="AE284" s="337"/>
      <c r="AF284" s="338"/>
      <c r="AG284" s="338"/>
      <c r="AH284" s="67"/>
      <c r="AI284" s="67"/>
      <c r="AJ284" s="67"/>
      <c r="AK284" s="67"/>
      <c r="AL284" s="67"/>
      <c r="AM284" s="67"/>
      <c r="AN284" s="67"/>
      <c r="AO284" s="67"/>
      <c r="AP284" s="67"/>
      <c r="AQ284" s="50"/>
      <c r="AR284" s="50"/>
    </row>
    <row r="285" spans="1:44" ht="13.5" customHeight="1">
      <c r="A285" s="67"/>
      <c r="B285" s="67"/>
      <c r="C285" s="329"/>
      <c r="D285" s="330"/>
      <c r="E285" s="331"/>
      <c r="F285" s="67"/>
      <c r="G285" s="334"/>
      <c r="H285" s="334"/>
      <c r="I285" s="334"/>
      <c r="J285" s="334"/>
      <c r="K285" s="334"/>
      <c r="L285" s="329"/>
      <c r="M285" s="332"/>
      <c r="N285" s="332"/>
      <c r="O285" s="333"/>
      <c r="P285" s="334"/>
      <c r="Q285" s="67"/>
      <c r="R285" s="67"/>
      <c r="S285" s="67"/>
      <c r="T285" s="67"/>
      <c r="U285" s="335"/>
      <c r="V285" s="336"/>
      <c r="W285" s="330"/>
      <c r="X285" s="330"/>
      <c r="Y285" s="330"/>
      <c r="Z285" s="330"/>
      <c r="AA285" s="330"/>
      <c r="AB285" s="330"/>
      <c r="AC285" s="330"/>
      <c r="AD285" s="337"/>
      <c r="AE285" s="337"/>
      <c r="AF285" s="338"/>
      <c r="AG285" s="338"/>
      <c r="AH285" s="67"/>
      <c r="AI285" s="67"/>
      <c r="AJ285" s="67"/>
      <c r="AK285" s="67"/>
      <c r="AL285" s="67"/>
      <c r="AM285" s="67"/>
      <c r="AN285" s="67"/>
      <c r="AO285" s="67"/>
      <c r="AP285" s="67"/>
      <c r="AQ285" s="50"/>
      <c r="AR285" s="50"/>
    </row>
    <row r="286" spans="1:44" ht="13.5" customHeight="1">
      <c r="A286" s="67"/>
      <c r="B286" s="67"/>
      <c r="C286" s="329"/>
      <c r="D286" s="330"/>
      <c r="E286" s="331"/>
      <c r="F286" s="67"/>
      <c r="G286" s="334"/>
      <c r="H286" s="334"/>
      <c r="I286" s="334"/>
      <c r="J286" s="334"/>
      <c r="K286" s="334"/>
      <c r="L286" s="329"/>
      <c r="M286" s="332"/>
      <c r="N286" s="332"/>
      <c r="O286" s="333"/>
      <c r="P286" s="334"/>
      <c r="Q286" s="67"/>
      <c r="R286" s="67"/>
      <c r="S286" s="67"/>
      <c r="T286" s="67"/>
      <c r="U286" s="335"/>
      <c r="V286" s="336"/>
      <c r="W286" s="330"/>
      <c r="X286" s="330"/>
      <c r="Y286" s="330"/>
      <c r="Z286" s="330"/>
      <c r="AA286" s="330"/>
      <c r="AB286" s="330"/>
      <c r="AC286" s="330"/>
      <c r="AD286" s="337"/>
      <c r="AE286" s="337"/>
      <c r="AF286" s="338"/>
      <c r="AG286" s="338"/>
      <c r="AH286" s="67"/>
      <c r="AI286" s="67"/>
      <c r="AJ286" s="67"/>
      <c r="AK286" s="67"/>
      <c r="AL286" s="67"/>
      <c r="AM286" s="67"/>
      <c r="AN286" s="67"/>
      <c r="AO286" s="67"/>
      <c r="AP286" s="67"/>
      <c r="AQ286" s="50"/>
      <c r="AR286" s="50"/>
    </row>
    <row r="287" spans="1:44" ht="13.5" customHeight="1">
      <c r="A287" s="67"/>
      <c r="B287" s="67"/>
      <c r="C287" s="329"/>
      <c r="D287" s="330"/>
      <c r="E287" s="331"/>
      <c r="F287" s="67"/>
      <c r="G287" s="334"/>
      <c r="H287" s="334"/>
      <c r="I287" s="334"/>
      <c r="J287" s="334"/>
      <c r="K287" s="334"/>
      <c r="L287" s="329"/>
      <c r="M287" s="332"/>
      <c r="N287" s="332"/>
      <c r="O287" s="333"/>
      <c r="P287" s="334"/>
      <c r="Q287" s="67"/>
      <c r="R287" s="67"/>
      <c r="S287" s="67"/>
      <c r="T287" s="67"/>
      <c r="U287" s="335"/>
      <c r="V287" s="336"/>
      <c r="W287" s="330"/>
      <c r="X287" s="330"/>
      <c r="Y287" s="330"/>
      <c r="Z287" s="330"/>
      <c r="AA287" s="330"/>
      <c r="AB287" s="330"/>
      <c r="AC287" s="330"/>
      <c r="AD287" s="337"/>
      <c r="AE287" s="337"/>
      <c r="AF287" s="338"/>
      <c r="AG287" s="338"/>
      <c r="AH287" s="67"/>
      <c r="AI287" s="67"/>
      <c r="AJ287" s="67"/>
      <c r="AK287" s="67"/>
      <c r="AL287" s="67"/>
      <c r="AM287" s="67"/>
      <c r="AN287" s="67"/>
      <c r="AO287" s="67"/>
      <c r="AP287" s="67"/>
      <c r="AQ287" s="50"/>
      <c r="AR287" s="50"/>
    </row>
    <row r="288" spans="1:44" ht="13.5" customHeight="1">
      <c r="A288" s="67"/>
      <c r="B288" s="67"/>
      <c r="C288" s="329"/>
      <c r="D288" s="330"/>
      <c r="E288" s="331"/>
      <c r="F288" s="67"/>
      <c r="G288" s="334"/>
      <c r="H288" s="334"/>
      <c r="I288" s="334"/>
      <c r="J288" s="334"/>
      <c r="K288" s="334"/>
      <c r="L288" s="329"/>
      <c r="M288" s="332"/>
      <c r="N288" s="332"/>
      <c r="O288" s="333"/>
      <c r="P288" s="334"/>
      <c r="Q288" s="67"/>
      <c r="R288" s="67"/>
      <c r="S288" s="67"/>
      <c r="T288" s="67"/>
      <c r="U288" s="335"/>
      <c r="V288" s="336"/>
      <c r="W288" s="330"/>
      <c r="X288" s="330"/>
      <c r="Y288" s="330"/>
      <c r="Z288" s="330"/>
      <c r="AA288" s="330"/>
      <c r="AB288" s="330"/>
      <c r="AC288" s="330"/>
      <c r="AD288" s="337"/>
      <c r="AE288" s="337"/>
      <c r="AF288" s="338"/>
      <c r="AG288" s="338"/>
      <c r="AH288" s="67"/>
      <c r="AI288" s="67"/>
      <c r="AJ288" s="67"/>
      <c r="AK288" s="67"/>
      <c r="AL288" s="67"/>
      <c r="AM288" s="67"/>
      <c r="AN288" s="67"/>
      <c r="AO288" s="67"/>
      <c r="AP288" s="67"/>
      <c r="AQ288" s="50"/>
      <c r="AR288" s="50"/>
    </row>
    <row r="289" spans="1:44" ht="13.5" customHeight="1">
      <c r="A289" s="67"/>
      <c r="B289" s="67"/>
      <c r="C289" s="329"/>
      <c r="D289" s="330"/>
      <c r="E289" s="331"/>
      <c r="F289" s="67"/>
      <c r="G289" s="334"/>
      <c r="H289" s="334"/>
      <c r="I289" s="334"/>
      <c r="J289" s="334"/>
      <c r="K289" s="334"/>
      <c r="L289" s="329"/>
      <c r="M289" s="332"/>
      <c r="N289" s="332"/>
      <c r="O289" s="333"/>
      <c r="P289" s="334"/>
      <c r="Q289" s="67"/>
      <c r="R289" s="67"/>
      <c r="S289" s="67"/>
      <c r="T289" s="67"/>
      <c r="U289" s="335"/>
      <c r="V289" s="336"/>
      <c r="W289" s="330"/>
      <c r="X289" s="330"/>
      <c r="Y289" s="330"/>
      <c r="Z289" s="330"/>
      <c r="AA289" s="330"/>
      <c r="AB289" s="330"/>
      <c r="AC289" s="330"/>
      <c r="AD289" s="337"/>
      <c r="AE289" s="337"/>
      <c r="AF289" s="338"/>
      <c r="AG289" s="338"/>
      <c r="AH289" s="67"/>
      <c r="AI289" s="67"/>
      <c r="AJ289" s="67"/>
      <c r="AK289" s="67"/>
      <c r="AL289" s="67"/>
      <c r="AM289" s="67"/>
      <c r="AN289" s="67"/>
      <c r="AO289" s="67"/>
      <c r="AP289" s="67"/>
      <c r="AQ289" s="50"/>
      <c r="AR289" s="50"/>
    </row>
    <row r="290" spans="1:44" ht="13.5" customHeight="1">
      <c r="A290" s="67"/>
      <c r="B290" s="67"/>
      <c r="C290" s="329"/>
      <c r="D290" s="330"/>
      <c r="E290" s="331"/>
      <c r="F290" s="67"/>
      <c r="G290" s="334"/>
      <c r="H290" s="334"/>
      <c r="I290" s="334"/>
      <c r="J290" s="334"/>
      <c r="K290" s="334"/>
      <c r="L290" s="329"/>
      <c r="M290" s="332"/>
      <c r="N290" s="332"/>
      <c r="O290" s="333"/>
      <c r="P290" s="334"/>
      <c r="Q290" s="67"/>
      <c r="R290" s="67"/>
      <c r="S290" s="67"/>
      <c r="T290" s="67"/>
      <c r="U290" s="335"/>
      <c r="V290" s="336"/>
      <c r="W290" s="330"/>
      <c r="X290" s="330"/>
      <c r="Y290" s="330"/>
      <c r="Z290" s="330"/>
      <c r="AA290" s="330"/>
      <c r="AB290" s="330"/>
      <c r="AC290" s="330"/>
      <c r="AD290" s="337"/>
      <c r="AE290" s="337"/>
      <c r="AF290" s="338"/>
      <c r="AG290" s="338"/>
      <c r="AH290" s="67"/>
      <c r="AI290" s="67"/>
      <c r="AJ290" s="67"/>
      <c r="AK290" s="67"/>
      <c r="AL290" s="67"/>
      <c r="AM290" s="67"/>
      <c r="AN290" s="67"/>
      <c r="AO290" s="67"/>
      <c r="AP290" s="67"/>
      <c r="AQ290" s="50"/>
      <c r="AR290" s="50"/>
    </row>
    <row r="291" spans="1:44" ht="13.5" customHeight="1">
      <c r="A291" s="67"/>
      <c r="B291" s="67"/>
      <c r="C291" s="329"/>
      <c r="D291" s="330"/>
      <c r="E291" s="331"/>
      <c r="F291" s="67"/>
      <c r="G291" s="334"/>
      <c r="H291" s="334"/>
      <c r="I291" s="334"/>
      <c r="J291" s="334"/>
      <c r="K291" s="334"/>
      <c r="L291" s="329"/>
      <c r="M291" s="332"/>
      <c r="N291" s="332"/>
      <c r="O291" s="333"/>
      <c r="P291" s="334"/>
      <c r="Q291" s="67"/>
      <c r="R291" s="67"/>
      <c r="S291" s="67"/>
      <c r="T291" s="67"/>
      <c r="U291" s="335"/>
      <c r="V291" s="336"/>
      <c r="W291" s="330"/>
      <c r="X291" s="330"/>
      <c r="Y291" s="330"/>
      <c r="Z291" s="330"/>
      <c r="AA291" s="330"/>
      <c r="AB291" s="330"/>
      <c r="AC291" s="330"/>
      <c r="AD291" s="337"/>
      <c r="AE291" s="337"/>
      <c r="AF291" s="338"/>
      <c r="AG291" s="338"/>
      <c r="AH291" s="67"/>
      <c r="AI291" s="67"/>
      <c r="AJ291" s="67"/>
      <c r="AK291" s="67"/>
      <c r="AL291" s="67"/>
      <c r="AM291" s="67"/>
      <c r="AN291" s="67"/>
      <c r="AO291" s="67"/>
      <c r="AP291" s="67"/>
      <c r="AQ291" s="50"/>
      <c r="AR291" s="50"/>
    </row>
    <row r="292" spans="1:44" ht="13.5" customHeight="1">
      <c r="A292" s="67"/>
      <c r="B292" s="67"/>
      <c r="C292" s="329"/>
      <c r="D292" s="330"/>
      <c r="E292" s="331"/>
      <c r="F292" s="67"/>
      <c r="G292" s="334"/>
      <c r="H292" s="334"/>
      <c r="I292" s="334"/>
      <c r="J292" s="334"/>
      <c r="K292" s="334"/>
      <c r="L292" s="329"/>
      <c r="M292" s="332"/>
      <c r="N292" s="332"/>
      <c r="O292" s="333"/>
      <c r="P292" s="334"/>
      <c r="Q292" s="67"/>
      <c r="R292" s="67"/>
      <c r="S292" s="67"/>
      <c r="T292" s="67"/>
      <c r="U292" s="335"/>
      <c r="V292" s="336"/>
      <c r="W292" s="330"/>
      <c r="X292" s="330"/>
      <c r="Y292" s="330"/>
      <c r="Z292" s="330"/>
      <c r="AA292" s="330"/>
      <c r="AB292" s="330"/>
      <c r="AC292" s="330"/>
      <c r="AD292" s="337"/>
      <c r="AE292" s="337"/>
      <c r="AF292" s="338"/>
      <c r="AG292" s="338"/>
      <c r="AH292" s="67"/>
      <c r="AI292" s="67"/>
      <c r="AJ292" s="67"/>
      <c r="AK292" s="67"/>
      <c r="AL292" s="67"/>
      <c r="AM292" s="67"/>
      <c r="AN292" s="67"/>
      <c r="AO292" s="67"/>
      <c r="AP292" s="67"/>
      <c r="AQ292" s="50"/>
      <c r="AR292" s="50"/>
    </row>
    <row r="293" spans="1:44" ht="13.5" customHeight="1">
      <c r="A293" s="67"/>
      <c r="B293" s="67"/>
      <c r="C293" s="329"/>
      <c r="D293" s="330"/>
      <c r="E293" s="331"/>
      <c r="F293" s="67"/>
      <c r="G293" s="334"/>
      <c r="H293" s="334"/>
      <c r="I293" s="334"/>
      <c r="J293" s="334"/>
      <c r="K293" s="334"/>
      <c r="L293" s="329"/>
      <c r="M293" s="332"/>
      <c r="N293" s="332"/>
      <c r="O293" s="333"/>
      <c r="P293" s="334"/>
      <c r="Q293" s="67"/>
      <c r="R293" s="67"/>
      <c r="S293" s="67"/>
      <c r="T293" s="67"/>
      <c r="U293" s="335"/>
      <c r="V293" s="336"/>
      <c r="W293" s="330"/>
      <c r="X293" s="330"/>
      <c r="Y293" s="330"/>
      <c r="Z293" s="330"/>
      <c r="AA293" s="330"/>
      <c r="AB293" s="330"/>
      <c r="AC293" s="330"/>
      <c r="AD293" s="337"/>
      <c r="AE293" s="337"/>
      <c r="AF293" s="338"/>
      <c r="AG293" s="338"/>
      <c r="AH293" s="67"/>
      <c r="AI293" s="67"/>
      <c r="AJ293" s="67"/>
      <c r="AK293" s="67"/>
      <c r="AL293" s="67"/>
      <c r="AM293" s="67"/>
      <c r="AN293" s="67"/>
      <c r="AO293" s="67"/>
      <c r="AP293" s="67"/>
      <c r="AQ293" s="50"/>
      <c r="AR293" s="50"/>
    </row>
    <row r="294" spans="1:44" ht="13.5" customHeight="1">
      <c r="A294" s="67"/>
      <c r="B294" s="67"/>
      <c r="C294" s="329"/>
      <c r="D294" s="330"/>
      <c r="E294" s="331"/>
      <c r="F294" s="67"/>
      <c r="G294" s="334"/>
      <c r="H294" s="334"/>
      <c r="I294" s="334"/>
      <c r="J294" s="334"/>
      <c r="K294" s="334"/>
      <c r="L294" s="329"/>
      <c r="M294" s="332"/>
      <c r="N294" s="332"/>
      <c r="O294" s="333"/>
      <c r="P294" s="334"/>
      <c r="Q294" s="67"/>
      <c r="R294" s="67"/>
      <c r="S294" s="67"/>
      <c r="T294" s="67"/>
      <c r="U294" s="335"/>
      <c r="V294" s="336"/>
      <c r="W294" s="330"/>
      <c r="X294" s="330"/>
      <c r="Y294" s="330"/>
      <c r="Z294" s="330"/>
      <c r="AA294" s="330"/>
      <c r="AB294" s="330"/>
      <c r="AC294" s="330"/>
      <c r="AD294" s="337"/>
      <c r="AE294" s="337"/>
      <c r="AF294" s="338"/>
      <c r="AG294" s="338"/>
      <c r="AH294" s="67"/>
      <c r="AI294" s="67"/>
      <c r="AJ294" s="67"/>
      <c r="AK294" s="67"/>
      <c r="AL294" s="67"/>
      <c r="AM294" s="67"/>
      <c r="AN294" s="67"/>
      <c r="AO294" s="67"/>
      <c r="AP294" s="67"/>
      <c r="AQ294" s="50"/>
      <c r="AR294" s="50"/>
    </row>
    <row r="295" spans="1:44" ht="13.5" customHeight="1">
      <c r="A295" s="67"/>
      <c r="B295" s="67"/>
      <c r="C295" s="329"/>
      <c r="D295" s="330"/>
      <c r="E295" s="331"/>
      <c r="F295" s="67"/>
      <c r="G295" s="334"/>
      <c r="H295" s="334"/>
      <c r="I295" s="334"/>
      <c r="J295" s="334"/>
      <c r="K295" s="334"/>
      <c r="L295" s="329"/>
      <c r="M295" s="332"/>
      <c r="N295" s="332"/>
      <c r="O295" s="333"/>
      <c r="P295" s="334"/>
      <c r="Q295" s="67"/>
      <c r="R295" s="67"/>
      <c r="S295" s="67"/>
      <c r="T295" s="67"/>
      <c r="U295" s="335"/>
      <c r="V295" s="336"/>
      <c r="W295" s="330"/>
      <c r="X295" s="330"/>
      <c r="Y295" s="330"/>
      <c r="Z295" s="330"/>
      <c r="AA295" s="330"/>
      <c r="AB295" s="330"/>
      <c r="AC295" s="330"/>
      <c r="AD295" s="337"/>
      <c r="AE295" s="337"/>
      <c r="AF295" s="338"/>
      <c r="AG295" s="338"/>
      <c r="AH295" s="67"/>
      <c r="AI295" s="67"/>
      <c r="AJ295" s="67"/>
      <c r="AK295" s="67"/>
      <c r="AL295" s="67"/>
      <c r="AM295" s="67"/>
      <c r="AN295" s="67"/>
      <c r="AO295" s="67"/>
      <c r="AP295" s="67"/>
      <c r="AQ295" s="50"/>
      <c r="AR295" s="50"/>
    </row>
    <row r="296" spans="1:44" ht="13.5" customHeight="1">
      <c r="A296" s="67"/>
      <c r="B296" s="67"/>
      <c r="C296" s="329"/>
      <c r="D296" s="330"/>
      <c r="E296" s="331"/>
      <c r="F296" s="67"/>
      <c r="G296" s="334"/>
      <c r="H296" s="334"/>
      <c r="I296" s="334"/>
      <c r="J296" s="334"/>
      <c r="K296" s="334"/>
      <c r="L296" s="329"/>
      <c r="M296" s="332"/>
      <c r="N296" s="332"/>
      <c r="O296" s="333"/>
      <c r="P296" s="334"/>
      <c r="Q296" s="67"/>
      <c r="R296" s="67"/>
      <c r="S296" s="67"/>
      <c r="T296" s="67"/>
      <c r="U296" s="335"/>
      <c r="V296" s="336"/>
      <c r="W296" s="330"/>
      <c r="X296" s="330"/>
      <c r="Y296" s="330"/>
      <c r="Z296" s="330"/>
      <c r="AA296" s="330"/>
      <c r="AB296" s="330"/>
      <c r="AC296" s="330"/>
      <c r="AD296" s="337"/>
      <c r="AE296" s="337"/>
      <c r="AF296" s="338"/>
      <c r="AG296" s="338"/>
      <c r="AH296" s="67"/>
      <c r="AI296" s="67"/>
      <c r="AJ296" s="67"/>
      <c r="AK296" s="67"/>
      <c r="AL296" s="67"/>
      <c r="AM296" s="67"/>
      <c r="AN296" s="67"/>
      <c r="AO296" s="67"/>
      <c r="AP296" s="67"/>
      <c r="AQ296" s="50"/>
      <c r="AR296" s="50"/>
    </row>
    <row r="297" spans="1:44" ht="13.5" customHeight="1">
      <c r="A297" s="67"/>
      <c r="B297" s="67"/>
      <c r="C297" s="329"/>
      <c r="D297" s="330"/>
      <c r="E297" s="331"/>
      <c r="F297" s="67"/>
      <c r="G297" s="334"/>
      <c r="H297" s="334"/>
      <c r="I297" s="334"/>
      <c r="J297" s="334"/>
      <c r="K297" s="334"/>
      <c r="L297" s="329"/>
      <c r="M297" s="332"/>
      <c r="N297" s="332"/>
      <c r="O297" s="333"/>
      <c r="P297" s="334"/>
      <c r="Q297" s="67"/>
      <c r="R297" s="67"/>
      <c r="S297" s="67"/>
      <c r="T297" s="67"/>
      <c r="U297" s="335"/>
      <c r="V297" s="336"/>
      <c r="W297" s="330"/>
      <c r="X297" s="330"/>
      <c r="Y297" s="330"/>
      <c r="Z297" s="330"/>
      <c r="AA297" s="330"/>
      <c r="AB297" s="330"/>
      <c r="AC297" s="330"/>
      <c r="AD297" s="337"/>
      <c r="AE297" s="337"/>
      <c r="AF297" s="338"/>
      <c r="AG297" s="338"/>
      <c r="AH297" s="67"/>
      <c r="AI297" s="67"/>
      <c r="AJ297" s="67"/>
      <c r="AK297" s="67"/>
      <c r="AL297" s="67"/>
      <c r="AM297" s="67"/>
      <c r="AN297" s="67"/>
      <c r="AO297" s="67"/>
      <c r="AP297" s="67"/>
      <c r="AQ297" s="50"/>
      <c r="AR297" s="50"/>
    </row>
    <row r="298" spans="1:44" ht="13.5" customHeight="1">
      <c r="A298" s="67"/>
      <c r="B298" s="67"/>
      <c r="C298" s="329"/>
      <c r="D298" s="330"/>
      <c r="E298" s="331"/>
      <c r="F298" s="67"/>
      <c r="G298" s="334"/>
      <c r="H298" s="334"/>
      <c r="I298" s="334"/>
      <c r="J298" s="334"/>
      <c r="K298" s="334"/>
      <c r="L298" s="329"/>
      <c r="M298" s="332"/>
      <c r="N298" s="332"/>
      <c r="O298" s="333"/>
      <c r="P298" s="334"/>
      <c r="Q298" s="67"/>
      <c r="R298" s="67"/>
      <c r="S298" s="67"/>
      <c r="T298" s="67"/>
      <c r="U298" s="335"/>
      <c r="V298" s="336"/>
      <c r="W298" s="330"/>
      <c r="X298" s="330"/>
      <c r="Y298" s="330"/>
      <c r="Z298" s="330"/>
      <c r="AA298" s="330"/>
      <c r="AB298" s="330"/>
      <c r="AC298" s="330"/>
      <c r="AD298" s="337"/>
      <c r="AE298" s="337"/>
      <c r="AF298" s="338"/>
      <c r="AG298" s="338"/>
      <c r="AH298" s="67"/>
      <c r="AI298" s="67"/>
      <c r="AJ298" s="67"/>
      <c r="AK298" s="67"/>
      <c r="AL298" s="67"/>
      <c r="AM298" s="67"/>
      <c r="AN298" s="67"/>
      <c r="AO298" s="67"/>
      <c r="AP298" s="67"/>
      <c r="AQ298" s="50"/>
      <c r="AR298" s="50"/>
    </row>
    <row r="299" spans="1:44" ht="13.5" customHeight="1">
      <c r="A299" s="67"/>
      <c r="B299" s="67"/>
      <c r="C299" s="329"/>
      <c r="D299" s="330"/>
      <c r="E299" s="331"/>
      <c r="F299" s="67"/>
      <c r="G299" s="334"/>
      <c r="H299" s="334"/>
      <c r="I299" s="334"/>
      <c r="J299" s="334"/>
      <c r="K299" s="334"/>
      <c r="L299" s="329"/>
      <c r="M299" s="332"/>
      <c r="N299" s="332"/>
      <c r="O299" s="333"/>
      <c r="P299" s="334"/>
      <c r="Q299" s="67"/>
      <c r="R299" s="67"/>
      <c r="S299" s="67"/>
      <c r="T299" s="67"/>
      <c r="U299" s="335"/>
      <c r="V299" s="336"/>
      <c r="W299" s="330"/>
      <c r="X299" s="330"/>
      <c r="Y299" s="330"/>
      <c r="Z299" s="330"/>
      <c r="AA299" s="330"/>
      <c r="AB299" s="330"/>
      <c r="AC299" s="330"/>
      <c r="AD299" s="337"/>
      <c r="AE299" s="337"/>
      <c r="AF299" s="338"/>
      <c r="AG299" s="338"/>
      <c r="AH299" s="67"/>
      <c r="AI299" s="67"/>
      <c r="AJ299" s="67"/>
      <c r="AK299" s="67"/>
      <c r="AL299" s="67"/>
      <c r="AM299" s="67"/>
      <c r="AN299" s="67"/>
      <c r="AO299" s="67"/>
      <c r="AP299" s="67"/>
      <c r="AQ299" s="50"/>
      <c r="AR299" s="50"/>
    </row>
    <row r="300" spans="1:44" ht="13.5" customHeight="1">
      <c r="A300" s="67"/>
      <c r="B300" s="67"/>
      <c r="C300" s="329"/>
      <c r="D300" s="330"/>
      <c r="E300" s="331"/>
      <c r="F300" s="67"/>
      <c r="G300" s="334"/>
      <c r="H300" s="334"/>
      <c r="I300" s="334"/>
      <c r="J300" s="334"/>
      <c r="K300" s="334"/>
      <c r="L300" s="329"/>
      <c r="M300" s="332"/>
      <c r="N300" s="332"/>
      <c r="O300" s="333"/>
      <c r="P300" s="334"/>
      <c r="Q300" s="67"/>
      <c r="R300" s="67"/>
      <c r="S300" s="67"/>
      <c r="T300" s="67"/>
      <c r="U300" s="335"/>
      <c r="V300" s="336"/>
      <c r="W300" s="330"/>
      <c r="X300" s="330"/>
      <c r="Y300" s="330"/>
      <c r="Z300" s="330"/>
      <c r="AA300" s="330"/>
      <c r="AB300" s="330"/>
      <c r="AC300" s="330"/>
      <c r="AD300" s="337"/>
      <c r="AE300" s="337"/>
      <c r="AF300" s="338"/>
      <c r="AG300" s="338"/>
      <c r="AH300" s="67"/>
      <c r="AI300" s="67"/>
      <c r="AJ300" s="67"/>
      <c r="AK300" s="67"/>
      <c r="AL300" s="67"/>
      <c r="AM300" s="67"/>
      <c r="AN300" s="67"/>
      <c r="AO300" s="67"/>
      <c r="AP300" s="67"/>
      <c r="AQ300" s="50"/>
      <c r="AR300" s="50"/>
    </row>
    <row r="301" spans="1:44" ht="13.5" customHeight="1">
      <c r="A301" s="67"/>
      <c r="B301" s="67"/>
      <c r="C301" s="329"/>
      <c r="D301" s="330"/>
      <c r="E301" s="331"/>
      <c r="F301" s="67"/>
      <c r="G301" s="334"/>
      <c r="H301" s="334"/>
      <c r="I301" s="334"/>
      <c r="J301" s="334"/>
      <c r="K301" s="334"/>
      <c r="L301" s="329"/>
      <c r="M301" s="332"/>
      <c r="N301" s="332"/>
      <c r="O301" s="333"/>
      <c r="P301" s="334"/>
      <c r="Q301" s="67"/>
      <c r="R301" s="67"/>
      <c r="S301" s="67"/>
      <c r="T301" s="67"/>
      <c r="U301" s="335"/>
      <c r="V301" s="336"/>
      <c r="W301" s="330"/>
      <c r="X301" s="330"/>
      <c r="Y301" s="330"/>
      <c r="Z301" s="330"/>
      <c r="AA301" s="330"/>
      <c r="AB301" s="330"/>
      <c r="AC301" s="330"/>
      <c r="AD301" s="337"/>
      <c r="AE301" s="337"/>
      <c r="AF301" s="338"/>
      <c r="AG301" s="338"/>
      <c r="AH301" s="67"/>
      <c r="AI301" s="67"/>
      <c r="AJ301" s="67"/>
      <c r="AK301" s="67"/>
      <c r="AL301" s="67"/>
      <c r="AM301" s="67"/>
      <c r="AN301" s="67"/>
      <c r="AO301" s="67"/>
      <c r="AP301" s="67"/>
      <c r="AQ301" s="50"/>
      <c r="AR301" s="50"/>
    </row>
    <row r="302" spans="1:44" ht="13.5" customHeight="1">
      <c r="A302" s="67"/>
      <c r="B302" s="67"/>
      <c r="C302" s="329"/>
      <c r="D302" s="330"/>
      <c r="E302" s="331"/>
      <c r="F302" s="67"/>
      <c r="G302" s="334"/>
      <c r="H302" s="334"/>
      <c r="I302" s="334"/>
      <c r="J302" s="334"/>
      <c r="K302" s="334"/>
      <c r="L302" s="329"/>
      <c r="M302" s="332"/>
      <c r="N302" s="332"/>
      <c r="O302" s="333"/>
      <c r="P302" s="334"/>
      <c r="Q302" s="67"/>
      <c r="R302" s="67"/>
      <c r="S302" s="67"/>
      <c r="T302" s="67"/>
      <c r="U302" s="335"/>
      <c r="V302" s="336"/>
      <c r="W302" s="330"/>
      <c r="X302" s="330"/>
      <c r="Y302" s="330"/>
      <c r="Z302" s="330"/>
      <c r="AA302" s="330"/>
      <c r="AB302" s="330"/>
      <c r="AC302" s="330"/>
      <c r="AD302" s="337"/>
      <c r="AE302" s="337"/>
      <c r="AF302" s="338"/>
      <c r="AG302" s="338"/>
      <c r="AH302" s="67"/>
      <c r="AI302" s="67"/>
      <c r="AJ302" s="67"/>
      <c r="AK302" s="67"/>
      <c r="AL302" s="67"/>
      <c r="AM302" s="67"/>
      <c r="AN302" s="67"/>
      <c r="AO302" s="67"/>
      <c r="AP302" s="67"/>
      <c r="AQ302" s="50"/>
      <c r="AR302" s="50"/>
    </row>
    <row r="303" spans="1:44" ht="13.5" customHeight="1">
      <c r="A303" s="67"/>
      <c r="B303" s="67"/>
      <c r="C303" s="329"/>
      <c r="D303" s="330"/>
      <c r="E303" s="331"/>
      <c r="F303" s="67"/>
      <c r="G303" s="334"/>
      <c r="H303" s="334"/>
      <c r="I303" s="334"/>
      <c r="J303" s="334"/>
      <c r="K303" s="334"/>
      <c r="L303" s="329"/>
      <c r="M303" s="332"/>
      <c r="N303" s="332"/>
      <c r="O303" s="333"/>
      <c r="P303" s="334"/>
      <c r="Q303" s="67"/>
      <c r="R303" s="67"/>
      <c r="S303" s="67"/>
      <c r="T303" s="67"/>
      <c r="U303" s="335"/>
      <c r="V303" s="336"/>
      <c r="W303" s="330"/>
      <c r="X303" s="330"/>
      <c r="Y303" s="330"/>
      <c r="Z303" s="330"/>
      <c r="AA303" s="330"/>
      <c r="AB303" s="330"/>
      <c r="AC303" s="330"/>
      <c r="AD303" s="337"/>
      <c r="AE303" s="337"/>
      <c r="AF303" s="338"/>
      <c r="AG303" s="338"/>
      <c r="AH303" s="67"/>
      <c r="AI303" s="67"/>
      <c r="AJ303" s="67"/>
      <c r="AK303" s="67"/>
      <c r="AL303" s="67"/>
      <c r="AM303" s="67"/>
      <c r="AN303" s="67"/>
      <c r="AO303" s="67"/>
      <c r="AP303" s="67"/>
      <c r="AQ303" s="50"/>
      <c r="AR303" s="50"/>
    </row>
    <row r="304" spans="1:44" ht="13.5" customHeight="1">
      <c r="A304" s="67"/>
      <c r="B304" s="67"/>
      <c r="C304" s="329"/>
      <c r="D304" s="330"/>
      <c r="E304" s="331"/>
      <c r="F304" s="67"/>
      <c r="G304" s="334"/>
      <c r="H304" s="334"/>
      <c r="I304" s="334"/>
      <c r="J304" s="334"/>
      <c r="K304" s="334"/>
      <c r="L304" s="329"/>
      <c r="M304" s="332"/>
      <c r="N304" s="332"/>
      <c r="O304" s="333"/>
      <c r="P304" s="334"/>
      <c r="Q304" s="67"/>
      <c r="R304" s="67"/>
      <c r="S304" s="67"/>
      <c r="T304" s="67"/>
      <c r="U304" s="335"/>
      <c r="V304" s="336"/>
      <c r="W304" s="330"/>
      <c r="X304" s="330"/>
      <c r="Y304" s="330"/>
      <c r="Z304" s="330"/>
      <c r="AA304" s="330"/>
      <c r="AB304" s="330"/>
      <c r="AC304" s="330"/>
      <c r="AD304" s="337"/>
      <c r="AE304" s="337"/>
      <c r="AF304" s="338"/>
      <c r="AG304" s="338"/>
      <c r="AH304" s="67"/>
      <c r="AI304" s="67"/>
      <c r="AJ304" s="67"/>
      <c r="AK304" s="67"/>
      <c r="AL304" s="67"/>
      <c r="AM304" s="67"/>
      <c r="AN304" s="67"/>
      <c r="AO304" s="67"/>
      <c r="AP304" s="67"/>
      <c r="AQ304" s="50"/>
      <c r="AR304" s="50"/>
    </row>
    <row r="305" spans="1:44" ht="13.5" customHeight="1">
      <c r="A305" s="67"/>
      <c r="B305" s="67"/>
      <c r="C305" s="329"/>
      <c r="D305" s="330"/>
      <c r="E305" s="331"/>
      <c r="F305" s="67"/>
      <c r="G305" s="334"/>
      <c r="H305" s="334"/>
      <c r="I305" s="334"/>
      <c r="J305" s="334"/>
      <c r="K305" s="334"/>
      <c r="L305" s="329"/>
      <c r="M305" s="332"/>
      <c r="N305" s="332"/>
      <c r="O305" s="333"/>
      <c r="P305" s="334"/>
      <c r="Q305" s="67"/>
      <c r="R305" s="67"/>
      <c r="S305" s="67"/>
      <c r="T305" s="67"/>
      <c r="U305" s="335"/>
      <c r="V305" s="336"/>
      <c r="W305" s="330"/>
      <c r="X305" s="330"/>
      <c r="Y305" s="330"/>
      <c r="Z305" s="330"/>
      <c r="AA305" s="330"/>
      <c r="AB305" s="330"/>
      <c r="AC305" s="330"/>
      <c r="AD305" s="337"/>
      <c r="AE305" s="337"/>
      <c r="AF305" s="338"/>
      <c r="AG305" s="338"/>
      <c r="AH305" s="67"/>
      <c r="AI305" s="67"/>
      <c r="AJ305" s="67"/>
      <c r="AK305" s="67"/>
      <c r="AL305" s="67"/>
      <c r="AM305" s="67"/>
      <c r="AN305" s="67"/>
      <c r="AO305" s="67"/>
      <c r="AP305" s="67"/>
      <c r="AQ305" s="50"/>
      <c r="AR305" s="50"/>
    </row>
    <row r="306" spans="1:44" ht="13.5" customHeight="1">
      <c r="A306" s="67"/>
      <c r="B306" s="67"/>
      <c r="C306" s="329"/>
      <c r="D306" s="330"/>
      <c r="E306" s="331"/>
      <c r="F306" s="67"/>
      <c r="G306" s="334"/>
      <c r="H306" s="334"/>
      <c r="I306" s="334"/>
      <c r="J306" s="334"/>
      <c r="K306" s="334"/>
      <c r="L306" s="329"/>
      <c r="M306" s="332"/>
      <c r="N306" s="332"/>
      <c r="O306" s="333"/>
      <c r="P306" s="334"/>
      <c r="Q306" s="67"/>
      <c r="R306" s="67"/>
      <c r="S306" s="67"/>
      <c r="T306" s="67"/>
      <c r="U306" s="335"/>
      <c r="V306" s="336"/>
      <c r="W306" s="330"/>
      <c r="X306" s="330"/>
      <c r="Y306" s="330"/>
      <c r="Z306" s="330"/>
      <c r="AA306" s="330"/>
      <c r="AB306" s="330"/>
      <c r="AC306" s="330"/>
      <c r="AD306" s="337"/>
      <c r="AE306" s="337"/>
      <c r="AF306" s="338"/>
      <c r="AG306" s="338"/>
      <c r="AH306" s="67"/>
      <c r="AI306" s="67"/>
      <c r="AJ306" s="67"/>
      <c r="AK306" s="67"/>
      <c r="AL306" s="67"/>
      <c r="AM306" s="67"/>
      <c r="AN306" s="67"/>
      <c r="AO306" s="67"/>
      <c r="AP306" s="67"/>
      <c r="AQ306" s="50"/>
      <c r="AR306" s="50"/>
    </row>
    <row r="307" spans="1:44" ht="13.5" customHeight="1">
      <c r="A307" s="67"/>
      <c r="B307" s="67"/>
      <c r="C307" s="329"/>
      <c r="D307" s="330"/>
      <c r="E307" s="331"/>
      <c r="F307" s="67"/>
      <c r="G307" s="334"/>
      <c r="H307" s="334"/>
      <c r="I307" s="334"/>
      <c r="J307" s="334"/>
      <c r="K307" s="334"/>
      <c r="L307" s="329"/>
      <c r="M307" s="332"/>
      <c r="N307" s="332"/>
      <c r="O307" s="333"/>
      <c r="P307" s="334"/>
      <c r="Q307" s="67"/>
      <c r="R307" s="67"/>
      <c r="S307" s="67"/>
      <c r="T307" s="67"/>
      <c r="U307" s="335"/>
      <c r="V307" s="336"/>
      <c r="W307" s="330"/>
      <c r="X307" s="330"/>
      <c r="Y307" s="330"/>
      <c r="Z307" s="330"/>
      <c r="AA307" s="330"/>
      <c r="AB307" s="330"/>
      <c r="AC307" s="330"/>
      <c r="AD307" s="337"/>
      <c r="AE307" s="337"/>
      <c r="AF307" s="338"/>
      <c r="AG307" s="338"/>
      <c r="AH307" s="67"/>
      <c r="AI307" s="67"/>
      <c r="AJ307" s="67"/>
      <c r="AK307" s="67"/>
      <c r="AL307" s="67"/>
      <c r="AM307" s="67"/>
      <c r="AN307" s="67"/>
      <c r="AO307" s="67"/>
      <c r="AP307" s="67"/>
      <c r="AQ307" s="50"/>
      <c r="AR307" s="50"/>
    </row>
    <row r="308" spans="1:44" ht="13.5" customHeight="1">
      <c r="A308" s="67"/>
      <c r="B308" s="67"/>
      <c r="C308" s="329"/>
      <c r="D308" s="330"/>
      <c r="E308" s="331"/>
      <c r="F308" s="67"/>
      <c r="G308" s="334"/>
      <c r="H308" s="334"/>
      <c r="I308" s="334"/>
      <c r="J308" s="334"/>
      <c r="K308" s="334"/>
      <c r="L308" s="329"/>
      <c r="M308" s="332"/>
      <c r="N308" s="332"/>
      <c r="O308" s="333"/>
      <c r="P308" s="334"/>
      <c r="Q308" s="67"/>
      <c r="R308" s="67"/>
      <c r="S308" s="67"/>
      <c r="T308" s="67"/>
      <c r="U308" s="335"/>
      <c r="V308" s="336"/>
      <c r="W308" s="330"/>
      <c r="X308" s="330"/>
      <c r="Y308" s="330"/>
      <c r="Z308" s="330"/>
      <c r="AA308" s="330"/>
      <c r="AB308" s="330"/>
      <c r="AC308" s="330"/>
      <c r="AD308" s="337"/>
      <c r="AE308" s="337"/>
      <c r="AF308" s="338"/>
      <c r="AG308" s="338"/>
      <c r="AH308" s="67"/>
      <c r="AI308" s="67"/>
      <c r="AJ308" s="67"/>
      <c r="AK308" s="67"/>
      <c r="AL308" s="67"/>
      <c r="AM308" s="67"/>
      <c r="AN308" s="67"/>
      <c r="AO308" s="67"/>
      <c r="AP308" s="67"/>
      <c r="AQ308" s="50"/>
      <c r="AR308" s="50"/>
    </row>
    <row r="309" spans="1:44" ht="13.5" customHeight="1">
      <c r="A309" s="67"/>
      <c r="B309" s="67"/>
      <c r="C309" s="329"/>
      <c r="D309" s="330"/>
      <c r="E309" s="331"/>
      <c r="F309" s="67"/>
      <c r="G309" s="334"/>
      <c r="H309" s="334"/>
      <c r="I309" s="334"/>
      <c r="J309" s="334"/>
      <c r="K309" s="334"/>
      <c r="L309" s="329"/>
      <c r="M309" s="332"/>
      <c r="N309" s="332"/>
      <c r="O309" s="333"/>
      <c r="P309" s="334"/>
      <c r="Q309" s="67"/>
      <c r="R309" s="67"/>
      <c r="S309" s="67"/>
      <c r="T309" s="67"/>
      <c r="U309" s="335"/>
      <c r="V309" s="336"/>
      <c r="W309" s="330"/>
      <c r="X309" s="330"/>
      <c r="Y309" s="330"/>
      <c r="Z309" s="330"/>
      <c r="AA309" s="330"/>
      <c r="AB309" s="330"/>
      <c r="AC309" s="330"/>
      <c r="AD309" s="337"/>
      <c r="AE309" s="337"/>
      <c r="AF309" s="338"/>
      <c r="AG309" s="338"/>
      <c r="AH309" s="67"/>
      <c r="AI309" s="67"/>
      <c r="AJ309" s="67"/>
      <c r="AK309" s="67"/>
      <c r="AL309" s="67"/>
      <c r="AM309" s="67"/>
      <c r="AN309" s="67"/>
      <c r="AO309" s="67"/>
      <c r="AP309" s="67"/>
      <c r="AQ309" s="50"/>
      <c r="AR309" s="50"/>
    </row>
    <row r="310" spans="1:44" ht="13.5" customHeight="1">
      <c r="A310" s="67"/>
      <c r="B310" s="67"/>
      <c r="C310" s="329"/>
      <c r="D310" s="330"/>
      <c r="E310" s="331"/>
      <c r="F310" s="67"/>
      <c r="G310" s="334"/>
      <c r="H310" s="334"/>
      <c r="I310" s="334"/>
      <c r="J310" s="334"/>
      <c r="K310" s="334"/>
      <c r="L310" s="329"/>
      <c r="M310" s="332"/>
      <c r="N310" s="332"/>
      <c r="O310" s="333"/>
      <c r="P310" s="334"/>
      <c r="Q310" s="67"/>
      <c r="R310" s="67"/>
      <c r="S310" s="67"/>
      <c r="T310" s="67"/>
      <c r="U310" s="335"/>
      <c r="V310" s="336"/>
      <c r="W310" s="330"/>
      <c r="X310" s="330"/>
      <c r="Y310" s="330"/>
      <c r="Z310" s="330"/>
      <c r="AA310" s="330"/>
      <c r="AB310" s="330"/>
      <c r="AC310" s="330"/>
      <c r="AD310" s="337"/>
      <c r="AE310" s="337"/>
      <c r="AF310" s="338"/>
      <c r="AG310" s="338"/>
      <c r="AH310" s="67"/>
      <c r="AI310" s="67"/>
      <c r="AJ310" s="67"/>
      <c r="AK310" s="67"/>
      <c r="AL310" s="67"/>
      <c r="AM310" s="67"/>
      <c r="AN310" s="67"/>
      <c r="AO310" s="67"/>
      <c r="AP310" s="67"/>
      <c r="AQ310" s="50"/>
      <c r="AR310" s="50"/>
    </row>
    <row r="311" spans="1:44" ht="13.5" customHeight="1">
      <c r="A311" s="67"/>
      <c r="B311" s="67"/>
      <c r="C311" s="329"/>
      <c r="D311" s="330"/>
      <c r="E311" s="331"/>
      <c r="F311" s="67"/>
      <c r="G311" s="334"/>
      <c r="H311" s="334"/>
      <c r="I311" s="334"/>
      <c r="J311" s="334"/>
      <c r="K311" s="334"/>
      <c r="L311" s="329"/>
      <c r="M311" s="332"/>
      <c r="N311" s="332"/>
      <c r="O311" s="333"/>
      <c r="P311" s="334"/>
      <c r="Q311" s="67"/>
      <c r="R311" s="67"/>
      <c r="S311" s="67"/>
      <c r="T311" s="67"/>
      <c r="U311" s="335"/>
      <c r="V311" s="336"/>
      <c r="W311" s="330"/>
      <c r="X311" s="330"/>
      <c r="Y311" s="330"/>
      <c r="Z311" s="330"/>
      <c r="AA311" s="330"/>
      <c r="AB311" s="330"/>
      <c r="AC311" s="330"/>
      <c r="AD311" s="337"/>
      <c r="AE311" s="337"/>
      <c r="AF311" s="338"/>
      <c r="AG311" s="338"/>
      <c r="AH311" s="67"/>
      <c r="AI311" s="67"/>
      <c r="AJ311" s="67"/>
      <c r="AK311" s="67"/>
      <c r="AL311" s="67"/>
      <c r="AM311" s="67"/>
      <c r="AN311" s="67"/>
      <c r="AO311" s="67"/>
      <c r="AP311" s="67"/>
      <c r="AQ311" s="50"/>
      <c r="AR311" s="50"/>
    </row>
    <row r="312" spans="1:44" ht="13.5" customHeight="1">
      <c r="A312" s="67"/>
      <c r="B312" s="67"/>
      <c r="C312" s="329"/>
      <c r="D312" s="330"/>
      <c r="E312" s="331"/>
      <c r="F312" s="67"/>
      <c r="G312" s="334"/>
      <c r="H312" s="334"/>
      <c r="I312" s="334"/>
      <c r="J312" s="334"/>
      <c r="K312" s="334"/>
      <c r="L312" s="329"/>
      <c r="M312" s="332"/>
      <c r="N312" s="332"/>
      <c r="O312" s="333"/>
      <c r="P312" s="334"/>
      <c r="Q312" s="67"/>
      <c r="R312" s="67"/>
      <c r="S312" s="67"/>
      <c r="T312" s="67"/>
      <c r="U312" s="335"/>
      <c r="V312" s="336"/>
      <c r="W312" s="330"/>
      <c r="X312" s="330"/>
      <c r="Y312" s="330"/>
      <c r="Z312" s="330"/>
      <c r="AA312" s="330"/>
      <c r="AB312" s="330"/>
      <c r="AC312" s="330"/>
      <c r="AD312" s="337"/>
      <c r="AE312" s="337"/>
      <c r="AF312" s="338"/>
      <c r="AG312" s="338"/>
      <c r="AH312" s="67"/>
      <c r="AI312" s="67"/>
      <c r="AJ312" s="67"/>
      <c r="AK312" s="67"/>
      <c r="AL312" s="67"/>
      <c r="AM312" s="67"/>
      <c r="AN312" s="67"/>
      <c r="AO312" s="67"/>
      <c r="AP312" s="67"/>
      <c r="AQ312" s="50"/>
      <c r="AR312" s="50"/>
    </row>
    <row r="313" spans="1:44" ht="13.5" customHeight="1">
      <c r="A313" s="67"/>
      <c r="B313" s="67"/>
      <c r="C313" s="329"/>
      <c r="D313" s="330"/>
      <c r="E313" s="331"/>
      <c r="F313" s="67"/>
      <c r="G313" s="334"/>
      <c r="H313" s="334"/>
      <c r="I313" s="334"/>
      <c r="J313" s="334"/>
      <c r="K313" s="334"/>
      <c r="L313" s="329"/>
      <c r="M313" s="332"/>
      <c r="N313" s="332"/>
      <c r="O313" s="333"/>
      <c r="P313" s="334"/>
      <c r="Q313" s="67"/>
      <c r="R313" s="67"/>
      <c r="S313" s="67"/>
      <c r="T313" s="67"/>
      <c r="U313" s="335"/>
      <c r="V313" s="336"/>
      <c r="W313" s="330"/>
      <c r="X313" s="330"/>
      <c r="Y313" s="330"/>
      <c r="Z313" s="330"/>
      <c r="AA313" s="330"/>
      <c r="AB313" s="330"/>
      <c r="AC313" s="330"/>
      <c r="AD313" s="337"/>
      <c r="AE313" s="337"/>
      <c r="AF313" s="338"/>
      <c r="AG313" s="338"/>
      <c r="AH313" s="67"/>
      <c r="AI313" s="67"/>
      <c r="AJ313" s="67"/>
      <c r="AK313" s="67"/>
      <c r="AL313" s="67"/>
      <c r="AM313" s="67"/>
      <c r="AN313" s="67"/>
      <c r="AO313" s="67"/>
      <c r="AP313" s="67"/>
      <c r="AQ313" s="50"/>
      <c r="AR313" s="50"/>
    </row>
    <row r="314" spans="1:44" ht="13.5" customHeight="1">
      <c r="A314" s="67"/>
      <c r="B314" s="67"/>
      <c r="C314" s="329"/>
      <c r="D314" s="330"/>
      <c r="E314" s="331"/>
      <c r="F314" s="67"/>
      <c r="G314" s="334"/>
      <c r="H314" s="334"/>
      <c r="I314" s="334"/>
      <c r="J314" s="334"/>
      <c r="K314" s="334"/>
      <c r="L314" s="329"/>
      <c r="M314" s="332"/>
      <c r="N314" s="332"/>
      <c r="O314" s="333"/>
      <c r="P314" s="334"/>
      <c r="Q314" s="67"/>
      <c r="R314" s="67"/>
      <c r="S314" s="67"/>
      <c r="T314" s="67"/>
      <c r="U314" s="335"/>
      <c r="V314" s="336"/>
      <c r="W314" s="330"/>
      <c r="X314" s="330"/>
      <c r="Y314" s="330"/>
      <c r="Z314" s="330"/>
      <c r="AA314" s="330"/>
      <c r="AB314" s="330"/>
      <c r="AC314" s="330"/>
      <c r="AD314" s="337"/>
      <c r="AE314" s="337"/>
      <c r="AF314" s="338"/>
      <c r="AG314" s="338"/>
      <c r="AH314" s="67"/>
      <c r="AI314" s="67"/>
      <c r="AJ314" s="67"/>
      <c r="AK314" s="67"/>
      <c r="AL314" s="67"/>
      <c r="AM314" s="67"/>
      <c r="AN314" s="67"/>
      <c r="AO314" s="67"/>
      <c r="AP314" s="67"/>
      <c r="AQ314" s="50"/>
      <c r="AR314" s="50"/>
    </row>
    <row r="315" spans="1:44" ht="13.5" customHeight="1">
      <c r="A315" s="67"/>
      <c r="B315" s="67"/>
      <c r="C315" s="329"/>
      <c r="D315" s="330"/>
      <c r="E315" s="331"/>
      <c r="F315" s="67"/>
      <c r="G315" s="334"/>
      <c r="H315" s="334"/>
      <c r="I315" s="334"/>
      <c r="J315" s="334"/>
      <c r="K315" s="334"/>
      <c r="L315" s="329"/>
      <c r="M315" s="332"/>
      <c r="N315" s="332"/>
      <c r="O315" s="333"/>
      <c r="P315" s="334"/>
      <c r="Q315" s="67"/>
      <c r="R315" s="67"/>
      <c r="S315" s="67"/>
      <c r="T315" s="67"/>
      <c r="U315" s="335"/>
      <c r="V315" s="336"/>
      <c r="W315" s="330"/>
      <c r="X315" s="330"/>
      <c r="Y315" s="330"/>
      <c r="Z315" s="330"/>
      <c r="AA315" s="330"/>
      <c r="AB315" s="330"/>
      <c r="AC315" s="330"/>
      <c r="AD315" s="337"/>
      <c r="AE315" s="337"/>
      <c r="AF315" s="338"/>
      <c r="AG315" s="338"/>
      <c r="AH315" s="67"/>
      <c r="AI315" s="67"/>
      <c r="AJ315" s="67"/>
      <c r="AK315" s="67"/>
      <c r="AL315" s="67"/>
      <c r="AM315" s="67"/>
      <c r="AN315" s="67"/>
      <c r="AO315" s="67"/>
      <c r="AP315" s="67"/>
      <c r="AQ315" s="50"/>
      <c r="AR315" s="50"/>
    </row>
    <row r="316" spans="1:44" ht="15.75" customHeight="1">
      <c r="A316" s="67"/>
      <c r="B316" s="67"/>
      <c r="C316" s="329"/>
      <c r="D316" s="330"/>
      <c r="E316" s="331"/>
      <c r="F316" s="67"/>
      <c r="G316" s="334"/>
      <c r="H316" s="334"/>
      <c r="I316" s="334"/>
      <c r="J316" s="334"/>
      <c r="K316" s="334"/>
      <c r="L316" s="329"/>
      <c r="M316" s="333"/>
      <c r="N316" s="333"/>
      <c r="O316" s="333"/>
      <c r="P316" s="67"/>
      <c r="Q316" s="67"/>
      <c r="R316" s="67"/>
      <c r="S316" s="67"/>
      <c r="T316" s="67"/>
      <c r="U316" s="67"/>
      <c r="V316" s="67"/>
      <c r="W316" s="67"/>
      <c r="X316" s="67"/>
      <c r="Y316" s="67"/>
      <c r="Z316" s="67"/>
      <c r="AA316" s="67"/>
      <c r="AB316" s="67"/>
      <c r="AC316" s="67"/>
      <c r="AD316" s="337"/>
      <c r="AE316" s="337"/>
      <c r="AF316" s="338"/>
      <c r="AG316" s="338"/>
      <c r="AH316" s="67"/>
      <c r="AI316" s="67"/>
      <c r="AJ316" s="67"/>
      <c r="AK316" s="67"/>
      <c r="AL316" s="67"/>
      <c r="AM316" s="67"/>
      <c r="AN316" s="67"/>
      <c r="AO316" s="67"/>
      <c r="AP316" s="67"/>
      <c r="AQ316" s="50"/>
      <c r="AR316" s="50"/>
    </row>
    <row r="317" spans="1:44" ht="15.75" customHeight="1">
      <c r="A317" s="50"/>
      <c r="B317" s="50"/>
      <c r="C317" s="345"/>
      <c r="D317" s="50"/>
      <c r="E317" s="50"/>
      <c r="F317" s="50"/>
      <c r="G317" s="345"/>
      <c r="H317" s="345"/>
      <c r="I317" s="345"/>
      <c r="J317" s="345"/>
      <c r="K317" s="345"/>
      <c r="L317" s="345"/>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row>
    <row r="318" spans="1:44" ht="15.75" customHeight="1">
      <c r="A318" s="50"/>
      <c r="B318" s="50"/>
      <c r="C318" s="345"/>
      <c r="D318" s="50"/>
      <c r="E318" s="50"/>
      <c r="F318" s="50"/>
      <c r="G318" s="345"/>
      <c r="H318" s="345"/>
      <c r="I318" s="345"/>
      <c r="J318" s="345"/>
      <c r="K318" s="345"/>
      <c r="L318" s="345"/>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row>
    <row r="319" spans="1:44" ht="15.75" customHeight="1">
      <c r="A319" s="50"/>
      <c r="B319" s="50"/>
      <c r="C319" s="345"/>
      <c r="D319" s="50"/>
      <c r="E319" s="50"/>
      <c r="F319" s="50"/>
      <c r="G319" s="345"/>
      <c r="H319" s="345"/>
      <c r="I319" s="345"/>
      <c r="J319" s="345"/>
      <c r="K319" s="345"/>
      <c r="L319" s="345"/>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row>
    <row r="320" spans="1:44" ht="15.75" customHeight="1">
      <c r="A320" s="50"/>
      <c r="B320" s="50"/>
      <c r="C320" s="345"/>
      <c r="D320" s="50"/>
      <c r="E320" s="50"/>
      <c r="F320" s="50"/>
      <c r="G320" s="345"/>
      <c r="H320" s="345"/>
      <c r="I320" s="345"/>
      <c r="J320" s="345"/>
      <c r="K320" s="345"/>
      <c r="L320" s="345"/>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row>
    <row r="321" spans="1:44" ht="15.75" customHeight="1">
      <c r="A321" s="50"/>
      <c r="B321" s="50"/>
      <c r="C321" s="345"/>
      <c r="D321" s="50"/>
      <c r="E321" s="50"/>
      <c r="F321" s="50"/>
      <c r="G321" s="345"/>
      <c r="H321" s="345"/>
      <c r="I321" s="345"/>
      <c r="J321" s="345"/>
      <c r="K321" s="345"/>
      <c r="L321" s="345"/>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row>
    <row r="322" spans="1:44" ht="15.75" customHeight="1">
      <c r="A322" s="50"/>
      <c r="B322" s="50"/>
      <c r="C322" s="345"/>
      <c r="D322" s="50"/>
      <c r="E322" s="50"/>
      <c r="F322" s="50"/>
      <c r="G322" s="345"/>
      <c r="H322" s="345"/>
      <c r="I322" s="345"/>
      <c r="J322" s="345"/>
      <c r="K322" s="345"/>
      <c r="L322" s="345"/>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row>
    <row r="323" spans="1:44" ht="15.75" customHeight="1">
      <c r="A323" s="50"/>
      <c r="B323" s="50"/>
      <c r="C323" s="345"/>
      <c r="D323" s="50"/>
      <c r="E323" s="50"/>
      <c r="F323" s="50"/>
      <c r="G323" s="345"/>
      <c r="H323" s="345"/>
      <c r="I323" s="345"/>
      <c r="J323" s="345"/>
      <c r="K323" s="345"/>
      <c r="L323" s="345"/>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row>
    <row r="324" spans="1:44" ht="15.75" customHeight="1">
      <c r="A324" s="50"/>
      <c r="B324" s="50"/>
      <c r="C324" s="345"/>
      <c r="D324" s="50"/>
      <c r="E324" s="50"/>
      <c r="F324" s="50"/>
      <c r="G324" s="345"/>
      <c r="H324" s="345"/>
      <c r="I324" s="345"/>
      <c r="J324" s="345"/>
      <c r="K324" s="345"/>
      <c r="L324" s="345"/>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row>
    <row r="325" spans="1:44" ht="15.75" customHeight="1">
      <c r="A325" s="50"/>
      <c r="B325" s="50"/>
      <c r="C325" s="345"/>
      <c r="D325" s="50"/>
      <c r="E325" s="50"/>
      <c r="F325" s="50"/>
      <c r="G325" s="345"/>
      <c r="H325" s="345"/>
      <c r="I325" s="345"/>
      <c r="J325" s="345"/>
      <c r="K325" s="345"/>
      <c r="L325" s="345"/>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row>
    <row r="326" spans="1:44" ht="15.75" customHeight="1">
      <c r="A326" s="50"/>
      <c r="B326" s="50"/>
      <c r="C326" s="345"/>
      <c r="D326" s="50"/>
      <c r="E326" s="50"/>
      <c r="F326" s="50"/>
      <c r="G326" s="345"/>
      <c r="H326" s="345"/>
      <c r="I326" s="345"/>
      <c r="J326" s="345"/>
      <c r="K326" s="345"/>
      <c r="L326" s="345"/>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row>
    <row r="327" spans="1:44" ht="15.75" customHeight="1">
      <c r="A327" s="50"/>
      <c r="B327" s="50"/>
      <c r="C327" s="345"/>
      <c r="D327" s="50"/>
      <c r="E327" s="50"/>
      <c r="F327" s="50"/>
      <c r="G327" s="345"/>
      <c r="H327" s="345"/>
      <c r="I327" s="345"/>
      <c r="J327" s="345"/>
      <c r="K327" s="345"/>
      <c r="L327" s="345"/>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row>
    <row r="328" spans="1:44" ht="15.75" customHeight="1">
      <c r="A328" s="50"/>
      <c r="B328" s="50"/>
      <c r="C328" s="345"/>
      <c r="D328" s="50"/>
      <c r="E328" s="50"/>
      <c r="F328" s="50"/>
      <c r="G328" s="345"/>
      <c r="H328" s="345"/>
      <c r="I328" s="345"/>
      <c r="J328" s="345"/>
      <c r="K328" s="345"/>
      <c r="L328" s="345"/>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row>
    <row r="329" spans="1:44" ht="15.75" customHeight="1">
      <c r="A329" s="50"/>
      <c r="B329" s="50"/>
      <c r="C329" s="345"/>
      <c r="D329" s="50"/>
      <c r="E329" s="50"/>
      <c r="F329" s="50"/>
      <c r="G329" s="345"/>
      <c r="H329" s="345"/>
      <c r="I329" s="345"/>
      <c r="J329" s="345"/>
      <c r="K329" s="345"/>
      <c r="L329" s="345"/>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row>
    <row r="330" spans="1:44" ht="15.75" customHeight="1">
      <c r="A330" s="50"/>
      <c r="B330" s="50"/>
      <c r="C330" s="345"/>
      <c r="D330" s="50"/>
      <c r="E330" s="50"/>
      <c r="F330" s="50"/>
      <c r="G330" s="345"/>
      <c r="H330" s="345"/>
      <c r="I330" s="345"/>
      <c r="J330" s="345"/>
      <c r="K330" s="345"/>
      <c r="L330" s="345"/>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row>
    <row r="331" spans="1:44" ht="15.75" customHeight="1">
      <c r="A331" s="50"/>
      <c r="B331" s="50"/>
      <c r="C331" s="345"/>
      <c r="D331" s="50"/>
      <c r="E331" s="50"/>
      <c r="F331" s="50"/>
      <c r="G331" s="345"/>
      <c r="H331" s="345"/>
      <c r="I331" s="345"/>
      <c r="J331" s="345"/>
      <c r="K331" s="345"/>
      <c r="L331" s="345"/>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row>
    <row r="332" spans="1:44" ht="15.75" customHeight="1">
      <c r="A332" s="50"/>
      <c r="B332" s="50"/>
      <c r="C332" s="345"/>
      <c r="D332" s="50"/>
      <c r="E332" s="50"/>
      <c r="F332" s="50"/>
      <c r="G332" s="345"/>
      <c r="H332" s="345"/>
      <c r="I332" s="345"/>
      <c r="J332" s="345"/>
      <c r="K332" s="345"/>
      <c r="L332" s="345"/>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row>
    <row r="333" spans="1:44" ht="15.75" customHeight="1">
      <c r="A333" s="50"/>
      <c r="B333" s="50"/>
      <c r="C333" s="345"/>
      <c r="D333" s="50"/>
      <c r="E333" s="50"/>
      <c r="F333" s="50"/>
      <c r="G333" s="345"/>
      <c r="H333" s="345"/>
      <c r="I333" s="345"/>
      <c r="J333" s="345"/>
      <c r="K333" s="345"/>
      <c r="L333" s="345"/>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row>
    <row r="334" spans="1:44" ht="15.75" customHeight="1">
      <c r="A334" s="50"/>
      <c r="B334" s="50"/>
      <c r="C334" s="345"/>
      <c r="D334" s="50"/>
      <c r="E334" s="50"/>
      <c r="F334" s="50"/>
      <c r="G334" s="345"/>
      <c r="H334" s="345"/>
      <c r="I334" s="345"/>
      <c r="J334" s="345"/>
      <c r="K334" s="345"/>
      <c r="L334" s="345"/>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row>
    <row r="335" spans="1:44" ht="15.75" customHeight="1">
      <c r="A335" s="50"/>
      <c r="B335" s="50"/>
      <c r="C335" s="345"/>
      <c r="D335" s="50"/>
      <c r="E335" s="50"/>
      <c r="F335" s="50"/>
      <c r="G335" s="345"/>
      <c r="H335" s="345"/>
      <c r="I335" s="345"/>
      <c r="J335" s="345"/>
      <c r="K335" s="345"/>
      <c r="L335" s="345"/>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row>
    <row r="336" spans="1:44" ht="15.75" customHeight="1">
      <c r="A336" s="50"/>
      <c r="B336" s="50"/>
      <c r="C336" s="345"/>
      <c r="D336" s="50"/>
      <c r="E336" s="50"/>
      <c r="F336" s="50"/>
      <c r="G336" s="345"/>
      <c r="H336" s="345"/>
      <c r="I336" s="345"/>
      <c r="J336" s="345"/>
      <c r="K336" s="345"/>
      <c r="L336" s="345"/>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row>
    <row r="337" spans="1:44" ht="15.75" customHeight="1">
      <c r="A337" s="50"/>
      <c r="B337" s="50"/>
      <c r="C337" s="345"/>
      <c r="D337" s="50"/>
      <c r="E337" s="50"/>
      <c r="F337" s="50"/>
      <c r="G337" s="345"/>
      <c r="H337" s="345"/>
      <c r="I337" s="345"/>
      <c r="J337" s="345"/>
      <c r="K337" s="345"/>
      <c r="L337" s="345"/>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row>
    <row r="338" spans="1:44" ht="15.75" customHeight="1">
      <c r="A338" s="50"/>
      <c r="B338" s="50"/>
      <c r="C338" s="345"/>
      <c r="D338" s="50"/>
      <c r="E338" s="50"/>
      <c r="F338" s="50"/>
      <c r="G338" s="345"/>
      <c r="H338" s="345"/>
      <c r="I338" s="345"/>
      <c r="J338" s="345"/>
      <c r="K338" s="345"/>
      <c r="L338" s="345"/>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row>
    <row r="339" spans="1:44" ht="15.75" customHeight="1">
      <c r="A339" s="50"/>
      <c r="B339" s="50"/>
      <c r="C339" s="345"/>
      <c r="D339" s="50"/>
      <c r="E339" s="50"/>
      <c r="F339" s="50"/>
      <c r="G339" s="345"/>
      <c r="H339" s="345"/>
      <c r="I339" s="345"/>
      <c r="J339" s="345"/>
      <c r="K339" s="345"/>
      <c r="L339" s="345"/>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row>
    <row r="340" spans="1:44" ht="15.75" customHeight="1">
      <c r="A340" s="50"/>
      <c r="B340" s="50"/>
      <c r="C340" s="345"/>
      <c r="D340" s="50"/>
      <c r="E340" s="50"/>
      <c r="F340" s="50"/>
      <c r="G340" s="345"/>
      <c r="H340" s="345"/>
      <c r="I340" s="345"/>
      <c r="J340" s="345"/>
      <c r="K340" s="345"/>
      <c r="L340" s="345"/>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row>
    <row r="341" spans="1:44" ht="15.75" customHeight="1">
      <c r="A341" s="50"/>
      <c r="B341" s="50"/>
      <c r="C341" s="345"/>
      <c r="D341" s="50"/>
      <c r="E341" s="50"/>
      <c r="F341" s="50"/>
      <c r="G341" s="345"/>
      <c r="H341" s="345"/>
      <c r="I341" s="345"/>
      <c r="J341" s="345"/>
      <c r="K341" s="345"/>
      <c r="L341" s="345"/>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row>
    <row r="342" spans="1:44" ht="15.75" customHeight="1">
      <c r="A342" s="50"/>
      <c r="B342" s="50"/>
      <c r="C342" s="345"/>
      <c r="D342" s="50"/>
      <c r="E342" s="50"/>
      <c r="F342" s="50"/>
      <c r="G342" s="345"/>
      <c r="H342" s="345"/>
      <c r="I342" s="345"/>
      <c r="J342" s="345"/>
      <c r="K342" s="345"/>
      <c r="L342" s="345"/>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row>
    <row r="343" spans="1:44" ht="15.75" customHeight="1">
      <c r="A343" s="50"/>
      <c r="B343" s="50"/>
      <c r="C343" s="345"/>
      <c r="D343" s="50"/>
      <c r="E343" s="50"/>
      <c r="F343" s="50"/>
      <c r="G343" s="345"/>
      <c r="H343" s="345"/>
      <c r="I343" s="345"/>
      <c r="J343" s="345"/>
      <c r="K343" s="345"/>
      <c r="L343" s="345"/>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row>
    <row r="344" spans="1:44" ht="15.75" customHeight="1">
      <c r="A344" s="50"/>
      <c r="B344" s="50"/>
      <c r="C344" s="345"/>
      <c r="D344" s="50"/>
      <c r="E344" s="50"/>
      <c r="F344" s="50"/>
      <c r="G344" s="345"/>
      <c r="H344" s="345"/>
      <c r="I344" s="345"/>
      <c r="J344" s="345"/>
      <c r="K344" s="345"/>
      <c r="L344" s="345"/>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row>
    <row r="345" spans="1:44" ht="15.75" customHeight="1">
      <c r="A345" s="50"/>
      <c r="B345" s="50"/>
      <c r="C345" s="345"/>
      <c r="D345" s="50"/>
      <c r="E345" s="50"/>
      <c r="F345" s="50"/>
      <c r="G345" s="345"/>
      <c r="H345" s="345"/>
      <c r="I345" s="345"/>
      <c r="J345" s="345"/>
      <c r="K345" s="345"/>
      <c r="L345" s="345"/>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row>
    <row r="346" spans="1:44" ht="15.75" customHeight="1">
      <c r="A346" s="50"/>
      <c r="B346" s="50"/>
      <c r="C346" s="345"/>
      <c r="D346" s="50"/>
      <c r="E346" s="50"/>
      <c r="F346" s="50"/>
      <c r="G346" s="345"/>
      <c r="H346" s="345"/>
      <c r="I346" s="345"/>
      <c r="J346" s="345"/>
      <c r="K346" s="345"/>
      <c r="L346" s="345"/>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row>
    <row r="347" spans="1:44" ht="15.75" customHeight="1">
      <c r="A347" s="50"/>
      <c r="B347" s="50"/>
      <c r="C347" s="345"/>
      <c r="D347" s="50"/>
      <c r="E347" s="50"/>
      <c r="F347" s="50"/>
      <c r="G347" s="345"/>
      <c r="H347" s="345"/>
      <c r="I347" s="345"/>
      <c r="J347" s="345"/>
      <c r="K347" s="345"/>
      <c r="L347" s="345"/>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row>
    <row r="348" spans="1:44" ht="15.75" customHeight="1">
      <c r="A348" s="50"/>
      <c r="B348" s="50"/>
      <c r="C348" s="345"/>
      <c r="D348" s="50"/>
      <c r="E348" s="50"/>
      <c r="F348" s="50"/>
      <c r="G348" s="345"/>
      <c r="H348" s="345"/>
      <c r="I348" s="345"/>
      <c r="J348" s="345"/>
      <c r="K348" s="345"/>
      <c r="L348" s="345"/>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row>
    <row r="349" spans="1:44" ht="15.75" customHeight="1">
      <c r="A349" s="50"/>
      <c r="B349" s="50"/>
      <c r="C349" s="345"/>
      <c r="D349" s="50"/>
      <c r="E349" s="50"/>
      <c r="F349" s="50"/>
      <c r="G349" s="345"/>
      <c r="H349" s="345"/>
      <c r="I349" s="345"/>
      <c r="J349" s="345"/>
      <c r="K349" s="345"/>
      <c r="L349" s="345"/>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row>
    <row r="350" spans="1:44" ht="15.75" customHeight="1">
      <c r="A350" s="50"/>
      <c r="B350" s="50"/>
      <c r="C350" s="345"/>
      <c r="D350" s="50"/>
      <c r="E350" s="50"/>
      <c r="F350" s="50"/>
      <c r="G350" s="345"/>
      <c r="H350" s="345"/>
      <c r="I350" s="345"/>
      <c r="J350" s="345"/>
      <c r="K350" s="345"/>
      <c r="L350" s="345"/>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row>
    <row r="351" spans="1:44" ht="15.75" customHeight="1">
      <c r="A351" s="50"/>
      <c r="B351" s="50"/>
      <c r="C351" s="345"/>
      <c r="D351" s="50"/>
      <c r="E351" s="50"/>
      <c r="F351" s="50"/>
      <c r="G351" s="345"/>
      <c r="H351" s="345"/>
      <c r="I351" s="345"/>
      <c r="J351" s="345"/>
      <c r="K351" s="345"/>
      <c r="L351" s="345"/>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row>
    <row r="352" spans="1:44" ht="15.75" customHeight="1">
      <c r="A352" s="50"/>
      <c r="B352" s="50"/>
      <c r="C352" s="345"/>
      <c r="D352" s="50"/>
      <c r="E352" s="50"/>
      <c r="F352" s="50"/>
      <c r="G352" s="345"/>
      <c r="H352" s="345"/>
      <c r="I352" s="345"/>
      <c r="J352" s="345"/>
      <c r="K352" s="345"/>
      <c r="L352" s="345"/>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row>
    <row r="353" spans="1:44" ht="15.75" customHeight="1">
      <c r="A353" s="50"/>
      <c r="B353" s="50"/>
      <c r="C353" s="345"/>
      <c r="D353" s="50"/>
      <c r="E353" s="50"/>
      <c r="F353" s="50"/>
      <c r="G353" s="345"/>
      <c r="H353" s="345"/>
      <c r="I353" s="345"/>
      <c r="J353" s="345"/>
      <c r="K353" s="345"/>
      <c r="L353" s="345"/>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row>
    <row r="354" spans="1:44" ht="15.75" customHeight="1">
      <c r="A354" s="50"/>
      <c r="B354" s="50"/>
      <c r="C354" s="345"/>
      <c r="D354" s="50"/>
      <c r="E354" s="50"/>
      <c r="F354" s="50"/>
      <c r="G354" s="345"/>
      <c r="H354" s="345"/>
      <c r="I354" s="345"/>
      <c r="J354" s="345"/>
      <c r="K354" s="345"/>
      <c r="L354" s="345"/>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row>
    <row r="355" spans="1:44" ht="15.75" customHeight="1">
      <c r="A355" s="50"/>
      <c r="B355" s="50"/>
      <c r="C355" s="345"/>
      <c r="D355" s="50"/>
      <c r="E355" s="50"/>
      <c r="F355" s="50"/>
      <c r="G355" s="345"/>
      <c r="H355" s="345"/>
      <c r="I355" s="345"/>
      <c r="J355" s="345"/>
      <c r="K355" s="345"/>
      <c r="L355" s="345"/>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row>
    <row r="356" spans="1:44" ht="15.75" customHeight="1">
      <c r="A356" s="50"/>
      <c r="B356" s="50"/>
      <c r="C356" s="345"/>
      <c r="D356" s="50"/>
      <c r="E356" s="50"/>
      <c r="F356" s="50"/>
      <c r="G356" s="345"/>
      <c r="H356" s="345"/>
      <c r="I356" s="345"/>
      <c r="J356" s="345"/>
      <c r="K356" s="345"/>
      <c r="L356" s="345"/>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row>
    <row r="357" spans="1:44" ht="15.75" customHeight="1">
      <c r="A357" s="50"/>
      <c r="B357" s="50"/>
      <c r="C357" s="345"/>
      <c r="D357" s="50"/>
      <c r="E357" s="50"/>
      <c r="F357" s="50"/>
      <c r="G357" s="345"/>
      <c r="H357" s="345"/>
      <c r="I357" s="345"/>
      <c r="J357" s="345"/>
      <c r="K357" s="345"/>
      <c r="L357" s="345"/>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row>
    <row r="358" spans="1:44" ht="15.75" customHeight="1">
      <c r="A358" s="50"/>
      <c r="B358" s="50"/>
      <c r="C358" s="345"/>
      <c r="D358" s="50"/>
      <c r="E358" s="50"/>
      <c r="F358" s="50"/>
      <c r="G358" s="345"/>
      <c r="H358" s="345"/>
      <c r="I358" s="345"/>
      <c r="J358" s="345"/>
      <c r="K358" s="345"/>
      <c r="L358" s="345"/>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row>
    <row r="359" spans="1:44" ht="15.75" customHeight="1">
      <c r="A359" s="50"/>
      <c r="B359" s="50"/>
      <c r="C359" s="345"/>
      <c r="D359" s="50"/>
      <c r="E359" s="50"/>
      <c r="F359" s="50"/>
      <c r="G359" s="345"/>
      <c r="H359" s="345"/>
      <c r="I359" s="345"/>
      <c r="J359" s="345"/>
      <c r="K359" s="345"/>
      <c r="L359" s="345"/>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row>
    <row r="360" spans="1:44" ht="15.75" customHeight="1">
      <c r="A360" s="50"/>
      <c r="B360" s="50"/>
      <c r="C360" s="345"/>
      <c r="D360" s="50"/>
      <c r="E360" s="50"/>
      <c r="F360" s="50"/>
      <c r="G360" s="345"/>
      <c r="H360" s="345"/>
      <c r="I360" s="345"/>
      <c r="J360" s="345"/>
      <c r="K360" s="345"/>
      <c r="L360" s="345"/>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row>
    <row r="361" spans="1:44" ht="15.75" customHeight="1">
      <c r="A361" s="50"/>
      <c r="B361" s="50"/>
      <c r="C361" s="345"/>
      <c r="D361" s="50"/>
      <c r="E361" s="50"/>
      <c r="F361" s="50"/>
      <c r="G361" s="345"/>
      <c r="H361" s="345"/>
      <c r="I361" s="345"/>
      <c r="J361" s="345"/>
      <c r="K361" s="345"/>
      <c r="L361" s="345"/>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row>
    <row r="362" spans="1:44" ht="15.75" customHeight="1">
      <c r="A362" s="50"/>
      <c r="B362" s="50"/>
      <c r="C362" s="345"/>
      <c r="D362" s="50"/>
      <c r="E362" s="50"/>
      <c r="F362" s="50"/>
      <c r="G362" s="345"/>
      <c r="H362" s="345"/>
      <c r="I362" s="345"/>
      <c r="J362" s="345"/>
      <c r="K362" s="345"/>
      <c r="L362" s="345"/>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row>
    <row r="363" spans="1:44" ht="15.75" customHeight="1">
      <c r="A363" s="50"/>
      <c r="B363" s="50"/>
      <c r="C363" s="345"/>
      <c r="D363" s="50"/>
      <c r="E363" s="50"/>
      <c r="F363" s="50"/>
      <c r="G363" s="345"/>
      <c r="H363" s="345"/>
      <c r="I363" s="345"/>
      <c r="J363" s="345"/>
      <c r="K363" s="345"/>
      <c r="L363" s="345"/>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row>
    <row r="364" spans="1:44" ht="15.75" customHeight="1">
      <c r="A364" s="50"/>
      <c r="B364" s="50"/>
      <c r="C364" s="345"/>
      <c r="D364" s="50"/>
      <c r="E364" s="50"/>
      <c r="F364" s="50"/>
      <c r="G364" s="345"/>
      <c r="H364" s="345"/>
      <c r="I364" s="345"/>
      <c r="J364" s="345"/>
      <c r="K364" s="345"/>
      <c r="L364" s="345"/>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row>
    <row r="365" spans="1:44" ht="15.75" customHeight="1">
      <c r="A365" s="50"/>
      <c r="B365" s="50"/>
      <c r="C365" s="345"/>
      <c r="D365" s="50"/>
      <c r="E365" s="50"/>
      <c r="F365" s="50"/>
      <c r="G365" s="345"/>
      <c r="H365" s="345"/>
      <c r="I365" s="345"/>
      <c r="J365" s="345"/>
      <c r="K365" s="345"/>
      <c r="L365" s="345"/>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row>
    <row r="366" spans="1:44" ht="15.75" customHeight="1">
      <c r="A366" s="50"/>
      <c r="B366" s="50"/>
      <c r="C366" s="345"/>
      <c r="D366" s="50"/>
      <c r="E366" s="50"/>
      <c r="F366" s="50"/>
      <c r="G366" s="345"/>
      <c r="H366" s="345"/>
      <c r="I366" s="345"/>
      <c r="J366" s="345"/>
      <c r="K366" s="345"/>
      <c r="L366" s="345"/>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row>
    <row r="367" spans="1:44" ht="15.75" customHeight="1">
      <c r="A367" s="50"/>
      <c r="B367" s="50"/>
      <c r="C367" s="345"/>
      <c r="D367" s="50"/>
      <c r="E367" s="50"/>
      <c r="F367" s="50"/>
      <c r="G367" s="345"/>
      <c r="H367" s="345"/>
      <c r="I367" s="345"/>
      <c r="J367" s="345"/>
      <c r="K367" s="345"/>
      <c r="L367" s="345"/>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row>
    <row r="368" spans="1:44" ht="15.75" customHeight="1">
      <c r="A368" s="50"/>
      <c r="B368" s="50"/>
      <c r="C368" s="345"/>
      <c r="D368" s="50"/>
      <c r="E368" s="50"/>
      <c r="F368" s="50"/>
      <c r="G368" s="345"/>
      <c r="H368" s="345"/>
      <c r="I368" s="345"/>
      <c r="J368" s="345"/>
      <c r="K368" s="345"/>
      <c r="L368" s="345"/>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row>
    <row r="369" spans="1:44" ht="15.75" customHeight="1">
      <c r="A369" s="50"/>
      <c r="B369" s="50"/>
      <c r="C369" s="345"/>
      <c r="D369" s="50"/>
      <c r="E369" s="50"/>
      <c r="F369" s="50"/>
      <c r="G369" s="345"/>
      <c r="H369" s="345"/>
      <c r="I369" s="345"/>
      <c r="J369" s="345"/>
      <c r="K369" s="345"/>
      <c r="L369" s="345"/>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row>
    <row r="370" spans="1:44" ht="15.75" customHeight="1">
      <c r="A370" s="50"/>
      <c r="B370" s="50"/>
      <c r="C370" s="345"/>
      <c r="D370" s="50"/>
      <c r="E370" s="50"/>
      <c r="F370" s="50"/>
      <c r="G370" s="345"/>
      <c r="H370" s="345"/>
      <c r="I370" s="345"/>
      <c r="J370" s="345"/>
      <c r="K370" s="345"/>
      <c r="L370" s="345"/>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row>
    <row r="371" spans="1:44" ht="15.75" customHeight="1">
      <c r="A371" s="50"/>
      <c r="B371" s="50"/>
      <c r="C371" s="345"/>
      <c r="D371" s="50"/>
      <c r="E371" s="50"/>
      <c r="F371" s="50"/>
      <c r="G371" s="345"/>
      <c r="H371" s="345"/>
      <c r="I371" s="345"/>
      <c r="J371" s="345"/>
      <c r="K371" s="345"/>
      <c r="L371" s="345"/>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row>
    <row r="372" spans="1:44" ht="15.75" customHeight="1">
      <c r="A372" s="50"/>
      <c r="B372" s="50"/>
      <c r="C372" s="345"/>
      <c r="D372" s="50"/>
      <c r="E372" s="50"/>
      <c r="F372" s="50"/>
      <c r="G372" s="345"/>
      <c r="H372" s="345"/>
      <c r="I372" s="345"/>
      <c r="J372" s="345"/>
      <c r="K372" s="345"/>
      <c r="L372" s="345"/>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row>
    <row r="373" spans="1:44" ht="15.75" customHeight="1">
      <c r="A373" s="50"/>
      <c r="B373" s="50"/>
      <c r="C373" s="345"/>
      <c r="D373" s="50"/>
      <c r="E373" s="50"/>
      <c r="F373" s="50"/>
      <c r="G373" s="345"/>
      <c r="H373" s="345"/>
      <c r="I373" s="345"/>
      <c r="J373" s="345"/>
      <c r="K373" s="345"/>
      <c r="L373" s="345"/>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row>
    <row r="374" spans="1:44" ht="15.75" customHeight="1">
      <c r="A374" s="50"/>
      <c r="B374" s="50"/>
      <c r="C374" s="345"/>
      <c r="D374" s="50"/>
      <c r="E374" s="50"/>
      <c r="F374" s="50"/>
      <c r="G374" s="345"/>
      <c r="H374" s="345"/>
      <c r="I374" s="345"/>
      <c r="J374" s="345"/>
      <c r="K374" s="345"/>
      <c r="L374" s="345"/>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row>
    <row r="375" spans="1:44" ht="15.75" customHeight="1">
      <c r="A375" s="50"/>
      <c r="B375" s="50"/>
      <c r="C375" s="345"/>
      <c r="D375" s="50"/>
      <c r="E375" s="50"/>
      <c r="F375" s="50"/>
      <c r="G375" s="345"/>
      <c r="H375" s="345"/>
      <c r="I375" s="345"/>
      <c r="J375" s="345"/>
      <c r="K375" s="345"/>
      <c r="L375" s="345"/>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row>
    <row r="376" spans="1:44" ht="15.75" customHeight="1">
      <c r="A376" s="50"/>
      <c r="B376" s="50"/>
      <c r="C376" s="345"/>
      <c r="D376" s="50"/>
      <c r="E376" s="50"/>
      <c r="F376" s="50"/>
      <c r="G376" s="345"/>
      <c r="H376" s="345"/>
      <c r="I376" s="345"/>
      <c r="J376" s="345"/>
      <c r="K376" s="345"/>
      <c r="L376" s="345"/>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row>
    <row r="377" spans="1:44" ht="15.75" customHeight="1">
      <c r="A377" s="50"/>
      <c r="B377" s="50"/>
      <c r="C377" s="345"/>
      <c r="D377" s="50"/>
      <c r="E377" s="50"/>
      <c r="F377" s="50"/>
      <c r="G377" s="345"/>
      <c r="H377" s="345"/>
      <c r="I377" s="345"/>
      <c r="J377" s="345"/>
      <c r="K377" s="345"/>
      <c r="L377" s="345"/>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row>
    <row r="378" spans="1:44" ht="15.75" customHeight="1">
      <c r="A378" s="50"/>
      <c r="B378" s="50"/>
      <c r="C378" s="345"/>
      <c r="D378" s="50"/>
      <c r="E378" s="50"/>
      <c r="F378" s="50"/>
      <c r="G378" s="345"/>
      <c r="H378" s="345"/>
      <c r="I378" s="345"/>
      <c r="J378" s="345"/>
      <c r="K378" s="345"/>
      <c r="L378" s="345"/>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row>
    <row r="379" spans="1:44" ht="15.75" customHeight="1">
      <c r="A379" s="50"/>
      <c r="B379" s="50"/>
      <c r="C379" s="345"/>
      <c r="D379" s="50"/>
      <c r="E379" s="50"/>
      <c r="F379" s="50"/>
      <c r="G379" s="345"/>
      <c r="H379" s="345"/>
      <c r="I379" s="345"/>
      <c r="J379" s="345"/>
      <c r="K379" s="345"/>
      <c r="L379" s="345"/>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row>
    <row r="380" spans="1:44" ht="15.75" customHeight="1">
      <c r="A380" s="50"/>
      <c r="B380" s="50"/>
      <c r="C380" s="345"/>
      <c r="D380" s="50"/>
      <c r="E380" s="50"/>
      <c r="F380" s="50"/>
      <c r="G380" s="345"/>
      <c r="H380" s="345"/>
      <c r="I380" s="345"/>
      <c r="J380" s="345"/>
      <c r="K380" s="345"/>
      <c r="L380" s="345"/>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row>
    <row r="381" spans="1:44" ht="15.75" customHeight="1">
      <c r="A381" s="50"/>
      <c r="B381" s="50"/>
      <c r="C381" s="345"/>
      <c r="D381" s="50"/>
      <c r="E381" s="50"/>
      <c r="F381" s="50"/>
      <c r="G381" s="345"/>
      <c r="H381" s="345"/>
      <c r="I381" s="345"/>
      <c r="J381" s="345"/>
      <c r="K381" s="345"/>
      <c r="L381" s="345"/>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row>
    <row r="382" spans="1:44" ht="15.75" customHeight="1">
      <c r="A382" s="50"/>
      <c r="B382" s="50"/>
      <c r="C382" s="345"/>
      <c r="D382" s="50"/>
      <c r="E382" s="50"/>
      <c r="F382" s="50"/>
      <c r="G382" s="345"/>
      <c r="H382" s="345"/>
      <c r="I382" s="345"/>
      <c r="J382" s="345"/>
      <c r="K382" s="345"/>
      <c r="L382" s="345"/>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row>
    <row r="383" spans="1:44" ht="15.75" customHeight="1">
      <c r="A383" s="50"/>
      <c r="B383" s="50"/>
      <c r="C383" s="345"/>
      <c r="D383" s="50"/>
      <c r="E383" s="50"/>
      <c r="F383" s="50"/>
      <c r="G383" s="345"/>
      <c r="H383" s="345"/>
      <c r="I383" s="345"/>
      <c r="J383" s="345"/>
      <c r="K383" s="345"/>
      <c r="L383" s="345"/>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row>
    <row r="384" spans="1:44" ht="15.75" customHeight="1">
      <c r="A384" s="50"/>
      <c r="B384" s="50"/>
      <c r="C384" s="345"/>
      <c r="D384" s="50"/>
      <c r="E384" s="50"/>
      <c r="F384" s="50"/>
      <c r="G384" s="345"/>
      <c r="H384" s="345"/>
      <c r="I384" s="345"/>
      <c r="J384" s="345"/>
      <c r="K384" s="345"/>
      <c r="L384" s="345"/>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row>
    <row r="385" spans="1:44" ht="15.75" customHeight="1">
      <c r="A385" s="50"/>
      <c r="B385" s="50"/>
      <c r="C385" s="345"/>
      <c r="D385" s="50"/>
      <c r="E385" s="50"/>
      <c r="F385" s="50"/>
      <c r="G385" s="345"/>
      <c r="H385" s="345"/>
      <c r="I385" s="345"/>
      <c r="J385" s="345"/>
      <c r="K385" s="345"/>
      <c r="L385" s="345"/>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row>
    <row r="386" spans="1:44" ht="15.75" customHeight="1">
      <c r="A386" s="50"/>
      <c r="B386" s="50"/>
      <c r="C386" s="345"/>
      <c r="D386" s="50"/>
      <c r="E386" s="50"/>
      <c r="F386" s="50"/>
      <c r="G386" s="345"/>
      <c r="H386" s="345"/>
      <c r="I386" s="345"/>
      <c r="J386" s="345"/>
      <c r="K386" s="345"/>
      <c r="L386" s="345"/>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row>
    <row r="387" spans="1:44" ht="15.75" customHeight="1">
      <c r="A387" s="50"/>
      <c r="B387" s="50"/>
      <c r="C387" s="345"/>
      <c r="D387" s="50"/>
      <c r="E387" s="50"/>
      <c r="F387" s="50"/>
      <c r="G387" s="345"/>
      <c r="H387" s="345"/>
      <c r="I387" s="345"/>
      <c r="J387" s="345"/>
      <c r="K387" s="345"/>
      <c r="L387" s="345"/>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row>
    <row r="388" spans="1:44" ht="15.75" customHeight="1">
      <c r="A388" s="50"/>
      <c r="B388" s="50"/>
      <c r="C388" s="345"/>
      <c r="D388" s="50"/>
      <c r="E388" s="50"/>
      <c r="F388" s="50"/>
      <c r="G388" s="345"/>
      <c r="H388" s="345"/>
      <c r="I388" s="345"/>
      <c r="J388" s="345"/>
      <c r="K388" s="345"/>
      <c r="L388" s="345"/>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row>
    <row r="389" spans="1:44" ht="15.75" customHeight="1">
      <c r="A389" s="50"/>
      <c r="B389" s="50"/>
      <c r="C389" s="345"/>
      <c r="D389" s="50"/>
      <c r="E389" s="50"/>
      <c r="F389" s="50"/>
      <c r="G389" s="345"/>
      <c r="H389" s="345"/>
      <c r="I389" s="345"/>
      <c r="J389" s="345"/>
      <c r="K389" s="345"/>
      <c r="L389" s="345"/>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row>
    <row r="390" spans="1:44" ht="15.75" customHeight="1">
      <c r="A390" s="50"/>
      <c r="B390" s="50"/>
      <c r="C390" s="345"/>
      <c r="D390" s="50"/>
      <c r="E390" s="50"/>
      <c r="F390" s="50"/>
      <c r="G390" s="345"/>
      <c r="H390" s="345"/>
      <c r="I390" s="345"/>
      <c r="J390" s="345"/>
      <c r="K390" s="345"/>
      <c r="L390" s="345"/>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row>
    <row r="391" spans="1:44" ht="15.75" customHeight="1">
      <c r="A391" s="50"/>
      <c r="B391" s="50"/>
      <c r="C391" s="345"/>
      <c r="D391" s="50"/>
      <c r="E391" s="50"/>
      <c r="F391" s="50"/>
      <c r="G391" s="345"/>
      <c r="H391" s="345"/>
      <c r="I391" s="345"/>
      <c r="J391" s="345"/>
      <c r="K391" s="345"/>
      <c r="L391" s="345"/>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row>
    <row r="392" spans="1:44" ht="15.75" customHeight="1">
      <c r="A392" s="50"/>
      <c r="B392" s="50"/>
      <c r="C392" s="345"/>
      <c r="D392" s="50"/>
      <c r="E392" s="50"/>
      <c r="F392" s="50"/>
      <c r="G392" s="345"/>
      <c r="H392" s="345"/>
      <c r="I392" s="345"/>
      <c r="J392" s="345"/>
      <c r="K392" s="345"/>
      <c r="L392" s="345"/>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row>
    <row r="393" spans="1:44" ht="15.75" customHeight="1">
      <c r="A393" s="50"/>
      <c r="B393" s="50"/>
      <c r="C393" s="345"/>
      <c r="D393" s="50"/>
      <c r="E393" s="50"/>
      <c r="F393" s="50"/>
      <c r="G393" s="345"/>
      <c r="H393" s="345"/>
      <c r="I393" s="345"/>
      <c r="J393" s="345"/>
      <c r="K393" s="345"/>
      <c r="L393" s="345"/>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row>
    <row r="394" spans="1:44" ht="15.75" customHeight="1">
      <c r="A394" s="50"/>
      <c r="B394" s="50"/>
      <c r="C394" s="345"/>
      <c r="D394" s="50"/>
      <c r="E394" s="50"/>
      <c r="F394" s="50"/>
      <c r="G394" s="345"/>
      <c r="H394" s="345"/>
      <c r="I394" s="345"/>
      <c r="J394" s="345"/>
      <c r="K394" s="345"/>
      <c r="L394" s="345"/>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row>
    <row r="395" spans="1:44" ht="15.75" customHeight="1">
      <c r="A395" s="50"/>
      <c r="B395" s="50"/>
      <c r="C395" s="345"/>
      <c r="D395" s="50"/>
      <c r="E395" s="50"/>
      <c r="F395" s="50"/>
      <c r="G395" s="345"/>
      <c r="H395" s="345"/>
      <c r="I395" s="345"/>
      <c r="J395" s="345"/>
      <c r="K395" s="345"/>
      <c r="L395" s="345"/>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row>
    <row r="396" spans="1:44" ht="15.75" customHeight="1">
      <c r="A396" s="50"/>
      <c r="B396" s="50"/>
      <c r="C396" s="345"/>
      <c r="D396" s="50"/>
      <c r="E396" s="50"/>
      <c r="F396" s="50"/>
      <c r="G396" s="345"/>
      <c r="H396" s="345"/>
      <c r="I396" s="345"/>
      <c r="J396" s="345"/>
      <c r="K396" s="345"/>
      <c r="L396" s="345"/>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row>
    <row r="397" spans="1:44" ht="15.75" customHeight="1">
      <c r="A397" s="50"/>
      <c r="B397" s="50"/>
      <c r="C397" s="345"/>
      <c r="D397" s="50"/>
      <c r="E397" s="50"/>
      <c r="F397" s="50"/>
      <c r="G397" s="345"/>
      <c r="H397" s="345"/>
      <c r="I397" s="345"/>
      <c r="J397" s="345"/>
      <c r="K397" s="345"/>
      <c r="L397" s="345"/>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row>
    <row r="398" spans="1:44" ht="15.75" customHeight="1">
      <c r="A398" s="50"/>
      <c r="B398" s="50"/>
      <c r="C398" s="345"/>
      <c r="D398" s="50"/>
      <c r="E398" s="50"/>
      <c r="F398" s="50"/>
      <c r="G398" s="345"/>
      <c r="H398" s="345"/>
      <c r="I398" s="345"/>
      <c r="J398" s="345"/>
      <c r="K398" s="345"/>
      <c r="L398" s="345"/>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row>
    <row r="399" spans="1:44" ht="15.75" customHeight="1">
      <c r="A399" s="50"/>
      <c r="B399" s="50"/>
      <c r="C399" s="345"/>
      <c r="D399" s="50"/>
      <c r="E399" s="50"/>
      <c r="F399" s="50"/>
      <c r="G399" s="345"/>
      <c r="H399" s="345"/>
      <c r="I399" s="345"/>
      <c r="J399" s="345"/>
      <c r="K399" s="345"/>
      <c r="L399" s="345"/>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row>
    <row r="400" spans="1:44" ht="15.75" customHeight="1">
      <c r="A400" s="50"/>
      <c r="B400" s="50"/>
      <c r="C400" s="345"/>
      <c r="D400" s="50"/>
      <c r="E400" s="50"/>
      <c r="F400" s="50"/>
      <c r="G400" s="345"/>
      <c r="H400" s="345"/>
      <c r="I400" s="345"/>
      <c r="J400" s="345"/>
      <c r="K400" s="345"/>
      <c r="L400" s="345"/>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row>
    <row r="401" spans="1:44" ht="15.75" customHeight="1">
      <c r="A401" s="50"/>
      <c r="B401" s="50"/>
      <c r="C401" s="345"/>
      <c r="D401" s="50"/>
      <c r="E401" s="50"/>
      <c r="F401" s="50"/>
      <c r="G401" s="345"/>
      <c r="H401" s="345"/>
      <c r="I401" s="345"/>
      <c r="J401" s="345"/>
      <c r="K401" s="345"/>
      <c r="L401" s="345"/>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row>
    <row r="402" spans="1:44" ht="15.75" customHeight="1">
      <c r="A402" s="50"/>
      <c r="B402" s="50"/>
      <c r="C402" s="345"/>
      <c r="D402" s="50"/>
      <c r="E402" s="50"/>
      <c r="F402" s="50"/>
      <c r="G402" s="345"/>
      <c r="H402" s="345"/>
      <c r="I402" s="345"/>
      <c r="J402" s="345"/>
      <c r="K402" s="345"/>
      <c r="L402" s="345"/>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row>
    <row r="403" spans="1:44" ht="15.75" customHeight="1">
      <c r="A403" s="50"/>
      <c r="B403" s="50"/>
      <c r="C403" s="345"/>
      <c r="D403" s="50"/>
      <c r="E403" s="50"/>
      <c r="F403" s="50"/>
      <c r="G403" s="345"/>
      <c r="H403" s="345"/>
      <c r="I403" s="345"/>
      <c r="J403" s="345"/>
      <c r="K403" s="345"/>
      <c r="L403" s="345"/>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row>
    <row r="404" spans="1:44" ht="15.75" customHeight="1">
      <c r="A404" s="50"/>
      <c r="B404" s="50"/>
      <c r="C404" s="345"/>
      <c r="D404" s="50"/>
      <c r="E404" s="50"/>
      <c r="F404" s="50"/>
      <c r="G404" s="345"/>
      <c r="H404" s="345"/>
      <c r="I404" s="345"/>
      <c r="J404" s="345"/>
      <c r="K404" s="345"/>
      <c r="L404" s="345"/>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row>
    <row r="405" spans="1:44" ht="15.75" customHeight="1">
      <c r="A405" s="50"/>
      <c r="B405" s="50"/>
      <c r="C405" s="345"/>
      <c r="D405" s="50"/>
      <c r="E405" s="50"/>
      <c r="F405" s="50"/>
      <c r="G405" s="345"/>
      <c r="H405" s="345"/>
      <c r="I405" s="345"/>
      <c r="J405" s="345"/>
      <c r="K405" s="345"/>
      <c r="L405" s="345"/>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row>
    <row r="406" spans="1:44" ht="15.75" customHeight="1">
      <c r="A406" s="50"/>
      <c r="B406" s="50"/>
      <c r="C406" s="345"/>
      <c r="D406" s="50"/>
      <c r="E406" s="50"/>
      <c r="F406" s="50"/>
      <c r="G406" s="345"/>
      <c r="H406" s="345"/>
      <c r="I406" s="345"/>
      <c r="J406" s="345"/>
      <c r="K406" s="345"/>
      <c r="L406" s="345"/>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row>
    <row r="407" spans="1:44" ht="15.75" customHeight="1">
      <c r="A407" s="50"/>
      <c r="B407" s="50"/>
      <c r="C407" s="345"/>
      <c r="D407" s="50"/>
      <c r="E407" s="50"/>
      <c r="F407" s="50"/>
      <c r="G407" s="345"/>
      <c r="H407" s="345"/>
      <c r="I407" s="345"/>
      <c r="J407" s="345"/>
      <c r="K407" s="345"/>
      <c r="L407" s="345"/>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row>
    <row r="408" spans="1:44" ht="15.75" customHeight="1">
      <c r="A408" s="50"/>
      <c r="B408" s="50"/>
      <c r="C408" s="345"/>
      <c r="D408" s="50"/>
      <c r="E408" s="50"/>
      <c r="F408" s="50"/>
      <c r="G408" s="345"/>
      <c r="H408" s="345"/>
      <c r="I408" s="345"/>
      <c r="J408" s="345"/>
      <c r="K408" s="345"/>
      <c r="L408" s="345"/>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row>
    <row r="409" spans="1:44" ht="15.75" customHeight="1">
      <c r="A409" s="50"/>
      <c r="B409" s="50"/>
      <c r="C409" s="345"/>
      <c r="D409" s="50"/>
      <c r="E409" s="50"/>
      <c r="F409" s="50"/>
      <c r="G409" s="345"/>
      <c r="H409" s="345"/>
      <c r="I409" s="345"/>
      <c r="J409" s="345"/>
      <c r="K409" s="345"/>
      <c r="L409" s="345"/>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row>
    <row r="410" spans="1:44" ht="15.75" customHeight="1">
      <c r="A410" s="50"/>
      <c r="B410" s="50"/>
      <c r="C410" s="345"/>
      <c r="D410" s="50"/>
      <c r="E410" s="50"/>
      <c r="F410" s="50"/>
      <c r="G410" s="345"/>
      <c r="H410" s="345"/>
      <c r="I410" s="345"/>
      <c r="J410" s="345"/>
      <c r="K410" s="345"/>
      <c r="L410" s="345"/>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row>
    <row r="411" spans="1:44" ht="15.75" customHeight="1">
      <c r="A411" s="50"/>
      <c r="B411" s="50"/>
      <c r="C411" s="345"/>
      <c r="D411" s="50"/>
      <c r="E411" s="50"/>
      <c r="F411" s="50"/>
      <c r="G411" s="345"/>
      <c r="H411" s="345"/>
      <c r="I411" s="345"/>
      <c r="J411" s="345"/>
      <c r="K411" s="345"/>
      <c r="L411" s="345"/>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row>
    <row r="412" spans="1:44" ht="15.75" customHeight="1">
      <c r="A412" s="50"/>
      <c r="B412" s="50"/>
      <c r="C412" s="345"/>
      <c r="D412" s="50"/>
      <c r="E412" s="50"/>
      <c r="F412" s="50"/>
      <c r="G412" s="345"/>
      <c r="H412" s="345"/>
      <c r="I412" s="345"/>
      <c r="J412" s="345"/>
      <c r="K412" s="345"/>
      <c r="L412" s="345"/>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row>
    <row r="413" spans="1:44" ht="15.75" customHeight="1">
      <c r="A413" s="50"/>
      <c r="B413" s="50"/>
      <c r="C413" s="345"/>
      <c r="D413" s="50"/>
      <c r="E413" s="50"/>
      <c r="F413" s="50"/>
      <c r="G413" s="345"/>
      <c r="H413" s="345"/>
      <c r="I413" s="345"/>
      <c r="J413" s="345"/>
      <c r="K413" s="345"/>
      <c r="L413" s="345"/>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row>
    <row r="414" spans="1:44" ht="15.75" customHeight="1">
      <c r="A414" s="50"/>
      <c r="B414" s="50"/>
      <c r="C414" s="345"/>
      <c r="D414" s="50"/>
      <c r="E414" s="50"/>
      <c r="F414" s="50"/>
      <c r="G414" s="345"/>
      <c r="H414" s="345"/>
      <c r="I414" s="345"/>
      <c r="J414" s="345"/>
      <c r="K414" s="345"/>
      <c r="L414" s="345"/>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row>
    <row r="415" spans="1:44" ht="15.75" customHeight="1">
      <c r="A415" s="50"/>
      <c r="B415" s="50"/>
      <c r="C415" s="345"/>
      <c r="D415" s="50"/>
      <c r="E415" s="50"/>
      <c r="F415" s="50"/>
      <c r="G415" s="345"/>
      <c r="H415" s="345"/>
      <c r="I415" s="345"/>
      <c r="J415" s="345"/>
      <c r="K415" s="345"/>
      <c r="L415" s="345"/>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row>
    <row r="416" spans="1:44" ht="15.75" customHeight="1">
      <c r="A416" s="50"/>
      <c r="B416" s="50"/>
      <c r="C416" s="345"/>
      <c r="D416" s="50"/>
      <c r="E416" s="50"/>
      <c r="F416" s="50"/>
      <c r="G416" s="345"/>
      <c r="H416" s="345"/>
      <c r="I416" s="345"/>
      <c r="J416" s="345"/>
      <c r="K416" s="345"/>
      <c r="L416" s="345"/>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row>
    <row r="417" spans="1:44" ht="15.75" customHeight="1">
      <c r="A417" s="50"/>
      <c r="B417" s="50"/>
      <c r="C417" s="345"/>
      <c r="D417" s="50"/>
      <c r="E417" s="50"/>
      <c r="F417" s="50"/>
      <c r="G417" s="345"/>
      <c r="H417" s="345"/>
      <c r="I417" s="345"/>
      <c r="J417" s="345"/>
      <c r="K417" s="345"/>
      <c r="L417" s="345"/>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row>
    <row r="418" spans="1:44" ht="15.75" customHeight="1">
      <c r="A418" s="50"/>
      <c r="B418" s="50"/>
      <c r="C418" s="345"/>
      <c r="D418" s="50"/>
      <c r="E418" s="50"/>
      <c r="F418" s="50"/>
      <c r="G418" s="345"/>
      <c r="H418" s="345"/>
      <c r="I418" s="345"/>
      <c r="J418" s="345"/>
      <c r="K418" s="345"/>
      <c r="L418" s="345"/>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row>
    <row r="419" spans="1:44" ht="15.75" customHeight="1">
      <c r="A419" s="50"/>
      <c r="B419" s="50"/>
      <c r="C419" s="345"/>
      <c r="D419" s="50"/>
      <c r="E419" s="50"/>
      <c r="F419" s="50"/>
      <c r="G419" s="345"/>
      <c r="H419" s="345"/>
      <c r="I419" s="345"/>
      <c r="J419" s="345"/>
      <c r="K419" s="345"/>
      <c r="L419" s="345"/>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row>
    <row r="420" spans="1:44" ht="15.75" customHeight="1">
      <c r="A420" s="50"/>
      <c r="B420" s="50"/>
      <c r="C420" s="345"/>
      <c r="D420" s="50"/>
      <c r="E420" s="50"/>
      <c r="F420" s="50"/>
      <c r="G420" s="345"/>
      <c r="H420" s="345"/>
      <c r="I420" s="345"/>
      <c r="J420" s="345"/>
      <c r="K420" s="345"/>
      <c r="L420" s="345"/>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row>
    <row r="421" spans="1:44" ht="15.75" customHeight="1">
      <c r="A421" s="50"/>
      <c r="B421" s="50"/>
      <c r="C421" s="345"/>
      <c r="D421" s="50"/>
      <c r="E421" s="50"/>
      <c r="F421" s="50"/>
      <c r="G421" s="345"/>
      <c r="H421" s="345"/>
      <c r="I421" s="345"/>
      <c r="J421" s="345"/>
      <c r="K421" s="345"/>
      <c r="L421" s="345"/>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row>
    <row r="422" spans="1:44" ht="15.75" customHeight="1">
      <c r="A422" s="50"/>
      <c r="B422" s="50"/>
      <c r="C422" s="345"/>
      <c r="D422" s="50"/>
      <c r="E422" s="50"/>
      <c r="F422" s="50"/>
      <c r="G422" s="345"/>
      <c r="H422" s="345"/>
      <c r="I422" s="345"/>
      <c r="J422" s="345"/>
      <c r="K422" s="345"/>
      <c r="L422" s="345"/>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row>
    <row r="423" spans="1:44" ht="15.75" customHeight="1">
      <c r="A423" s="50"/>
      <c r="B423" s="50"/>
      <c r="C423" s="345"/>
      <c r="D423" s="50"/>
      <c r="E423" s="50"/>
      <c r="F423" s="50"/>
      <c r="G423" s="345"/>
      <c r="H423" s="345"/>
      <c r="I423" s="345"/>
      <c r="J423" s="345"/>
      <c r="K423" s="345"/>
      <c r="L423" s="345"/>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row>
    <row r="424" spans="1:44" ht="15.75" customHeight="1">
      <c r="A424" s="50"/>
      <c r="B424" s="50"/>
      <c r="C424" s="345"/>
      <c r="D424" s="50"/>
      <c r="E424" s="50"/>
      <c r="F424" s="50"/>
      <c r="G424" s="345"/>
      <c r="H424" s="345"/>
      <c r="I424" s="345"/>
      <c r="J424" s="345"/>
      <c r="K424" s="345"/>
      <c r="L424" s="345"/>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row>
    <row r="425" spans="1:44" ht="15.75" customHeight="1">
      <c r="A425" s="50"/>
      <c r="B425" s="50"/>
      <c r="C425" s="345"/>
      <c r="D425" s="50"/>
      <c r="E425" s="50"/>
      <c r="F425" s="50"/>
      <c r="G425" s="345"/>
      <c r="H425" s="345"/>
      <c r="I425" s="345"/>
      <c r="J425" s="345"/>
      <c r="K425" s="345"/>
      <c r="L425" s="345"/>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row>
    <row r="426" spans="1:44" ht="15.75" customHeight="1">
      <c r="A426" s="50"/>
      <c r="B426" s="50"/>
      <c r="C426" s="345"/>
      <c r="D426" s="50"/>
      <c r="E426" s="50"/>
      <c r="F426" s="50"/>
      <c r="G426" s="345"/>
      <c r="H426" s="345"/>
      <c r="I426" s="345"/>
      <c r="J426" s="345"/>
      <c r="K426" s="345"/>
      <c r="L426" s="345"/>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row>
    <row r="427" spans="1:44" ht="15.75" customHeight="1">
      <c r="A427" s="50"/>
      <c r="B427" s="50"/>
      <c r="C427" s="345"/>
      <c r="D427" s="50"/>
      <c r="E427" s="50"/>
      <c r="F427" s="50"/>
      <c r="G427" s="345"/>
      <c r="H427" s="345"/>
      <c r="I427" s="345"/>
      <c r="J427" s="345"/>
      <c r="K427" s="345"/>
      <c r="L427" s="345"/>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row>
    <row r="428" spans="1:44" ht="15.75" customHeight="1">
      <c r="A428" s="50"/>
      <c r="B428" s="50"/>
      <c r="C428" s="345"/>
      <c r="D428" s="50"/>
      <c r="E428" s="50"/>
      <c r="F428" s="50"/>
      <c r="G428" s="345"/>
      <c r="H428" s="345"/>
      <c r="I428" s="345"/>
      <c r="J428" s="345"/>
      <c r="K428" s="345"/>
      <c r="L428" s="345"/>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row>
    <row r="429" spans="1:44" ht="15.75" customHeight="1">
      <c r="A429" s="50"/>
      <c r="B429" s="50"/>
      <c r="C429" s="345"/>
      <c r="D429" s="50"/>
      <c r="E429" s="50"/>
      <c r="F429" s="50"/>
      <c r="G429" s="345"/>
      <c r="H429" s="345"/>
      <c r="I429" s="345"/>
      <c r="J429" s="345"/>
      <c r="K429" s="345"/>
      <c r="L429" s="345"/>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row>
    <row r="430" spans="1:44" ht="15.75" customHeight="1">
      <c r="A430" s="50"/>
      <c r="B430" s="50"/>
      <c r="C430" s="345"/>
      <c r="D430" s="50"/>
      <c r="E430" s="50"/>
      <c r="F430" s="50"/>
      <c r="G430" s="345"/>
      <c r="H430" s="345"/>
      <c r="I430" s="345"/>
      <c r="J430" s="345"/>
      <c r="K430" s="345"/>
      <c r="L430" s="345"/>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row>
    <row r="431" spans="1:44" ht="15.75" customHeight="1">
      <c r="A431" s="50"/>
      <c r="B431" s="50"/>
      <c r="C431" s="345"/>
      <c r="D431" s="50"/>
      <c r="E431" s="50"/>
      <c r="F431" s="50"/>
      <c r="G431" s="345"/>
      <c r="H431" s="345"/>
      <c r="I431" s="345"/>
      <c r="J431" s="345"/>
      <c r="K431" s="345"/>
      <c r="L431" s="345"/>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row>
    <row r="432" spans="1:44" ht="15.75" customHeight="1">
      <c r="A432" s="50"/>
      <c r="B432" s="50"/>
      <c r="C432" s="345"/>
      <c r="D432" s="50"/>
      <c r="E432" s="50"/>
      <c r="F432" s="50"/>
      <c r="G432" s="345"/>
      <c r="H432" s="345"/>
      <c r="I432" s="345"/>
      <c r="J432" s="345"/>
      <c r="K432" s="345"/>
      <c r="L432" s="345"/>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row>
    <row r="433" spans="1:44" ht="15.75" customHeight="1">
      <c r="A433" s="50"/>
      <c r="B433" s="50"/>
      <c r="C433" s="345"/>
      <c r="D433" s="50"/>
      <c r="E433" s="50"/>
      <c r="F433" s="50"/>
      <c r="G433" s="345"/>
      <c r="H433" s="345"/>
      <c r="I433" s="345"/>
      <c r="J433" s="345"/>
      <c r="K433" s="345"/>
      <c r="L433" s="345"/>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row>
    <row r="434" spans="1:44" ht="15.75" customHeight="1">
      <c r="A434" s="50"/>
      <c r="B434" s="50"/>
      <c r="C434" s="345"/>
      <c r="D434" s="50"/>
      <c r="E434" s="50"/>
      <c r="F434" s="50"/>
      <c r="G434" s="345"/>
      <c r="H434" s="345"/>
      <c r="I434" s="345"/>
      <c r="J434" s="345"/>
      <c r="K434" s="345"/>
      <c r="L434" s="345"/>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row>
    <row r="435" spans="1:44" ht="15.75" customHeight="1">
      <c r="A435" s="50"/>
      <c r="B435" s="50"/>
      <c r="C435" s="345"/>
      <c r="D435" s="50"/>
      <c r="E435" s="50"/>
      <c r="F435" s="50"/>
      <c r="G435" s="345"/>
      <c r="H435" s="345"/>
      <c r="I435" s="345"/>
      <c r="J435" s="345"/>
      <c r="K435" s="345"/>
      <c r="L435" s="345"/>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row>
    <row r="436" spans="1:44" ht="15.75" customHeight="1">
      <c r="A436" s="50"/>
      <c r="B436" s="50"/>
      <c r="C436" s="345"/>
      <c r="D436" s="50"/>
      <c r="E436" s="50"/>
      <c r="F436" s="50"/>
      <c r="G436" s="345"/>
      <c r="H436" s="345"/>
      <c r="I436" s="345"/>
      <c r="J436" s="345"/>
      <c r="K436" s="345"/>
      <c r="L436" s="345"/>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row>
    <row r="437" spans="1:44" ht="15.75" customHeight="1">
      <c r="A437" s="50"/>
      <c r="B437" s="50"/>
      <c r="C437" s="345"/>
      <c r="D437" s="50"/>
      <c r="E437" s="50"/>
      <c r="F437" s="50"/>
      <c r="G437" s="345"/>
      <c r="H437" s="345"/>
      <c r="I437" s="345"/>
      <c r="J437" s="345"/>
      <c r="K437" s="345"/>
      <c r="L437" s="345"/>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row>
    <row r="438" spans="1:44" ht="15.75" customHeight="1">
      <c r="A438" s="50"/>
      <c r="B438" s="50"/>
      <c r="C438" s="345"/>
      <c r="D438" s="50"/>
      <c r="E438" s="50"/>
      <c r="F438" s="50"/>
      <c r="G438" s="345"/>
      <c r="H438" s="345"/>
      <c r="I438" s="345"/>
      <c r="J438" s="345"/>
      <c r="K438" s="345"/>
      <c r="L438" s="345"/>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row>
    <row r="439" spans="1:44" ht="15.75" customHeight="1">
      <c r="A439" s="50"/>
      <c r="B439" s="50"/>
      <c r="C439" s="345"/>
      <c r="D439" s="50"/>
      <c r="E439" s="50"/>
      <c r="F439" s="50"/>
      <c r="G439" s="345"/>
      <c r="H439" s="345"/>
      <c r="I439" s="345"/>
      <c r="J439" s="345"/>
      <c r="K439" s="345"/>
      <c r="L439" s="345"/>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row>
    <row r="440" spans="1:44" ht="15.75" customHeight="1">
      <c r="A440" s="50"/>
      <c r="B440" s="50"/>
      <c r="C440" s="345"/>
      <c r="D440" s="50"/>
      <c r="E440" s="50"/>
      <c r="F440" s="50"/>
      <c r="G440" s="345"/>
      <c r="H440" s="345"/>
      <c r="I440" s="345"/>
      <c r="J440" s="345"/>
      <c r="K440" s="345"/>
      <c r="L440" s="345"/>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row>
    <row r="441" spans="1:44" ht="15.75" customHeight="1">
      <c r="A441" s="50"/>
      <c r="B441" s="50"/>
      <c r="C441" s="345"/>
      <c r="D441" s="50"/>
      <c r="E441" s="50"/>
      <c r="F441" s="50"/>
      <c r="G441" s="345"/>
      <c r="H441" s="345"/>
      <c r="I441" s="345"/>
      <c r="J441" s="345"/>
      <c r="K441" s="345"/>
      <c r="L441" s="345"/>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row>
    <row r="442" spans="1:44" ht="15.75" customHeight="1">
      <c r="A442" s="50"/>
      <c r="B442" s="50"/>
      <c r="C442" s="345"/>
      <c r="D442" s="50"/>
      <c r="E442" s="50"/>
      <c r="F442" s="50"/>
      <c r="G442" s="345"/>
      <c r="H442" s="345"/>
      <c r="I442" s="345"/>
      <c r="J442" s="345"/>
      <c r="K442" s="345"/>
      <c r="L442" s="345"/>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row>
    <row r="443" spans="1:44" ht="15.75" customHeight="1">
      <c r="A443" s="50"/>
      <c r="B443" s="50"/>
      <c r="C443" s="345"/>
      <c r="D443" s="50"/>
      <c r="E443" s="50"/>
      <c r="F443" s="50"/>
      <c r="G443" s="345"/>
      <c r="H443" s="345"/>
      <c r="I443" s="345"/>
      <c r="J443" s="345"/>
      <c r="K443" s="345"/>
      <c r="L443" s="345"/>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row>
    <row r="444" spans="1:44" ht="15.75" customHeight="1">
      <c r="A444" s="50"/>
      <c r="B444" s="50"/>
      <c r="C444" s="345"/>
      <c r="D444" s="50"/>
      <c r="E444" s="50"/>
      <c r="F444" s="50"/>
      <c r="G444" s="345"/>
      <c r="H444" s="345"/>
      <c r="I444" s="345"/>
      <c r="J444" s="345"/>
      <c r="K444" s="345"/>
      <c r="L444" s="345"/>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row>
    <row r="445" spans="1:44" ht="15.75" customHeight="1">
      <c r="A445" s="50"/>
      <c r="B445" s="50"/>
      <c r="C445" s="345"/>
      <c r="D445" s="50"/>
      <c r="E445" s="50"/>
      <c r="F445" s="50"/>
      <c r="G445" s="345"/>
      <c r="H445" s="345"/>
      <c r="I445" s="345"/>
      <c r="J445" s="345"/>
      <c r="K445" s="345"/>
      <c r="L445" s="345"/>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row>
    <row r="446" spans="1:44" ht="15.75" customHeight="1">
      <c r="A446" s="50"/>
      <c r="B446" s="50"/>
      <c r="C446" s="345"/>
      <c r="D446" s="50"/>
      <c r="E446" s="50"/>
      <c r="F446" s="50"/>
      <c r="G446" s="345"/>
      <c r="H446" s="345"/>
      <c r="I446" s="345"/>
      <c r="J446" s="345"/>
      <c r="K446" s="345"/>
      <c r="L446" s="345"/>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row>
    <row r="447" spans="1:44" ht="15.75" customHeight="1">
      <c r="A447" s="50"/>
      <c r="B447" s="50"/>
      <c r="C447" s="345"/>
      <c r="D447" s="50"/>
      <c r="E447" s="50"/>
      <c r="F447" s="50"/>
      <c r="G447" s="345"/>
      <c r="H447" s="345"/>
      <c r="I447" s="345"/>
      <c r="J447" s="345"/>
      <c r="K447" s="345"/>
      <c r="L447" s="345"/>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row>
    <row r="448" spans="1:44" ht="15.75" customHeight="1">
      <c r="A448" s="50"/>
      <c r="B448" s="50"/>
      <c r="C448" s="345"/>
      <c r="D448" s="50"/>
      <c r="E448" s="50"/>
      <c r="F448" s="50"/>
      <c r="G448" s="345"/>
      <c r="H448" s="345"/>
      <c r="I448" s="345"/>
      <c r="J448" s="345"/>
      <c r="K448" s="345"/>
      <c r="L448" s="345"/>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row>
    <row r="449" spans="1:44" ht="15.75" customHeight="1">
      <c r="A449" s="50"/>
      <c r="B449" s="50"/>
      <c r="C449" s="345"/>
      <c r="D449" s="50"/>
      <c r="E449" s="50"/>
      <c r="F449" s="50"/>
      <c r="G449" s="345"/>
      <c r="H449" s="345"/>
      <c r="I449" s="345"/>
      <c r="J449" s="345"/>
      <c r="K449" s="345"/>
      <c r="L449" s="345"/>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row>
    <row r="450" spans="1:44" ht="15.75" customHeight="1">
      <c r="A450" s="50"/>
      <c r="B450" s="50"/>
      <c r="C450" s="345"/>
      <c r="D450" s="50"/>
      <c r="E450" s="50"/>
      <c r="F450" s="50"/>
      <c r="G450" s="345"/>
      <c r="H450" s="345"/>
      <c r="I450" s="345"/>
      <c r="J450" s="345"/>
      <c r="K450" s="345"/>
      <c r="L450" s="345"/>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row>
    <row r="451" spans="1:44" ht="15.75" customHeight="1">
      <c r="A451" s="50"/>
      <c r="B451" s="50"/>
      <c r="C451" s="345"/>
      <c r="D451" s="50"/>
      <c r="E451" s="50"/>
      <c r="F451" s="50"/>
      <c r="G451" s="345"/>
      <c r="H451" s="345"/>
      <c r="I451" s="345"/>
      <c r="J451" s="345"/>
      <c r="K451" s="345"/>
      <c r="L451" s="345"/>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row>
    <row r="452" spans="1:44" ht="15.75" customHeight="1">
      <c r="A452" s="50"/>
      <c r="B452" s="50"/>
      <c r="C452" s="345"/>
      <c r="D452" s="50"/>
      <c r="E452" s="50"/>
      <c r="F452" s="50"/>
      <c r="G452" s="345"/>
      <c r="H452" s="345"/>
      <c r="I452" s="345"/>
      <c r="J452" s="345"/>
      <c r="K452" s="345"/>
      <c r="L452" s="345"/>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row>
    <row r="453" spans="1:44" ht="15.75" customHeight="1">
      <c r="A453" s="50"/>
      <c r="B453" s="50"/>
      <c r="C453" s="345"/>
      <c r="D453" s="50"/>
      <c r="E453" s="50"/>
      <c r="F453" s="50"/>
      <c r="G453" s="345"/>
      <c r="H453" s="345"/>
      <c r="I453" s="345"/>
      <c r="J453" s="345"/>
      <c r="K453" s="345"/>
      <c r="L453" s="345"/>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row>
    <row r="454" spans="1:44" ht="15.75" customHeight="1">
      <c r="A454" s="50"/>
      <c r="B454" s="50"/>
      <c r="C454" s="345"/>
      <c r="D454" s="50"/>
      <c r="E454" s="50"/>
      <c r="F454" s="50"/>
      <c r="G454" s="345"/>
      <c r="H454" s="345"/>
      <c r="I454" s="345"/>
      <c r="J454" s="345"/>
      <c r="K454" s="345"/>
      <c r="L454" s="345"/>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row>
    <row r="455" spans="1:44" ht="15.75" customHeight="1">
      <c r="A455" s="50"/>
      <c r="B455" s="50"/>
      <c r="C455" s="345"/>
      <c r="D455" s="50"/>
      <c r="E455" s="50"/>
      <c r="F455" s="50"/>
      <c r="G455" s="345"/>
      <c r="H455" s="345"/>
      <c r="I455" s="345"/>
      <c r="J455" s="345"/>
      <c r="K455" s="345"/>
      <c r="L455" s="345"/>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row>
    <row r="456" spans="1:44" ht="15.75" customHeight="1">
      <c r="A456" s="50"/>
      <c r="B456" s="50"/>
      <c r="C456" s="345"/>
      <c r="D456" s="50"/>
      <c r="E456" s="50"/>
      <c r="F456" s="50"/>
      <c r="G456" s="345"/>
      <c r="H456" s="345"/>
      <c r="I456" s="345"/>
      <c r="J456" s="345"/>
      <c r="K456" s="345"/>
      <c r="L456" s="345"/>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row>
    <row r="457" spans="1:44" ht="15.75" customHeight="1">
      <c r="A457" s="50"/>
      <c r="B457" s="50"/>
      <c r="C457" s="345"/>
      <c r="D457" s="50"/>
      <c r="E457" s="50"/>
      <c r="F457" s="50"/>
      <c r="G457" s="345"/>
      <c r="H457" s="345"/>
      <c r="I457" s="345"/>
      <c r="J457" s="345"/>
      <c r="K457" s="345"/>
      <c r="L457" s="345"/>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row>
    <row r="458" spans="1:44" ht="15.75" customHeight="1">
      <c r="A458" s="50"/>
      <c r="B458" s="50"/>
      <c r="C458" s="345"/>
      <c r="D458" s="50"/>
      <c r="E458" s="50"/>
      <c r="F458" s="50"/>
      <c r="G458" s="345"/>
      <c r="H458" s="345"/>
      <c r="I458" s="345"/>
      <c r="J458" s="345"/>
      <c r="K458" s="345"/>
      <c r="L458" s="345"/>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row>
    <row r="459" spans="1:44" ht="15.75" customHeight="1">
      <c r="A459" s="50"/>
      <c r="B459" s="50"/>
      <c r="C459" s="345"/>
      <c r="D459" s="50"/>
      <c r="E459" s="50"/>
      <c r="F459" s="50"/>
      <c r="G459" s="345"/>
      <c r="H459" s="345"/>
      <c r="I459" s="345"/>
      <c r="J459" s="345"/>
      <c r="K459" s="345"/>
      <c r="L459" s="345"/>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row>
    <row r="460" spans="1:44" ht="15.75" customHeight="1">
      <c r="A460" s="50"/>
      <c r="B460" s="50"/>
      <c r="C460" s="345"/>
      <c r="D460" s="50"/>
      <c r="E460" s="50"/>
      <c r="F460" s="50"/>
      <c r="G460" s="345"/>
      <c r="H460" s="345"/>
      <c r="I460" s="345"/>
      <c r="J460" s="345"/>
      <c r="K460" s="345"/>
      <c r="L460" s="345"/>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row>
    <row r="461" spans="1:44" ht="15.75" customHeight="1">
      <c r="A461" s="50"/>
      <c r="B461" s="50"/>
      <c r="C461" s="345"/>
      <c r="D461" s="50"/>
      <c r="E461" s="50"/>
      <c r="F461" s="50"/>
      <c r="G461" s="345"/>
      <c r="H461" s="345"/>
      <c r="I461" s="345"/>
      <c r="J461" s="345"/>
      <c r="K461" s="345"/>
      <c r="L461" s="345"/>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row>
    <row r="462" spans="1:44" ht="15.75" customHeight="1">
      <c r="A462" s="50"/>
      <c r="B462" s="50"/>
      <c r="C462" s="345"/>
      <c r="D462" s="50"/>
      <c r="E462" s="50"/>
      <c r="F462" s="50"/>
      <c r="G462" s="345"/>
      <c r="H462" s="345"/>
      <c r="I462" s="345"/>
      <c r="J462" s="345"/>
      <c r="K462" s="345"/>
      <c r="L462" s="345"/>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row>
    <row r="463" spans="1:44" ht="15.75" customHeight="1">
      <c r="A463" s="50"/>
      <c r="B463" s="50"/>
      <c r="C463" s="345"/>
      <c r="D463" s="50"/>
      <c r="E463" s="50"/>
      <c r="F463" s="50"/>
      <c r="G463" s="345"/>
      <c r="H463" s="345"/>
      <c r="I463" s="345"/>
      <c r="J463" s="345"/>
      <c r="K463" s="345"/>
      <c r="L463" s="345"/>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row>
    <row r="464" spans="1:44" ht="15.75" customHeight="1">
      <c r="A464" s="50"/>
      <c r="B464" s="50"/>
      <c r="C464" s="345"/>
      <c r="D464" s="50"/>
      <c r="E464" s="50"/>
      <c r="F464" s="50"/>
      <c r="G464" s="345"/>
      <c r="H464" s="345"/>
      <c r="I464" s="345"/>
      <c r="J464" s="345"/>
      <c r="K464" s="345"/>
      <c r="L464" s="345"/>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row>
    <row r="465" spans="1:44" ht="15.75" customHeight="1">
      <c r="A465" s="50"/>
      <c r="B465" s="50"/>
      <c r="C465" s="345"/>
      <c r="D465" s="50"/>
      <c r="E465" s="50"/>
      <c r="F465" s="50"/>
      <c r="G465" s="345"/>
      <c r="H465" s="345"/>
      <c r="I465" s="345"/>
      <c r="J465" s="345"/>
      <c r="K465" s="345"/>
      <c r="L465" s="345"/>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row>
    <row r="466" spans="1:44" ht="15.75" customHeight="1">
      <c r="A466" s="50"/>
      <c r="B466" s="50"/>
      <c r="C466" s="345"/>
      <c r="D466" s="50"/>
      <c r="E466" s="50"/>
      <c r="F466" s="50"/>
      <c r="G466" s="345"/>
      <c r="H466" s="345"/>
      <c r="I466" s="345"/>
      <c r="J466" s="345"/>
      <c r="K466" s="345"/>
      <c r="L466" s="345"/>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row>
    <row r="467" spans="1:44" ht="15.75" customHeight="1">
      <c r="A467" s="50"/>
      <c r="B467" s="50"/>
      <c r="C467" s="345"/>
      <c r="D467" s="50"/>
      <c r="E467" s="50"/>
      <c r="F467" s="50"/>
      <c r="G467" s="345"/>
      <c r="H467" s="345"/>
      <c r="I467" s="345"/>
      <c r="J467" s="345"/>
      <c r="K467" s="345"/>
      <c r="L467" s="345"/>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row>
    <row r="468" spans="1:44" ht="15.75" customHeight="1">
      <c r="A468" s="50"/>
      <c r="B468" s="50"/>
      <c r="C468" s="345"/>
      <c r="D468" s="50"/>
      <c r="E468" s="50"/>
      <c r="F468" s="50"/>
      <c r="G468" s="345"/>
      <c r="H468" s="345"/>
      <c r="I468" s="345"/>
      <c r="J468" s="345"/>
      <c r="K468" s="345"/>
      <c r="L468" s="345"/>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row>
    <row r="469" spans="1:44" ht="15.75" customHeight="1">
      <c r="A469" s="50"/>
      <c r="B469" s="50"/>
      <c r="C469" s="345"/>
      <c r="D469" s="50"/>
      <c r="E469" s="50"/>
      <c r="F469" s="50"/>
      <c r="G469" s="345"/>
      <c r="H469" s="345"/>
      <c r="I469" s="345"/>
      <c r="J469" s="345"/>
      <c r="K469" s="345"/>
      <c r="L469" s="345"/>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row>
    <row r="470" spans="1:44" ht="15.75" customHeight="1">
      <c r="A470" s="50"/>
      <c r="B470" s="50"/>
      <c r="C470" s="345"/>
      <c r="D470" s="50"/>
      <c r="E470" s="50"/>
      <c r="F470" s="50"/>
      <c r="G470" s="345"/>
      <c r="H470" s="345"/>
      <c r="I470" s="345"/>
      <c r="J470" s="345"/>
      <c r="K470" s="345"/>
      <c r="L470" s="345"/>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row>
    <row r="471" spans="1:44" ht="15.75" customHeight="1">
      <c r="A471" s="50"/>
      <c r="B471" s="50"/>
      <c r="C471" s="345"/>
      <c r="D471" s="50"/>
      <c r="E471" s="50"/>
      <c r="F471" s="50"/>
      <c r="G471" s="345"/>
      <c r="H471" s="345"/>
      <c r="I471" s="345"/>
      <c r="J471" s="345"/>
      <c r="K471" s="345"/>
      <c r="L471" s="345"/>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row>
    <row r="472" spans="1:44" ht="15.75" customHeight="1">
      <c r="A472" s="50"/>
      <c r="B472" s="50"/>
      <c r="C472" s="345"/>
      <c r="D472" s="50"/>
      <c r="E472" s="50"/>
      <c r="F472" s="50"/>
      <c r="G472" s="345"/>
      <c r="H472" s="345"/>
      <c r="I472" s="345"/>
      <c r="J472" s="345"/>
      <c r="K472" s="345"/>
      <c r="L472" s="345"/>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row>
    <row r="473" spans="1:44" ht="15.75" customHeight="1">
      <c r="A473" s="50"/>
      <c r="B473" s="50"/>
      <c r="C473" s="345"/>
      <c r="D473" s="50"/>
      <c r="E473" s="50"/>
      <c r="F473" s="50"/>
      <c r="G473" s="345"/>
      <c r="H473" s="345"/>
      <c r="I473" s="345"/>
      <c r="J473" s="345"/>
      <c r="K473" s="345"/>
      <c r="L473" s="345"/>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row>
    <row r="474" spans="1:44" ht="15.75" customHeight="1">
      <c r="A474" s="50"/>
      <c r="B474" s="50"/>
      <c r="C474" s="345"/>
      <c r="D474" s="50"/>
      <c r="E474" s="50"/>
      <c r="F474" s="50"/>
      <c r="G474" s="345"/>
      <c r="H474" s="345"/>
      <c r="I474" s="345"/>
      <c r="J474" s="345"/>
      <c r="K474" s="345"/>
      <c r="L474" s="345"/>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row>
    <row r="475" spans="1:44" ht="15.75" customHeight="1">
      <c r="A475" s="50"/>
      <c r="B475" s="50"/>
      <c r="C475" s="345"/>
      <c r="D475" s="50"/>
      <c r="E475" s="50"/>
      <c r="F475" s="50"/>
      <c r="G475" s="345"/>
      <c r="H475" s="345"/>
      <c r="I475" s="345"/>
      <c r="J475" s="345"/>
      <c r="K475" s="345"/>
      <c r="L475" s="345"/>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row>
    <row r="476" spans="1:44" ht="15.75" customHeight="1">
      <c r="A476" s="50"/>
      <c r="B476" s="50"/>
      <c r="C476" s="345"/>
      <c r="D476" s="50"/>
      <c r="E476" s="50"/>
      <c r="F476" s="50"/>
      <c r="G476" s="345"/>
      <c r="H476" s="345"/>
      <c r="I476" s="345"/>
      <c r="J476" s="345"/>
      <c r="K476" s="345"/>
      <c r="L476" s="345"/>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row>
    <row r="477" spans="1:44" ht="15.75" customHeight="1">
      <c r="A477" s="50"/>
      <c r="B477" s="50"/>
      <c r="C477" s="345"/>
      <c r="D477" s="50"/>
      <c r="E477" s="50"/>
      <c r="F477" s="50"/>
      <c r="G477" s="345"/>
      <c r="H477" s="345"/>
      <c r="I477" s="345"/>
      <c r="J477" s="345"/>
      <c r="K477" s="345"/>
      <c r="L477" s="345"/>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row>
    <row r="478" spans="1:44" ht="15.75" customHeight="1">
      <c r="A478" s="50"/>
      <c r="B478" s="50"/>
      <c r="C478" s="345"/>
      <c r="D478" s="50"/>
      <c r="E478" s="50"/>
      <c r="F478" s="50"/>
      <c r="G478" s="345"/>
      <c r="H478" s="345"/>
      <c r="I478" s="345"/>
      <c r="J478" s="345"/>
      <c r="K478" s="345"/>
      <c r="L478" s="345"/>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row>
    <row r="479" spans="1:44" ht="15.75" customHeight="1">
      <c r="A479" s="50"/>
      <c r="B479" s="50"/>
      <c r="C479" s="345"/>
      <c r="D479" s="50"/>
      <c r="E479" s="50"/>
      <c r="F479" s="50"/>
      <c r="G479" s="345"/>
      <c r="H479" s="345"/>
      <c r="I479" s="345"/>
      <c r="J479" s="345"/>
      <c r="K479" s="345"/>
      <c r="L479" s="345"/>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row>
    <row r="480" spans="1:44" ht="15.75" customHeight="1">
      <c r="A480" s="50"/>
      <c r="B480" s="50"/>
      <c r="C480" s="345"/>
      <c r="D480" s="50"/>
      <c r="E480" s="50"/>
      <c r="F480" s="50"/>
      <c r="G480" s="345"/>
      <c r="H480" s="345"/>
      <c r="I480" s="345"/>
      <c r="J480" s="345"/>
      <c r="K480" s="345"/>
      <c r="L480" s="345"/>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row>
    <row r="481" spans="1:44" ht="15.75" customHeight="1">
      <c r="A481" s="50"/>
      <c r="B481" s="50"/>
      <c r="C481" s="345"/>
      <c r="D481" s="50"/>
      <c r="E481" s="50"/>
      <c r="F481" s="50"/>
      <c r="G481" s="345"/>
      <c r="H481" s="345"/>
      <c r="I481" s="345"/>
      <c r="J481" s="345"/>
      <c r="K481" s="345"/>
      <c r="L481" s="345"/>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row>
    <row r="482" spans="1:44" ht="15.75" customHeight="1">
      <c r="A482" s="50"/>
      <c r="B482" s="50"/>
      <c r="C482" s="345"/>
      <c r="D482" s="50"/>
      <c r="E482" s="50"/>
      <c r="F482" s="50"/>
      <c r="G482" s="345"/>
      <c r="H482" s="345"/>
      <c r="I482" s="345"/>
      <c r="J482" s="345"/>
      <c r="K482" s="345"/>
      <c r="L482" s="345"/>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row>
    <row r="483" spans="1:44" ht="15.75" customHeight="1">
      <c r="A483" s="50"/>
      <c r="B483" s="50"/>
      <c r="C483" s="345"/>
      <c r="D483" s="50"/>
      <c r="E483" s="50"/>
      <c r="F483" s="50"/>
      <c r="G483" s="345"/>
      <c r="H483" s="345"/>
      <c r="I483" s="345"/>
      <c r="J483" s="345"/>
      <c r="K483" s="345"/>
      <c r="L483" s="345"/>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row>
    <row r="484" spans="1:44" ht="15.75" customHeight="1">
      <c r="A484" s="50"/>
      <c r="B484" s="50"/>
      <c r="C484" s="345"/>
      <c r="D484" s="50"/>
      <c r="E484" s="50"/>
      <c r="F484" s="50"/>
      <c r="G484" s="345"/>
      <c r="H484" s="345"/>
      <c r="I484" s="345"/>
      <c r="J484" s="345"/>
      <c r="K484" s="345"/>
      <c r="L484" s="345"/>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row>
    <row r="485" spans="1:44" ht="15.75" customHeight="1">
      <c r="A485" s="50"/>
      <c r="B485" s="50"/>
      <c r="C485" s="345"/>
      <c r="D485" s="50"/>
      <c r="E485" s="50"/>
      <c r="F485" s="50"/>
      <c r="G485" s="345"/>
      <c r="H485" s="345"/>
      <c r="I485" s="345"/>
      <c r="J485" s="345"/>
      <c r="K485" s="345"/>
      <c r="L485" s="345"/>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row>
    <row r="486" spans="1:44" ht="15.75" customHeight="1">
      <c r="A486" s="50"/>
      <c r="B486" s="50"/>
      <c r="C486" s="345"/>
      <c r="D486" s="50"/>
      <c r="E486" s="50"/>
      <c r="F486" s="50"/>
      <c r="G486" s="345"/>
      <c r="H486" s="345"/>
      <c r="I486" s="345"/>
      <c r="J486" s="345"/>
      <c r="K486" s="345"/>
      <c r="L486" s="345"/>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row>
    <row r="487" spans="1:44" ht="15.75" customHeight="1">
      <c r="A487" s="50"/>
      <c r="B487" s="50"/>
      <c r="C487" s="345"/>
      <c r="D487" s="50"/>
      <c r="E487" s="50"/>
      <c r="F487" s="50"/>
      <c r="G487" s="345"/>
      <c r="H487" s="345"/>
      <c r="I487" s="345"/>
      <c r="J487" s="345"/>
      <c r="K487" s="345"/>
      <c r="L487" s="345"/>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row>
    <row r="488" spans="1:44" ht="15.75" customHeight="1">
      <c r="A488" s="50"/>
      <c r="B488" s="50"/>
      <c r="C488" s="345"/>
      <c r="D488" s="50"/>
      <c r="E488" s="50"/>
      <c r="F488" s="50"/>
      <c r="G488" s="345"/>
      <c r="H488" s="345"/>
      <c r="I488" s="345"/>
      <c r="J488" s="345"/>
      <c r="K488" s="345"/>
      <c r="L488" s="345"/>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row>
    <row r="489" spans="1:44" ht="15.75" customHeight="1">
      <c r="A489" s="50"/>
      <c r="B489" s="50"/>
      <c r="C489" s="345"/>
      <c r="D489" s="50"/>
      <c r="E489" s="50"/>
      <c r="F489" s="50"/>
      <c r="G489" s="345"/>
      <c r="H489" s="345"/>
      <c r="I489" s="345"/>
      <c r="J489" s="345"/>
      <c r="K489" s="345"/>
      <c r="L489" s="345"/>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row>
    <row r="490" spans="1:44" ht="15.75" customHeight="1">
      <c r="A490" s="50"/>
      <c r="B490" s="50"/>
      <c r="C490" s="345"/>
      <c r="D490" s="50"/>
      <c r="E490" s="50"/>
      <c r="F490" s="50"/>
      <c r="G490" s="345"/>
      <c r="H490" s="345"/>
      <c r="I490" s="345"/>
      <c r="J490" s="345"/>
      <c r="K490" s="345"/>
      <c r="L490" s="345"/>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row>
    <row r="491" spans="1:44" ht="15.75" customHeight="1">
      <c r="A491" s="50"/>
      <c r="B491" s="50"/>
      <c r="C491" s="345"/>
      <c r="D491" s="50"/>
      <c r="E491" s="50"/>
      <c r="F491" s="50"/>
      <c r="G491" s="345"/>
      <c r="H491" s="345"/>
      <c r="I491" s="345"/>
      <c r="J491" s="345"/>
      <c r="K491" s="345"/>
      <c r="L491" s="345"/>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row>
    <row r="492" spans="1:44" ht="15.75" customHeight="1">
      <c r="A492" s="50"/>
      <c r="B492" s="50"/>
      <c r="C492" s="345"/>
      <c r="D492" s="50"/>
      <c r="E492" s="50"/>
      <c r="F492" s="50"/>
      <c r="G492" s="345"/>
      <c r="H492" s="345"/>
      <c r="I492" s="345"/>
      <c r="J492" s="345"/>
      <c r="K492" s="345"/>
      <c r="L492" s="345"/>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row>
    <row r="493" spans="1:44" ht="15.75" customHeight="1">
      <c r="A493" s="50"/>
      <c r="B493" s="50"/>
      <c r="C493" s="345"/>
      <c r="D493" s="50"/>
      <c r="E493" s="50"/>
      <c r="F493" s="50"/>
      <c r="G493" s="345"/>
      <c r="H493" s="345"/>
      <c r="I493" s="345"/>
      <c r="J493" s="345"/>
      <c r="K493" s="345"/>
      <c r="L493" s="345"/>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row>
    <row r="494" spans="1:44" ht="15.75" customHeight="1">
      <c r="A494" s="50"/>
      <c r="B494" s="50"/>
      <c r="C494" s="345"/>
      <c r="D494" s="50"/>
      <c r="E494" s="50"/>
      <c r="F494" s="50"/>
      <c r="G494" s="345"/>
      <c r="H494" s="345"/>
      <c r="I494" s="345"/>
      <c r="J494" s="345"/>
      <c r="K494" s="345"/>
      <c r="L494" s="345"/>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row>
    <row r="495" spans="1:44" ht="15.75" customHeight="1">
      <c r="A495" s="50"/>
      <c r="B495" s="50"/>
      <c r="C495" s="345"/>
      <c r="D495" s="50"/>
      <c r="E495" s="50"/>
      <c r="F495" s="50"/>
      <c r="G495" s="345"/>
      <c r="H495" s="345"/>
      <c r="I495" s="345"/>
      <c r="J495" s="345"/>
      <c r="K495" s="345"/>
      <c r="L495" s="345"/>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row>
    <row r="496" spans="1:44" ht="15.75" customHeight="1">
      <c r="A496" s="50"/>
      <c r="B496" s="50"/>
      <c r="C496" s="345"/>
      <c r="D496" s="50"/>
      <c r="E496" s="50"/>
      <c r="F496" s="50"/>
      <c r="G496" s="345"/>
      <c r="H496" s="345"/>
      <c r="I496" s="345"/>
      <c r="J496" s="345"/>
      <c r="K496" s="345"/>
      <c r="L496" s="345"/>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row>
    <row r="497" spans="1:44" ht="15.75" customHeight="1">
      <c r="A497" s="50"/>
      <c r="B497" s="50"/>
      <c r="C497" s="345"/>
      <c r="D497" s="50"/>
      <c r="E497" s="50"/>
      <c r="F497" s="50"/>
      <c r="G497" s="345"/>
      <c r="H497" s="345"/>
      <c r="I497" s="345"/>
      <c r="J497" s="345"/>
      <c r="K497" s="345"/>
      <c r="L497" s="345"/>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row>
    <row r="498" spans="1:44" ht="15.75" customHeight="1">
      <c r="A498" s="50"/>
      <c r="B498" s="50"/>
      <c r="C498" s="345"/>
      <c r="D498" s="50"/>
      <c r="E498" s="50"/>
      <c r="F498" s="50"/>
      <c r="G498" s="345"/>
      <c r="H498" s="345"/>
      <c r="I498" s="345"/>
      <c r="J498" s="345"/>
      <c r="K498" s="345"/>
      <c r="L498" s="345"/>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row>
    <row r="499" spans="1:44" ht="15.75" customHeight="1">
      <c r="A499" s="50"/>
      <c r="B499" s="50"/>
      <c r="C499" s="345"/>
      <c r="D499" s="50"/>
      <c r="E499" s="50"/>
      <c r="F499" s="50"/>
      <c r="G499" s="345"/>
      <c r="H499" s="345"/>
      <c r="I499" s="345"/>
      <c r="J499" s="345"/>
      <c r="K499" s="345"/>
      <c r="L499" s="345"/>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row>
    <row r="500" spans="1:44" ht="15.75" customHeight="1">
      <c r="A500" s="50"/>
      <c r="B500" s="50"/>
      <c r="C500" s="345"/>
      <c r="D500" s="50"/>
      <c r="E500" s="50"/>
      <c r="F500" s="50"/>
      <c r="G500" s="345"/>
      <c r="H500" s="345"/>
      <c r="I500" s="345"/>
      <c r="J500" s="345"/>
      <c r="K500" s="345"/>
      <c r="L500" s="345"/>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row>
    <row r="501" spans="1:44" ht="15.75" customHeight="1">
      <c r="A501" s="50"/>
      <c r="B501" s="50"/>
      <c r="C501" s="345"/>
      <c r="D501" s="50"/>
      <c r="E501" s="50"/>
      <c r="F501" s="50"/>
      <c r="G501" s="345"/>
      <c r="H501" s="345"/>
      <c r="I501" s="345"/>
      <c r="J501" s="345"/>
      <c r="K501" s="345"/>
      <c r="L501" s="345"/>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row>
    <row r="502" spans="1:44" ht="15.75" customHeight="1">
      <c r="A502" s="50"/>
      <c r="B502" s="50"/>
      <c r="C502" s="345"/>
      <c r="D502" s="50"/>
      <c r="E502" s="50"/>
      <c r="F502" s="50"/>
      <c r="G502" s="345"/>
      <c r="H502" s="345"/>
      <c r="I502" s="345"/>
      <c r="J502" s="345"/>
      <c r="K502" s="345"/>
      <c r="L502" s="345"/>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row>
    <row r="503" spans="1:44" ht="15.75" customHeight="1">
      <c r="A503" s="50"/>
      <c r="B503" s="50"/>
      <c r="C503" s="345"/>
      <c r="D503" s="50"/>
      <c r="E503" s="50"/>
      <c r="F503" s="50"/>
      <c r="G503" s="345"/>
      <c r="H503" s="345"/>
      <c r="I503" s="345"/>
      <c r="J503" s="345"/>
      <c r="K503" s="345"/>
      <c r="L503" s="345"/>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0"/>
    </row>
    <row r="504" spans="1:44" ht="15.75" customHeight="1">
      <c r="A504" s="50"/>
      <c r="B504" s="50"/>
      <c r="C504" s="345"/>
      <c r="D504" s="50"/>
      <c r="E504" s="50"/>
      <c r="F504" s="50"/>
      <c r="G504" s="345"/>
      <c r="H504" s="345"/>
      <c r="I504" s="345"/>
      <c r="J504" s="345"/>
      <c r="K504" s="345"/>
      <c r="L504" s="345"/>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row>
    <row r="505" spans="1:44" ht="15.75" customHeight="1">
      <c r="A505" s="50"/>
      <c r="B505" s="50"/>
      <c r="C505" s="345"/>
      <c r="D505" s="50"/>
      <c r="E505" s="50"/>
      <c r="F505" s="50"/>
      <c r="G505" s="345"/>
      <c r="H505" s="345"/>
      <c r="I505" s="345"/>
      <c r="J505" s="345"/>
      <c r="K505" s="345"/>
      <c r="L505" s="345"/>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row>
    <row r="506" spans="1:44" ht="15.75" customHeight="1">
      <c r="A506" s="50"/>
      <c r="B506" s="50"/>
      <c r="C506" s="345"/>
      <c r="D506" s="50"/>
      <c r="E506" s="50"/>
      <c r="F506" s="50"/>
      <c r="G506" s="345"/>
      <c r="H506" s="345"/>
      <c r="I506" s="345"/>
      <c r="J506" s="345"/>
      <c r="K506" s="345"/>
      <c r="L506" s="345"/>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row>
    <row r="507" spans="1:44" ht="15.75" customHeight="1">
      <c r="A507" s="50"/>
      <c r="B507" s="50"/>
      <c r="C507" s="345"/>
      <c r="D507" s="50"/>
      <c r="E507" s="50"/>
      <c r="F507" s="50"/>
      <c r="G507" s="345"/>
      <c r="H507" s="345"/>
      <c r="I507" s="345"/>
      <c r="J507" s="345"/>
      <c r="K507" s="345"/>
      <c r="L507" s="345"/>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0"/>
    </row>
    <row r="508" spans="1:44" ht="15.75" customHeight="1">
      <c r="A508" s="50"/>
      <c r="B508" s="50"/>
      <c r="C508" s="345"/>
      <c r="D508" s="50"/>
      <c r="E508" s="50"/>
      <c r="F508" s="50"/>
      <c r="G508" s="345"/>
      <c r="H508" s="345"/>
      <c r="I508" s="345"/>
      <c r="J508" s="345"/>
      <c r="K508" s="345"/>
      <c r="L508" s="345"/>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row>
    <row r="509" spans="1:44" ht="15.75" customHeight="1">
      <c r="A509" s="50"/>
      <c r="B509" s="50"/>
      <c r="C509" s="345"/>
      <c r="D509" s="50"/>
      <c r="E509" s="50"/>
      <c r="F509" s="50"/>
      <c r="G509" s="345"/>
      <c r="H509" s="345"/>
      <c r="I509" s="345"/>
      <c r="J509" s="345"/>
      <c r="K509" s="345"/>
      <c r="L509" s="345"/>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0"/>
    </row>
    <row r="510" spans="1:44" ht="15.75" customHeight="1">
      <c r="A510" s="50"/>
      <c r="B510" s="50"/>
      <c r="C510" s="345"/>
      <c r="D510" s="50"/>
      <c r="E510" s="50"/>
      <c r="F510" s="50"/>
      <c r="G510" s="345"/>
      <c r="H510" s="345"/>
      <c r="I510" s="345"/>
      <c r="J510" s="345"/>
      <c r="K510" s="345"/>
      <c r="L510" s="345"/>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row>
    <row r="511" spans="1:44" ht="15.75" customHeight="1">
      <c r="A511" s="50"/>
      <c r="B511" s="50"/>
      <c r="C511" s="345"/>
      <c r="D511" s="50"/>
      <c r="E511" s="50"/>
      <c r="F511" s="50"/>
      <c r="G511" s="345"/>
      <c r="H511" s="345"/>
      <c r="I511" s="345"/>
      <c r="J511" s="345"/>
      <c r="K511" s="345"/>
      <c r="L511" s="345"/>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row>
    <row r="512" spans="1:44" ht="15.75" customHeight="1">
      <c r="A512" s="50"/>
      <c r="B512" s="50"/>
      <c r="C512" s="345"/>
      <c r="D512" s="50"/>
      <c r="E512" s="50"/>
      <c r="F512" s="50"/>
      <c r="G512" s="345"/>
      <c r="H512" s="345"/>
      <c r="I512" s="345"/>
      <c r="J512" s="345"/>
      <c r="K512" s="345"/>
      <c r="L512" s="345"/>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row>
    <row r="513" spans="1:44" ht="15.75" customHeight="1">
      <c r="A513" s="50"/>
      <c r="B513" s="50"/>
      <c r="C513" s="345"/>
      <c r="D513" s="50"/>
      <c r="E513" s="50"/>
      <c r="F513" s="50"/>
      <c r="G513" s="345"/>
      <c r="H513" s="345"/>
      <c r="I513" s="345"/>
      <c r="J513" s="345"/>
      <c r="K513" s="345"/>
      <c r="L513" s="345"/>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0"/>
    </row>
    <row r="514" spans="1:44" ht="15.75" customHeight="1">
      <c r="A514" s="50"/>
      <c r="B514" s="50"/>
      <c r="C514" s="345"/>
      <c r="D514" s="50"/>
      <c r="E514" s="50"/>
      <c r="F514" s="50"/>
      <c r="G514" s="345"/>
      <c r="H514" s="345"/>
      <c r="I514" s="345"/>
      <c r="J514" s="345"/>
      <c r="K514" s="345"/>
      <c r="L514" s="345"/>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0"/>
    </row>
    <row r="515" spans="1:44" ht="15.75" customHeight="1">
      <c r="A515" s="50"/>
      <c r="B515" s="50"/>
      <c r="C515" s="345"/>
      <c r="D515" s="50"/>
      <c r="E515" s="50"/>
      <c r="F515" s="50"/>
      <c r="G515" s="345"/>
      <c r="H515" s="345"/>
      <c r="I515" s="345"/>
      <c r="J515" s="345"/>
      <c r="K515" s="345"/>
      <c r="L515" s="345"/>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row>
    <row r="516" spans="1:44" ht="15.75" customHeight="1">
      <c r="A516" s="50"/>
      <c r="B516" s="50"/>
      <c r="C516" s="345"/>
      <c r="D516" s="50"/>
      <c r="E516" s="50"/>
      <c r="F516" s="50"/>
      <c r="G516" s="345"/>
      <c r="H516" s="345"/>
      <c r="I516" s="345"/>
      <c r="J516" s="345"/>
      <c r="K516" s="345"/>
      <c r="L516" s="345"/>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row>
    <row r="517" spans="1:44" ht="15.75" customHeight="1">
      <c r="A517" s="50"/>
      <c r="B517" s="50"/>
      <c r="C517" s="345"/>
      <c r="D517" s="50"/>
      <c r="E517" s="50"/>
      <c r="F517" s="50"/>
      <c r="G517" s="345"/>
      <c r="H517" s="345"/>
      <c r="I517" s="345"/>
      <c r="J517" s="345"/>
      <c r="K517" s="345"/>
      <c r="L517" s="345"/>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0"/>
    </row>
    <row r="518" spans="1:44" ht="15.75" customHeight="1">
      <c r="A518" s="50"/>
      <c r="B518" s="50"/>
      <c r="C518" s="345"/>
      <c r="D518" s="50"/>
      <c r="E518" s="50"/>
      <c r="F518" s="50"/>
      <c r="G518" s="345"/>
      <c r="H518" s="345"/>
      <c r="I518" s="345"/>
      <c r="J518" s="345"/>
      <c r="K518" s="345"/>
      <c r="L518" s="345"/>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row>
    <row r="519" spans="1:44" ht="15.75" customHeight="1">
      <c r="A519" s="50"/>
      <c r="B519" s="50"/>
      <c r="C519" s="345"/>
      <c r="D519" s="50"/>
      <c r="E519" s="50"/>
      <c r="F519" s="50"/>
      <c r="G519" s="345"/>
      <c r="H519" s="345"/>
      <c r="I519" s="345"/>
      <c r="J519" s="345"/>
      <c r="K519" s="345"/>
      <c r="L519" s="345"/>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row>
    <row r="520" spans="1:44" ht="15.75" customHeight="1">
      <c r="A520" s="50"/>
      <c r="B520" s="50"/>
      <c r="C520" s="345"/>
      <c r="D520" s="50"/>
      <c r="E520" s="50"/>
      <c r="F520" s="50"/>
      <c r="G520" s="345"/>
      <c r="H520" s="345"/>
      <c r="I520" s="345"/>
      <c r="J520" s="345"/>
      <c r="K520" s="345"/>
      <c r="L520" s="345"/>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row>
    <row r="521" spans="1:44" ht="15.75" customHeight="1">
      <c r="A521" s="50"/>
      <c r="B521" s="50"/>
      <c r="C521" s="345"/>
      <c r="D521" s="50"/>
      <c r="E521" s="50"/>
      <c r="F521" s="50"/>
      <c r="G521" s="345"/>
      <c r="H521" s="345"/>
      <c r="I521" s="345"/>
      <c r="J521" s="345"/>
      <c r="K521" s="345"/>
      <c r="L521" s="345"/>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row>
    <row r="522" spans="1:44" ht="15.75" customHeight="1">
      <c r="A522" s="50"/>
      <c r="B522" s="50"/>
      <c r="C522" s="345"/>
      <c r="D522" s="50"/>
      <c r="E522" s="50"/>
      <c r="F522" s="50"/>
      <c r="G522" s="345"/>
      <c r="H522" s="345"/>
      <c r="I522" s="345"/>
      <c r="J522" s="345"/>
      <c r="K522" s="345"/>
      <c r="L522" s="345"/>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0"/>
    </row>
    <row r="523" spans="1:44" ht="15.75" customHeight="1">
      <c r="A523" s="50"/>
      <c r="B523" s="50"/>
      <c r="C523" s="345"/>
      <c r="D523" s="50"/>
      <c r="E523" s="50"/>
      <c r="F523" s="50"/>
      <c r="G523" s="345"/>
      <c r="H523" s="345"/>
      <c r="I523" s="345"/>
      <c r="J523" s="345"/>
      <c r="K523" s="345"/>
      <c r="L523" s="345"/>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0"/>
    </row>
    <row r="524" spans="1:44" ht="15.75" customHeight="1">
      <c r="A524" s="50"/>
      <c r="B524" s="50"/>
      <c r="C524" s="345"/>
      <c r="D524" s="50"/>
      <c r="E524" s="50"/>
      <c r="F524" s="50"/>
      <c r="G524" s="345"/>
      <c r="H524" s="345"/>
      <c r="I524" s="345"/>
      <c r="J524" s="345"/>
      <c r="K524" s="345"/>
      <c r="L524" s="345"/>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row>
    <row r="525" spans="1:44" ht="15.75" customHeight="1">
      <c r="A525" s="50"/>
      <c r="B525" s="50"/>
      <c r="C525" s="345"/>
      <c r="D525" s="50"/>
      <c r="E525" s="50"/>
      <c r="F525" s="50"/>
      <c r="G525" s="345"/>
      <c r="H525" s="345"/>
      <c r="I525" s="345"/>
      <c r="J525" s="345"/>
      <c r="K525" s="345"/>
      <c r="L525" s="345"/>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row>
    <row r="526" spans="1:44" ht="15.75" customHeight="1">
      <c r="A526" s="50"/>
      <c r="B526" s="50"/>
      <c r="C526" s="345"/>
      <c r="D526" s="50"/>
      <c r="E526" s="50"/>
      <c r="F526" s="50"/>
      <c r="G526" s="345"/>
      <c r="H526" s="345"/>
      <c r="I526" s="345"/>
      <c r="J526" s="345"/>
      <c r="K526" s="345"/>
      <c r="L526" s="345"/>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0"/>
    </row>
    <row r="527" spans="1:44" ht="15.75" customHeight="1">
      <c r="A527" s="50"/>
      <c r="B527" s="50"/>
      <c r="C527" s="345"/>
      <c r="D527" s="50"/>
      <c r="E527" s="50"/>
      <c r="F527" s="50"/>
      <c r="G527" s="345"/>
      <c r="H527" s="345"/>
      <c r="I527" s="345"/>
      <c r="J527" s="345"/>
      <c r="K527" s="345"/>
      <c r="L527" s="345"/>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0"/>
    </row>
    <row r="528" spans="1:44" ht="15.75" customHeight="1">
      <c r="A528" s="50"/>
      <c r="B528" s="50"/>
      <c r="C528" s="345"/>
      <c r="D528" s="50"/>
      <c r="E528" s="50"/>
      <c r="F528" s="50"/>
      <c r="G528" s="345"/>
      <c r="H528" s="345"/>
      <c r="I528" s="345"/>
      <c r="J528" s="345"/>
      <c r="K528" s="345"/>
      <c r="L528" s="345"/>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0"/>
    </row>
    <row r="529" spans="1:44" ht="15.75" customHeight="1">
      <c r="A529" s="50"/>
      <c r="B529" s="50"/>
      <c r="C529" s="345"/>
      <c r="D529" s="50"/>
      <c r="E529" s="50"/>
      <c r="F529" s="50"/>
      <c r="G529" s="345"/>
      <c r="H529" s="345"/>
      <c r="I529" s="345"/>
      <c r="J529" s="345"/>
      <c r="K529" s="345"/>
      <c r="L529" s="345"/>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row>
    <row r="530" spans="1:44" ht="15.75" customHeight="1">
      <c r="A530" s="50"/>
      <c r="B530" s="50"/>
      <c r="C530" s="345"/>
      <c r="D530" s="50"/>
      <c r="E530" s="50"/>
      <c r="F530" s="50"/>
      <c r="G530" s="345"/>
      <c r="H530" s="345"/>
      <c r="I530" s="345"/>
      <c r="J530" s="345"/>
      <c r="K530" s="345"/>
      <c r="L530" s="345"/>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row>
    <row r="531" spans="1:44" ht="15.75" customHeight="1">
      <c r="A531" s="50"/>
      <c r="B531" s="50"/>
      <c r="C531" s="345"/>
      <c r="D531" s="50"/>
      <c r="E531" s="50"/>
      <c r="F531" s="50"/>
      <c r="G531" s="345"/>
      <c r="H531" s="345"/>
      <c r="I531" s="345"/>
      <c r="J531" s="345"/>
      <c r="K531" s="345"/>
      <c r="L531" s="345"/>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0"/>
    </row>
    <row r="532" spans="1:44" ht="15.75" customHeight="1">
      <c r="A532" s="50"/>
      <c r="B532" s="50"/>
      <c r="C532" s="345"/>
      <c r="D532" s="50"/>
      <c r="E532" s="50"/>
      <c r="F532" s="50"/>
      <c r="G532" s="345"/>
      <c r="H532" s="345"/>
      <c r="I532" s="345"/>
      <c r="J532" s="345"/>
      <c r="K532" s="345"/>
      <c r="L532" s="345"/>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0"/>
    </row>
    <row r="533" spans="1:44" ht="15.75" customHeight="1">
      <c r="A533" s="50"/>
      <c r="B533" s="50"/>
      <c r="C533" s="345"/>
      <c r="D533" s="50"/>
      <c r="E533" s="50"/>
      <c r="F533" s="50"/>
      <c r="G533" s="345"/>
      <c r="H533" s="345"/>
      <c r="I533" s="345"/>
      <c r="J533" s="345"/>
      <c r="K533" s="345"/>
      <c r="L533" s="345"/>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0"/>
    </row>
    <row r="534" spans="1:44" ht="15.75" customHeight="1">
      <c r="A534" s="50"/>
      <c r="B534" s="50"/>
      <c r="C534" s="345"/>
      <c r="D534" s="50"/>
      <c r="E534" s="50"/>
      <c r="F534" s="50"/>
      <c r="G534" s="345"/>
      <c r="H534" s="345"/>
      <c r="I534" s="345"/>
      <c r="J534" s="345"/>
      <c r="K534" s="345"/>
      <c r="L534" s="345"/>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row>
    <row r="535" spans="1:44" ht="15.75" customHeight="1">
      <c r="A535" s="50"/>
      <c r="B535" s="50"/>
      <c r="C535" s="345"/>
      <c r="D535" s="50"/>
      <c r="E535" s="50"/>
      <c r="F535" s="50"/>
      <c r="G535" s="345"/>
      <c r="H535" s="345"/>
      <c r="I535" s="345"/>
      <c r="J535" s="345"/>
      <c r="K535" s="345"/>
      <c r="L535" s="345"/>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row>
    <row r="536" spans="1:44" ht="15.75" customHeight="1">
      <c r="A536" s="50"/>
      <c r="B536" s="50"/>
      <c r="C536" s="345"/>
      <c r="D536" s="50"/>
      <c r="E536" s="50"/>
      <c r="F536" s="50"/>
      <c r="G536" s="345"/>
      <c r="H536" s="345"/>
      <c r="I536" s="345"/>
      <c r="J536" s="345"/>
      <c r="K536" s="345"/>
      <c r="L536" s="345"/>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0"/>
    </row>
    <row r="537" spans="1:44" ht="15.75" customHeight="1">
      <c r="A537" s="50"/>
      <c r="B537" s="50"/>
      <c r="C537" s="345"/>
      <c r="D537" s="50"/>
      <c r="E537" s="50"/>
      <c r="F537" s="50"/>
      <c r="G537" s="345"/>
      <c r="H537" s="345"/>
      <c r="I537" s="345"/>
      <c r="J537" s="345"/>
      <c r="K537" s="345"/>
      <c r="L537" s="345"/>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0"/>
    </row>
    <row r="538" spans="1:44" ht="15.75" customHeight="1">
      <c r="A538" s="50"/>
      <c r="B538" s="50"/>
      <c r="C538" s="345"/>
      <c r="D538" s="50"/>
      <c r="E538" s="50"/>
      <c r="F538" s="50"/>
      <c r="G538" s="345"/>
      <c r="H538" s="345"/>
      <c r="I538" s="345"/>
      <c r="J538" s="345"/>
      <c r="K538" s="345"/>
      <c r="L538" s="345"/>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0"/>
    </row>
    <row r="539" spans="1:44" ht="15.75" customHeight="1">
      <c r="A539" s="50"/>
      <c r="B539" s="50"/>
      <c r="C539" s="345"/>
      <c r="D539" s="50"/>
      <c r="E539" s="50"/>
      <c r="F539" s="50"/>
      <c r="G539" s="345"/>
      <c r="H539" s="345"/>
      <c r="I539" s="345"/>
      <c r="J539" s="345"/>
      <c r="K539" s="345"/>
      <c r="L539" s="345"/>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row>
    <row r="540" spans="1:44" ht="15.75" customHeight="1">
      <c r="A540" s="50"/>
      <c r="B540" s="50"/>
      <c r="C540" s="345"/>
      <c r="D540" s="50"/>
      <c r="E540" s="50"/>
      <c r="F540" s="50"/>
      <c r="G540" s="345"/>
      <c r="H540" s="345"/>
      <c r="I540" s="345"/>
      <c r="J540" s="345"/>
      <c r="K540" s="345"/>
      <c r="L540" s="345"/>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0"/>
    </row>
    <row r="541" spans="1:44" ht="15.75" customHeight="1">
      <c r="A541" s="50"/>
      <c r="B541" s="50"/>
      <c r="C541" s="345"/>
      <c r="D541" s="50"/>
      <c r="E541" s="50"/>
      <c r="F541" s="50"/>
      <c r="G541" s="345"/>
      <c r="H541" s="345"/>
      <c r="I541" s="345"/>
      <c r="J541" s="345"/>
      <c r="K541" s="345"/>
      <c r="L541" s="345"/>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0"/>
    </row>
    <row r="542" spans="1:44" ht="15.75" customHeight="1">
      <c r="A542" s="50"/>
      <c r="B542" s="50"/>
      <c r="C542" s="345"/>
      <c r="D542" s="50"/>
      <c r="E542" s="50"/>
      <c r="F542" s="50"/>
      <c r="G542" s="345"/>
      <c r="H542" s="345"/>
      <c r="I542" s="345"/>
      <c r="J542" s="345"/>
      <c r="K542" s="345"/>
      <c r="L542" s="345"/>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row>
    <row r="543" spans="1:44" ht="15.75" customHeight="1">
      <c r="A543" s="50"/>
      <c r="B543" s="50"/>
      <c r="C543" s="345"/>
      <c r="D543" s="50"/>
      <c r="E543" s="50"/>
      <c r="F543" s="50"/>
      <c r="G543" s="345"/>
      <c r="H543" s="345"/>
      <c r="I543" s="345"/>
      <c r="J543" s="345"/>
      <c r="K543" s="345"/>
      <c r="L543" s="345"/>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0"/>
    </row>
    <row r="544" spans="1:44" ht="15.75" customHeight="1">
      <c r="A544" s="50"/>
      <c r="B544" s="50"/>
      <c r="C544" s="345"/>
      <c r="D544" s="50"/>
      <c r="E544" s="50"/>
      <c r="F544" s="50"/>
      <c r="G544" s="345"/>
      <c r="H544" s="345"/>
      <c r="I544" s="345"/>
      <c r="J544" s="345"/>
      <c r="K544" s="345"/>
      <c r="L544" s="345"/>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0"/>
    </row>
    <row r="545" spans="1:44" ht="15.75" customHeight="1">
      <c r="A545" s="50"/>
      <c r="B545" s="50"/>
      <c r="C545" s="345"/>
      <c r="D545" s="50"/>
      <c r="E545" s="50"/>
      <c r="F545" s="50"/>
      <c r="G545" s="345"/>
      <c r="H545" s="345"/>
      <c r="I545" s="345"/>
      <c r="J545" s="345"/>
      <c r="K545" s="345"/>
      <c r="L545" s="345"/>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0"/>
    </row>
    <row r="546" spans="1:44" ht="15.75" customHeight="1">
      <c r="A546" s="50"/>
      <c r="B546" s="50"/>
      <c r="C546" s="345"/>
      <c r="D546" s="50"/>
      <c r="E546" s="50"/>
      <c r="F546" s="50"/>
      <c r="G546" s="345"/>
      <c r="H546" s="345"/>
      <c r="I546" s="345"/>
      <c r="J546" s="345"/>
      <c r="K546" s="345"/>
      <c r="L546" s="345"/>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row>
    <row r="547" spans="1:44" ht="15.75" customHeight="1">
      <c r="A547" s="50"/>
      <c r="B547" s="50"/>
      <c r="C547" s="345"/>
      <c r="D547" s="50"/>
      <c r="E547" s="50"/>
      <c r="F547" s="50"/>
      <c r="G547" s="345"/>
      <c r="H547" s="345"/>
      <c r="I547" s="345"/>
      <c r="J547" s="345"/>
      <c r="K547" s="345"/>
      <c r="L547" s="345"/>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row>
    <row r="548" spans="1:44" ht="15.75" customHeight="1">
      <c r="A548" s="50"/>
      <c r="B548" s="50"/>
      <c r="C548" s="345"/>
      <c r="D548" s="50"/>
      <c r="E548" s="50"/>
      <c r="F548" s="50"/>
      <c r="G548" s="345"/>
      <c r="H548" s="345"/>
      <c r="I548" s="345"/>
      <c r="J548" s="345"/>
      <c r="K548" s="345"/>
      <c r="L548" s="345"/>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row>
    <row r="549" spans="1:44" ht="15.75" customHeight="1">
      <c r="A549" s="50"/>
      <c r="B549" s="50"/>
      <c r="C549" s="345"/>
      <c r="D549" s="50"/>
      <c r="E549" s="50"/>
      <c r="F549" s="50"/>
      <c r="G549" s="345"/>
      <c r="H549" s="345"/>
      <c r="I549" s="345"/>
      <c r="J549" s="345"/>
      <c r="K549" s="345"/>
      <c r="L549" s="345"/>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row>
    <row r="550" spans="1:44" ht="15.75" customHeight="1">
      <c r="A550" s="50"/>
      <c r="B550" s="50"/>
      <c r="C550" s="345"/>
      <c r="D550" s="50"/>
      <c r="E550" s="50"/>
      <c r="F550" s="50"/>
      <c r="G550" s="345"/>
      <c r="H550" s="345"/>
      <c r="I550" s="345"/>
      <c r="J550" s="345"/>
      <c r="K550" s="345"/>
      <c r="L550" s="345"/>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row>
    <row r="551" spans="1:44" ht="15.75" customHeight="1">
      <c r="A551" s="50"/>
      <c r="B551" s="50"/>
      <c r="C551" s="345"/>
      <c r="D551" s="50"/>
      <c r="E551" s="50"/>
      <c r="F551" s="50"/>
      <c r="G551" s="345"/>
      <c r="H551" s="345"/>
      <c r="I551" s="345"/>
      <c r="J551" s="345"/>
      <c r="K551" s="345"/>
      <c r="L551" s="345"/>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0"/>
    </row>
    <row r="552" spans="1:44" ht="15.75" customHeight="1">
      <c r="A552" s="50"/>
      <c r="B552" s="50"/>
      <c r="C552" s="345"/>
      <c r="D552" s="50"/>
      <c r="E552" s="50"/>
      <c r="F552" s="50"/>
      <c r="G552" s="345"/>
      <c r="H552" s="345"/>
      <c r="I552" s="345"/>
      <c r="J552" s="345"/>
      <c r="K552" s="345"/>
      <c r="L552" s="345"/>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row>
    <row r="553" spans="1:44" ht="15.75" customHeight="1">
      <c r="A553" s="50"/>
      <c r="B553" s="50"/>
      <c r="C553" s="345"/>
      <c r="D553" s="50"/>
      <c r="E553" s="50"/>
      <c r="F553" s="50"/>
      <c r="G553" s="345"/>
      <c r="H553" s="345"/>
      <c r="I553" s="345"/>
      <c r="J553" s="345"/>
      <c r="K553" s="345"/>
      <c r="L553" s="345"/>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row>
    <row r="554" spans="1:44" ht="15.75" customHeight="1">
      <c r="A554" s="50"/>
      <c r="B554" s="50"/>
      <c r="C554" s="345"/>
      <c r="D554" s="50"/>
      <c r="E554" s="50"/>
      <c r="F554" s="50"/>
      <c r="G554" s="345"/>
      <c r="H554" s="345"/>
      <c r="I554" s="345"/>
      <c r="J554" s="345"/>
      <c r="K554" s="345"/>
      <c r="L554" s="345"/>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0"/>
    </row>
    <row r="555" spans="1:44" ht="15.75" customHeight="1">
      <c r="A555" s="50"/>
      <c r="B555" s="50"/>
      <c r="C555" s="345"/>
      <c r="D555" s="50"/>
      <c r="E555" s="50"/>
      <c r="F555" s="50"/>
      <c r="G555" s="345"/>
      <c r="H555" s="345"/>
      <c r="I555" s="345"/>
      <c r="J555" s="345"/>
      <c r="K555" s="345"/>
      <c r="L555" s="345"/>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0"/>
    </row>
    <row r="556" spans="1:44" ht="15.75" customHeight="1">
      <c r="A556" s="50"/>
      <c r="B556" s="50"/>
      <c r="C556" s="345"/>
      <c r="D556" s="50"/>
      <c r="E556" s="50"/>
      <c r="F556" s="50"/>
      <c r="G556" s="345"/>
      <c r="H556" s="345"/>
      <c r="I556" s="345"/>
      <c r="J556" s="345"/>
      <c r="K556" s="345"/>
      <c r="L556" s="345"/>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row>
    <row r="557" spans="1:44" ht="15.75" customHeight="1">
      <c r="A557" s="50"/>
      <c r="B557" s="50"/>
      <c r="C557" s="345"/>
      <c r="D557" s="50"/>
      <c r="E557" s="50"/>
      <c r="F557" s="50"/>
      <c r="G557" s="345"/>
      <c r="H557" s="345"/>
      <c r="I557" s="345"/>
      <c r="J557" s="345"/>
      <c r="K557" s="345"/>
      <c r="L557" s="345"/>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0"/>
    </row>
    <row r="558" spans="1:44" ht="15.75" customHeight="1">
      <c r="A558" s="50"/>
      <c r="B558" s="50"/>
      <c r="C558" s="345"/>
      <c r="D558" s="50"/>
      <c r="E558" s="50"/>
      <c r="F558" s="50"/>
      <c r="G558" s="345"/>
      <c r="H558" s="345"/>
      <c r="I558" s="345"/>
      <c r="J558" s="345"/>
      <c r="K558" s="345"/>
      <c r="L558" s="345"/>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0"/>
    </row>
    <row r="559" spans="1:44" ht="15.75" customHeight="1">
      <c r="A559" s="50"/>
      <c r="B559" s="50"/>
      <c r="C559" s="345"/>
      <c r="D559" s="50"/>
      <c r="E559" s="50"/>
      <c r="F559" s="50"/>
      <c r="G559" s="345"/>
      <c r="H559" s="345"/>
      <c r="I559" s="345"/>
      <c r="J559" s="345"/>
      <c r="K559" s="345"/>
      <c r="L559" s="345"/>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0"/>
    </row>
    <row r="560" spans="1:44" ht="15.75" customHeight="1">
      <c r="A560" s="50"/>
      <c r="B560" s="50"/>
      <c r="C560" s="345"/>
      <c r="D560" s="50"/>
      <c r="E560" s="50"/>
      <c r="F560" s="50"/>
      <c r="G560" s="345"/>
      <c r="H560" s="345"/>
      <c r="I560" s="345"/>
      <c r="J560" s="345"/>
      <c r="K560" s="345"/>
      <c r="L560" s="345"/>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c r="AQ560" s="50"/>
      <c r="AR560" s="50"/>
    </row>
    <row r="561" spans="1:44" ht="15.75" customHeight="1">
      <c r="A561" s="50"/>
      <c r="B561" s="50"/>
      <c r="C561" s="345"/>
      <c r="D561" s="50"/>
      <c r="E561" s="50"/>
      <c r="F561" s="50"/>
      <c r="G561" s="345"/>
      <c r="H561" s="345"/>
      <c r="I561" s="345"/>
      <c r="J561" s="345"/>
      <c r="K561" s="345"/>
      <c r="L561" s="345"/>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0"/>
    </row>
    <row r="562" spans="1:44" ht="15.75" customHeight="1">
      <c r="A562" s="50"/>
      <c r="B562" s="50"/>
      <c r="C562" s="345"/>
      <c r="D562" s="50"/>
      <c r="E562" s="50"/>
      <c r="F562" s="50"/>
      <c r="G562" s="345"/>
      <c r="H562" s="345"/>
      <c r="I562" s="345"/>
      <c r="J562" s="345"/>
      <c r="K562" s="345"/>
      <c r="L562" s="345"/>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c r="AQ562" s="50"/>
      <c r="AR562" s="50"/>
    </row>
    <row r="563" spans="1:44" ht="15.75" customHeight="1">
      <c r="A563" s="50"/>
      <c r="B563" s="50"/>
      <c r="C563" s="345"/>
      <c r="D563" s="50"/>
      <c r="E563" s="50"/>
      <c r="F563" s="50"/>
      <c r="G563" s="345"/>
      <c r="H563" s="345"/>
      <c r="I563" s="345"/>
      <c r="J563" s="345"/>
      <c r="K563" s="345"/>
      <c r="L563" s="345"/>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0"/>
    </row>
    <row r="564" spans="1:44" ht="15.75" customHeight="1">
      <c r="A564" s="50"/>
      <c r="B564" s="50"/>
      <c r="C564" s="345"/>
      <c r="D564" s="50"/>
      <c r="E564" s="50"/>
      <c r="F564" s="50"/>
      <c r="G564" s="345"/>
      <c r="H564" s="345"/>
      <c r="I564" s="345"/>
      <c r="J564" s="345"/>
      <c r="K564" s="345"/>
      <c r="L564" s="345"/>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0"/>
    </row>
    <row r="565" spans="1:44" ht="15.75" customHeight="1">
      <c r="A565" s="50"/>
      <c r="B565" s="50"/>
      <c r="C565" s="345"/>
      <c r="D565" s="50"/>
      <c r="E565" s="50"/>
      <c r="F565" s="50"/>
      <c r="G565" s="345"/>
      <c r="H565" s="345"/>
      <c r="I565" s="345"/>
      <c r="J565" s="345"/>
      <c r="K565" s="345"/>
      <c r="L565" s="345"/>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c r="AQ565" s="50"/>
      <c r="AR565" s="50"/>
    </row>
    <row r="566" spans="1:44" ht="15.75" customHeight="1">
      <c r="A566" s="50"/>
      <c r="B566" s="50"/>
      <c r="C566" s="345"/>
      <c r="D566" s="50"/>
      <c r="E566" s="50"/>
      <c r="F566" s="50"/>
      <c r="G566" s="345"/>
      <c r="H566" s="345"/>
      <c r="I566" s="345"/>
      <c r="J566" s="345"/>
      <c r="K566" s="345"/>
      <c r="L566" s="345"/>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0"/>
    </row>
    <row r="567" spans="1:44" ht="15.75" customHeight="1">
      <c r="A567" s="50"/>
      <c r="B567" s="50"/>
      <c r="C567" s="345"/>
      <c r="D567" s="50"/>
      <c r="E567" s="50"/>
      <c r="F567" s="50"/>
      <c r="G567" s="345"/>
      <c r="H567" s="345"/>
      <c r="I567" s="345"/>
      <c r="J567" s="345"/>
      <c r="K567" s="345"/>
      <c r="L567" s="345"/>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row>
    <row r="568" spans="1:44" ht="15.75" customHeight="1">
      <c r="A568" s="50"/>
      <c r="B568" s="50"/>
      <c r="C568" s="345"/>
      <c r="D568" s="50"/>
      <c r="E568" s="50"/>
      <c r="F568" s="50"/>
      <c r="G568" s="345"/>
      <c r="H568" s="345"/>
      <c r="I568" s="345"/>
      <c r="J568" s="345"/>
      <c r="K568" s="345"/>
      <c r="L568" s="345"/>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row>
    <row r="569" spans="1:44" ht="15.75" customHeight="1">
      <c r="A569" s="50"/>
      <c r="B569" s="50"/>
      <c r="C569" s="345"/>
      <c r="D569" s="50"/>
      <c r="E569" s="50"/>
      <c r="F569" s="50"/>
      <c r="G569" s="345"/>
      <c r="H569" s="345"/>
      <c r="I569" s="345"/>
      <c r="J569" s="345"/>
      <c r="K569" s="345"/>
      <c r="L569" s="345"/>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row>
    <row r="570" spans="1:44" ht="15.75" customHeight="1">
      <c r="A570" s="50"/>
      <c r="B570" s="50"/>
      <c r="C570" s="345"/>
      <c r="D570" s="50"/>
      <c r="E570" s="50"/>
      <c r="F570" s="50"/>
      <c r="G570" s="345"/>
      <c r="H570" s="345"/>
      <c r="I570" s="345"/>
      <c r="J570" s="345"/>
      <c r="K570" s="345"/>
      <c r="L570" s="345"/>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row>
    <row r="571" spans="1:44" ht="15.75" customHeight="1">
      <c r="A571" s="50"/>
      <c r="B571" s="50"/>
      <c r="C571" s="345"/>
      <c r="D571" s="50"/>
      <c r="E571" s="50"/>
      <c r="F571" s="50"/>
      <c r="G571" s="345"/>
      <c r="H571" s="345"/>
      <c r="I571" s="345"/>
      <c r="J571" s="345"/>
      <c r="K571" s="345"/>
      <c r="L571" s="345"/>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row>
    <row r="572" spans="1:44" ht="15.75" customHeight="1">
      <c r="A572" s="50"/>
      <c r="B572" s="50"/>
      <c r="C572" s="345"/>
      <c r="D572" s="50"/>
      <c r="E572" s="50"/>
      <c r="F572" s="50"/>
      <c r="G572" s="345"/>
      <c r="H572" s="345"/>
      <c r="I572" s="345"/>
      <c r="J572" s="345"/>
      <c r="K572" s="345"/>
      <c r="L572" s="345"/>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row>
    <row r="573" spans="1:44" ht="15.75" customHeight="1">
      <c r="A573" s="50"/>
      <c r="B573" s="50"/>
      <c r="C573" s="345"/>
      <c r="D573" s="50"/>
      <c r="E573" s="50"/>
      <c r="F573" s="50"/>
      <c r="G573" s="345"/>
      <c r="H573" s="345"/>
      <c r="I573" s="345"/>
      <c r="J573" s="345"/>
      <c r="K573" s="345"/>
      <c r="L573" s="345"/>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row>
    <row r="574" spans="1:44" ht="15.75" customHeight="1">
      <c r="A574" s="50"/>
      <c r="B574" s="50"/>
      <c r="C574" s="345"/>
      <c r="D574" s="50"/>
      <c r="E574" s="50"/>
      <c r="F574" s="50"/>
      <c r="G574" s="345"/>
      <c r="H574" s="345"/>
      <c r="I574" s="345"/>
      <c r="J574" s="345"/>
      <c r="K574" s="345"/>
      <c r="L574" s="345"/>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row>
    <row r="575" spans="1:44" ht="15.75" customHeight="1">
      <c r="A575" s="50"/>
      <c r="B575" s="50"/>
      <c r="C575" s="345"/>
      <c r="D575" s="50"/>
      <c r="E575" s="50"/>
      <c r="F575" s="50"/>
      <c r="G575" s="345"/>
      <c r="H575" s="345"/>
      <c r="I575" s="345"/>
      <c r="J575" s="345"/>
      <c r="K575" s="345"/>
      <c r="L575" s="345"/>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row>
    <row r="576" spans="1:44" ht="15.75" customHeight="1">
      <c r="A576" s="50"/>
      <c r="B576" s="50"/>
      <c r="C576" s="345"/>
      <c r="D576" s="50"/>
      <c r="E576" s="50"/>
      <c r="F576" s="50"/>
      <c r="G576" s="345"/>
      <c r="H576" s="345"/>
      <c r="I576" s="345"/>
      <c r="J576" s="345"/>
      <c r="K576" s="345"/>
      <c r="L576" s="345"/>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0"/>
    </row>
    <row r="577" spans="1:44" ht="15.75" customHeight="1">
      <c r="A577" s="50"/>
      <c r="B577" s="50"/>
      <c r="C577" s="345"/>
      <c r="D577" s="50"/>
      <c r="E577" s="50"/>
      <c r="F577" s="50"/>
      <c r="G577" s="345"/>
      <c r="H577" s="345"/>
      <c r="I577" s="345"/>
      <c r="J577" s="345"/>
      <c r="K577" s="345"/>
      <c r="L577" s="345"/>
      <c r="M577" s="50"/>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c r="AQ577" s="50"/>
      <c r="AR577" s="50"/>
    </row>
    <row r="578" spans="1:44" ht="15.75" customHeight="1">
      <c r="A578" s="50"/>
      <c r="B578" s="50"/>
      <c r="C578" s="345"/>
      <c r="D578" s="50"/>
      <c r="E578" s="50"/>
      <c r="F578" s="50"/>
      <c r="G578" s="345"/>
      <c r="H578" s="345"/>
      <c r="I578" s="345"/>
      <c r="J578" s="345"/>
      <c r="K578" s="345"/>
      <c r="L578" s="345"/>
      <c r="M578" s="50"/>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c r="AQ578" s="50"/>
      <c r="AR578" s="50"/>
    </row>
    <row r="579" spans="1:44" ht="15.75" customHeight="1">
      <c r="A579" s="50"/>
      <c r="B579" s="50"/>
      <c r="C579" s="345"/>
      <c r="D579" s="50"/>
      <c r="E579" s="50"/>
      <c r="F579" s="50"/>
      <c r="G579" s="345"/>
      <c r="H579" s="345"/>
      <c r="I579" s="345"/>
      <c r="J579" s="345"/>
      <c r="K579" s="345"/>
      <c r="L579" s="345"/>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row>
    <row r="580" spans="1:44" ht="15.75" customHeight="1">
      <c r="A580" s="50"/>
      <c r="B580" s="50"/>
      <c r="C580" s="345"/>
      <c r="D580" s="50"/>
      <c r="E580" s="50"/>
      <c r="F580" s="50"/>
      <c r="G580" s="345"/>
      <c r="H580" s="345"/>
      <c r="I580" s="345"/>
      <c r="J580" s="345"/>
      <c r="K580" s="345"/>
      <c r="L580" s="345"/>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row>
    <row r="581" spans="1:44" ht="15.75" customHeight="1">
      <c r="A581" s="50"/>
      <c r="B581" s="50"/>
      <c r="C581" s="345"/>
      <c r="D581" s="50"/>
      <c r="E581" s="50"/>
      <c r="F581" s="50"/>
      <c r="G581" s="345"/>
      <c r="H581" s="345"/>
      <c r="I581" s="345"/>
      <c r="J581" s="345"/>
      <c r="K581" s="345"/>
      <c r="L581" s="345"/>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0"/>
    </row>
    <row r="582" spans="1:44" ht="15.75" customHeight="1">
      <c r="A582" s="50"/>
      <c r="B582" s="50"/>
      <c r="C582" s="345"/>
      <c r="D582" s="50"/>
      <c r="E582" s="50"/>
      <c r="F582" s="50"/>
      <c r="G582" s="345"/>
      <c r="H582" s="345"/>
      <c r="I582" s="345"/>
      <c r="J582" s="345"/>
      <c r="K582" s="345"/>
      <c r="L582" s="345"/>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row>
    <row r="583" spans="1:44" ht="15.75" customHeight="1">
      <c r="A583" s="50"/>
      <c r="B583" s="50"/>
      <c r="C583" s="345"/>
      <c r="D583" s="50"/>
      <c r="E583" s="50"/>
      <c r="F583" s="50"/>
      <c r="G583" s="345"/>
      <c r="H583" s="345"/>
      <c r="I583" s="345"/>
      <c r="J583" s="345"/>
      <c r="K583" s="345"/>
      <c r="L583" s="345"/>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0"/>
    </row>
    <row r="584" spans="1:44" ht="15.75" customHeight="1">
      <c r="A584" s="50"/>
      <c r="B584" s="50"/>
      <c r="C584" s="345"/>
      <c r="D584" s="50"/>
      <c r="E584" s="50"/>
      <c r="F584" s="50"/>
      <c r="G584" s="345"/>
      <c r="H584" s="345"/>
      <c r="I584" s="345"/>
      <c r="J584" s="345"/>
      <c r="K584" s="345"/>
      <c r="L584" s="345"/>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0"/>
    </row>
    <row r="585" spans="1:44" ht="15.75" customHeight="1">
      <c r="A585" s="50"/>
      <c r="B585" s="50"/>
      <c r="C585" s="345"/>
      <c r="D585" s="50"/>
      <c r="E585" s="50"/>
      <c r="F585" s="50"/>
      <c r="G585" s="345"/>
      <c r="H585" s="345"/>
      <c r="I585" s="345"/>
      <c r="J585" s="345"/>
      <c r="K585" s="345"/>
      <c r="L585" s="345"/>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c r="AQ585" s="50"/>
      <c r="AR585" s="50"/>
    </row>
    <row r="586" spans="1:44" ht="15.75" customHeight="1">
      <c r="A586" s="50"/>
      <c r="B586" s="50"/>
      <c r="C586" s="345"/>
      <c r="D586" s="50"/>
      <c r="E586" s="50"/>
      <c r="F586" s="50"/>
      <c r="G586" s="345"/>
      <c r="H586" s="345"/>
      <c r="I586" s="345"/>
      <c r="J586" s="345"/>
      <c r="K586" s="345"/>
      <c r="L586" s="345"/>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c r="AQ586" s="50"/>
      <c r="AR586" s="50"/>
    </row>
    <row r="587" spans="1:44" ht="15.75" customHeight="1">
      <c r="A587" s="50"/>
      <c r="B587" s="50"/>
      <c r="C587" s="345"/>
      <c r="D587" s="50"/>
      <c r="E587" s="50"/>
      <c r="F587" s="50"/>
      <c r="G587" s="345"/>
      <c r="H587" s="345"/>
      <c r="I587" s="345"/>
      <c r="J587" s="345"/>
      <c r="K587" s="345"/>
      <c r="L587" s="345"/>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c r="AQ587" s="50"/>
      <c r="AR587" s="50"/>
    </row>
    <row r="588" spans="1:44" ht="15.75" customHeight="1">
      <c r="A588" s="50"/>
      <c r="B588" s="50"/>
      <c r="C588" s="345"/>
      <c r="D588" s="50"/>
      <c r="E588" s="50"/>
      <c r="F588" s="50"/>
      <c r="G588" s="345"/>
      <c r="H588" s="345"/>
      <c r="I588" s="345"/>
      <c r="J588" s="345"/>
      <c r="K588" s="345"/>
      <c r="L588" s="345"/>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0"/>
    </row>
    <row r="589" spans="1:44" ht="15.75" customHeight="1">
      <c r="A589" s="50"/>
      <c r="B589" s="50"/>
      <c r="C589" s="345"/>
      <c r="D589" s="50"/>
      <c r="E589" s="50"/>
      <c r="F589" s="50"/>
      <c r="G589" s="345"/>
      <c r="H589" s="345"/>
      <c r="I589" s="345"/>
      <c r="J589" s="345"/>
      <c r="K589" s="345"/>
      <c r="L589" s="345"/>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0"/>
    </row>
    <row r="590" spans="1:44" ht="15.75" customHeight="1">
      <c r="A590" s="50"/>
      <c r="B590" s="50"/>
      <c r="C590" s="345"/>
      <c r="D590" s="50"/>
      <c r="E590" s="50"/>
      <c r="F590" s="50"/>
      <c r="G590" s="345"/>
      <c r="H590" s="345"/>
      <c r="I590" s="345"/>
      <c r="J590" s="345"/>
      <c r="K590" s="345"/>
      <c r="L590" s="345"/>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0"/>
    </row>
    <row r="591" spans="1:44" ht="15.75" customHeight="1">
      <c r="A591" s="50"/>
      <c r="B591" s="50"/>
      <c r="C591" s="345"/>
      <c r="D591" s="50"/>
      <c r="E591" s="50"/>
      <c r="F591" s="50"/>
      <c r="G591" s="345"/>
      <c r="H591" s="345"/>
      <c r="I591" s="345"/>
      <c r="J591" s="345"/>
      <c r="K591" s="345"/>
      <c r="L591" s="345"/>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0"/>
    </row>
    <row r="592" spans="1:44" ht="15.75" customHeight="1">
      <c r="A592" s="50"/>
      <c r="B592" s="50"/>
      <c r="C592" s="345"/>
      <c r="D592" s="50"/>
      <c r="E592" s="50"/>
      <c r="F592" s="50"/>
      <c r="G592" s="345"/>
      <c r="H592" s="345"/>
      <c r="I592" s="345"/>
      <c r="J592" s="345"/>
      <c r="K592" s="345"/>
      <c r="L592" s="345"/>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0"/>
    </row>
    <row r="593" spans="1:44" ht="15.75" customHeight="1">
      <c r="A593" s="50"/>
      <c r="B593" s="50"/>
      <c r="C593" s="345"/>
      <c r="D593" s="50"/>
      <c r="E593" s="50"/>
      <c r="F593" s="50"/>
      <c r="G593" s="345"/>
      <c r="H593" s="345"/>
      <c r="I593" s="345"/>
      <c r="J593" s="345"/>
      <c r="K593" s="345"/>
      <c r="L593" s="345"/>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row>
    <row r="594" spans="1:44" ht="15.75" customHeight="1">
      <c r="A594" s="50"/>
      <c r="B594" s="50"/>
      <c r="C594" s="345"/>
      <c r="D594" s="50"/>
      <c r="E594" s="50"/>
      <c r="F594" s="50"/>
      <c r="G594" s="345"/>
      <c r="H594" s="345"/>
      <c r="I594" s="345"/>
      <c r="J594" s="345"/>
      <c r="K594" s="345"/>
      <c r="L594" s="345"/>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row>
    <row r="595" spans="1:44" ht="15.75" customHeight="1">
      <c r="A595" s="50"/>
      <c r="B595" s="50"/>
      <c r="C595" s="345"/>
      <c r="D595" s="50"/>
      <c r="E595" s="50"/>
      <c r="F595" s="50"/>
      <c r="G595" s="345"/>
      <c r="H595" s="345"/>
      <c r="I595" s="345"/>
      <c r="J595" s="345"/>
      <c r="K595" s="345"/>
      <c r="L595" s="345"/>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0"/>
    </row>
    <row r="596" spans="1:44" ht="15.75" customHeight="1">
      <c r="A596" s="50"/>
      <c r="B596" s="50"/>
      <c r="C596" s="345"/>
      <c r="D596" s="50"/>
      <c r="E596" s="50"/>
      <c r="F596" s="50"/>
      <c r="G596" s="345"/>
      <c r="H596" s="345"/>
      <c r="I596" s="345"/>
      <c r="J596" s="345"/>
      <c r="K596" s="345"/>
      <c r="L596" s="345"/>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row>
    <row r="597" spans="1:44" ht="15.75" customHeight="1">
      <c r="A597" s="50"/>
      <c r="B597" s="50"/>
      <c r="C597" s="345"/>
      <c r="D597" s="50"/>
      <c r="E597" s="50"/>
      <c r="F597" s="50"/>
      <c r="G597" s="345"/>
      <c r="H597" s="345"/>
      <c r="I597" s="345"/>
      <c r="J597" s="345"/>
      <c r="K597" s="345"/>
      <c r="L597" s="345"/>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0"/>
    </row>
    <row r="598" spans="1:44" ht="15.75" customHeight="1">
      <c r="A598" s="50"/>
      <c r="B598" s="50"/>
      <c r="C598" s="345"/>
      <c r="D598" s="50"/>
      <c r="E598" s="50"/>
      <c r="F598" s="50"/>
      <c r="G598" s="345"/>
      <c r="H598" s="345"/>
      <c r="I598" s="345"/>
      <c r="J598" s="345"/>
      <c r="K598" s="345"/>
      <c r="L598" s="345"/>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0"/>
      <c r="AP598" s="50"/>
      <c r="AQ598" s="50"/>
      <c r="AR598" s="50"/>
    </row>
    <row r="599" spans="1:44" ht="15.75" customHeight="1">
      <c r="A599" s="50"/>
      <c r="B599" s="50"/>
      <c r="C599" s="345"/>
      <c r="D599" s="50"/>
      <c r="E599" s="50"/>
      <c r="F599" s="50"/>
      <c r="G599" s="345"/>
      <c r="H599" s="345"/>
      <c r="I599" s="345"/>
      <c r="J599" s="345"/>
      <c r="K599" s="345"/>
      <c r="L599" s="345"/>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0"/>
    </row>
    <row r="600" spans="1:44" ht="15.75" customHeight="1">
      <c r="A600" s="50"/>
      <c r="B600" s="50"/>
      <c r="C600" s="345"/>
      <c r="D600" s="50"/>
      <c r="E600" s="50"/>
      <c r="F600" s="50"/>
      <c r="G600" s="345"/>
      <c r="H600" s="345"/>
      <c r="I600" s="345"/>
      <c r="J600" s="345"/>
      <c r="K600" s="345"/>
      <c r="L600" s="345"/>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0"/>
    </row>
    <row r="601" spans="1:44" ht="15.75" customHeight="1">
      <c r="A601" s="50"/>
      <c r="B601" s="50"/>
      <c r="C601" s="345"/>
      <c r="D601" s="50"/>
      <c r="E601" s="50"/>
      <c r="F601" s="50"/>
      <c r="G601" s="345"/>
      <c r="H601" s="345"/>
      <c r="I601" s="345"/>
      <c r="J601" s="345"/>
      <c r="K601" s="345"/>
      <c r="L601" s="345"/>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row>
    <row r="602" spans="1:44" ht="15.75" customHeight="1">
      <c r="A602" s="50"/>
      <c r="B602" s="50"/>
      <c r="C602" s="345"/>
      <c r="D602" s="50"/>
      <c r="E602" s="50"/>
      <c r="F602" s="50"/>
      <c r="G602" s="345"/>
      <c r="H602" s="345"/>
      <c r="I602" s="345"/>
      <c r="J602" s="345"/>
      <c r="K602" s="345"/>
      <c r="L602" s="345"/>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0"/>
      <c r="AP602" s="50"/>
      <c r="AQ602" s="50"/>
      <c r="AR602" s="50"/>
    </row>
    <row r="603" spans="1:44" ht="15.75" customHeight="1">
      <c r="A603" s="50"/>
      <c r="B603" s="50"/>
      <c r="C603" s="345"/>
      <c r="D603" s="50"/>
      <c r="E603" s="50"/>
      <c r="F603" s="50"/>
      <c r="G603" s="345"/>
      <c r="H603" s="345"/>
      <c r="I603" s="345"/>
      <c r="J603" s="345"/>
      <c r="K603" s="345"/>
      <c r="L603" s="345"/>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0"/>
    </row>
    <row r="604" spans="1:44" ht="15.75" customHeight="1">
      <c r="A604" s="50"/>
      <c r="B604" s="50"/>
      <c r="C604" s="345"/>
      <c r="D604" s="50"/>
      <c r="E604" s="50"/>
      <c r="F604" s="50"/>
      <c r="G604" s="345"/>
      <c r="H604" s="345"/>
      <c r="I604" s="345"/>
      <c r="J604" s="345"/>
      <c r="K604" s="345"/>
      <c r="L604" s="345"/>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0"/>
      <c r="AP604" s="50"/>
      <c r="AQ604" s="50"/>
      <c r="AR604" s="50"/>
    </row>
    <row r="605" spans="1:44" ht="15.75" customHeight="1">
      <c r="A605" s="50"/>
      <c r="B605" s="50"/>
      <c r="C605" s="345"/>
      <c r="D605" s="50"/>
      <c r="E605" s="50"/>
      <c r="F605" s="50"/>
      <c r="G605" s="345"/>
      <c r="H605" s="345"/>
      <c r="I605" s="345"/>
      <c r="J605" s="345"/>
      <c r="K605" s="345"/>
      <c r="L605" s="345"/>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0"/>
    </row>
    <row r="606" spans="1:44" ht="15.75" customHeight="1">
      <c r="A606" s="50"/>
      <c r="B606" s="50"/>
      <c r="C606" s="345"/>
      <c r="D606" s="50"/>
      <c r="E606" s="50"/>
      <c r="F606" s="50"/>
      <c r="G606" s="345"/>
      <c r="H606" s="345"/>
      <c r="I606" s="345"/>
      <c r="J606" s="345"/>
      <c r="K606" s="345"/>
      <c r="L606" s="345"/>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0"/>
    </row>
    <row r="607" spans="1:44" ht="15.75" customHeight="1">
      <c r="A607" s="50"/>
      <c r="B607" s="50"/>
      <c r="C607" s="345"/>
      <c r="D607" s="50"/>
      <c r="E607" s="50"/>
      <c r="F607" s="50"/>
      <c r="G607" s="345"/>
      <c r="H607" s="345"/>
      <c r="I607" s="345"/>
      <c r="J607" s="345"/>
      <c r="K607" s="345"/>
      <c r="L607" s="345"/>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0"/>
      <c r="AP607" s="50"/>
      <c r="AQ607" s="50"/>
      <c r="AR607" s="50"/>
    </row>
    <row r="608" spans="1:44" ht="15.75" customHeight="1">
      <c r="A608" s="50"/>
      <c r="B608" s="50"/>
      <c r="C608" s="345"/>
      <c r="D608" s="50"/>
      <c r="E608" s="50"/>
      <c r="F608" s="50"/>
      <c r="G608" s="345"/>
      <c r="H608" s="345"/>
      <c r="I608" s="345"/>
      <c r="J608" s="345"/>
      <c r="K608" s="345"/>
      <c r="L608" s="345"/>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row>
    <row r="609" spans="1:44" ht="15.75" customHeight="1">
      <c r="A609" s="50"/>
      <c r="B609" s="50"/>
      <c r="C609" s="345"/>
      <c r="D609" s="50"/>
      <c r="E609" s="50"/>
      <c r="F609" s="50"/>
      <c r="G609" s="345"/>
      <c r="H609" s="345"/>
      <c r="I609" s="345"/>
      <c r="J609" s="345"/>
      <c r="K609" s="345"/>
      <c r="L609" s="345"/>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0"/>
      <c r="AP609" s="50"/>
      <c r="AQ609" s="50"/>
      <c r="AR609" s="50"/>
    </row>
    <row r="610" spans="1:44" ht="15.75" customHeight="1">
      <c r="A610" s="50"/>
      <c r="B610" s="50"/>
      <c r="C610" s="345"/>
      <c r="D610" s="50"/>
      <c r="E610" s="50"/>
      <c r="F610" s="50"/>
      <c r="G610" s="345"/>
      <c r="H610" s="345"/>
      <c r="I610" s="345"/>
      <c r="J610" s="345"/>
      <c r="K610" s="345"/>
      <c r="L610" s="345"/>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0"/>
      <c r="AP610" s="50"/>
      <c r="AQ610" s="50"/>
      <c r="AR610" s="50"/>
    </row>
    <row r="611" spans="1:44" ht="15.75" customHeight="1">
      <c r="A611" s="50"/>
      <c r="B611" s="50"/>
      <c r="C611" s="345"/>
      <c r="D611" s="50"/>
      <c r="E611" s="50"/>
      <c r="F611" s="50"/>
      <c r="G611" s="345"/>
      <c r="H611" s="345"/>
      <c r="I611" s="345"/>
      <c r="J611" s="345"/>
      <c r="K611" s="345"/>
      <c r="L611" s="345"/>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row>
    <row r="612" spans="1:44" ht="15.75" customHeight="1">
      <c r="A612" s="50"/>
      <c r="B612" s="50"/>
      <c r="C612" s="345"/>
      <c r="D612" s="50"/>
      <c r="E612" s="50"/>
      <c r="F612" s="50"/>
      <c r="G612" s="345"/>
      <c r="H612" s="345"/>
      <c r="I612" s="345"/>
      <c r="J612" s="345"/>
      <c r="K612" s="345"/>
      <c r="L612" s="345"/>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row>
    <row r="613" spans="1:44" ht="15.75" customHeight="1">
      <c r="A613" s="50"/>
      <c r="B613" s="50"/>
      <c r="C613" s="345"/>
      <c r="D613" s="50"/>
      <c r="E613" s="50"/>
      <c r="F613" s="50"/>
      <c r="G613" s="345"/>
      <c r="H613" s="345"/>
      <c r="I613" s="345"/>
      <c r="J613" s="345"/>
      <c r="K613" s="345"/>
      <c r="L613" s="345"/>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row>
    <row r="614" spans="1:44" ht="15.75" customHeight="1">
      <c r="A614" s="50"/>
      <c r="B614" s="50"/>
      <c r="C614" s="345"/>
      <c r="D614" s="50"/>
      <c r="E614" s="50"/>
      <c r="F614" s="50"/>
      <c r="G614" s="345"/>
      <c r="H614" s="345"/>
      <c r="I614" s="345"/>
      <c r="J614" s="345"/>
      <c r="K614" s="345"/>
      <c r="L614" s="345"/>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row>
    <row r="615" spans="1:44" ht="15.75" customHeight="1">
      <c r="A615" s="50"/>
      <c r="B615" s="50"/>
      <c r="C615" s="345"/>
      <c r="D615" s="50"/>
      <c r="E615" s="50"/>
      <c r="F615" s="50"/>
      <c r="G615" s="345"/>
      <c r="H615" s="345"/>
      <c r="I615" s="345"/>
      <c r="J615" s="345"/>
      <c r="K615" s="345"/>
      <c r="L615" s="345"/>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0"/>
    </row>
    <row r="616" spans="1:44" ht="15.75" customHeight="1">
      <c r="A616" s="50"/>
      <c r="B616" s="50"/>
      <c r="C616" s="345"/>
      <c r="D616" s="50"/>
      <c r="E616" s="50"/>
      <c r="F616" s="50"/>
      <c r="G616" s="345"/>
      <c r="H616" s="345"/>
      <c r="I616" s="345"/>
      <c r="J616" s="345"/>
      <c r="K616" s="345"/>
      <c r="L616" s="345"/>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0"/>
      <c r="AP616" s="50"/>
      <c r="AQ616" s="50"/>
      <c r="AR616" s="50"/>
    </row>
    <row r="617" spans="1:44" ht="15.75" customHeight="1">
      <c r="A617" s="50"/>
      <c r="B617" s="50"/>
      <c r="C617" s="345"/>
      <c r="D617" s="50"/>
      <c r="E617" s="50"/>
      <c r="F617" s="50"/>
      <c r="G617" s="345"/>
      <c r="H617" s="345"/>
      <c r="I617" s="345"/>
      <c r="J617" s="345"/>
      <c r="K617" s="345"/>
      <c r="L617" s="345"/>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0"/>
    </row>
    <row r="618" spans="1:44" ht="15.75" customHeight="1">
      <c r="A618" s="50"/>
      <c r="B618" s="50"/>
      <c r="C618" s="345"/>
      <c r="D618" s="50"/>
      <c r="E618" s="50"/>
      <c r="F618" s="50"/>
      <c r="G618" s="345"/>
      <c r="H618" s="345"/>
      <c r="I618" s="345"/>
      <c r="J618" s="345"/>
      <c r="K618" s="345"/>
      <c r="L618" s="345"/>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row>
    <row r="619" spans="1:44" ht="15.75" customHeight="1">
      <c r="A619" s="50"/>
      <c r="B619" s="50"/>
      <c r="C619" s="345"/>
      <c r="D619" s="50"/>
      <c r="E619" s="50"/>
      <c r="F619" s="50"/>
      <c r="G619" s="345"/>
      <c r="H619" s="345"/>
      <c r="I619" s="345"/>
      <c r="J619" s="345"/>
      <c r="K619" s="345"/>
      <c r="L619" s="345"/>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0"/>
      <c r="AP619" s="50"/>
      <c r="AQ619" s="50"/>
      <c r="AR619" s="50"/>
    </row>
    <row r="620" spans="1:44" ht="15.75" customHeight="1">
      <c r="A620" s="50"/>
      <c r="B620" s="50"/>
      <c r="C620" s="345"/>
      <c r="D620" s="50"/>
      <c r="E620" s="50"/>
      <c r="F620" s="50"/>
      <c r="G620" s="345"/>
      <c r="H620" s="345"/>
      <c r="I620" s="345"/>
      <c r="J620" s="345"/>
      <c r="K620" s="345"/>
      <c r="L620" s="345"/>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0"/>
      <c r="AP620" s="50"/>
      <c r="AQ620" s="50"/>
      <c r="AR620" s="50"/>
    </row>
    <row r="621" spans="1:44" ht="15.75" customHeight="1">
      <c r="A621" s="50"/>
      <c r="B621" s="50"/>
      <c r="C621" s="345"/>
      <c r="D621" s="50"/>
      <c r="E621" s="50"/>
      <c r="F621" s="50"/>
      <c r="G621" s="345"/>
      <c r="H621" s="345"/>
      <c r="I621" s="345"/>
      <c r="J621" s="345"/>
      <c r="K621" s="345"/>
      <c r="L621" s="345"/>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0"/>
      <c r="AP621" s="50"/>
      <c r="AQ621" s="50"/>
      <c r="AR621" s="50"/>
    </row>
    <row r="622" spans="1:44" ht="15.75" customHeight="1">
      <c r="A622" s="50"/>
      <c r="B622" s="50"/>
      <c r="C622" s="345"/>
      <c r="D622" s="50"/>
      <c r="E622" s="50"/>
      <c r="F622" s="50"/>
      <c r="G622" s="345"/>
      <c r="H622" s="345"/>
      <c r="I622" s="345"/>
      <c r="J622" s="345"/>
      <c r="K622" s="345"/>
      <c r="L622" s="345"/>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row>
    <row r="623" spans="1:44" ht="15.75" customHeight="1">
      <c r="A623" s="50"/>
      <c r="B623" s="50"/>
      <c r="C623" s="345"/>
      <c r="D623" s="50"/>
      <c r="E623" s="50"/>
      <c r="F623" s="50"/>
      <c r="G623" s="345"/>
      <c r="H623" s="345"/>
      <c r="I623" s="345"/>
      <c r="J623" s="345"/>
      <c r="K623" s="345"/>
      <c r="L623" s="345"/>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0"/>
    </row>
    <row r="624" spans="1:44" ht="15.75" customHeight="1">
      <c r="A624" s="50"/>
      <c r="B624" s="50"/>
      <c r="C624" s="345"/>
      <c r="D624" s="50"/>
      <c r="E624" s="50"/>
      <c r="F624" s="50"/>
      <c r="G624" s="345"/>
      <c r="H624" s="345"/>
      <c r="I624" s="345"/>
      <c r="J624" s="345"/>
      <c r="K624" s="345"/>
      <c r="L624" s="345"/>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0"/>
    </row>
    <row r="625" spans="1:44" ht="15.75" customHeight="1">
      <c r="A625" s="50"/>
      <c r="B625" s="50"/>
      <c r="C625" s="345"/>
      <c r="D625" s="50"/>
      <c r="E625" s="50"/>
      <c r="F625" s="50"/>
      <c r="G625" s="345"/>
      <c r="H625" s="345"/>
      <c r="I625" s="345"/>
      <c r="J625" s="345"/>
      <c r="K625" s="345"/>
      <c r="L625" s="345"/>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0"/>
    </row>
    <row r="626" spans="1:44" ht="15.75" customHeight="1">
      <c r="A626" s="50"/>
      <c r="B626" s="50"/>
      <c r="C626" s="345"/>
      <c r="D626" s="50"/>
      <c r="E626" s="50"/>
      <c r="F626" s="50"/>
      <c r="G626" s="345"/>
      <c r="H626" s="345"/>
      <c r="I626" s="345"/>
      <c r="J626" s="345"/>
      <c r="K626" s="345"/>
      <c r="L626" s="345"/>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0"/>
    </row>
    <row r="627" spans="1:44" ht="15.75" customHeight="1">
      <c r="A627" s="50"/>
      <c r="B627" s="50"/>
      <c r="C627" s="345"/>
      <c r="D627" s="50"/>
      <c r="E627" s="50"/>
      <c r="F627" s="50"/>
      <c r="G627" s="345"/>
      <c r="H627" s="345"/>
      <c r="I627" s="345"/>
      <c r="J627" s="345"/>
      <c r="K627" s="345"/>
      <c r="L627" s="345"/>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row>
    <row r="628" spans="1:44" ht="15.75" customHeight="1">
      <c r="A628" s="50"/>
      <c r="B628" s="50"/>
      <c r="C628" s="345"/>
      <c r="D628" s="50"/>
      <c r="E628" s="50"/>
      <c r="F628" s="50"/>
      <c r="G628" s="345"/>
      <c r="H628" s="345"/>
      <c r="I628" s="345"/>
      <c r="J628" s="345"/>
      <c r="K628" s="345"/>
      <c r="L628" s="345"/>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row>
    <row r="629" spans="1:44" ht="15.75" customHeight="1">
      <c r="A629" s="50"/>
      <c r="B629" s="50"/>
      <c r="C629" s="345"/>
      <c r="D629" s="50"/>
      <c r="E629" s="50"/>
      <c r="F629" s="50"/>
      <c r="G629" s="345"/>
      <c r="H629" s="345"/>
      <c r="I629" s="345"/>
      <c r="J629" s="345"/>
      <c r="K629" s="345"/>
      <c r="L629" s="345"/>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row>
    <row r="630" spans="1:44" ht="15.75" customHeight="1">
      <c r="A630" s="50"/>
      <c r="B630" s="50"/>
      <c r="C630" s="345"/>
      <c r="D630" s="50"/>
      <c r="E630" s="50"/>
      <c r="F630" s="50"/>
      <c r="G630" s="345"/>
      <c r="H630" s="345"/>
      <c r="I630" s="345"/>
      <c r="J630" s="345"/>
      <c r="K630" s="345"/>
      <c r="L630" s="345"/>
      <c r="M630" s="50"/>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0"/>
    </row>
    <row r="631" spans="1:44" ht="15.75" customHeight="1">
      <c r="A631" s="50"/>
      <c r="B631" s="50"/>
      <c r="C631" s="345"/>
      <c r="D631" s="50"/>
      <c r="E631" s="50"/>
      <c r="F631" s="50"/>
      <c r="G631" s="345"/>
      <c r="H631" s="345"/>
      <c r="I631" s="345"/>
      <c r="J631" s="345"/>
      <c r="K631" s="345"/>
      <c r="L631" s="345"/>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c r="AQ631" s="50"/>
      <c r="AR631" s="50"/>
    </row>
    <row r="632" spans="1:44" ht="15.75" customHeight="1">
      <c r="A632" s="50"/>
      <c r="B632" s="50"/>
      <c r="C632" s="345"/>
      <c r="D632" s="50"/>
      <c r="E632" s="50"/>
      <c r="F632" s="50"/>
      <c r="G632" s="345"/>
      <c r="H632" s="345"/>
      <c r="I632" s="345"/>
      <c r="J632" s="345"/>
      <c r="K632" s="345"/>
      <c r="L632" s="345"/>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0"/>
    </row>
    <row r="633" spans="1:44" ht="15.75" customHeight="1">
      <c r="A633" s="50"/>
      <c r="B633" s="50"/>
      <c r="C633" s="345"/>
      <c r="D633" s="50"/>
      <c r="E633" s="50"/>
      <c r="F633" s="50"/>
      <c r="G633" s="345"/>
      <c r="H633" s="345"/>
      <c r="I633" s="345"/>
      <c r="J633" s="345"/>
      <c r="K633" s="345"/>
      <c r="L633" s="345"/>
      <c r="M633" s="50"/>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0"/>
      <c r="AP633" s="50"/>
      <c r="AQ633" s="50"/>
      <c r="AR633" s="50"/>
    </row>
    <row r="634" spans="1:44" ht="15.75" customHeight="1">
      <c r="A634" s="50"/>
      <c r="B634" s="50"/>
      <c r="C634" s="345"/>
      <c r="D634" s="50"/>
      <c r="E634" s="50"/>
      <c r="F634" s="50"/>
      <c r="G634" s="345"/>
      <c r="H634" s="345"/>
      <c r="I634" s="345"/>
      <c r="J634" s="345"/>
      <c r="K634" s="345"/>
      <c r="L634" s="345"/>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0"/>
    </row>
    <row r="635" spans="1:44" ht="15.75" customHeight="1">
      <c r="A635" s="50"/>
      <c r="B635" s="50"/>
      <c r="C635" s="345"/>
      <c r="D635" s="50"/>
      <c r="E635" s="50"/>
      <c r="F635" s="50"/>
      <c r="G635" s="345"/>
      <c r="H635" s="345"/>
      <c r="I635" s="345"/>
      <c r="J635" s="345"/>
      <c r="K635" s="345"/>
      <c r="L635" s="345"/>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0"/>
    </row>
    <row r="636" spans="1:44" ht="15.75" customHeight="1">
      <c r="A636" s="50"/>
      <c r="B636" s="50"/>
      <c r="C636" s="345"/>
      <c r="D636" s="50"/>
      <c r="E636" s="50"/>
      <c r="F636" s="50"/>
      <c r="G636" s="345"/>
      <c r="H636" s="345"/>
      <c r="I636" s="345"/>
      <c r="J636" s="345"/>
      <c r="K636" s="345"/>
      <c r="L636" s="345"/>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0"/>
    </row>
    <row r="637" spans="1:44" ht="15.75" customHeight="1">
      <c r="A637" s="50"/>
      <c r="B637" s="50"/>
      <c r="C637" s="345"/>
      <c r="D637" s="50"/>
      <c r="E637" s="50"/>
      <c r="F637" s="50"/>
      <c r="G637" s="345"/>
      <c r="H637" s="345"/>
      <c r="I637" s="345"/>
      <c r="J637" s="345"/>
      <c r="K637" s="345"/>
      <c r="L637" s="345"/>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0"/>
    </row>
    <row r="638" spans="1:44" ht="15.75" customHeight="1">
      <c r="A638" s="50"/>
      <c r="B638" s="50"/>
      <c r="C638" s="345"/>
      <c r="D638" s="50"/>
      <c r="E638" s="50"/>
      <c r="F638" s="50"/>
      <c r="G638" s="345"/>
      <c r="H638" s="345"/>
      <c r="I638" s="345"/>
      <c r="J638" s="345"/>
      <c r="K638" s="345"/>
      <c r="L638" s="345"/>
      <c r="M638" s="50"/>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0"/>
      <c r="AP638" s="50"/>
      <c r="AQ638" s="50"/>
      <c r="AR638" s="50"/>
    </row>
    <row r="639" spans="1:44" ht="15.75" customHeight="1">
      <c r="A639" s="50"/>
      <c r="B639" s="50"/>
      <c r="C639" s="345"/>
      <c r="D639" s="50"/>
      <c r="E639" s="50"/>
      <c r="F639" s="50"/>
      <c r="G639" s="345"/>
      <c r="H639" s="345"/>
      <c r="I639" s="345"/>
      <c r="J639" s="345"/>
      <c r="K639" s="345"/>
      <c r="L639" s="345"/>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0"/>
    </row>
    <row r="640" spans="1:44" ht="15.75" customHeight="1">
      <c r="A640" s="50"/>
      <c r="B640" s="50"/>
      <c r="C640" s="345"/>
      <c r="D640" s="50"/>
      <c r="E640" s="50"/>
      <c r="F640" s="50"/>
      <c r="G640" s="345"/>
      <c r="H640" s="345"/>
      <c r="I640" s="345"/>
      <c r="J640" s="345"/>
      <c r="K640" s="345"/>
      <c r="L640" s="345"/>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row>
    <row r="641" spans="1:44" ht="15.75" customHeight="1">
      <c r="A641" s="50"/>
      <c r="B641" s="50"/>
      <c r="C641" s="345"/>
      <c r="D641" s="50"/>
      <c r="E641" s="50"/>
      <c r="F641" s="50"/>
      <c r="G641" s="345"/>
      <c r="H641" s="345"/>
      <c r="I641" s="345"/>
      <c r="J641" s="345"/>
      <c r="K641" s="345"/>
      <c r="L641" s="345"/>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0"/>
    </row>
    <row r="642" spans="1:44" ht="15.75" customHeight="1">
      <c r="A642" s="50"/>
      <c r="B642" s="50"/>
      <c r="C642" s="345"/>
      <c r="D642" s="50"/>
      <c r="E642" s="50"/>
      <c r="F642" s="50"/>
      <c r="G642" s="345"/>
      <c r="H642" s="345"/>
      <c r="I642" s="345"/>
      <c r="J642" s="345"/>
      <c r="K642" s="345"/>
      <c r="L642" s="345"/>
      <c r="M642" s="50"/>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0"/>
      <c r="AP642" s="50"/>
      <c r="AQ642" s="50"/>
      <c r="AR642" s="50"/>
    </row>
    <row r="643" spans="1:44" ht="15.75" customHeight="1">
      <c r="A643" s="50"/>
      <c r="B643" s="50"/>
      <c r="C643" s="345"/>
      <c r="D643" s="50"/>
      <c r="E643" s="50"/>
      <c r="F643" s="50"/>
      <c r="G643" s="345"/>
      <c r="H643" s="345"/>
      <c r="I643" s="345"/>
      <c r="J643" s="345"/>
      <c r="K643" s="345"/>
      <c r="L643" s="345"/>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0"/>
      <c r="AP643" s="50"/>
      <c r="AQ643" s="50"/>
      <c r="AR643" s="50"/>
    </row>
    <row r="644" spans="1:44" ht="15.75" customHeight="1">
      <c r="A644" s="50"/>
      <c r="B644" s="50"/>
      <c r="C644" s="345"/>
      <c r="D644" s="50"/>
      <c r="E644" s="50"/>
      <c r="F644" s="50"/>
      <c r="G644" s="345"/>
      <c r="H644" s="345"/>
      <c r="I644" s="345"/>
      <c r="J644" s="345"/>
      <c r="K644" s="345"/>
      <c r="L644" s="345"/>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0"/>
      <c r="AP644" s="50"/>
      <c r="AQ644" s="50"/>
      <c r="AR644" s="50"/>
    </row>
    <row r="645" spans="1:44" ht="15.75" customHeight="1">
      <c r="A645" s="50"/>
      <c r="B645" s="50"/>
      <c r="C645" s="345"/>
      <c r="D645" s="50"/>
      <c r="E645" s="50"/>
      <c r="F645" s="50"/>
      <c r="G645" s="345"/>
      <c r="H645" s="345"/>
      <c r="I645" s="345"/>
      <c r="J645" s="345"/>
      <c r="K645" s="345"/>
      <c r="L645" s="345"/>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row>
    <row r="646" spans="1:44" ht="15.75" customHeight="1">
      <c r="A646" s="50"/>
      <c r="B646" s="50"/>
      <c r="C646" s="345"/>
      <c r="D646" s="50"/>
      <c r="E646" s="50"/>
      <c r="F646" s="50"/>
      <c r="G646" s="345"/>
      <c r="H646" s="345"/>
      <c r="I646" s="345"/>
      <c r="J646" s="345"/>
      <c r="K646" s="345"/>
      <c r="L646" s="345"/>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0"/>
      <c r="AP646" s="50"/>
      <c r="AQ646" s="50"/>
      <c r="AR646" s="50"/>
    </row>
    <row r="647" spans="1:44" ht="15.75" customHeight="1">
      <c r="A647" s="50"/>
      <c r="B647" s="50"/>
      <c r="C647" s="345"/>
      <c r="D647" s="50"/>
      <c r="E647" s="50"/>
      <c r="F647" s="50"/>
      <c r="G647" s="345"/>
      <c r="H647" s="345"/>
      <c r="I647" s="345"/>
      <c r="J647" s="345"/>
      <c r="K647" s="345"/>
      <c r="L647" s="345"/>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0"/>
    </row>
    <row r="648" spans="1:44" ht="15.75" customHeight="1">
      <c r="A648" s="50"/>
      <c r="B648" s="50"/>
      <c r="C648" s="345"/>
      <c r="D648" s="50"/>
      <c r="E648" s="50"/>
      <c r="F648" s="50"/>
      <c r="G648" s="345"/>
      <c r="H648" s="345"/>
      <c r="I648" s="345"/>
      <c r="J648" s="345"/>
      <c r="K648" s="345"/>
      <c r="L648" s="345"/>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0"/>
    </row>
    <row r="649" spans="1:44" ht="15.75" customHeight="1">
      <c r="A649" s="50"/>
      <c r="B649" s="50"/>
      <c r="C649" s="345"/>
      <c r="D649" s="50"/>
      <c r="E649" s="50"/>
      <c r="F649" s="50"/>
      <c r="G649" s="345"/>
      <c r="H649" s="345"/>
      <c r="I649" s="345"/>
      <c r="J649" s="345"/>
      <c r="K649" s="345"/>
      <c r="L649" s="345"/>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0"/>
    </row>
    <row r="650" spans="1:44" ht="15.75" customHeight="1">
      <c r="A650" s="50"/>
      <c r="B650" s="50"/>
      <c r="C650" s="345"/>
      <c r="D650" s="50"/>
      <c r="E650" s="50"/>
      <c r="F650" s="50"/>
      <c r="G650" s="345"/>
      <c r="H650" s="345"/>
      <c r="I650" s="345"/>
      <c r="J650" s="345"/>
      <c r="K650" s="345"/>
      <c r="L650" s="345"/>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0"/>
    </row>
    <row r="651" spans="1:44" ht="15.75" customHeight="1">
      <c r="A651" s="50"/>
      <c r="B651" s="50"/>
      <c r="C651" s="345"/>
      <c r="D651" s="50"/>
      <c r="E651" s="50"/>
      <c r="F651" s="50"/>
      <c r="G651" s="345"/>
      <c r="H651" s="345"/>
      <c r="I651" s="345"/>
      <c r="J651" s="345"/>
      <c r="K651" s="345"/>
      <c r="L651" s="345"/>
      <c r="M651" s="50"/>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0"/>
      <c r="AP651" s="50"/>
      <c r="AQ651" s="50"/>
      <c r="AR651" s="50"/>
    </row>
    <row r="652" spans="1:44" ht="15.75" customHeight="1">
      <c r="A652" s="50"/>
      <c r="B652" s="50"/>
      <c r="C652" s="345"/>
      <c r="D652" s="50"/>
      <c r="E652" s="50"/>
      <c r="F652" s="50"/>
      <c r="G652" s="345"/>
      <c r="H652" s="345"/>
      <c r="I652" s="345"/>
      <c r="J652" s="345"/>
      <c r="K652" s="345"/>
      <c r="L652" s="345"/>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0"/>
    </row>
    <row r="653" spans="1:44" ht="15.75" customHeight="1">
      <c r="A653" s="50"/>
      <c r="B653" s="50"/>
      <c r="C653" s="345"/>
      <c r="D653" s="50"/>
      <c r="E653" s="50"/>
      <c r="F653" s="50"/>
      <c r="G653" s="345"/>
      <c r="H653" s="345"/>
      <c r="I653" s="345"/>
      <c r="J653" s="345"/>
      <c r="K653" s="345"/>
      <c r="L653" s="345"/>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0"/>
    </row>
    <row r="654" spans="1:44" ht="15.75" customHeight="1">
      <c r="A654" s="50"/>
      <c r="B654" s="50"/>
      <c r="C654" s="345"/>
      <c r="D654" s="50"/>
      <c r="E654" s="50"/>
      <c r="F654" s="50"/>
      <c r="G654" s="345"/>
      <c r="H654" s="345"/>
      <c r="I654" s="345"/>
      <c r="J654" s="345"/>
      <c r="K654" s="345"/>
      <c r="L654" s="345"/>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0"/>
    </row>
    <row r="655" spans="1:44" ht="15.75" customHeight="1">
      <c r="A655" s="50"/>
      <c r="B655" s="50"/>
      <c r="C655" s="345"/>
      <c r="D655" s="50"/>
      <c r="E655" s="50"/>
      <c r="F655" s="50"/>
      <c r="G655" s="345"/>
      <c r="H655" s="345"/>
      <c r="I655" s="345"/>
      <c r="J655" s="345"/>
      <c r="K655" s="345"/>
      <c r="L655" s="345"/>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row>
    <row r="656" spans="1:44" ht="15.75" customHeight="1">
      <c r="A656" s="50"/>
      <c r="B656" s="50"/>
      <c r="C656" s="345"/>
      <c r="D656" s="50"/>
      <c r="E656" s="50"/>
      <c r="F656" s="50"/>
      <c r="G656" s="345"/>
      <c r="H656" s="345"/>
      <c r="I656" s="345"/>
      <c r="J656" s="345"/>
      <c r="K656" s="345"/>
      <c r="L656" s="345"/>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row>
    <row r="657" spans="1:44" ht="15.75" customHeight="1">
      <c r="A657" s="50"/>
      <c r="B657" s="50"/>
      <c r="C657" s="345"/>
      <c r="D657" s="50"/>
      <c r="E657" s="50"/>
      <c r="F657" s="50"/>
      <c r="G657" s="345"/>
      <c r="H657" s="345"/>
      <c r="I657" s="345"/>
      <c r="J657" s="345"/>
      <c r="K657" s="345"/>
      <c r="L657" s="345"/>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row>
    <row r="658" spans="1:44" ht="15.75" customHeight="1">
      <c r="A658" s="50"/>
      <c r="B658" s="50"/>
      <c r="C658" s="345"/>
      <c r="D658" s="50"/>
      <c r="E658" s="50"/>
      <c r="F658" s="50"/>
      <c r="G658" s="345"/>
      <c r="H658" s="345"/>
      <c r="I658" s="345"/>
      <c r="J658" s="345"/>
      <c r="K658" s="345"/>
      <c r="L658" s="345"/>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0"/>
    </row>
    <row r="659" spans="1:44" ht="15.75" customHeight="1">
      <c r="A659" s="50"/>
      <c r="B659" s="50"/>
      <c r="C659" s="345"/>
      <c r="D659" s="50"/>
      <c r="E659" s="50"/>
      <c r="F659" s="50"/>
      <c r="G659" s="345"/>
      <c r="H659" s="345"/>
      <c r="I659" s="345"/>
      <c r="J659" s="345"/>
      <c r="K659" s="345"/>
      <c r="L659" s="345"/>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row>
    <row r="660" spans="1:44" ht="15.75" customHeight="1">
      <c r="A660" s="50"/>
      <c r="B660" s="50"/>
      <c r="C660" s="345"/>
      <c r="D660" s="50"/>
      <c r="E660" s="50"/>
      <c r="F660" s="50"/>
      <c r="G660" s="345"/>
      <c r="H660" s="345"/>
      <c r="I660" s="345"/>
      <c r="J660" s="345"/>
      <c r="K660" s="345"/>
      <c r="L660" s="345"/>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0"/>
    </row>
    <row r="661" spans="1:44" ht="15.75" customHeight="1">
      <c r="A661" s="50"/>
      <c r="B661" s="50"/>
      <c r="C661" s="345"/>
      <c r="D661" s="50"/>
      <c r="E661" s="50"/>
      <c r="F661" s="50"/>
      <c r="G661" s="345"/>
      <c r="H661" s="345"/>
      <c r="I661" s="345"/>
      <c r="J661" s="345"/>
      <c r="K661" s="345"/>
      <c r="L661" s="345"/>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0"/>
    </row>
    <row r="662" spans="1:44" ht="15.75" customHeight="1">
      <c r="A662" s="50"/>
      <c r="B662" s="50"/>
      <c r="C662" s="345"/>
      <c r="D662" s="50"/>
      <c r="E662" s="50"/>
      <c r="F662" s="50"/>
      <c r="G662" s="345"/>
      <c r="H662" s="345"/>
      <c r="I662" s="345"/>
      <c r="J662" s="345"/>
      <c r="K662" s="345"/>
      <c r="L662" s="345"/>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row>
    <row r="663" spans="1:44" ht="15.75" customHeight="1">
      <c r="A663" s="50"/>
      <c r="B663" s="50"/>
      <c r="C663" s="345"/>
      <c r="D663" s="50"/>
      <c r="E663" s="50"/>
      <c r="F663" s="50"/>
      <c r="G663" s="345"/>
      <c r="H663" s="345"/>
      <c r="I663" s="345"/>
      <c r="J663" s="345"/>
      <c r="K663" s="345"/>
      <c r="L663" s="345"/>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0"/>
    </row>
    <row r="664" spans="1:44" ht="15.75" customHeight="1">
      <c r="A664" s="50"/>
      <c r="B664" s="50"/>
      <c r="C664" s="345"/>
      <c r="D664" s="50"/>
      <c r="E664" s="50"/>
      <c r="F664" s="50"/>
      <c r="G664" s="345"/>
      <c r="H664" s="345"/>
      <c r="I664" s="345"/>
      <c r="J664" s="345"/>
      <c r="K664" s="345"/>
      <c r="L664" s="345"/>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row>
    <row r="665" spans="1:44" ht="15.75" customHeight="1">
      <c r="A665" s="50"/>
      <c r="B665" s="50"/>
      <c r="C665" s="345"/>
      <c r="D665" s="50"/>
      <c r="E665" s="50"/>
      <c r="F665" s="50"/>
      <c r="G665" s="345"/>
      <c r="H665" s="345"/>
      <c r="I665" s="345"/>
      <c r="J665" s="345"/>
      <c r="K665" s="345"/>
      <c r="L665" s="345"/>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0"/>
      <c r="AP665" s="50"/>
      <c r="AQ665" s="50"/>
      <c r="AR665" s="50"/>
    </row>
    <row r="666" spans="1:44" ht="15.75" customHeight="1">
      <c r="A666" s="50"/>
      <c r="B666" s="50"/>
      <c r="C666" s="345"/>
      <c r="D666" s="50"/>
      <c r="E666" s="50"/>
      <c r="F666" s="50"/>
      <c r="G666" s="345"/>
      <c r="H666" s="345"/>
      <c r="I666" s="345"/>
      <c r="J666" s="345"/>
      <c r="K666" s="345"/>
      <c r="L666" s="345"/>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0"/>
      <c r="AP666" s="50"/>
      <c r="AQ666" s="50"/>
      <c r="AR666" s="50"/>
    </row>
    <row r="667" spans="1:44" ht="15.75" customHeight="1">
      <c r="A667" s="50"/>
      <c r="B667" s="50"/>
      <c r="C667" s="345"/>
      <c r="D667" s="50"/>
      <c r="E667" s="50"/>
      <c r="F667" s="50"/>
      <c r="G667" s="345"/>
      <c r="H667" s="345"/>
      <c r="I667" s="345"/>
      <c r="J667" s="345"/>
      <c r="K667" s="345"/>
      <c r="L667" s="345"/>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0"/>
    </row>
    <row r="668" spans="1:44" ht="15.75" customHeight="1">
      <c r="A668" s="50"/>
      <c r="B668" s="50"/>
      <c r="C668" s="345"/>
      <c r="D668" s="50"/>
      <c r="E668" s="50"/>
      <c r="F668" s="50"/>
      <c r="G668" s="345"/>
      <c r="H668" s="345"/>
      <c r="I668" s="345"/>
      <c r="J668" s="345"/>
      <c r="K668" s="345"/>
      <c r="L668" s="345"/>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0"/>
    </row>
    <row r="669" spans="1:44" ht="15.75" customHeight="1">
      <c r="A669" s="50"/>
      <c r="B669" s="50"/>
      <c r="C669" s="345"/>
      <c r="D669" s="50"/>
      <c r="E669" s="50"/>
      <c r="F669" s="50"/>
      <c r="G669" s="345"/>
      <c r="H669" s="345"/>
      <c r="I669" s="345"/>
      <c r="J669" s="345"/>
      <c r="K669" s="345"/>
      <c r="L669" s="345"/>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0"/>
      <c r="AP669" s="50"/>
      <c r="AQ669" s="50"/>
      <c r="AR669" s="50"/>
    </row>
    <row r="670" spans="1:44" ht="15.75" customHeight="1">
      <c r="A670" s="50"/>
      <c r="B670" s="50"/>
      <c r="C670" s="345"/>
      <c r="D670" s="50"/>
      <c r="E670" s="50"/>
      <c r="F670" s="50"/>
      <c r="G670" s="345"/>
      <c r="H670" s="345"/>
      <c r="I670" s="345"/>
      <c r="J670" s="345"/>
      <c r="K670" s="345"/>
      <c r="L670" s="345"/>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row>
    <row r="671" spans="1:44" ht="15.75" customHeight="1">
      <c r="A671" s="50"/>
      <c r="B671" s="50"/>
      <c r="C671" s="345"/>
      <c r="D671" s="50"/>
      <c r="E671" s="50"/>
      <c r="F671" s="50"/>
      <c r="G671" s="345"/>
      <c r="H671" s="345"/>
      <c r="I671" s="345"/>
      <c r="J671" s="345"/>
      <c r="K671" s="345"/>
      <c r="L671" s="345"/>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0"/>
    </row>
    <row r="672" spans="1:44" ht="15.75" customHeight="1">
      <c r="A672" s="50"/>
      <c r="B672" s="50"/>
      <c r="C672" s="345"/>
      <c r="D672" s="50"/>
      <c r="E672" s="50"/>
      <c r="F672" s="50"/>
      <c r="G672" s="345"/>
      <c r="H672" s="345"/>
      <c r="I672" s="345"/>
      <c r="J672" s="345"/>
      <c r="K672" s="345"/>
      <c r="L672" s="345"/>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0"/>
    </row>
    <row r="673" spans="1:44" ht="15.75" customHeight="1">
      <c r="A673" s="50"/>
      <c r="B673" s="50"/>
      <c r="C673" s="345"/>
      <c r="D673" s="50"/>
      <c r="E673" s="50"/>
      <c r="F673" s="50"/>
      <c r="G673" s="345"/>
      <c r="H673" s="345"/>
      <c r="I673" s="345"/>
      <c r="J673" s="345"/>
      <c r="K673" s="345"/>
      <c r="L673" s="345"/>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0"/>
      <c r="AP673" s="50"/>
      <c r="AQ673" s="50"/>
      <c r="AR673" s="50"/>
    </row>
    <row r="674" spans="1:44" ht="15.75" customHeight="1">
      <c r="A674" s="50"/>
      <c r="B674" s="50"/>
      <c r="C674" s="345"/>
      <c r="D674" s="50"/>
      <c r="E674" s="50"/>
      <c r="F674" s="50"/>
      <c r="G674" s="345"/>
      <c r="H674" s="345"/>
      <c r="I674" s="345"/>
      <c r="J674" s="345"/>
      <c r="K674" s="345"/>
      <c r="L674" s="345"/>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0"/>
    </row>
    <row r="675" spans="1:44" ht="15.75" customHeight="1">
      <c r="A675" s="50"/>
      <c r="B675" s="50"/>
      <c r="C675" s="345"/>
      <c r="D675" s="50"/>
      <c r="E675" s="50"/>
      <c r="F675" s="50"/>
      <c r="G675" s="345"/>
      <c r="H675" s="345"/>
      <c r="I675" s="345"/>
      <c r="J675" s="345"/>
      <c r="K675" s="345"/>
      <c r="L675" s="345"/>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row>
    <row r="676" spans="1:44" ht="15.75" customHeight="1">
      <c r="A676" s="50"/>
      <c r="B676" s="50"/>
      <c r="C676" s="345"/>
      <c r="D676" s="50"/>
      <c r="E676" s="50"/>
      <c r="F676" s="50"/>
      <c r="G676" s="345"/>
      <c r="H676" s="345"/>
      <c r="I676" s="345"/>
      <c r="J676" s="345"/>
      <c r="K676" s="345"/>
      <c r="L676" s="345"/>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0"/>
    </row>
    <row r="677" spans="1:44" ht="15.75" customHeight="1">
      <c r="A677" s="50"/>
      <c r="B677" s="50"/>
      <c r="C677" s="345"/>
      <c r="D677" s="50"/>
      <c r="E677" s="50"/>
      <c r="F677" s="50"/>
      <c r="G677" s="345"/>
      <c r="H677" s="345"/>
      <c r="I677" s="345"/>
      <c r="J677" s="345"/>
      <c r="K677" s="345"/>
      <c r="L677" s="345"/>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0"/>
      <c r="AP677" s="50"/>
      <c r="AQ677" s="50"/>
      <c r="AR677" s="50"/>
    </row>
    <row r="678" spans="1:44" ht="15.75" customHeight="1">
      <c r="A678" s="50"/>
      <c r="B678" s="50"/>
      <c r="C678" s="345"/>
      <c r="D678" s="50"/>
      <c r="E678" s="50"/>
      <c r="F678" s="50"/>
      <c r="G678" s="345"/>
      <c r="H678" s="345"/>
      <c r="I678" s="345"/>
      <c r="J678" s="345"/>
      <c r="K678" s="345"/>
      <c r="L678" s="345"/>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0"/>
    </row>
    <row r="679" spans="1:44" ht="15.75" customHeight="1">
      <c r="A679" s="50"/>
      <c r="B679" s="50"/>
      <c r="C679" s="345"/>
      <c r="D679" s="50"/>
      <c r="E679" s="50"/>
      <c r="F679" s="50"/>
      <c r="G679" s="345"/>
      <c r="H679" s="345"/>
      <c r="I679" s="345"/>
      <c r="J679" s="345"/>
      <c r="K679" s="345"/>
      <c r="L679" s="345"/>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0"/>
    </row>
    <row r="680" spans="1:44" ht="15.75" customHeight="1">
      <c r="A680" s="50"/>
      <c r="B680" s="50"/>
      <c r="C680" s="345"/>
      <c r="D680" s="50"/>
      <c r="E680" s="50"/>
      <c r="F680" s="50"/>
      <c r="G680" s="345"/>
      <c r="H680" s="345"/>
      <c r="I680" s="345"/>
      <c r="J680" s="345"/>
      <c r="K680" s="345"/>
      <c r="L680" s="345"/>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0"/>
    </row>
    <row r="681" spans="1:44" ht="15.75" customHeight="1">
      <c r="A681" s="50"/>
      <c r="B681" s="50"/>
      <c r="C681" s="345"/>
      <c r="D681" s="50"/>
      <c r="E681" s="50"/>
      <c r="F681" s="50"/>
      <c r="G681" s="345"/>
      <c r="H681" s="345"/>
      <c r="I681" s="345"/>
      <c r="J681" s="345"/>
      <c r="K681" s="345"/>
      <c r="L681" s="345"/>
      <c r="M681" s="50"/>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0"/>
      <c r="AP681" s="50"/>
      <c r="AQ681" s="50"/>
      <c r="AR681" s="50"/>
    </row>
    <row r="682" spans="1:44" ht="15.75" customHeight="1">
      <c r="A682" s="50"/>
      <c r="B682" s="50"/>
      <c r="C682" s="345"/>
      <c r="D682" s="50"/>
      <c r="E682" s="50"/>
      <c r="F682" s="50"/>
      <c r="G682" s="345"/>
      <c r="H682" s="345"/>
      <c r="I682" s="345"/>
      <c r="J682" s="345"/>
      <c r="K682" s="345"/>
      <c r="L682" s="345"/>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row>
    <row r="683" spans="1:44" ht="15.75" customHeight="1">
      <c r="A683" s="50"/>
      <c r="B683" s="50"/>
      <c r="C683" s="345"/>
      <c r="D683" s="50"/>
      <c r="E683" s="50"/>
      <c r="F683" s="50"/>
      <c r="G683" s="345"/>
      <c r="H683" s="345"/>
      <c r="I683" s="345"/>
      <c r="J683" s="345"/>
      <c r="K683" s="345"/>
      <c r="L683" s="345"/>
      <c r="M683" s="50"/>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0"/>
      <c r="AP683" s="50"/>
      <c r="AQ683" s="50"/>
      <c r="AR683" s="50"/>
    </row>
    <row r="684" spans="1:44" ht="15.75" customHeight="1">
      <c r="A684" s="50"/>
      <c r="B684" s="50"/>
      <c r="C684" s="345"/>
      <c r="D684" s="50"/>
      <c r="E684" s="50"/>
      <c r="F684" s="50"/>
      <c r="G684" s="345"/>
      <c r="H684" s="345"/>
      <c r="I684" s="345"/>
      <c r="J684" s="345"/>
      <c r="K684" s="345"/>
      <c r="L684" s="345"/>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row>
    <row r="685" spans="1:44" ht="15.75" customHeight="1">
      <c r="A685" s="50"/>
      <c r="B685" s="50"/>
      <c r="C685" s="345"/>
      <c r="D685" s="50"/>
      <c r="E685" s="50"/>
      <c r="F685" s="50"/>
      <c r="G685" s="345"/>
      <c r="H685" s="345"/>
      <c r="I685" s="345"/>
      <c r="J685" s="345"/>
      <c r="K685" s="345"/>
      <c r="L685" s="345"/>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0"/>
    </row>
    <row r="686" spans="1:44" ht="15.75" customHeight="1">
      <c r="A686" s="50"/>
      <c r="B686" s="50"/>
      <c r="C686" s="345"/>
      <c r="D686" s="50"/>
      <c r="E686" s="50"/>
      <c r="F686" s="50"/>
      <c r="G686" s="345"/>
      <c r="H686" s="345"/>
      <c r="I686" s="345"/>
      <c r="J686" s="345"/>
      <c r="K686" s="345"/>
      <c r="L686" s="345"/>
      <c r="M686" s="50"/>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0"/>
      <c r="AP686" s="50"/>
      <c r="AQ686" s="50"/>
      <c r="AR686" s="50"/>
    </row>
    <row r="687" spans="1:44" ht="15.75" customHeight="1">
      <c r="A687" s="50"/>
      <c r="B687" s="50"/>
      <c r="C687" s="345"/>
      <c r="D687" s="50"/>
      <c r="E687" s="50"/>
      <c r="F687" s="50"/>
      <c r="G687" s="345"/>
      <c r="H687" s="345"/>
      <c r="I687" s="345"/>
      <c r="J687" s="345"/>
      <c r="K687" s="345"/>
      <c r="L687" s="345"/>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row>
    <row r="688" spans="1:44" ht="15.75" customHeight="1">
      <c r="A688" s="50"/>
      <c r="B688" s="50"/>
      <c r="C688" s="345"/>
      <c r="D688" s="50"/>
      <c r="E688" s="50"/>
      <c r="F688" s="50"/>
      <c r="G688" s="345"/>
      <c r="H688" s="345"/>
      <c r="I688" s="345"/>
      <c r="J688" s="345"/>
      <c r="K688" s="345"/>
      <c r="L688" s="345"/>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0"/>
    </row>
    <row r="689" spans="1:44" ht="15.75" customHeight="1">
      <c r="A689" s="50"/>
      <c r="B689" s="50"/>
      <c r="C689" s="345"/>
      <c r="D689" s="50"/>
      <c r="E689" s="50"/>
      <c r="F689" s="50"/>
      <c r="G689" s="345"/>
      <c r="H689" s="345"/>
      <c r="I689" s="345"/>
      <c r="J689" s="345"/>
      <c r="K689" s="345"/>
      <c r="L689" s="345"/>
      <c r="M689" s="50"/>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0"/>
      <c r="AP689" s="50"/>
      <c r="AQ689" s="50"/>
      <c r="AR689" s="50"/>
    </row>
    <row r="690" spans="1:44" ht="15.75" customHeight="1">
      <c r="A690" s="50"/>
      <c r="B690" s="50"/>
      <c r="C690" s="345"/>
      <c r="D690" s="50"/>
      <c r="E690" s="50"/>
      <c r="F690" s="50"/>
      <c r="G690" s="345"/>
      <c r="H690" s="345"/>
      <c r="I690" s="345"/>
      <c r="J690" s="345"/>
      <c r="K690" s="345"/>
      <c r="L690" s="345"/>
      <c r="M690" s="50"/>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0"/>
      <c r="AP690" s="50"/>
      <c r="AQ690" s="50"/>
      <c r="AR690" s="50"/>
    </row>
    <row r="691" spans="1:44" ht="15.75" customHeight="1">
      <c r="A691" s="50"/>
      <c r="B691" s="50"/>
      <c r="C691" s="345"/>
      <c r="D691" s="50"/>
      <c r="E691" s="50"/>
      <c r="F691" s="50"/>
      <c r="G691" s="345"/>
      <c r="H691" s="345"/>
      <c r="I691" s="345"/>
      <c r="J691" s="345"/>
      <c r="K691" s="345"/>
      <c r="L691" s="345"/>
      <c r="M691" s="50"/>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0"/>
      <c r="AP691" s="50"/>
      <c r="AQ691" s="50"/>
      <c r="AR691" s="50"/>
    </row>
    <row r="692" spans="1:44" ht="15.75" customHeight="1">
      <c r="A692" s="50"/>
      <c r="B692" s="50"/>
      <c r="C692" s="345"/>
      <c r="D692" s="50"/>
      <c r="E692" s="50"/>
      <c r="F692" s="50"/>
      <c r="G692" s="345"/>
      <c r="H692" s="345"/>
      <c r="I692" s="345"/>
      <c r="J692" s="345"/>
      <c r="K692" s="345"/>
      <c r="L692" s="345"/>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0"/>
    </row>
    <row r="693" spans="1:44" ht="15.75" customHeight="1">
      <c r="A693" s="50"/>
      <c r="B693" s="50"/>
      <c r="C693" s="345"/>
      <c r="D693" s="50"/>
      <c r="E693" s="50"/>
      <c r="F693" s="50"/>
      <c r="G693" s="345"/>
      <c r="H693" s="345"/>
      <c r="I693" s="345"/>
      <c r="J693" s="345"/>
      <c r="K693" s="345"/>
      <c r="L693" s="345"/>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row>
    <row r="694" spans="1:44" ht="15.75" customHeight="1">
      <c r="A694" s="50"/>
      <c r="B694" s="50"/>
      <c r="C694" s="345"/>
      <c r="D694" s="50"/>
      <c r="E694" s="50"/>
      <c r="F694" s="50"/>
      <c r="G694" s="345"/>
      <c r="H694" s="345"/>
      <c r="I694" s="345"/>
      <c r="J694" s="345"/>
      <c r="K694" s="345"/>
      <c r="L694" s="345"/>
      <c r="M694" s="5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0"/>
      <c r="AP694" s="50"/>
      <c r="AQ694" s="50"/>
      <c r="AR694" s="50"/>
    </row>
    <row r="695" spans="1:44" ht="15.75" customHeight="1">
      <c r="A695" s="50"/>
      <c r="B695" s="50"/>
      <c r="C695" s="345"/>
      <c r="D695" s="50"/>
      <c r="E695" s="50"/>
      <c r="F695" s="50"/>
      <c r="G695" s="345"/>
      <c r="H695" s="345"/>
      <c r="I695" s="345"/>
      <c r="J695" s="345"/>
      <c r="K695" s="345"/>
      <c r="L695" s="345"/>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0"/>
    </row>
    <row r="696" spans="1:44" ht="15.75" customHeight="1">
      <c r="A696" s="50"/>
      <c r="B696" s="50"/>
      <c r="C696" s="345"/>
      <c r="D696" s="50"/>
      <c r="E696" s="50"/>
      <c r="F696" s="50"/>
      <c r="G696" s="345"/>
      <c r="H696" s="345"/>
      <c r="I696" s="345"/>
      <c r="J696" s="345"/>
      <c r="K696" s="345"/>
      <c r="L696" s="345"/>
      <c r="M696" s="50"/>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0"/>
      <c r="AP696" s="50"/>
      <c r="AQ696" s="50"/>
      <c r="AR696" s="50"/>
    </row>
    <row r="697" spans="1:44" ht="15.75" customHeight="1">
      <c r="A697" s="50"/>
      <c r="B697" s="50"/>
      <c r="C697" s="345"/>
      <c r="D697" s="50"/>
      <c r="E697" s="50"/>
      <c r="F697" s="50"/>
      <c r="G697" s="345"/>
      <c r="H697" s="345"/>
      <c r="I697" s="345"/>
      <c r="J697" s="345"/>
      <c r="K697" s="345"/>
      <c r="L697" s="345"/>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0"/>
      <c r="AP697" s="50"/>
      <c r="AQ697" s="50"/>
      <c r="AR697" s="50"/>
    </row>
    <row r="698" spans="1:44" ht="15.75" customHeight="1">
      <c r="A698" s="50"/>
      <c r="B698" s="50"/>
      <c r="C698" s="345"/>
      <c r="D698" s="50"/>
      <c r="E698" s="50"/>
      <c r="F698" s="50"/>
      <c r="G698" s="345"/>
      <c r="H698" s="345"/>
      <c r="I698" s="345"/>
      <c r="J698" s="345"/>
      <c r="K698" s="345"/>
      <c r="L698" s="345"/>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row>
    <row r="699" spans="1:44" ht="15.75" customHeight="1">
      <c r="A699" s="50"/>
      <c r="B699" s="50"/>
      <c r="C699" s="345"/>
      <c r="D699" s="50"/>
      <c r="E699" s="50"/>
      <c r="F699" s="50"/>
      <c r="G699" s="345"/>
      <c r="H699" s="345"/>
      <c r="I699" s="345"/>
      <c r="J699" s="345"/>
      <c r="K699" s="345"/>
      <c r="L699" s="345"/>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0"/>
      <c r="AP699" s="50"/>
      <c r="AQ699" s="50"/>
      <c r="AR699" s="50"/>
    </row>
    <row r="700" spans="1:44" ht="15.75" customHeight="1">
      <c r="A700" s="50"/>
      <c r="B700" s="50"/>
      <c r="C700" s="345"/>
      <c r="D700" s="50"/>
      <c r="E700" s="50"/>
      <c r="F700" s="50"/>
      <c r="G700" s="345"/>
      <c r="H700" s="345"/>
      <c r="I700" s="345"/>
      <c r="J700" s="345"/>
      <c r="K700" s="345"/>
      <c r="L700" s="345"/>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0"/>
    </row>
    <row r="701" spans="1:44" ht="15.75" customHeight="1">
      <c r="A701" s="50"/>
      <c r="B701" s="50"/>
      <c r="C701" s="345"/>
      <c r="D701" s="50"/>
      <c r="E701" s="50"/>
      <c r="F701" s="50"/>
      <c r="G701" s="345"/>
      <c r="H701" s="345"/>
      <c r="I701" s="345"/>
      <c r="J701" s="345"/>
      <c r="K701" s="345"/>
      <c r="L701" s="345"/>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0"/>
      <c r="AP701" s="50"/>
      <c r="AQ701" s="50"/>
      <c r="AR701" s="50"/>
    </row>
    <row r="702" spans="1:44" ht="15.75" customHeight="1">
      <c r="A702" s="50"/>
      <c r="B702" s="50"/>
      <c r="C702" s="345"/>
      <c r="D702" s="50"/>
      <c r="E702" s="50"/>
      <c r="F702" s="50"/>
      <c r="G702" s="345"/>
      <c r="H702" s="345"/>
      <c r="I702" s="345"/>
      <c r="J702" s="345"/>
      <c r="K702" s="345"/>
      <c r="L702" s="345"/>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0"/>
      <c r="AP702" s="50"/>
      <c r="AQ702" s="50"/>
      <c r="AR702" s="50"/>
    </row>
    <row r="703" spans="1:44" ht="15.75" customHeight="1">
      <c r="A703" s="50"/>
      <c r="B703" s="50"/>
      <c r="C703" s="345"/>
      <c r="D703" s="50"/>
      <c r="E703" s="50"/>
      <c r="F703" s="50"/>
      <c r="G703" s="345"/>
      <c r="H703" s="345"/>
      <c r="I703" s="345"/>
      <c r="J703" s="345"/>
      <c r="K703" s="345"/>
      <c r="L703" s="345"/>
      <c r="M703" s="50"/>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0"/>
      <c r="AP703" s="50"/>
      <c r="AQ703" s="50"/>
      <c r="AR703" s="50"/>
    </row>
    <row r="704" spans="1:44" ht="15.75" customHeight="1">
      <c r="A704" s="50"/>
      <c r="B704" s="50"/>
      <c r="C704" s="345"/>
      <c r="D704" s="50"/>
      <c r="E704" s="50"/>
      <c r="F704" s="50"/>
      <c r="G704" s="345"/>
      <c r="H704" s="345"/>
      <c r="I704" s="345"/>
      <c r="J704" s="345"/>
      <c r="K704" s="345"/>
      <c r="L704" s="345"/>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0"/>
    </row>
    <row r="705" spans="1:44" ht="15.75" customHeight="1">
      <c r="A705" s="50"/>
      <c r="B705" s="50"/>
      <c r="C705" s="345"/>
      <c r="D705" s="50"/>
      <c r="E705" s="50"/>
      <c r="F705" s="50"/>
      <c r="G705" s="345"/>
      <c r="H705" s="345"/>
      <c r="I705" s="345"/>
      <c r="J705" s="345"/>
      <c r="K705" s="345"/>
      <c r="L705" s="345"/>
      <c r="M705" s="50"/>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0"/>
      <c r="AP705" s="50"/>
      <c r="AQ705" s="50"/>
      <c r="AR705" s="50"/>
    </row>
    <row r="706" spans="1:44" ht="15.75" customHeight="1">
      <c r="A706" s="50"/>
      <c r="B706" s="50"/>
      <c r="C706" s="345"/>
      <c r="D706" s="50"/>
      <c r="E706" s="50"/>
      <c r="F706" s="50"/>
      <c r="G706" s="345"/>
      <c r="H706" s="345"/>
      <c r="I706" s="345"/>
      <c r="J706" s="345"/>
      <c r="K706" s="345"/>
      <c r="L706" s="345"/>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row>
    <row r="707" spans="1:44" ht="15.75" customHeight="1">
      <c r="A707" s="50"/>
      <c r="B707" s="50"/>
      <c r="C707" s="345"/>
      <c r="D707" s="50"/>
      <c r="E707" s="50"/>
      <c r="F707" s="50"/>
      <c r="G707" s="345"/>
      <c r="H707" s="345"/>
      <c r="I707" s="345"/>
      <c r="J707" s="345"/>
      <c r="K707" s="345"/>
      <c r="L707" s="345"/>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row>
    <row r="708" spans="1:44" ht="15.75" customHeight="1">
      <c r="A708" s="50"/>
      <c r="B708" s="50"/>
      <c r="C708" s="345"/>
      <c r="D708" s="50"/>
      <c r="E708" s="50"/>
      <c r="F708" s="50"/>
      <c r="G708" s="345"/>
      <c r="H708" s="345"/>
      <c r="I708" s="345"/>
      <c r="J708" s="345"/>
      <c r="K708" s="345"/>
      <c r="L708" s="345"/>
      <c r="M708" s="50"/>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0"/>
      <c r="AP708" s="50"/>
      <c r="AQ708" s="50"/>
      <c r="AR708" s="50"/>
    </row>
    <row r="709" spans="1:44" ht="15.75" customHeight="1">
      <c r="A709" s="50"/>
      <c r="B709" s="50"/>
      <c r="C709" s="345"/>
      <c r="D709" s="50"/>
      <c r="E709" s="50"/>
      <c r="F709" s="50"/>
      <c r="G709" s="345"/>
      <c r="H709" s="345"/>
      <c r="I709" s="345"/>
      <c r="J709" s="345"/>
      <c r="K709" s="345"/>
      <c r="L709" s="345"/>
      <c r="M709" s="50"/>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0"/>
      <c r="AP709" s="50"/>
      <c r="AQ709" s="50"/>
      <c r="AR709" s="50"/>
    </row>
    <row r="710" spans="1:44" ht="15.75" customHeight="1">
      <c r="A710" s="50"/>
      <c r="B710" s="50"/>
      <c r="C710" s="345"/>
      <c r="D710" s="50"/>
      <c r="E710" s="50"/>
      <c r="F710" s="50"/>
      <c r="G710" s="345"/>
      <c r="H710" s="345"/>
      <c r="I710" s="345"/>
      <c r="J710" s="345"/>
      <c r="K710" s="345"/>
      <c r="L710" s="345"/>
      <c r="M710" s="50"/>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0"/>
      <c r="AP710" s="50"/>
      <c r="AQ710" s="50"/>
      <c r="AR710" s="50"/>
    </row>
    <row r="711" spans="1:44" ht="15.75" customHeight="1">
      <c r="A711" s="50"/>
      <c r="B711" s="50"/>
      <c r="C711" s="345"/>
      <c r="D711" s="50"/>
      <c r="E711" s="50"/>
      <c r="F711" s="50"/>
      <c r="G711" s="345"/>
      <c r="H711" s="345"/>
      <c r="I711" s="345"/>
      <c r="J711" s="345"/>
      <c r="K711" s="345"/>
      <c r="L711" s="345"/>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0"/>
    </row>
    <row r="712" spans="1:44" ht="15.75" customHeight="1">
      <c r="A712" s="50"/>
      <c r="B712" s="50"/>
      <c r="C712" s="345"/>
      <c r="D712" s="50"/>
      <c r="E712" s="50"/>
      <c r="F712" s="50"/>
      <c r="G712" s="345"/>
      <c r="H712" s="345"/>
      <c r="I712" s="345"/>
      <c r="J712" s="345"/>
      <c r="K712" s="345"/>
      <c r="L712" s="345"/>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0"/>
    </row>
    <row r="713" spans="1:44" ht="15.75" customHeight="1">
      <c r="A713" s="50"/>
      <c r="B713" s="50"/>
      <c r="C713" s="345"/>
      <c r="D713" s="50"/>
      <c r="E713" s="50"/>
      <c r="F713" s="50"/>
      <c r="G713" s="345"/>
      <c r="H713" s="345"/>
      <c r="I713" s="345"/>
      <c r="J713" s="345"/>
      <c r="K713" s="345"/>
      <c r="L713" s="345"/>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0"/>
      <c r="AP713" s="50"/>
      <c r="AQ713" s="50"/>
      <c r="AR713" s="50"/>
    </row>
    <row r="714" spans="1:44" ht="15.75" customHeight="1">
      <c r="A714" s="50"/>
      <c r="B714" s="50"/>
      <c r="C714" s="345"/>
      <c r="D714" s="50"/>
      <c r="E714" s="50"/>
      <c r="F714" s="50"/>
      <c r="G714" s="345"/>
      <c r="H714" s="345"/>
      <c r="I714" s="345"/>
      <c r="J714" s="345"/>
      <c r="K714" s="345"/>
      <c r="L714" s="345"/>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0"/>
    </row>
    <row r="715" spans="1:44" ht="15.75" customHeight="1">
      <c r="A715" s="50"/>
      <c r="B715" s="50"/>
      <c r="C715" s="345"/>
      <c r="D715" s="50"/>
      <c r="E715" s="50"/>
      <c r="F715" s="50"/>
      <c r="G715" s="345"/>
      <c r="H715" s="345"/>
      <c r="I715" s="345"/>
      <c r="J715" s="345"/>
      <c r="K715" s="345"/>
      <c r="L715" s="345"/>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0"/>
      <c r="AP715" s="50"/>
      <c r="AQ715" s="50"/>
      <c r="AR715" s="50"/>
    </row>
    <row r="716" spans="1:44" ht="15.75" customHeight="1">
      <c r="A716" s="50"/>
      <c r="B716" s="50"/>
      <c r="C716" s="345"/>
      <c r="D716" s="50"/>
      <c r="E716" s="50"/>
      <c r="F716" s="50"/>
      <c r="G716" s="345"/>
      <c r="H716" s="345"/>
      <c r="I716" s="345"/>
      <c r="J716" s="345"/>
      <c r="K716" s="345"/>
      <c r="L716" s="345"/>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0"/>
    </row>
    <row r="717" spans="1:44" ht="15.75" customHeight="1">
      <c r="A717" s="50"/>
      <c r="B717" s="50"/>
      <c r="C717" s="345"/>
      <c r="D717" s="50"/>
      <c r="E717" s="50"/>
      <c r="F717" s="50"/>
      <c r="G717" s="345"/>
      <c r="H717" s="345"/>
      <c r="I717" s="345"/>
      <c r="J717" s="345"/>
      <c r="K717" s="345"/>
      <c r="L717" s="345"/>
      <c r="M717" s="50"/>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0"/>
      <c r="AP717" s="50"/>
      <c r="AQ717" s="50"/>
      <c r="AR717" s="50"/>
    </row>
    <row r="718" spans="1:44" ht="15.75" customHeight="1">
      <c r="A718" s="50"/>
      <c r="B718" s="50"/>
      <c r="C718" s="345"/>
      <c r="D718" s="50"/>
      <c r="E718" s="50"/>
      <c r="F718" s="50"/>
      <c r="G718" s="345"/>
      <c r="H718" s="345"/>
      <c r="I718" s="345"/>
      <c r="J718" s="345"/>
      <c r="K718" s="345"/>
      <c r="L718" s="345"/>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0"/>
    </row>
    <row r="719" spans="1:44" ht="15.75" customHeight="1">
      <c r="A719" s="50"/>
      <c r="B719" s="50"/>
      <c r="C719" s="345"/>
      <c r="D719" s="50"/>
      <c r="E719" s="50"/>
      <c r="F719" s="50"/>
      <c r="G719" s="345"/>
      <c r="H719" s="345"/>
      <c r="I719" s="345"/>
      <c r="J719" s="345"/>
      <c r="K719" s="345"/>
      <c r="L719" s="345"/>
      <c r="M719" s="50"/>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0"/>
      <c r="AP719" s="50"/>
      <c r="AQ719" s="50"/>
      <c r="AR719" s="50"/>
    </row>
    <row r="720" spans="1:44" ht="15.75" customHeight="1">
      <c r="A720" s="50"/>
      <c r="B720" s="50"/>
      <c r="C720" s="345"/>
      <c r="D720" s="50"/>
      <c r="E720" s="50"/>
      <c r="F720" s="50"/>
      <c r="G720" s="345"/>
      <c r="H720" s="345"/>
      <c r="I720" s="345"/>
      <c r="J720" s="345"/>
      <c r="K720" s="345"/>
      <c r="L720" s="345"/>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0"/>
    </row>
    <row r="721" spans="1:44" ht="15.75" customHeight="1">
      <c r="A721" s="50"/>
      <c r="B721" s="50"/>
      <c r="C721" s="345"/>
      <c r="D721" s="50"/>
      <c r="E721" s="50"/>
      <c r="F721" s="50"/>
      <c r="G721" s="345"/>
      <c r="H721" s="345"/>
      <c r="I721" s="345"/>
      <c r="J721" s="345"/>
      <c r="K721" s="345"/>
      <c r="L721" s="345"/>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0"/>
    </row>
    <row r="722" spans="1:44" ht="15.75" customHeight="1">
      <c r="A722" s="50"/>
      <c r="B722" s="50"/>
      <c r="C722" s="345"/>
      <c r="D722" s="50"/>
      <c r="E722" s="50"/>
      <c r="F722" s="50"/>
      <c r="G722" s="345"/>
      <c r="H722" s="345"/>
      <c r="I722" s="345"/>
      <c r="J722" s="345"/>
      <c r="K722" s="345"/>
      <c r="L722" s="345"/>
      <c r="M722" s="50"/>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0"/>
      <c r="AP722" s="50"/>
      <c r="AQ722" s="50"/>
      <c r="AR722" s="50"/>
    </row>
    <row r="723" spans="1:44" ht="15.75" customHeight="1">
      <c r="A723" s="50"/>
      <c r="B723" s="50"/>
      <c r="C723" s="345"/>
      <c r="D723" s="50"/>
      <c r="E723" s="50"/>
      <c r="F723" s="50"/>
      <c r="G723" s="345"/>
      <c r="H723" s="345"/>
      <c r="I723" s="345"/>
      <c r="J723" s="345"/>
      <c r="K723" s="345"/>
      <c r="L723" s="345"/>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0"/>
    </row>
    <row r="724" spans="1:44" ht="15.75" customHeight="1">
      <c r="A724" s="50"/>
      <c r="B724" s="50"/>
      <c r="C724" s="345"/>
      <c r="D724" s="50"/>
      <c r="E724" s="50"/>
      <c r="F724" s="50"/>
      <c r="G724" s="345"/>
      <c r="H724" s="345"/>
      <c r="I724" s="345"/>
      <c r="J724" s="345"/>
      <c r="K724" s="345"/>
      <c r="L724" s="345"/>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0"/>
    </row>
    <row r="725" spans="1:44" ht="15.75" customHeight="1">
      <c r="A725" s="50"/>
      <c r="B725" s="50"/>
      <c r="C725" s="345"/>
      <c r="D725" s="50"/>
      <c r="E725" s="50"/>
      <c r="F725" s="50"/>
      <c r="G725" s="345"/>
      <c r="H725" s="345"/>
      <c r="I725" s="345"/>
      <c r="J725" s="345"/>
      <c r="K725" s="345"/>
      <c r="L725" s="345"/>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0"/>
    </row>
    <row r="726" spans="1:44" ht="15.75" customHeight="1">
      <c r="A726" s="50"/>
      <c r="B726" s="50"/>
      <c r="C726" s="345"/>
      <c r="D726" s="50"/>
      <c r="E726" s="50"/>
      <c r="F726" s="50"/>
      <c r="G726" s="345"/>
      <c r="H726" s="345"/>
      <c r="I726" s="345"/>
      <c r="J726" s="345"/>
      <c r="K726" s="345"/>
      <c r="L726" s="345"/>
      <c r="M726" s="50"/>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0"/>
      <c r="AP726" s="50"/>
      <c r="AQ726" s="50"/>
      <c r="AR726" s="50"/>
    </row>
    <row r="727" spans="1:44" ht="15.75" customHeight="1">
      <c r="A727" s="50"/>
      <c r="B727" s="50"/>
      <c r="C727" s="345"/>
      <c r="D727" s="50"/>
      <c r="E727" s="50"/>
      <c r="F727" s="50"/>
      <c r="G727" s="345"/>
      <c r="H727" s="345"/>
      <c r="I727" s="345"/>
      <c r="J727" s="345"/>
      <c r="K727" s="345"/>
      <c r="L727" s="345"/>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0"/>
    </row>
    <row r="728" spans="1:44" ht="15.75" customHeight="1">
      <c r="A728" s="50"/>
      <c r="B728" s="50"/>
      <c r="C728" s="345"/>
      <c r="D728" s="50"/>
      <c r="E728" s="50"/>
      <c r="F728" s="50"/>
      <c r="G728" s="345"/>
      <c r="H728" s="345"/>
      <c r="I728" s="345"/>
      <c r="J728" s="345"/>
      <c r="K728" s="345"/>
      <c r="L728" s="345"/>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row>
    <row r="729" spans="1:44" ht="15.75" customHeight="1">
      <c r="A729" s="50"/>
      <c r="B729" s="50"/>
      <c r="C729" s="345"/>
      <c r="D729" s="50"/>
      <c r="E729" s="50"/>
      <c r="F729" s="50"/>
      <c r="G729" s="345"/>
      <c r="H729" s="345"/>
      <c r="I729" s="345"/>
      <c r="J729" s="345"/>
      <c r="K729" s="345"/>
      <c r="L729" s="345"/>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0"/>
    </row>
    <row r="730" spans="1:44" ht="15.75" customHeight="1">
      <c r="A730" s="50"/>
      <c r="B730" s="50"/>
      <c r="C730" s="345"/>
      <c r="D730" s="50"/>
      <c r="E730" s="50"/>
      <c r="F730" s="50"/>
      <c r="G730" s="345"/>
      <c r="H730" s="345"/>
      <c r="I730" s="345"/>
      <c r="J730" s="345"/>
      <c r="K730" s="345"/>
      <c r="L730" s="345"/>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0"/>
    </row>
    <row r="731" spans="1:44" ht="15.75" customHeight="1">
      <c r="A731" s="50"/>
      <c r="B731" s="50"/>
      <c r="C731" s="345"/>
      <c r="D731" s="50"/>
      <c r="E731" s="50"/>
      <c r="F731" s="50"/>
      <c r="G731" s="345"/>
      <c r="H731" s="345"/>
      <c r="I731" s="345"/>
      <c r="J731" s="345"/>
      <c r="K731" s="345"/>
      <c r="L731" s="345"/>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0"/>
    </row>
    <row r="732" spans="1:44" ht="15.75" customHeight="1">
      <c r="A732" s="50"/>
      <c r="B732" s="50"/>
      <c r="C732" s="345"/>
      <c r="D732" s="50"/>
      <c r="E732" s="50"/>
      <c r="F732" s="50"/>
      <c r="G732" s="345"/>
      <c r="H732" s="345"/>
      <c r="I732" s="345"/>
      <c r="J732" s="345"/>
      <c r="K732" s="345"/>
      <c r="L732" s="345"/>
      <c r="M732" s="50"/>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0"/>
      <c r="AP732" s="50"/>
      <c r="AQ732" s="50"/>
      <c r="AR732" s="50"/>
    </row>
    <row r="733" spans="1:44" ht="15.75" customHeight="1">
      <c r="A733" s="50"/>
      <c r="B733" s="50"/>
      <c r="C733" s="345"/>
      <c r="D733" s="50"/>
      <c r="E733" s="50"/>
      <c r="F733" s="50"/>
      <c r="G733" s="345"/>
      <c r="H733" s="345"/>
      <c r="I733" s="345"/>
      <c r="J733" s="345"/>
      <c r="K733" s="345"/>
      <c r="L733" s="345"/>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0"/>
    </row>
    <row r="734" spans="1:44" ht="15.75" customHeight="1">
      <c r="A734" s="50"/>
      <c r="B734" s="50"/>
      <c r="C734" s="345"/>
      <c r="D734" s="50"/>
      <c r="E734" s="50"/>
      <c r="F734" s="50"/>
      <c r="G734" s="345"/>
      <c r="H734" s="345"/>
      <c r="I734" s="345"/>
      <c r="J734" s="345"/>
      <c r="K734" s="345"/>
      <c r="L734" s="345"/>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row>
    <row r="735" spans="1:44" ht="15.75" customHeight="1">
      <c r="A735" s="50"/>
      <c r="B735" s="50"/>
      <c r="C735" s="345"/>
      <c r="D735" s="50"/>
      <c r="E735" s="50"/>
      <c r="F735" s="50"/>
      <c r="G735" s="345"/>
      <c r="H735" s="345"/>
      <c r="I735" s="345"/>
      <c r="J735" s="345"/>
      <c r="K735" s="345"/>
      <c r="L735" s="345"/>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row>
    <row r="736" spans="1:44" ht="15.75" customHeight="1">
      <c r="A736" s="50"/>
      <c r="B736" s="50"/>
      <c r="C736" s="345"/>
      <c r="D736" s="50"/>
      <c r="E736" s="50"/>
      <c r="F736" s="50"/>
      <c r="G736" s="345"/>
      <c r="H736" s="345"/>
      <c r="I736" s="345"/>
      <c r="J736" s="345"/>
      <c r="K736" s="345"/>
      <c r="L736" s="345"/>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row>
    <row r="737" spans="1:44" ht="15.75" customHeight="1">
      <c r="A737" s="50"/>
      <c r="B737" s="50"/>
      <c r="C737" s="345"/>
      <c r="D737" s="50"/>
      <c r="E737" s="50"/>
      <c r="F737" s="50"/>
      <c r="G737" s="345"/>
      <c r="H737" s="345"/>
      <c r="I737" s="345"/>
      <c r="J737" s="345"/>
      <c r="K737" s="345"/>
      <c r="L737" s="345"/>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0"/>
    </row>
    <row r="738" spans="1:44" ht="15.75" customHeight="1">
      <c r="A738" s="50"/>
      <c r="B738" s="50"/>
      <c r="C738" s="345"/>
      <c r="D738" s="50"/>
      <c r="E738" s="50"/>
      <c r="F738" s="50"/>
      <c r="G738" s="345"/>
      <c r="H738" s="345"/>
      <c r="I738" s="345"/>
      <c r="J738" s="345"/>
      <c r="K738" s="345"/>
      <c r="L738" s="345"/>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0"/>
    </row>
    <row r="739" spans="1:44" ht="15.75" customHeight="1">
      <c r="A739" s="50"/>
      <c r="B739" s="50"/>
      <c r="C739" s="345"/>
      <c r="D739" s="50"/>
      <c r="E739" s="50"/>
      <c r="F739" s="50"/>
      <c r="G739" s="345"/>
      <c r="H739" s="345"/>
      <c r="I739" s="345"/>
      <c r="J739" s="345"/>
      <c r="K739" s="345"/>
      <c r="L739" s="345"/>
      <c r="M739" s="50"/>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0"/>
      <c r="AP739" s="50"/>
      <c r="AQ739" s="50"/>
      <c r="AR739" s="50"/>
    </row>
    <row r="740" spans="1:44" ht="15.75" customHeight="1">
      <c r="A740" s="50"/>
      <c r="B740" s="50"/>
      <c r="C740" s="345"/>
      <c r="D740" s="50"/>
      <c r="E740" s="50"/>
      <c r="F740" s="50"/>
      <c r="G740" s="345"/>
      <c r="H740" s="345"/>
      <c r="I740" s="345"/>
      <c r="J740" s="345"/>
      <c r="K740" s="345"/>
      <c r="L740" s="345"/>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0"/>
    </row>
    <row r="741" spans="1:44" ht="15.75" customHeight="1">
      <c r="A741" s="50"/>
      <c r="B741" s="50"/>
      <c r="C741" s="345"/>
      <c r="D741" s="50"/>
      <c r="E741" s="50"/>
      <c r="F741" s="50"/>
      <c r="G741" s="345"/>
      <c r="H741" s="345"/>
      <c r="I741" s="345"/>
      <c r="J741" s="345"/>
      <c r="K741" s="345"/>
      <c r="L741" s="345"/>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0"/>
    </row>
    <row r="742" spans="1:44" ht="15.75" customHeight="1">
      <c r="A742" s="50"/>
      <c r="B742" s="50"/>
      <c r="C742" s="345"/>
      <c r="D742" s="50"/>
      <c r="E742" s="50"/>
      <c r="F742" s="50"/>
      <c r="G742" s="345"/>
      <c r="H742" s="345"/>
      <c r="I742" s="345"/>
      <c r="J742" s="345"/>
      <c r="K742" s="345"/>
      <c r="L742" s="345"/>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row>
    <row r="743" spans="1:44" ht="15.75" customHeight="1">
      <c r="A743" s="50"/>
      <c r="B743" s="50"/>
      <c r="C743" s="345"/>
      <c r="D743" s="50"/>
      <c r="E743" s="50"/>
      <c r="F743" s="50"/>
      <c r="G743" s="345"/>
      <c r="H743" s="345"/>
      <c r="I743" s="345"/>
      <c r="J743" s="345"/>
      <c r="K743" s="345"/>
      <c r="L743" s="345"/>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row>
    <row r="744" spans="1:44" ht="15.75" customHeight="1">
      <c r="A744" s="50"/>
      <c r="B744" s="50"/>
      <c r="C744" s="345"/>
      <c r="D744" s="50"/>
      <c r="E744" s="50"/>
      <c r="F744" s="50"/>
      <c r="G744" s="345"/>
      <c r="H744" s="345"/>
      <c r="I744" s="345"/>
      <c r="J744" s="345"/>
      <c r="K744" s="345"/>
      <c r="L744" s="345"/>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row>
    <row r="745" spans="1:44" ht="15.75" customHeight="1">
      <c r="A745" s="50"/>
      <c r="B745" s="50"/>
      <c r="C745" s="345"/>
      <c r="D745" s="50"/>
      <c r="E745" s="50"/>
      <c r="F745" s="50"/>
      <c r="G745" s="345"/>
      <c r="H745" s="345"/>
      <c r="I745" s="345"/>
      <c r="J745" s="345"/>
      <c r="K745" s="345"/>
      <c r="L745" s="345"/>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row>
    <row r="746" spans="1:44" ht="15.75" customHeight="1">
      <c r="A746" s="50"/>
      <c r="B746" s="50"/>
      <c r="C746" s="345"/>
      <c r="D746" s="50"/>
      <c r="E746" s="50"/>
      <c r="F746" s="50"/>
      <c r="G746" s="345"/>
      <c r="H746" s="345"/>
      <c r="I746" s="345"/>
      <c r="J746" s="345"/>
      <c r="K746" s="345"/>
      <c r="L746" s="345"/>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row>
    <row r="747" spans="1:44" ht="15.75" customHeight="1">
      <c r="A747" s="50"/>
      <c r="B747" s="50"/>
      <c r="C747" s="345"/>
      <c r="D747" s="50"/>
      <c r="E747" s="50"/>
      <c r="F747" s="50"/>
      <c r="G747" s="345"/>
      <c r="H747" s="345"/>
      <c r="I747" s="345"/>
      <c r="J747" s="345"/>
      <c r="K747" s="345"/>
      <c r="L747" s="345"/>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row>
    <row r="748" spans="1:44" ht="15.75" customHeight="1">
      <c r="A748" s="50"/>
      <c r="B748" s="50"/>
      <c r="C748" s="345"/>
      <c r="D748" s="50"/>
      <c r="E748" s="50"/>
      <c r="F748" s="50"/>
      <c r="G748" s="345"/>
      <c r="H748" s="345"/>
      <c r="I748" s="345"/>
      <c r="J748" s="345"/>
      <c r="K748" s="345"/>
      <c r="L748" s="345"/>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row>
    <row r="749" spans="1:44" ht="15.75" customHeight="1">
      <c r="A749" s="50"/>
      <c r="B749" s="50"/>
      <c r="C749" s="345"/>
      <c r="D749" s="50"/>
      <c r="E749" s="50"/>
      <c r="F749" s="50"/>
      <c r="G749" s="345"/>
      <c r="H749" s="345"/>
      <c r="I749" s="345"/>
      <c r="J749" s="345"/>
      <c r="K749" s="345"/>
      <c r="L749" s="345"/>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row>
    <row r="750" spans="1:44" ht="15.75" customHeight="1">
      <c r="A750" s="50"/>
      <c r="B750" s="50"/>
      <c r="C750" s="345"/>
      <c r="D750" s="50"/>
      <c r="E750" s="50"/>
      <c r="F750" s="50"/>
      <c r="G750" s="345"/>
      <c r="H750" s="345"/>
      <c r="I750" s="345"/>
      <c r="J750" s="345"/>
      <c r="K750" s="345"/>
      <c r="L750" s="345"/>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row>
    <row r="751" spans="1:44" ht="15.75" customHeight="1">
      <c r="A751" s="50"/>
      <c r="B751" s="50"/>
      <c r="C751" s="345"/>
      <c r="D751" s="50"/>
      <c r="E751" s="50"/>
      <c r="F751" s="50"/>
      <c r="G751" s="345"/>
      <c r="H751" s="345"/>
      <c r="I751" s="345"/>
      <c r="J751" s="345"/>
      <c r="K751" s="345"/>
      <c r="L751" s="345"/>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row>
    <row r="752" spans="1:44" ht="15.75" customHeight="1">
      <c r="A752" s="50"/>
      <c r="B752" s="50"/>
      <c r="C752" s="345"/>
      <c r="D752" s="50"/>
      <c r="E752" s="50"/>
      <c r="F752" s="50"/>
      <c r="G752" s="345"/>
      <c r="H752" s="345"/>
      <c r="I752" s="345"/>
      <c r="J752" s="345"/>
      <c r="K752" s="345"/>
      <c r="L752" s="345"/>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row>
    <row r="753" spans="1:44" ht="15.75" customHeight="1">
      <c r="A753" s="50"/>
      <c r="B753" s="50"/>
      <c r="C753" s="345"/>
      <c r="D753" s="50"/>
      <c r="E753" s="50"/>
      <c r="F753" s="50"/>
      <c r="G753" s="345"/>
      <c r="H753" s="345"/>
      <c r="I753" s="345"/>
      <c r="J753" s="345"/>
      <c r="K753" s="345"/>
      <c r="L753" s="345"/>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row>
    <row r="754" spans="1:44" ht="15.75" customHeight="1">
      <c r="A754" s="50"/>
      <c r="B754" s="50"/>
      <c r="C754" s="345"/>
      <c r="D754" s="50"/>
      <c r="E754" s="50"/>
      <c r="F754" s="50"/>
      <c r="G754" s="345"/>
      <c r="H754" s="345"/>
      <c r="I754" s="345"/>
      <c r="J754" s="345"/>
      <c r="K754" s="345"/>
      <c r="L754" s="345"/>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row>
    <row r="755" spans="1:44" ht="15.75" customHeight="1">
      <c r="A755" s="50"/>
      <c r="B755" s="50"/>
      <c r="C755" s="345"/>
      <c r="D755" s="50"/>
      <c r="E755" s="50"/>
      <c r="F755" s="50"/>
      <c r="G755" s="345"/>
      <c r="H755" s="345"/>
      <c r="I755" s="345"/>
      <c r="J755" s="345"/>
      <c r="K755" s="345"/>
      <c r="L755" s="345"/>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row>
    <row r="756" spans="1:44" ht="15.75" customHeight="1">
      <c r="A756" s="50"/>
      <c r="B756" s="50"/>
      <c r="C756" s="345"/>
      <c r="D756" s="50"/>
      <c r="E756" s="50"/>
      <c r="F756" s="50"/>
      <c r="G756" s="345"/>
      <c r="H756" s="345"/>
      <c r="I756" s="345"/>
      <c r="J756" s="345"/>
      <c r="K756" s="345"/>
      <c r="L756" s="345"/>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row>
    <row r="757" spans="1:44" ht="15.75" customHeight="1">
      <c r="A757" s="50"/>
      <c r="B757" s="50"/>
      <c r="C757" s="345"/>
      <c r="D757" s="50"/>
      <c r="E757" s="50"/>
      <c r="F757" s="50"/>
      <c r="G757" s="345"/>
      <c r="H757" s="345"/>
      <c r="I757" s="345"/>
      <c r="J757" s="345"/>
      <c r="K757" s="345"/>
      <c r="L757" s="345"/>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row>
    <row r="758" spans="1:44" ht="15.75" customHeight="1">
      <c r="A758" s="50"/>
      <c r="B758" s="50"/>
      <c r="C758" s="345"/>
      <c r="D758" s="50"/>
      <c r="E758" s="50"/>
      <c r="F758" s="50"/>
      <c r="G758" s="345"/>
      <c r="H758" s="345"/>
      <c r="I758" s="345"/>
      <c r="J758" s="345"/>
      <c r="K758" s="345"/>
      <c r="L758" s="345"/>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row>
    <row r="759" spans="1:44" ht="15.75" customHeight="1">
      <c r="A759" s="50"/>
      <c r="B759" s="50"/>
      <c r="C759" s="345"/>
      <c r="D759" s="50"/>
      <c r="E759" s="50"/>
      <c r="F759" s="50"/>
      <c r="G759" s="345"/>
      <c r="H759" s="345"/>
      <c r="I759" s="345"/>
      <c r="J759" s="345"/>
      <c r="K759" s="345"/>
      <c r="L759" s="345"/>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row>
    <row r="760" spans="1:44" ht="15.75" customHeight="1">
      <c r="A760" s="50"/>
      <c r="B760" s="50"/>
      <c r="C760" s="345"/>
      <c r="D760" s="50"/>
      <c r="E760" s="50"/>
      <c r="F760" s="50"/>
      <c r="G760" s="345"/>
      <c r="H760" s="345"/>
      <c r="I760" s="345"/>
      <c r="J760" s="345"/>
      <c r="K760" s="345"/>
      <c r="L760" s="345"/>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row>
    <row r="761" spans="1:44" ht="15.75" customHeight="1">
      <c r="A761" s="50"/>
      <c r="B761" s="50"/>
      <c r="C761" s="345"/>
      <c r="D761" s="50"/>
      <c r="E761" s="50"/>
      <c r="F761" s="50"/>
      <c r="G761" s="345"/>
      <c r="H761" s="345"/>
      <c r="I761" s="345"/>
      <c r="J761" s="345"/>
      <c r="K761" s="345"/>
      <c r="L761" s="345"/>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row>
    <row r="762" spans="1:44" ht="15.75" customHeight="1">
      <c r="A762" s="50"/>
      <c r="B762" s="50"/>
      <c r="C762" s="345"/>
      <c r="D762" s="50"/>
      <c r="E762" s="50"/>
      <c r="F762" s="50"/>
      <c r="G762" s="345"/>
      <c r="H762" s="345"/>
      <c r="I762" s="345"/>
      <c r="J762" s="345"/>
      <c r="K762" s="345"/>
      <c r="L762" s="345"/>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row>
    <row r="763" spans="1:44" ht="15.75" customHeight="1">
      <c r="A763" s="50"/>
      <c r="B763" s="50"/>
      <c r="C763" s="345"/>
      <c r="D763" s="50"/>
      <c r="E763" s="50"/>
      <c r="F763" s="50"/>
      <c r="G763" s="345"/>
      <c r="H763" s="345"/>
      <c r="I763" s="345"/>
      <c r="J763" s="345"/>
      <c r="K763" s="345"/>
      <c r="L763" s="345"/>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row>
    <row r="764" spans="1:44" ht="15.75" customHeight="1">
      <c r="A764" s="50"/>
      <c r="B764" s="50"/>
      <c r="C764" s="345"/>
      <c r="D764" s="50"/>
      <c r="E764" s="50"/>
      <c r="F764" s="50"/>
      <c r="G764" s="345"/>
      <c r="H764" s="345"/>
      <c r="I764" s="345"/>
      <c r="J764" s="345"/>
      <c r="K764" s="345"/>
      <c r="L764" s="345"/>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row>
    <row r="765" spans="1:44" ht="15.75" customHeight="1">
      <c r="A765" s="50"/>
      <c r="B765" s="50"/>
      <c r="C765" s="345"/>
      <c r="D765" s="50"/>
      <c r="E765" s="50"/>
      <c r="F765" s="50"/>
      <c r="G765" s="345"/>
      <c r="H765" s="345"/>
      <c r="I765" s="345"/>
      <c r="J765" s="345"/>
      <c r="K765" s="345"/>
      <c r="L765" s="345"/>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row>
    <row r="766" spans="1:44" ht="15.75" customHeight="1">
      <c r="A766" s="50"/>
      <c r="B766" s="50"/>
      <c r="C766" s="345"/>
      <c r="D766" s="50"/>
      <c r="E766" s="50"/>
      <c r="F766" s="50"/>
      <c r="G766" s="345"/>
      <c r="H766" s="345"/>
      <c r="I766" s="345"/>
      <c r="J766" s="345"/>
      <c r="K766" s="345"/>
      <c r="L766" s="345"/>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row>
    <row r="767" spans="1:44" ht="15.75" customHeight="1">
      <c r="A767" s="50"/>
      <c r="B767" s="50"/>
      <c r="C767" s="345"/>
      <c r="D767" s="50"/>
      <c r="E767" s="50"/>
      <c r="F767" s="50"/>
      <c r="G767" s="345"/>
      <c r="H767" s="345"/>
      <c r="I767" s="345"/>
      <c r="J767" s="345"/>
      <c r="K767" s="345"/>
      <c r="L767" s="345"/>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row>
    <row r="768" spans="1:44" ht="15.75" customHeight="1">
      <c r="A768" s="50"/>
      <c r="B768" s="50"/>
      <c r="C768" s="345"/>
      <c r="D768" s="50"/>
      <c r="E768" s="50"/>
      <c r="F768" s="50"/>
      <c r="G768" s="345"/>
      <c r="H768" s="345"/>
      <c r="I768" s="345"/>
      <c r="J768" s="345"/>
      <c r="K768" s="345"/>
      <c r="L768" s="345"/>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row>
    <row r="769" spans="1:44" ht="15.75" customHeight="1">
      <c r="A769" s="50"/>
      <c r="B769" s="50"/>
      <c r="C769" s="345"/>
      <c r="D769" s="50"/>
      <c r="E769" s="50"/>
      <c r="F769" s="50"/>
      <c r="G769" s="345"/>
      <c r="H769" s="345"/>
      <c r="I769" s="345"/>
      <c r="J769" s="345"/>
      <c r="K769" s="345"/>
      <c r="L769" s="345"/>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row>
    <row r="770" spans="1:44" ht="15.75" customHeight="1">
      <c r="A770" s="50"/>
      <c r="B770" s="50"/>
      <c r="C770" s="345"/>
      <c r="D770" s="50"/>
      <c r="E770" s="50"/>
      <c r="F770" s="50"/>
      <c r="G770" s="345"/>
      <c r="H770" s="345"/>
      <c r="I770" s="345"/>
      <c r="J770" s="345"/>
      <c r="K770" s="345"/>
      <c r="L770" s="345"/>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row>
    <row r="771" spans="1:44" ht="15.75" customHeight="1">
      <c r="A771" s="50"/>
      <c r="B771" s="50"/>
      <c r="C771" s="345"/>
      <c r="D771" s="50"/>
      <c r="E771" s="50"/>
      <c r="F771" s="50"/>
      <c r="G771" s="345"/>
      <c r="H771" s="345"/>
      <c r="I771" s="345"/>
      <c r="J771" s="345"/>
      <c r="K771" s="345"/>
      <c r="L771" s="345"/>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row>
    <row r="772" spans="1:44" ht="15.75" customHeight="1">
      <c r="A772" s="50"/>
      <c r="B772" s="50"/>
      <c r="C772" s="345"/>
      <c r="D772" s="50"/>
      <c r="E772" s="50"/>
      <c r="F772" s="50"/>
      <c r="G772" s="345"/>
      <c r="H772" s="345"/>
      <c r="I772" s="345"/>
      <c r="J772" s="345"/>
      <c r="K772" s="345"/>
      <c r="L772" s="345"/>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row>
    <row r="773" spans="1:44" ht="15.75" customHeight="1">
      <c r="A773" s="50"/>
      <c r="B773" s="50"/>
      <c r="C773" s="345"/>
      <c r="D773" s="50"/>
      <c r="E773" s="50"/>
      <c r="F773" s="50"/>
      <c r="G773" s="345"/>
      <c r="H773" s="345"/>
      <c r="I773" s="345"/>
      <c r="J773" s="345"/>
      <c r="K773" s="345"/>
      <c r="L773" s="345"/>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row>
    <row r="774" spans="1:44" ht="15.75" customHeight="1">
      <c r="A774" s="50"/>
      <c r="B774" s="50"/>
      <c r="C774" s="345"/>
      <c r="D774" s="50"/>
      <c r="E774" s="50"/>
      <c r="F774" s="50"/>
      <c r="G774" s="345"/>
      <c r="H774" s="345"/>
      <c r="I774" s="345"/>
      <c r="J774" s="345"/>
      <c r="K774" s="345"/>
      <c r="L774" s="345"/>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row>
    <row r="775" spans="1:44" ht="15.75" customHeight="1">
      <c r="A775" s="50"/>
      <c r="B775" s="50"/>
      <c r="C775" s="345"/>
      <c r="D775" s="50"/>
      <c r="E775" s="50"/>
      <c r="F775" s="50"/>
      <c r="G775" s="345"/>
      <c r="H775" s="345"/>
      <c r="I775" s="345"/>
      <c r="J775" s="345"/>
      <c r="K775" s="345"/>
      <c r="L775" s="345"/>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row>
    <row r="776" spans="1:44" ht="15.75" customHeight="1">
      <c r="A776" s="50"/>
      <c r="B776" s="50"/>
      <c r="C776" s="345"/>
      <c r="D776" s="50"/>
      <c r="E776" s="50"/>
      <c r="F776" s="50"/>
      <c r="G776" s="345"/>
      <c r="H776" s="345"/>
      <c r="I776" s="345"/>
      <c r="J776" s="345"/>
      <c r="K776" s="345"/>
      <c r="L776" s="345"/>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row>
    <row r="777" spans="1:44" ht="15.75" customHeight="1">
      <c r="A777" s="50"/>
      <c r="B777" s="50"/>
      <c r="C777" s="345"/>
      <c r="D777" s="50"/>
      <c r="E777" s="50"/>
      <c r="F777" s="50"/>
      <c r="G777" s="345"/>
      <c r="H777" s="345"/>
      <c r="I777" s="345"/>
      <c r="J777" s="345"/>
      <c r="K777" s="345"/>
      <c r="L777" s="345"/>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row>
    <row r="778" spans="1:44" ht="15.75" customHeight="1">
      <c r="A778" s="50"/>
      <c r="B778" s="50"/>
      <c r="C778" s="345"/>
      <c r="D778" s="50"/>
      <c r="E778" s="50"/>
      <c r="F778" s="50"/>
      <c r="G778" s="345"/>
      <c r="H778" s="345"/>
      <c r="I778" s="345"/>
      <c r="J778" s="345"/>
      <c r="K778" s="345"/>
      <c r="L778" s="345"/>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row>
    <row r="779" spans="1:44" ht="15.75" customHeight="1">
      <c r="A779" s="50"/>
      <c r="B779" s="50"/>
      <c r="C779" s="345"/>
      <c r="D779" s="50"/>
      <c r="E779" s="50"/>
      <c r="F779" s="50"/>
      <c r="G779" s="345"/>
      <c r="H779" s="345"/>
      <c r="I779" s="345"/>
      <c r="J779" s="345"/>
      <c r="K779" s="345"/>
      <c r="L779" s="345"/>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row>
    <row r="780" spans="1:44" ht="15.75" customHeight="1">
      <c r="A780" s="50"/>
      <c r="B780" s="50"/>
      <c r="C780" s="345"/>
      <c r="D780" s="50"/>
      <c r="E780" s="50"/>
      <c r="F780" s="50"/>
      <c r="G780" s="345"/>
      <c r="H780" s="345"/>
      <c r="I780" s="345"/>
      <c r="J780" s="345"/>
      <c r="K780" s="345"/>
      <c r="L780" s="345"/>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0"/>
    </row>
    <row r="781" spans="1:44" ht="15.75" customHeight="1">
      <c r="A781" s="50"/>
      <c r="B781" s="50"/>
      <c r="C781" s="345"/>
      <c r="D781" s="50"/>
      <c r="E781" s="50"/>
      <c r="F781" s="50"/>
      <c r="G781" s="345"/>
      <c r="H781" s="345"/>
      <c r="I781" s="345"/>
      <c r="J781" s="345"/>
      <c r="K781" s="345"/>
      <c r="L781" s="345"/>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0"/>
    </row>
    <row r="782" spans="1:44" ht="15.75" customHeight="1">
      <c r="A782" s="50"/>
      <c r="B782" s="50"/>
      <c r="C782" s="345"/>
      <c r="D782" s="50"/>
      <c r="E782" s="50"/>
      <c r="F782" s="50"/>
      <c r="G782" s="345"/>
      <c r="H782" s="345"/>
      <c r="I782" s="345"/>
      <c r="J782" s="345"/>
      <c r="K782" s="345"/>
      <c r="L782" s="345"/>
      <c r="M782" s="50"/>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0"/>
      <c r="AP782" s="50"/>
      <c r="AQ782" s="50"/>
      <c r="AR782" s="50"/>
    </row>
    <row r="783" spans="1:44" ht="15.75" customHeight="1">
      <c r="A783" s="50"/>
      <c r="B783" s="50"/>
      <c r="C783" s="345"/>
      <c r="D783" s="50"/>
      <c r="E783" s="50"/>
      <c r="F783" s="50"/>
      <c r="G783" s="345"/>
      <c r="H783" s="345"/>
      <c r="I783" s="345"/>
      <c r="J783" s="345"/>
      <c r="K783" s="345"/>
      <c r="L783" s="345"/>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row>
    <row r="784" spans="1:44" ht="15.75" customHeight="1">
      <c r="A784" s="50"/>
      <c r="B784" s="50"/>
      <c r="C784" s="345"/>
      <c r="D784" s="50"/>
      <c r="E784" s="50"/>
      <c r="F784" s="50"/>
      <c r="G784" s="345"/>
      <c r="H784" s="345"/>
      <c r="I784" s="345"/>
      <c r="J784" s="345"/>
      <c r="K784" s="345"/>
      <c r="L784" s="345"/>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0"/>
      <c r="AP784" s="50"/>
      <c r="AQ784" s="50"/>
      <c r="AR784" s="50"/>
    </row>
    <row r="785" spans="1:44" ht="15.75" customHeight="1">
      <c r="A785" s="50"/>
      <c r="B785" s="50"/>
      <c r="C785" s="345"/>
      <c r="D785" s="50"/>
      <c r="E785" s="50"/>
      <c r="F785" s="50"/>
      <c r="G785" s="345"/>
      <c r="H785" s="345"/>
      <c r="I785" s="345"/>
      <c r="J785" s="345"/>
      <c r="K785" s="345"/>
      <c r="L785" s="345"/>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0"/>
      <c r="AP785" s="50"/>
      <c r="AQ785" s="50"/>
      <c r="AR785" s="50"/>
    </row>
    <row r="786" spans="1:44" ht="15.75" customHeight="1">
      <c r="A786" s="50"/>
      <c r="B786" s="50"/>
      <c r="C786" s="345"/>
      <c r="D786" s="50"/>
      <c r="E786" s="50"/>
      <c r="F786" s="50"/>
      <c r="G786" s="345"/>
      <c r="H786" s="345"/>
      <c r="I786" s="345"/>
      <c r="J786" s="345"/>
      <c r="K786" s="345"/>
      <c r="L786" s="345"/>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0"/>
    </row>
    <row r="787" spans="1:44" ht="15.75" customHeight="1">
      <c r="A787" s="50"/>
      <c r="B787" s="50"/>
      <c r="C787" s="345"/>
      <c r="D787" s="50"/>
      <c r="E787" s="50"/>
      <c r="F787" s="50"/>
      <c r="G787" s="345"/>
      <c r="H787" s="345"/>
      <c r="I787" s="345"/>
      <c r="J787" s="345"/>
      <c r="K787" s="345"/>
      <c r="L787" s="345"/>
      <c r="M787" s="50"/>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0"/>
      <c r="AP787" s="50"/>
      <c r="AQ787" s="50"/>
      <c r="AR787" s="50"/>
    </row>
    <row r="788" spans="1:44" ht="15.75" customHeight="1">
      <c r="A788" s="50"/>
      <c r="B788" s="50"/>
      <c r="C788" s="345"/>
      <c r="D788" s="50"/>
      <c r="E788" s="50"/>
      <c r="F788" s="50"/>
      <c r="G788" s="345"/>
      <c r="H788" s="345"/>
      <c r="I788" s="345"/>
      <c r="J788" s="345"/>
      <c r="K788" s="345"/>
      <c r="L788" s="345"/>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0"/>
    </row>
    <row r="789" spans="1:44" ht="15.75" customHeight="1">
      <c r="A789" s="50"/>
      <c r="B789" s="50"/>
      <c r="C789" s="345"/>
      <c r="D789" s="50"/>
      <c r="E789" s="50"/>
      <c r="F789" s="50"/>
      <c r="G789" s="345"/>
      <c r="H789" s="345"/>
      <c r="I789" s="345"/>
      <c r="J789" s="345"/>
      <c r="K789" s="345"/>
      <c r="L789" s="345"/>
      <c r="M789" s="50"/>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0"/>
      <c r="AP789" s="50"/>
      <c r="AQ789" s="50"/>
      <c r="AR789" s="50"/>
    </row>
    <row r="790" spans="1:44" ht="15.75" customHeight="1">
      <c r="A790" s="50"/>
      <c r="B790" s="50"/>
      <c r="C790" s="345"/>
      <c r="D790" s="50"/>
      <c r="E790" s="50"/>
      <c r="F790" s="50"/>
      <c r="G790" s="345"/>
      <c r="H790" s="345"/>
      <c r="I790" s="345"/>
      <c r="J790" s="345"/>
      <c r="K790" s="345"/>
      <c r="L790" s="345"/>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0"/>
    </row>
    <row r="791" spans="1:44" ht="15.75" customHeight="1">
      <c r="A791" s="50"/>
      <c r="B791" s="50"/>
      <c r="C791" s="345"/>
      <c r="D791" s="50"/>
      <c r="E791" s="50"/>
      <c r="F791" s="50"/>
      <c r="G791" s="345"/>
      <c r="H791" s="345"/>
      <c r="I791" s="345"/>
      <c r="J791" s="345"/>
      <c r="K791" s="345"/>
      <c r="L791" s="345"/>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row>
    <row r="792" spans="1:44" ht="15.75" customHeight="1">
      <c r="A792" s="50"/>
      <c r="B792" s="50"/>
      <c r="C792" s="345"/>
      <c r="D792" s="50"/>
      <c r="E792" s="50"/>
      <c r="F792" s="50"/>
      <c r="G792" s="345"/>
      <c r="H792" s="345"/>
      <c r="I792" s="345"/>
      <c r="J792" s="345"/>
      <c r="K792" s="345"/>
      <c r="L792" s="345"/>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row>
    <row r="793" spans="1:44" ht="15.75" customHeight="1">
      <c r="A793" s="50"/>
      <c r="B793" s="50"/>
      <c r="C793" s="345"/>
      <c r="D793" s="50"/>
      <c r="E793" s="50"/>
      <c r="F793" s="50"/>
      <c r="G793" s="345"/>
      <c r="H793" s="345"/>
      <c r="I793" s="345"/>
      <c r="J793" s="345"/>
      <c r="K793" s="345"/>
      <c r="L793" s="345"/>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0"/>
    </row>
    <row r="794" spans="1:44" ht="15.75" customHeight="1">
      <c r="A794" s="50"/>
      <c r="B794" s="50"/>
      <c r="C794" s="345"/>
      <c r="D794" s="50"/>
      <c r="E794" s="50"/>
      <c r="F794" s="50"/>
      <c r="G794" s="345"/>
      <c r="H794" s="345"/>
      <c r="I794" s="345"/>
      <c r="J794" s="345"/>
      <c r="K794" s="345"/>
      <c r="L794" s="345"/>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row>
    <row r="795" spans="1:44" ht="15.75" customHeight="1">
      <c r="A795" s="50"/>
      <c r="B795" s="50"/>
      <c r="C795" s="345"/>
      <c r="D795" s="50"/>
      <c r="E795" s="50"/>
      <c r="F795" s="50"/>
      <c r="G795" s="345"/>
      <c r="H795" s="345"/>
      <c r="I795" s="345"/>
      <c r="J795" s="345"/>
      <c r="K795" s="345"/>
      <c r="L795" s="345"/>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row>
    <row r="796" spans="1:44" ht="15.75" customHeight="1">
      <c r="A796" s="50"/>
      <c r="B796" s="50"/>
      <c r="C796" s="345"/>
      <c r="D796" s="50"/>
      <c r="E796" s="50"/>
      <c r="F796" s="50"/>
      <c r="G796" s="345"/>
      <c r="H796" s="345"/>
      <c r="I796" s="345"/>
      <c r="J796" s="345"/>
      <c r="K796" s="345"/>
      <c r="L796" s="345"/>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0"/>
    </row>
    <row r="797" spans="1:44" ht="15.75" customHeight="1">
      <c r="A797" s="50"/>
      <c r="B797" s="50"/>
      <c r="C797" s="345"/>
      <c r="D797" s="50"/>
      <c r="E797" s="50"/>
      <c r="F797" s="50"/>
      <c r="G797" s="345"/>
      <c r="H797" s="345"/>
      <c r="I797" s="345"/>
      <c r="J797" s="345"/>
      <c r="K797" s="345"/>
      <c r="L797" s="345"/>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0"/>
    </row>
    <row r="798" spans="1:44" ht="15.75" customHeight="1">
      <c r="A798" s="50"/>
      <c r="B798" s="50"/>
      <c r="C798" s="345"/>
      <c r="D798" s="50"/>
      <c r="E798" s="50"/>
      <c r="F798" s="50"/>
      <c r="G798" s="345"/>
      <c r="H798" s="345"/>
      <c r="I798" s="345"/>
      <c r="J798" s="345"/>
      <c r="K798" s="345"/>
      <c r="L798" s="345"/>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row>
    <row r="799" spans="1:44" ht="15.75" customHeight="1">
      <c r="A799" s="50"/>
      <c r="B799" s="50"/>
      <c r="C799" s="345"/>
      <c r="D799" s="50"/>
      <c r="E799" s="50"/>
      <c r="F799" s="50"/>
      <c r="G799" s="345"/>
      <c r="H799" s="345"/>
      <c r="I799" s="345"/>
      <c r="J799" s="345"/>
      <c r="K799" s="345"/>
      <c r="L799" s="345"/>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0"/>
    </row>
    <row r="800" spans="1:44" ht="15.75" customHeight="1">
      <c r="A800" s="50"/>
      <c r="B800" s="50"/>
      <c r="C800" s="345"/>
      <c r="D800" s="50"/>
      <c r="E800" s="50"/>
      <c r="F800" s="50"/>
      <c r="G800" s="345"/>
      <c r="H800" s="345"/>
      <c r="I800" s="345"/>
      <c r="J800" s="345"/>
      <c r="K800" s="345"/>
      <c r="L800" s="345"/>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0"/>
    </row>
    <row r="801" spans="1:44" ht="15.75" customHeight="1">
      <c r="A801" s="50"/>
      <c r="B801" s="50"/>
      <c r="C801" s="345"/>
      <c r="D801" s="50"/>
      <c r="E801" s="50"/>
      <c r="F801" s="50"/>
      <c r="G801" s="345"/>
      <c r="H801" s="345"/>
      <c r="I801" s="345"/>
      <c r="J801" s="345"/>
      <c r="K801" s="345"/>
      <c r="L801" s="345"/>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0"/>
    </row>
    <row r="802" spans="1:44" ht="15.75" customHeight="1">
      <c r="A802" s="50"/>
      <c r="B802" s="50"/>
      <c r="C802" s="345"/>
      <c r="D802" s="50"/>
      <c r="E802" s="50"/>
      <c r="F802" s="50"/>
      <c r="G802" s="345"/>
      <c r="H802" s="345"/>
      <c r="I802" s="345"/>
      <c r="J802" s="345"/>
      <c r="K802" s="345"/>
      <c r="L802" s="345"/>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0"/>
    </row>
    <row r="803" spans="1:44" ht="15.75" customHeight="1">
      <c r="A803" s="50"/>
      <c r="B803" s="50"/>
      <c r="C803" s="345"/>
      <c r="D803" s="50"/>
      <c r="E803" s="50"/>
      <c r="F803" s="50"/>
      <c r="G803" s="345"/>
      <c r="H803" s="345"/>
      <c r="I803" s="345"/>
      <c r="J803" s="345"/>
      <c r="K803" s="345"/>
      <c r="L803" s="345"/>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0"/>
    </row>
    <row r="804" spans="1:44" ht="15.75" customHeight="1">
      <c r="A804" s="50"/>
      <c r="B804" s="50"/>
      <c r="C804" s="345"/>
      <c r="D804" s="50"/>
      <c r="E804" s="50"/>
      <c r="F804" s="50"/>
      <c r="G804" s="345"/>
      <c r="H804" s="345"/>
      <c r="I804" s="345"/>
      <c r="J804" s="345"/>
      <c r="K804" s="345"/>
      <c r="L804" s="345"/>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row>
    <row r="805" spans="1:44" ht="15.75" customHeight="1">
      <c r="A805" s="50"/>
      <c r="B805" s="50"/>
      <c r="C805" s="345"/>
      <c r="D805" s="50"/>
      <c r="E805" s="50"/>
      <c r="F805" s="50"/>
      <c r="G805" s="345"/>
      <c r="H805" s="345"/>
      <c r="I805" s="345"/>
      <c r="J805" s="345"/>
      <c r="K805" s="345"/>
      <c r="L805" s="345"/>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0"/>
    </row>
    <row r="806" spans="1:44" ht="15.75" customHeight="1">
      <c r="A806" s="50"/>
      <c r="B806" s="50"/>
      <c r="C806" s="345"/>
      <c r="D806" s="50"/>
      <c r="E806" s="50"/>
      <c r="F806" s="50"/>
      <c r="G806" s="345"/>
      <c r="H806" s="345"/>
      <c r="I806" s="345"/>
      <c r="J806" s="345"/>
      <c r="K806" s="345"/>
      <c r="L806" s="345"/>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0"/>
      <c r="AP806" s="50"/>
      <c r="AQ806" s="50"/>
      <c r="AR806" s="50"/>
    </row>
    <row r="807" spans="1:44" ht="15.75" customHeight="1">
      <c r="A807" s="50"/>
      <c r="B807" s="50"/>
      <c r="C807" s="345"/>
      <c r="D807" s="50"/>
      <c r="E807" s="50"/>
      <c r="F807" s="50"/>
      <c r="G807" s="345"/>
      <c r="H807" s="345"/>
      <c r="I807" s="345"/>
      <c r="J807" s="345"/>
      <c r="K807" s="345"/>
      <c r="L807" s="345"/>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0"/>
      <c r="AP807" s="50"/>
      <c r="AQ807" s="50"/>
      <c r="AR807" s="50"/>
    </row>
    <row r="808" spans="1:44" ht="15.75" customHeight="1">
      <c r="A808" s="50"/>
      <c r="B808" s="50"/>
      <c r="C808" s="345"/>
      <c r="D808" s="50"/>
      <c r="E808" s="50"/>
      <c r="F808" s="50"/>
      <c r="G808" s="345"/>
      <c r="H808" s="345"/>
      <c r="I808" s="345"/>
      <c r="J808" s="345"/>
      <c r="K808" s="345"/>
      <c r="L808" s="345"/>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0"/>
    </row>
    <row r="809" spans="1:44" ht="15.75" customHeight="1">
      <c r="A809" s="50"/>
      <c r="B809" s="50"/>
      <c r="C809" s="345"/>
      <c r="D809" s="50"/>
      <c r="E809" s="50"/>
      <c r="F809" s="50"/>
      <c r="G809" s="345"/>
      <c r="H809" s="345"/>
      <c r="I809" s="345"/>
      <c r="J809" s="345"/>
      <c r="K809" s="345"/>
      <c r="L809" s="345"/>
      <c r="M809" s="50"/>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c r="AM809" s="50"/>
      <c r="AN809" s="50"/>
      <c r="AO809" s="50"/>
      <c r="AP809" s="50"/>
      <c r="AQ809" s="50"/>
      <c r="AR809" s="50"/>
    </row>
    <row r="810" spans="1:44" ht="15.75" customHeight="1">
      <c r="A810" s="50"/>
      <c r="B810" s="50"/>
      <c r="C810" s="345"/>
      <c r="D810" s="50"/>
      <c r="E810" s="50"/>
      <c r="F810" s="50"/>
      <c r="G810" s="345"/>
      <c r="H810" s="345"/>
      <c r="I810" s="345"/>
      <c r="J810" s="345"/>
      <c r="K810" s="345"/>
      <c r="L810" s="345"/>
      <c r="M810" s="50"/>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c r="AM810" s="50"/>
      <c r="AN810" s="50"/>
      <c r="AO810" s="50"/>
      <c r="AP810" s="50"/>
      <c r="AQ810" s="50"/>
      <c r="AR810" s="50"/>
    </row>
    <row r="811" spans="1:44" ht="15.75" customHeight="1">
      <c r="A811" s="50"/>
      <c r="B811" s="50"/>
      <c r="C811" s="345"/>
      <c r="D811" s="50"/>
      <c r="E811" s="50"/>
      <c r="F811" s="50"/>
      <c r="G811" s="345"/>
      <c r="H811" s="345"/>
      <c r="I811" s="345"/>
      <c r="J811" s="345"/>
      <c r="K811" s="345"/>
      <c r="L811" s="345"/>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c r="AM811" s="50"/>
      <c r="AN811" s="50"/>
      <c r="AO811" s="50"/>
      <c r="AP811" s="50"/>
      <c r="AQ811" s="50"/>
      <c r="AR811" s="50"/>
    </row>
    <row r="812" spans="1:44" ht="15.75" customHeight="1">
      <c r="A812" s="50"/>
      <c r="B812" s="50"/>
      <c r="C812" s="345"/>
      <c r="D812" s="50"/>
      <c r="E812" s="50"/>
      <c r="F812" s="50"/>
      <c r="G812" s="345"/>
      <c r="H812" s="345"/>
      <c r="I812" s="345"/>
      <c r="J812" s="345"/>
      <c r="K812" s="345"/>
      <c r="L812" s="345"/>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0"/>
    </row>
    <row r="813" spans="1:44" ht="15.75" customHeight="1">
      <c r="A813" s="50"/>
      <c r="B813" s="50"/>
      <c r="C813" s="345"/>
      <c r="D813" s="50"/>
      <c r="E813" s="50"/>
      <c r="F813" s="50"/>
      <c r="G813" s="345"/>
      <c r="H813" s="345"/>
      <c r="I813" s="345"/>
      <c r="J813" s="345"/>
      <c r="K813" s="345"/>
      <c r="L813" s="345"/>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0"/>
    </row>
    <row r="814" spans="1:44" ht="15.75" customHeight="1">
      <c r="A814" s="50"/>
      <c r="B814" s="50"/>
      <c r="C814" s="345"/>
      <c r="D814" s="50"/>
      <c r="E814" s="50"/>
      <c r="F814" s="50"/>
      <c r="G814" s="345"/>
      <c r="H814" s="345"/>
      <c r="I814" s="345"/>
      <c r="J814" s="345"/>
      <c r="K814" s="345"/>
      <c r="L814" s="345"/>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row>
    <row r="815" spans="1:44" ht="15.75" customHeight="1">
      <c r="A815" s="50"/>
      <c r="B815" s="50"/>
      <c r="C815" s="345"/>
      <c r="D815" s="50"/>
      <c r="E815" s="50"/>
      <c r="F815" s="50"/>
      <c r="G815" s="345"/>
      <c r="H815" s="345"/>
      <c r="I815" s="345"/>
      <c r="J815" s="345"/>
      <c r="K815" s="345"/>
      <c r="L815" s="345"/>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row>
    <row r="816" spans="1:44" ht="15.75" customHeight="1">
      <c r="A816" s="50"/>
      <c r="B816" s="50"/>
      <c r="C816" s="345"/>
      <c r="D816" s="50"/>
      <c r="E816" s="50"/>
      <c r="F816" s="50"/>
      <c r="G816" s="345"/>
      <c r="H816" s="345"/>
      <c r="I816" s="345"/>
      <c r="J816" s="345"/>
      <c r="K816" s="345"/>
      <c r="L816" s="345"/>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row>
    <row r="817" spans="1:44" ht="15.75" customHeight="1">
      <c r="A817" s="50"/>
      <c r="B817" s="50"/>
      <c r="C817" s="345"/>
      <c r="D817" s="50"/>
      <c r="E817" s="50"/>
      <c r="F817" s="50"/>
      <c r="G817" s="345"/>
      <c r="H817" s="345"/>
      <c r="I817" s="345"/>
      <c r="J817" s="345"/>
      <c r="K817" s="345"/>
      <c r="L817" s="345"/>
      <c r="M817" s="50"/>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c r="AM817" s="50"/>
      <c r="AN817" s="50"/>
      <c r="AO817" s="50"/>
      <c r="AP817" s="50"/>
      <c r="AQ817" s="50"/>
      <c r="AR817" s="50"/>
    </row>
    <row r="818" spans="1:44" ht="15.75" customHeight="1">
      <c r="A818" s="50"/>
      <c r="B818" s="50"/>
      <c r="C818" s="345"/>
      <c r="D818" s="50"/>
      <c r="E818" s="50"/>
      <c r="F818" s="50"/>
      <c r="G818" s="345"/>
      <c r="H818" s="345"/>
      <c r="I818" s="345"/>
      <c r="J818" s="345"/>
      <c r="K818" s="345"/>
      <c r="L818" s="345"/>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0"/>
      <c r="AP818" s="50"/>
      <c r="AQ818" s="50"/>
      <c r="AR818" s="50"/>
    </row>
    <row r="819" spans="1:44" ht="15.75" customHeight="1">
      <c r="A819" s="50"/>
      <c r="B819" s="50"/>
      <c r="C819" s="345"/>
      <c r="D819" s="50"/>
      <c r="E819" s="50"/>
      <c r="F819" s="50"/>
      <c r="G819" s="345"/>
      <c r="H819" s="345"/>
      <c r="I819" s="345"/>
      <c r="J819" s="345"/>
      <c r="K819" s="345"/>
      <c r="L819" s="345"/>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0"/>
    </row>
    <row r="820" spans="1:44" ht="15.75" customHeight="1">
      <c r="A820" s="50"/>
      <c r="B820" s="50"/>
      <c r="C820" s="345"/>
      <c r="D820" s="50"/>
      <c r="E820" s="50"/>
      <c r="F820" s="50"/>
      <c r="G820" s="345"/>
      <c r="H820" s="345"/>
      <c r="I820" s="345"/>
      <c r="J820" s="345"/>
      <c r="K820" s="345"/>
      <c r="L820" s="345"/>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0"/>
      <c r="AP820" s="50"/>
      <c r="AQ820" s="50"/>
      <c r="AR820" s="50"/>
    </row>
    <row r="821" spans="1:44" ht="15.75" customHeight="1">
      <c r="A821" s="50"/>
      <c r="B821" s="50"/>
      <c r="C821" s="345"/>
      <c r="D821" s="50"/>
      <c r="E821" s="50"/>
      <c r="F821" s="50"/>
      <c r="G821" s="345"/>
      <c r="H821" s="345"/>
      <c r="I821" s="345"/>
      <c r="J821" s="345"/>
      <c r="K821" s="345"/>
      <c r="L821" s="345"/>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0"/>
    </row>
    <row r="822" spans="1:44" ht="15.75" customHeight="1">
      <c r="A822" s="50"/>
      <c r="B822" s="50"/>
      <c r="C822" s="345"/>
      <c r="D822" s="50"/>
      <c r="E822" s="50"/>
      <c r="F822" s="50"/>
      <c r="G822" s="345"/>
      <c r="H822" s="345"/>
      <c r="I822" s="345"/>
      <c r="J822" s="345"/>
      <c r="K822" s="345"/>
      <c r="L822" s="345"/>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row>
    <row r="823" spans="1:44" ht="15.75" customHeight="1">
      <c r="A823" s="50"/>
      <c r="B823" s="50"/>
      <c r="C823" s="345"/>
      <c r="D823" s="50"/>
      <c r="E823" s="50"/>
      <c r="F823" s="50"/>
      <c r="G823" s="345"/>
      <c r="H823" s="345"/>
      <c r="I823" s="345"/>
      <c r="J823" s="345"/>
      <c r="K823" s="345"/>
      <c r="L823" s="345"/>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0"/>
    </row>
    <row r="824" spans="1:44" ht="15.75" customHeight="1">
      <c r="A824" s="50"/>
      <c r="B824" s="50"/>
      <c r="C824" s="345"/>
      <c r="D824" s="50"/>
      <c r="E824" s="50"/>
      <c r="F824" s="50"/>
      <c r="G824" s="345"/>
      <c r="H824" s="345"/>
      <c r="I824" s="345"/>
      <c r="J824" s="345"/>
      <c r="K824" s="345"/>
      <c r="L824" s="345"/>
      <c r="M824" s="50"/>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c r="AM824" s="50"/>
      <c r="AN824" s="50"/>
      <c r="AO824" s="50"/>
      <c r="AP824" s="50"/>
      <c r="AQ824" s="50"/>
      <c r="AR824" s="50"/>
    </row>
    <row r="825" spans="1:44" ht="15.75" customHeight="1">
      <c r="A825" s="50"/>
      <c r="B825" s="50"/>
      <c r="C825" s="345"/>
      <c r="D825" s="50"/>
      <c r="E825" s="50"/>
      <c r="F825" s="50"/>
      <c r="G825" s="345"/>
      <c r="H825" s="345"/>
      <c r="I825" s="345"/>
      <c r="J825" s="345"/>
      <c r="K825" s="345"/>
      <c r="L825" s="345"/>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0"/>
    </row>
    <row r="826" spans="1:44" ht="15.75" customHeight="1">
      <c r="A826" s="50"/>
      <c r="B826" s="50"/>
      <c r="C826" s="345"/>
      <c r="D826" s="50"/>
      <c r="E826" s="50"/>
      <c r="F826" s="50"/>
      <c r="G826" s="345"/>
      <c r="H826" s="345"/>
      <c r="I826" s="345"/>
      <c r="J826" s="345"/>
      <c r="K826" s="345"/>
      <c r="L826" s="345"/>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0"/>
    </row>
    <row r="827" spans="1:44" ht="15.75" customHeight="1">
      <c r="A827" s="50"/>
      <c r="B827" s="50"/>
      <c r="C827" s="345"/>
      <c r="D827" s="50"/>
      <c r="E827" s="50"/>
      <c r="F827" s="50"/>
      <c r="G827" s="345"/>
      <c r="H827" s="345"/>
      <c r="I827" s="345"/>
      <c r="J827" s="345"/>
      <c r="K827" s="345"/>
      <c r="L827" s="345"/>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row>
    <row r="828" spans="1:44" ht="15.75" customHeight="1">
      <c r="A828" s="50"/>
      <c r="B828" s="50"/>
      <c r="C828" s="345"/>
      <c r="D828" s="50"/>
      <c r="E828" s="50"/>
      <c r="F828" s="50"/>
      <c r="G828" s="345"/>
      <c r="H828" s="345"/>
      <c r="I828" s="345"/>
      <c r="J828" s="345"/>
      <c r="K828" s="345"/>
      <c r="L828" s="345"/>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row>
    <row r="829" spans="1:44" ht="15.75" customHeight="1">
      <c r="A829" s="50"/>
      <c r="B829" s="50"/>
      <c r="C829" s="345"/>
      <c r="D829" s="50"/>
      <c r="E829" s="50"/>
      <c r="F829" s="50"/>
      <c r="G829" s="345"/>
      <c r="H829" s="345"/>
      <c r="I829" s="345"/>
      <c r="J829" s="345"/>
      <c r="K829" s="345"/>
      <c r="L829" s="345"/>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0"/>
    </row>
    <row r="830" spans="1:44" ht="15.75" customHeight="1">
      <c r="A830" s="50"/>
      <c r="B830" s="50"/>
      <c r="C830" s="345"/>
      <c r="D830" s="50"/>
      <c r="E830" s="50"/>
      <c r="F830" s="50"/>
      <c r="G830" s="345"/>
      <c r="H830" s="345"/>
      <c r="I830" s="345"/>
      <c r="J830" s="345"/>
      <c r="K830" s="345"/>
      <c r="L830" s="345"/>
      <c r="M830" s="50"/>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c r="AM830" s="50"/>
      <c r="AN830" s="50"/>
      <c r="AO830" s="50"/>
      <c r="AP830" s="50"/>
      <c r="AQ830" s="50"/>
      <c r="AR830" s="50"/>
    </row>
    <row r="831" spans="1:44" ht="15.75" customHeight="1">
      <c r="A831" s="50"/>
      <c r="B831" s="50"/>
      <c r="C831" s="345"/>
      <c r="D831" s="50"/>
      <c r="E831" s="50"/>
      <c r="F831" s="50"/>
      <c r="G831" s="345"/>
      <c r="H831" s="345"/>
      <c r="I831" s="345"/>
      <c r="J831" s="345"/>
      <c r="K831" s="345"/>
      <c r="L831" s="345"/>
      <c r="M831" s="50"/>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c r="AM831" s="50"/>
      <c r="AN831" s="50"/>
      <c r="AO831" s="50"/>
      <c r="AP831" s="50"/>
      <c r="AQ831" s="50"/>
      <c r="AR831" s="50"/>
    </row>
    <row r="832" spans="1:44" ht="15.75" customHeight="1">
      <c r="A832" s="50"/>
      <c r="B832" s="50"/>
      <c r="C832" s="345"/>
      <c r="D832" s="50"/>
      <c r="E832" s="50"/>
      <c r="F832" s="50"/>
      <c r="G832" s="345"/>
      <c r="H832" s="345"/>
      <c r="I832" s="345"/>
      <c r="J832" s="345"/>
      <c r="K832" s="345"/>
      <c r="L832" s="345"/>
      <c r="M832" s="50"/>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c r="AM832" s="50"/>
      <c r="AN832" s="50"/>
      <c r="AO832" s="50"/>
      <c r="AP832" s="50"/>
      <c r="AQ832" s="50"/>
      <c r="AR832" s="50"/>
    </row>
    <row r="833" spans="1:44" ht="15.75" customHeight="1">
      <c r="A833" s="50"/>
      <c r="B833" s="50"/>
      <c r="C833" s="345"/>
      <c r="D833" s="50"/>
      <c r="E833" s="50"/>
      <c r="F833" s="50"/>
      <c r="G833" s="345"/>
      <c r="H833" s="345"/>
      <c r="I833" s="345"/>
      <c r="J833" s="345"/>
      <c r="K833" s="345"/>
      <c r="L833" s="345"/>
      <c r="M833" s="50"/>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c r="AM833" s="50"/>
      <c r="AN833" s="50"/>
      <c r="AO833" s="50"/>
      <c r="AP833" s="50"/>
      <c r="AQ833" s="50"/>
      <c r="AR833" s="50"/>
    </row>
    <row r="834" spans="1:44" ht="15.75" customHeight="1">
      <c r="A834" s="50"/>
      <c r="B834" s="50"/>
      <c r="C834" s="345"/>
      <c r="D834" s="50"/>
      <c r="E834" s="50"/>
      <c r="F834" s="50"/>
      <c r="G834" s="345"/>
      <c r="H834" s="345"/>
      <c r="I834" s="345"/>
      <c r="J834" s="345"/>
      <c r="K834" s="345"/>
      <c r="L834" s="345"/>
      <c r="M834" s="50"/>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c r="AM834" s="50"/>
      <c r="AN834" s="50"/>
      <c r="AO834" s="50"/>
      <c r="AP834" s="50"/>
      <c r="AQ834" s="50"/>
      <c r="AR834" s="50"/>
    </row>
    <row r="835" spans="1:44" ht="15.75" customHeight="1">
      <c r="A835" s="50"/>
      <c r="B835" s="50"/>
      <c r="C835" s="345"/>
      <c r="D835" s="50"/>
      <c r="E835" s="50"/>
      <c r="F835" s="50"/>
      <c r="G835" s="345"/>
      <c r="H835" s="345"/>
      <c r="I835" s="345"/>
      <c r="J835" s="345"/>
      <c r="K835" s="345"/>
      <c r="L835" s="345"/>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0"/>
      <c r="AP835" s="50"/>
      <c r="AQ835" s="50"/>
      <c r="AR835" s="50"/>
    </row>
    <row r="836" spans="1:44" ht="15.75" customHeight="1">
      <c r="A836" s="50"/>
      <c r="B836" s="50"/>
      <c r="C836" s="345"/>
      <c r="D836" s="50"/>
      <c r="E836" s="50"/>
      <c r="F836" s="50"/>
      <c r="G836" s="345"/>
      <c r="H836" s="345"/>
      <c r="I836" s="345"/>
      <c r="J836" s="345"/>
      <c r="K836" s="345"/>
      <c r="L836" s="345"/>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0"/>
    </row>
    <row r="837" spans="1:44" ht="15.75" customHeight="1">
      <c r="A837" s="50"/>
      <c r="B837" s="50"/>
      <c r="C837" s="345"/>
      <c r="D837" s="50"/>
      <c r="E837" s="50"/>
      <c r="F837" s="50"/>
      <c r="G837" s="345"/>
      <c r="H837" s="345"/>
      <c r="I837" s="345"/>
      <c r="J837" s="345"/>
      <c r="K837" s="345"/>
      <c r="L837" s="345"/>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0"/>
      <c r="AP837" s="50"/>
      <c r="AQ837" s="50"/>
      <c r="AR837" s="50"/>
    </row>
    <row r="838" spans="1:44" ht="15.75" customHeight="1">
      <c r="A838" s="50"/>
      <c r="B838" s="50"/>
      <c r="C838" s="345"/>
      <c r="D838" s="50"/>
      <c r="E838" s="50"/>
      <c r="F838" s="50"/>
      <c r="G838" s="345"/>
      <c r="H838" s="345"/>
      <c r="I838" s="345"/>
      <c r="J838" s="345"/>
      <c r="K838" s="345"/>
      <c r="L838" s="345"/>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row>
    <row r="839" spans="1:44" ht="15.75" customHeight="1">
      <c r="A839" s="50"/>
      <c r="B839" s="50"/>
      <c r="C839" s="345"/>
      <c r="D839" s="50"/>
      <c r="E839" s="50"/>
      <c r="F839" s="50"/>
      <c r="G839" s="345"/>
      <c r="H839" s="345"/>
      <c r="I839" s="345"/>
      <c r="J839" s="345"/>
      <c r="K839" s="345"/>
      <c r="L839" s="345"/>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0"/>
      <c r="AP839" s="50"/>
      <c r="AQ839" s="50"/>
      <c r="AR839" s="50"/>
    </row>
    <row r="840" spans="1:44" ht="15.75" customHeight="1">
      <c r="A840" s="50"/>
      <c r="B840" s="50"/>
      <c r="C840" s="345"/>
      <c r="D840" s="50"/>
      <c r="E840" s="50"/>
      <c r="F840" s="50"/>
      <c r="G840" s="345"/>
      <c r="H840" s="345"/>
      <c r="I840" s="345"/>
      <c r="J840" s="345"/>
      <c r="K840" s="345"/>
      <c r="L840" s="345"/>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0"/>
      <c r="AP840" s="50"/>
      <c r="AQ840" s="50"/>
      <c r="AR840" s="50"/>
    </row>
    <row r="841" spans="1:44" ht="15.75" customHeight="1">
      <c r="A841" s="50"/>
      <c r="B841" s="50"/>
      <c r="C841" s="345"/>
      <c r="D841" s="50"/>
      <c r="E841" s="50"/>
      <c r="F841" s="50"/>
      <c r="G841" s="345"/>
      <c r="H841" s="345"/>
      <c r="I841" s="345"/>
      <c r="J841" s="345"/>
      <c r="K841" s="345"/>
      <c r="L841" s="345"/>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0"/>
      <c r="AP841" s="50"/>
      <c r="AQ841" s="50"/>
      <c r="AR841" s="50"/>
    </row>
    <row r="842" spans="1:44" ht="15.75" customHeight="1">
      <c r="A842" s="50"/>
      <c r="B842" s="50"/>
      <c r="C842" s="345"/>
      <c r="D842" s="50"/>
      <c r="E842" s="50"/>
      <c r="F842" s="50"/>
      <c r="G842" s="345"/>
      <c r="H842" s="345"/>
      <c r="I842" s="345"/>
      <c r="J842" s="345"/>
      <c r="K842" s="345"/>
      <c r="L842" s="345"/>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0"/>
      <c r="AP842" s="50"/>
      <c r="AQ842" s="50"/>
      <c r="AR842" s="50"/>
    </row>
    <row r="843" spans="1:44" ht="15.75" customHeight="1">
      <c r="A843" s="50"/>
      <c r="B843" s="50"/>
      <c r="C843" s="345"/>
      <c r="D843" s="50"/>
      <c r="E843" s="50"/>
      <c r="F843" s="50"/>
      <c r="G843" s="345"/>
      <c r="H843" s="345"/>
      <c r="I843" s="345"/>
      <c r="J843" s="345"/>
      <c r="K843" s="345"/>
      <c r="L843" s="345"/>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0"/>
      <c r="AP843" s="50"/>
      <c r="AQ843" s="50"/>
      <c r="AR843" s="50"/>
    </row>
    <row r="844" spans="1:44" ht="15.75" customHeight="1">
      <c r="A844" s="50"/>
      <c r="B844" s="50"/>
      <c r="C844" s="345"/>
      <c r="D844" s="50"/>
      <c r="E844" s="50"/>
      <c r="F844" s="50"/>
      <c r="G844" s="345"/>
      <c r="H844" s="345"/>
      <c r="I844" s="345"/>
      <c r="J844" s="345"/>
      <c r="K844" s="345"/>
      <c r="L844" s="345"/>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row>
    <row r="845" spans="1:44" ht="15.75" customHeight="1">
      <c r="A845" s="50"/>
      <c r="B845" s="50"/>
      <c r="C845" s="345"/>
      <c r="D845" s="50"/>
      <c r="E845" s="50"/>
      <c r="F845" s="50"/>
      <c r="G845" s="345"/>
      <c r="H845" s="345"/>
      <c r="I845" s="345"/>
      <c r="J845" s="345"/>
      <c r="K845" s="345"/>
      <c r="L845" s="345"/>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0"/>
    </row>
    <row r="846" spans="1:44" ht="15.75" customHeight="1">
      <c r="A846" s="50"/>
      <c r="B846" s="50"/>
      <c r="C846" s="345"/>
      <c r="D846" s="50"/>
      <c r="E846" s="50"/>
      <c r="F846" s="50"/>
      <c r="G846" s="345"/>
      <c r="H846" s="345"/>
      <c r="I846" s="345"/>
      <c r="J846" s="345"/>
      <c r="K846" s="345"/>
      <c r="L846" s="345"/>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0"/>
      <c r="AP846" s="50"/>
      <c r="AQ846" s="50"/>
      <c r="AR846" s="50"/>
    </row>
    <row r="847" spans="1:44" ht="15.75" customHeight="1">
      <c r="A847" s="50"/>
      <c r="B847" s="50"/>
      <c r="C847" s="345"/>
      <c r="D847" s="50"/>
      <c r="E847" s="50"/>
      <c r="F847" s="50"/>
      <c r="G847" s="345"/>
      <c r="H847" s="345"/>
      <c r="I847" s="345"/>
      <c r="J847" s="345"/>
      <c r="K847" s="345"/>
      <c r="L847" s="345"/>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0"/>
    </row>
    <row r="848" spans="1:44" ht="15.75" customHeight="1">
      <c r="A848" s="50"/>
      <c r="B848" s="50"/>
      <c r="C848" s="345"/>
      <c r="D848" s="50"/>
      <c r="E848" s="50"/>
      <c r="F848" s="50"/>
      <c r="G848" s="345"/>
      <c r="H848" s="345"/>
      <c r="I848" s="345"/>
      <c r="J848" s="345"/>
      <c r="K848" s="345"/>
      <c r="L848" s="345"/>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0"/>
      <c r="AP848" s="50"/>
      <c r="AQ848" s="50"/>
      <c r="AR848" s="50"/>
    </row>
    <row r="849" spans="1:44" ht="15.75" customHeight="1">
      <c r="A849" s="50"/>
      <c r="B849" s="50"/>
      <c r="C849" s="345"/>
      <c r="D849" s="50"/>
      <c r="E849" s="50"/>
      <c r="F849" s="50"/>
      <c r="G849" s="345"/>
      <c r="H849" s="345"/>
      <c r="I849" s="345"/>
      <c r="J849" s="345"/>
      <c r="K849" s="345"/>
      <c r="L849" s="345"/>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0"/>
    </row>
    <row r="850" spans="1:44" ht="15.75" customHeight="1">
      <c r="A850" s="50"/>
      <c r="B850" s="50"/>
      <c r="C850" s="345"/>
      <c r="D850" s="50"/>
      <c r="E850" s="50"/>
      <c r="F850" s="50"/>
      <c r="G850" s="345"/>
      <c r="H850" s="345"/>
      <c r="I850" s="345"/>
      <c r="J850" s="345"/>
      <c r="K850" s="345"/>
      <c r="L850" s="345"/>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row>
    <row r="851" spans="1:44" ht="15.75" customHeight="1">
      <c r="A851" s="50"/>
      <c r="B851" s="50"/>
      <c r="C851" s="345"/>
      <c r="D851" s="50"/>
      <c r="E851" s="50"/>
      <c r="F851" s="50"/>
      <c r="G851" s="345"/>
      <c r="H851" s="345"/>
      <c r="I851" s="345"/>
      <c r="J851" s="345"/>
      <c r="K851" s="345"/>
      <c r="L851" s="345"/>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0"/>
    </row>
    <row r="852" spans="1:44" ht="15.75" customHeight="1">
      <c r="A852" s="50"/>
      <c r="B852" s="50"/>
      <c r="C852" s="345"/>
      <c r="D852" s="50"/>
      <c r="E852" s="50"/>
      <c r="F852" s="50"/>
      <c r="G852" s="345"/>
      <c r="H852" s="345"/>
      <c r="I852" s="345"/>
      <c r="J852" s="345"/>
      <c r="K852" s="345"/>
      <c r="L852" s="345"/>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0"/>
      <c r="AP852" s="50"/>
      <c r="AQ852" s="50"/>
      <c r="AR852" s="50"/>
    </row>
    <row r="853" spans="1:44" ht="15.75" customHeight="1">
      <c r="A853" s="50"/>
      <c r="B853" s="50"/>
      <c r="C853" s="345"/>
      <c r="D853" s="50"/>
      <c r="E853" s="50"/>
      <c r="F853" s="50"/>
      <c r="G853" s="345"/>
      <c r="H853" s="345"/>
      <c r="I853" s="345"/>
      <c r="J853" s="345"/>
      <c r="K853" s="345"/>
      <c r="L853" s="345"/>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0"/>
    </row>
    <row r="854" spans="1:44" ht="15.75" customHeight="1">
      <c r="A854" s="50"/>
      <c r="B854" s="50"/>
      <c r="C854" s="345"/>
      <c r="D854" s="50"/>
      <c r="E854" s="50"/>
      <c r="F854" s="50"/>
      <c r="G854" s="345"/>
      <c r="H854" s="345"/>
      <c r="I854" s="345"/>
      <c r="J854" s="345"/>
      <c r="K854" s="345"/>
      <c r="L854" s="345"/>
      <c r="M854" s="50"/>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c r="AM854" s="50"/>
      <c r="AN854" s="50"/>
      <c r="AO854" s="50"/>
      <c r="AP854" s="50"/>
      <c r="AQ854" s="50"/>
      <c r="AR854" s="50"/>
    </row>
    <row r="855" spans="1:44" ht="15.75" customHeight="1">
      <c r="A855" s="50"/>
      <c r="B855" s="50"/>
      <c r="C855" s="345"/>
      <c r="D855" s="50"/>
      <c r="E855" s="50"/>
      <c r="F855" s="50"/>
      <c r="G855" s="345"/>
      <c r="H855" s="345"/>
      <c r="I855" s="345"/>
      <c r="J855" s="345"/>
      <c r="K855" s="345"/>
      <c r="L855" s="345"/>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row>
    <row r="856" spans="1:44" ht="15.75" customHeight="1">
      <c r="A856" s="50"/>
      <c r="B856" s="50"/>
      <c r="C856" s="345"/>
      <c r="D856" s="50"/>
      <c r="E856" s="50"/>
      <c r="F856" s="50"/>
      <c r="G856" s="345"/>
      <c r="H856" s="345"/>
      <c r="I856" s="345"/>
      <c r="J856" s="345"/>
      <c r="K856" s="345"/>
      <c r="L856" s="345"/>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0"/>
      <c r="AP856" s="50"/>
      <c r="AQ856" s="50"/>
      <c r="AR856" s="50"/>
    </row>
    <row r="857" spans="1:44" ht="15.75" customHeight="1">
      <c r="A857" s="50"/>
      <c r="B857" s="50"/>
      <c r="C857" s="345"/>
      <c r="D857" s="50"/>
      <c r="E857" s="50"/>
      <c r="F857" s="50"/>
      <c r="G857" s="345"/>
      <c r="H857" s="345"/>
      <c r="I857" s="345"/>
      <c r="J857" s="345"/>
      <c r="K857" s="345"/>
      <c r="L857" s="345"/>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0"/>
      <c r="AP857" s="50"/>
      <c r="AQ857" s="50"/>
      <c r="AR857" s="50"/>
    </row>
    <row r="858" spans="1:44" ht="15.75" customHeight="1">
      <c r="A858" s="50"/>
      <c r="B858" s="50"/>
      <c r="C858" s="345"/>
      <c r="D858" s="50"/>
      <c r="E858" s="50"/>
      <c r="F858" s="50"/>
      <c r="G858" s="345"/>
      <c r="H858" s="345"/>
      <c r="I858" s="345"/>
      <c r="J858" s="345"/>
      <c r="K858" s="345"/>
      <c r="L858" s="345"/>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0"/>
      <c r="AP858" s="50"/>
      <c r="AQ858" s="50"/>
      <c r="AR858" s="50"/>
    </row>
    <row r="859" spans="1:44" ht="15.75" customHeight="1">
      <c r="A859" s="50"/>
      <c r="B859" s="50"/>
      <c r="C859" s="345"/>
      <c r="D859" s="50"/>
      <c r="E859" s="50"/>
      <c r="F859" s="50"/>
      <c r="G859" s="345"/>
      <c r="H859" s="345"/>
      <c r="I859" s="345"/>
      <c r="J859" s="345"/>
      <c r="K859" s="345"/>
      <c r="L859" s="345"/>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row>
    <row r="860" spans="1:44" ht="15.75" customHeight="1">
      <c r="A860" s="50"/>
      <c r="B860" s="50"/>
      <c r="C860" s="345"/>
      <c r="D860" s="50"/>
      <c r="E860" s="50"/>
      <c r="F860" s="50"/>
      <c r="G860" s="345"/>
      <c r="H860" s="345"/>
      <c r="I860" s="345"/>
      <c r="J860" s="345"/>
      <c r="K860" s="345"/>
      <c r="L860" s="345"/>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row>
    <row r="861" spans="1:44" ht="15.75" customHeight="1">
      <c r="A861" s="50"/>
      <c r="B861" s="50"/>
      <c r="C861" s="345"/>
      <c r="D861" s="50"/>
      <c r="E861" s="50"/>
      <c r="F861" s="50"/>
      <c r="G861" s="345"/>
      <c r="H861" s="345"/>
      <c r="I861" s="345"/>
      <c r="J861" s="345"/>
      <c r="K861" s="345"/>
      <c r="L861" s="345"/>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0"/>
      <c r="AP861" s="50"/>
      <c r="AQ861" s="50"/>
      <c r="AR861" s="50"/>
    </row>
    <row r="862" spans="1:44" ht="15.75" customHeight="1">
      <c r="A862" s="50"/>
      <c r="B862" s="50"/>
      <c r="C862" s="345"/>
      <c r="D862" s="50"/>
      <c r="E862" s="50"/>
      <c r="F862" s="50"/>
      <c r="G862" s="345"/>
      <c r="H862" s="345"/>
      <c r="I862" s="345"/>
      <c r="J862" s="345"/>
      <c r="K862" s="345"/>
      <c r="L862" s="345"/>
      <c r="M862" s="50"/>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c r="AM862" s="50"/>
      <c r="AN862" s="50"/>
      <c r="AO862" s="50"/>
      <c r="AP862" s="50"/>
      <c r="AQ862" s="50"/>
      <c r="AR862" s="50"/>
    </row>
    <row r="863" spans="1:44" ht="15.75" customHeight="1">
      <c r="A863" s="50"/>
      <c r="B863" s="50"/>
      <c r="C863" s="345"/>
      <c r="D863" s="50"/>
      <c r="E863" s="50"/>
      <c r="F863" s="50"/>
      <c r="G863" s="345"/>
      <c r="H863" s="345"/>
      <c r="I863" s="345"/>
      <c r="J863" s="345"/>
      <c r="K863" s="345"/>
      <c r="L863" s="345"/>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0"/>
    </row>
    <row r="864" spans="1:44" ht="15.75" customHeight="1">
      <c r="A864" s="50"/>
      <c r="B864" s="50"/>
      <c r="C864" s="345"/>
      <c r="D864" s="50"/>
      <c r="E864" s="50"/>
      <c r="F864" s="50"/>
      <c r="G864" s="345"/>
      <c r="H864" s="345"/>
      <c r="I864" s="345"/>
      <c r="J864" s="345"/>
      <c r="K864" s="345"/>
      <c r="L864" s="345"/>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0"/>
      <c r="AP864" s="50"/>
      <c r="AQ864" s="50"/>
      <c r="AR864" s="50"/>
    </row>
    <row r="865" spans="1:44" ht="15.75" customHeight="1">
      <c r="A865" s="50"/>
      <c r="B865" s="50"/>
      <c r="C865" s="345"/>
      <c r="D865" s="50"/>
      <c r="E865" s="50"/>
      <c r="F865" s="50"/>
      <c r="G865" s="345"/>
      <c r="H865" s="345"/>
      <c r="I865" s="345"/>
      <c r="J865" s="345"/>
      <c r="K865" s="345"/>
      <c r="L865" s="345"/>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0"/>
      <c r="AP865" s="50"/>
      <c r="AQ865" s="50"/>
      <c r="AR865" s="50"/>
    </row>
    <row r="866" spans="1:44" ht="15.75" customHeight="1">
      <c r="A866" s="50"/>
      <c r="B866" s="50"/>
      <c r="C866" s="345"/>
      <c r="D866" s="50"/>
      <c r="E866" s="50"/>
      <c r="F866" s="50"/>
      <c r="G866" s="345"/>
      <c r="H866" s="345"/>
      <c r="I866" s="345"/>
      <c r="J866" s="345"/>
      <c r="K866" s="345"/>
      <c r="L866" s="345"/>
      <c r="M866" s="50"/>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c r="AM866" s="50"/>
      <c r="AN866" s="50"/>
      <c r="AO866" s="50"/>
      <c r="AP866" s="50"/>
      <c r="AQ866" s="50"/>
      <c r="AR866" s="50"/>
    </row>
    <row r="867" spans="1:44" ht="15.75" customHeight="1">
      <c r="A867" s="50"/>
      <c r="B867" s="50"/>
      <c r="C867" s="345"/>
      <c r="D867" s="50"/>
      <c r="E867" s="50"/>
      <c r="F867" s="50"/>
      <c r="G867" s="345"/>
      <c r="H867" s="345"/>
      <c r="I867" s="345"/>
      <c r="J867" s="345"/>
      <c r="K867" s="345"/>
      <c r="L867" s="345"/>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0"/>
      <c r="AP867" s="50"/>
      <c r="AQ867" s="50"/>
      <c r="AR867" s="50"/>
    </row>
    <row r="868" spans="1:44" ht="15.75" customHeight="1">
      <c r="A868" s="50"/>
      <c r="B868" s="50"/>
      <c r="C868" s="345"/>
      <c r="D868" s="50"/>
      <c r="E868" s="50"/>
      <c r="F868" s="50"/>
      <c r="G868" s="345"/>
      <c r="H868" s="345"/>
      <c r="I868" s="345"/>
      <c r="J868" s="345"/>
      <c r="K868" s="345"/>
      <c r="L868" s="345"/>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0"/>
    </row>
    <row r="869" spans="1:44" ht="15.75" customHeight="1">
      <c r="A869" s="50"/>
      <c r="B869" s="50"/>
      <c r="C869" s="345"/>
      <c r="D869" s="50"/>
      <c r="E869" s="50"/>
      <c r="F869" s="50"/>
      <c r="G869" s="345"/>
      <c r="H869" s="345"/>
      <c r="I869" s="345"/>
      <c r="J869" s="345"/>
      <c r="K869" s="345"/>
      <c r="L869" s="345"/>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0"/>
      <c r="AP869" s="50"/>
      <c r="AQ869" s="50"/>
      <c r="AR869" s="50"/>
    </row>
    <row r="870" spans="1:44" ht="15.75" customHeight="1">
      <c r="A870" s="50"/>
      <c r="B870" s="50"/>
      <c r="C870" s="345"/>
      <c r="D870" s="50"/>
      <c r="E870" s="50"/>
      <c r="F870" s="50"/>
      <c r="G870" s="345"/>
      <c r="H870" s="345"/>
      <c r="I870" s="345"/>
      <c r="J870" s="345"/>
      <c r="K870" s="345"/>
      <c r="L870" s="345"/>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0"/>
    </row>
    <row r="871" spans="1:44" ht="15.75" customHeight="1">
      <c r="A871" s="50"/>
      <c r="B871" s="50"/>
      <c r="C871" s="345"/>
      <c r="D871" s="50"/>
      <c r="E871" s="50"/>
      <c r="F871" s="50"/>
      <c r="G871" s="345"/>
      <c r="H871" s="345"/>
      <c r="I871" s="345"/>
      <c r="J871" s="345"/>
      <c r="K871" s="345"/>
      <c r="L871" s="345"/>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row>
    <row r="872" spans="1:44" ht="15.75" customHeight="1">
      <c r="A872" s="50"/>
      <c r="B872" s="50"/>
      <c r="C872" s="345"/>
      <c r="D872" s="50"/>
      <c r="E872" s="50"/>
      <c r="F872" s="50"/>
      <c r="G872" s="345"/>
      <c r="H872" s="345"/>
      <c r="I872" s="345"/>
      <c r="J872" s="345"/>
      <c r="K872" s="345"/>
      <c r="L872" s="345"/>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0"/>
      <c r="AP872" s="50"/>
      <c r="AQ872" s="50"/>
      <c r="AR872" s="50"/>
    </row>
    <row r="873" spans="1:44" ht="15.75" customHeight="1">
      <c r="A873" s="50"/>
      <c r="B873" s="50"/>
      <c r="C873" s="345"/>
      <c r="D873" s="50"/>
      <c r="E873" s="50"/>
      <c r="F873" s="50"/>
      <c r="G873" s="345"/>
      <c r="H873" s="345"/>
      <c r="I873" s="345"/>
      <c r="J873" s="345"/>
      <c r="K873" s="345"/>
      <c r="L873" s="345"/>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0"/>
    </row>
    <row r="874" spans="1:44" ht="15.75" customHeight="1">
      <c r="A874" s="50"/>
      <c r="B874" s="50"/>
      <c r="C874" s="345"/>
      <c r="D874" s="50"/>
      <c r="E874" s="50"/>
      <c r="F874" s="50"/>
      <c r="G874" s="345"/>
      <c r="H874" s="345"/>
      <c r="I874" s="345"/>
      <c r="J874" s="345"/>
      <c r="K874" s="345"/>
      <c r="L874" s="345"/>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0"/>
      <c r="AP874" s="50"/>
      <c r="AQ874" s="50"/>
      <c r="AR874" s="50"/>
    </row>
    <row r="875" spans="1:44" ht="15.75" customHeight="1">
      <c r="A875" s="50"/>
      <c r="B875" s="50"/>
      <c r="C875" s="345"/>
      <c r="D875" s="50"/>
      <c r="E875" s="50"/>
      <c r="F875" s="50"/>
      <c r="G875" s="345"/>
      <c r="H875" s="345"/>
      <c r="I875" s="345"/>
      <c r="J875" s="345"/>
      <c r="K875" s="345"/>
      <c r="L875" s="345"/>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0"/>
      <c r="AP875" s="50"/>
      <c r="AQ875" s="50"/>
      <c r="AR875" s="50"/>
    </row>
    <row r="876" spans="1:44" ht="15.75" customHeight="1">
      <c r="A876" s="50"/>
      <c r="B876" s="50"/>
      <c r="C876" s="345"/>
      <c r="D876" s="50"/>
      <c r="E876" s="50"/>
      <c r="F876" s="50"/>
      <c r="G876" s="345"/>
      <c r="H876" s="345"/>
      <c r="I876" s="345"/>
      <c r="J876" s="345"/>
      <c r="K876" s="345"/>
      <c r="L876" s="345"/>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0"/>
      <c r="AP876" s="50"/>
      <c r="AQ876" s="50"/>
      <c r="AR876" s="50"/>
    </row>
    <row r="877" spans="1:44" ht="15.75" customHeight="1">
      <c r="A877" s="50"/>
      <c r="B877" s="50"/>
      <c r="C877" s="345"/>
      <c r="D877" s="50"/>
      <c r="E877" s="50"/>
      <c r="F877" s="50"/>
      <c r="G877" s="345"/>
      <c r="H877" s="345"/>
      <c r="I877" s="345"/>
      <c r="J877" s="345"/>
      <c r="K877" s="345"/>
      <c r="L877" s="345"/>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0"/>
    </row>
    <row r="878" spans="1:44" ht="15.75" customHeight="1">
      <c r="A878" s="50"/>
      <c r="B878" s="50"/>
      <c r="C878" s="345"/>
      <c r="D878" s="50"/>
      <c r="E878" s="50"/>
      <c r="F878" s="50"/>
      <c r="G878" s="345"/>
      <c r="H878" s="345"/>
      <c r="I878" s="345"/>
      <c r="J878" s="345"/>
      <c r="K878" s="345"/>
      <c r="L878" s="345"/>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0"/>
    </row>
    <row r="879" spans="1:44" ht="15.75" customHeight="1">
      <c r="A879" s="50"/>
      <c r="B879" s="50"/>
      <c r="C879" s="345"/>
      <c r="D879" s="50"/>
      <c r="E879" s="50"/>
      <c r="F879" s="50"/>
      <c r="G879" s="345"/>
      <c r="H879" s="345"/>
      <c r="I879" s="345"/>
      <c r="J879" s="345"/>
      <c r="K879" s="345"/>
      <c r="L879" s="345"/>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0"/>
      <c r="AP879" s="50"/>
      <c r="AQ879" s="50"/>
      <c r="AR879" s="50"/>
    </row>
    <row r="880" spans="1:44" ht="15.75" customHeight="1">
      <c r="A880" s="50"/>
      <c r="B880" s="50"/>
      <c r="C880" s="345"/>
      <c r="D880" s="50"/>
      <c r="E880" s="50"/>
      <c r="F880" s="50"/>
      <c r="G880" s="345"/>
      <c r="H880" s="345"/>
      <c r="I880" s="345"/>
      <c r="J880" s="345"/>
      <c r="K880" s="345"/>
      <c r="L880" s="345"/>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0"/>
      <c r="AP880" s="50"/>
      <c r="AQ880" s="50"/>
      <c r="AR880" s="50"/>
    </row>
    <row r="881" spans="1:44" ht="15.75" customHeight="1">
      <c r="A881" s="50"/>
      <c r="B881" s="50"/>
      <c r="C881" s="345"/>
      <c r="D881" s="50"/>
      <c r="E881" s="50"/>
      <c r="F881" s="50"/>
      <c r="G881" s="345"/>
      <c r="H881" s="345"/>
      <c r="I881" s="345"/>
      <c r="J881" s="345"/>
      <c r="K881" s="345"/>
      <c r="L881" s="345"/>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0"/>
      <c r="AP881" s="50"/>
      <c r="AQ881" s="50"/>
      <c r="AR881" s="50"/>
    </row>
    <row r="882" spans="1:44" ht="15.75" customHeight="1">
      <c r="A882" s="50"/>
      <c r="B882" s="50"/>
      <c r="C882" s="345"/>
      <c r="D882" s="50"/>
      <c r="E882" s="50"/>
      <c r="F882" s="50"/>
      <c r="G882" s="345"/>
      <c r="H882" s="345"/>
      <c r="I882" s="345"/>
      <c r="J882" s="345"/>
      <c r="K882" s="345"/>
      <c r="L882" s="345"/>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row>
    <row r="883" spans="1:44" ht="15.75" customHeight="1">
      <c r="A883" s="50"/>
      <c r="B883" s="50"/>
      <c r="C883" s="345"/>
      <c r="D883" s="50"/>
      <c r="E883" s="50"/>
      <c r="F883" s="50"/>
      <c r="G883" s="345"/>
      <c r="H883" s="345"/>
      <c r="I883" s="345"/>
      <c r="J883" s="345"/>
      <c r="K883" s="345"/>
      <c r="L883" s="345"/>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row>
    <row r="884" spans="1:44" ht="15.75" customHeight="1">
      <c r="A884" s="50"/>
      <c r="B884" s="50"/>
      <c r="C884" s="345"/>
      <c r="D884" s="50"/>
      <c r="E884" s="50"/>
      <c r="F884" s="50"/>
      <c r="G884" s="345"/>
      <c r="H884" s="345"/>
      <c r="I884" s="345"/>
      <c r="J884" s="345"/>
      <c r="K884" s="345"/>
      <c r="L884" s="345"/>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0"/>
      <c r="AP884" s="50"/>
      <c r="AQ884" s="50"/>
      <c r="AR884" s="50"/>
    </row>
    <row r="885" spans="1:44" ht="15.75" customHeight="1">
      <c r="A885" s="50"/>
      <c r="B885" s="50"/>
      <c r="C885" s="345"/>
      <c r="D885" s="50"/>
      <c r="E885" s="50"/>
      <c r="F885" s="50"/>
      <c r="G885" s="345"/>
      <c r="H885" s="345"/>
      <c r="I885" s="345"/>
      <c r="J885" s="345"/>
      <c r="K885" s="345"/>
      <c r="L885" s="345"/>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0"/>
    </row>
    <row r="886" spans="1:44" ht="15.75" customHeight="1">
      <c r="A886" s="50"/>
      <c r="B886" s="50"/>
      <c r="C886" s="345"/>
      <c r="D886" s="50"/>
      <c r="E886" s="50"/>
      <c r="F886" s="50"/>
      <c r="G886" s="345"/>
      <c r="H886" s="345"/>
      <c r="I886" s="345"/>
      <c r="J886" s="345"/>
      <c r="K886" s="345"/>
      <c r="L886" s="345"/>
      <c r="M886" s="50"/>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c r="AM886" s="50"/>
      <c r="AN886" s="50"/>
      <c r="AO886" s="50"/>
      <c r="AP886" s="50"/>
      <c r="AQ886" s="50"/>
      <c r="AR886" s="50"/>
    </row>
    <row r="887" spans="1:44" ht="15.75" customHeight="1">
      <c r="A887" s="50"/>
      <c r="B887" s="50"/>
      <c r="C887" s="345"/>
      <c r="D887" s="50"/>
      <c r="E887" s="50"/>
      <c r="F887" s="50"/>
      <c r="G887" s="345"/>
      <c r="H887" s="345"/>
      <c r="I887" s="345"/>
      <c r="J887" s="345"/>
      <c r="K887" s="345"/>
      <c r="L887" s="345"/>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row>
    <row r="888" spans="1:44" ht="15.75" customHeight="1">
      <c r="A888" s="50"/>
      <c r="B888" s="50"/>
      <c r="C888" s="345"/>
      <c r="D888" s="50"/>
      <c r="E888" s="50"/>
      <c r="F888" s="50"/>
      <c r="G888" s="345"/>
      <c r="H888" s="345"/>
      <c r="I888" s="345"/>
      <c r="J888" s="345"/>
      <c r="K888" s="345"/>
      <c r="L888" s="345"/>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0"/>
      <c r="AP888" s="50"/>
      <c r="AQ888" s="50"/>
      <c r="AR888" s="50"/>
    </row>
    <row r="889" spans="1:44" ht="15.75" customHeight="1">
      <c r="A889" s="50"/>
      <c r="B889" s="50"/>
      <c r="C889" s="345"/>
      <c r="D889" s="50"/>
      <c r="E889" s="50"/>
      <c r="F889" s="50"/>
      <c r="G889" s="345"/>
      <c r="H889" s="345"/>
      <c r="I889" s="345"/>
      <c r="J889" s="345"/>
      <c r="K889" s="345"/>
      <c r="L889" s="345"/>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0"/>
      <c r="AP889" s="50"/>
      <c r="AQ889" s="50"/>
      <c r="AR889" s="50"/>
    </row>
    <row r="890" spans="1:44" ht="15.75" customHeight="1">
      <c r="A890" s="50"/>
      <c r="B890" s="50"/>
      <c r="C890" s="345"/>
      <c r="D890" s="50"/>
      <c r="E890" s="50"/>
      <c r="F890" s="50"/>
      <c r="G890" s="345"/>
      <c r="H890" s="345"/>
      <c r="I890" s="345"/>
      <c r="J890" s="345"/>
      <c r="K890" s="345"/>
      <c r="L890" s="345"/>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0"/>
      <c r="AP890" s="50"/>
      <c r="AQ890" s="50"/>
      <c r="AR890" s="50"/>
    </row>
    <row r="891" spans="1:44" ht="15.75" customHeight="1">
      <c r="A891" s="50"/>
      <c r="B891" s="50"/>
      <c r="C891" s="345"/>
      <c r="D891" s="50"/>
      <c r="E891" s="50"/>
      <c r="F891" s="50"/>
      <c r="G891" s="345"/>
      <c r="H891" s="345"/>
      <c r="I891" s="345"/>
      <c r="J891" s="345"/>
      <c r="K891" s="345"/>
      <c r="L891" s="345"/>
      <c r="M891" s="50"/>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c r="AM891" s="50"/>
      <c r="AN891" s="50"/>
      <c r="AO891" s="50"/>
      <c r="AP891" s="50"/>
      <c r="AQ891" s="50"/>
      <c r="AR891" s="50"/>
    </row>
    <row r="892" spans="1:44" ht="15.75" customHeight="1">
      <c r="A892" s="50"/>
      <c r="B892" s="50"/>
      <c r="C892" s="345"/>
      <c r="D892" s="50"/>
      <c r="E892" s="50"/>
      <c r="F892" s="50"/>
      <c r="G892" s="345"/>
      <c r="H892" s="345"/>
      <c r="I892" s="345"/>
      <c r="J892" s="345"/>
      <c r="K892" s="345"/>
      <c r="L892" s="345"/>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0"/>
      <c r="AP892" s="50"/>
      <c r="AQ892" s="50"/>
      <c r="AR892" s="50"/>
    </row>
    <row r="893" spans="1:44" ht="15.75" customHeight="1">
      <c r="A893" s="50"/>
      <c r="B893" s="50"/>
      <c r="C893" s="345"/>
      <c r="D893" s="50"/>
      <c r="E893" s="50"/>
      <c r="F893" s="50"/>
      <c r="G893" s="345"/>
      <c r="H893" s="345"/>
      <c r="I893" s="345"/>
      <c r="J893" s="345"/>
      <c r="K893" s="345"/>
      <c r="L893" s="345"/>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0"/>
      <c r="AP893" s="50"/>
      <c r="AQ893" s="50"/>
      <c r="AR893" s="50"/>
    </row>
    <row r="894" spans="1:44" ht="15.75" customHeight="1">
      <c r="A894" s="50"/>
      <c r="B894" s="50"/>
      <c r="C894" s="345"/>
      <c r="D894" s="50"/>
      <c r="E894" s="50"/>
      <c r="F894" s="50"/>
      <c r="G894" s="345"/>
      <c r="H894" s="345"/>
      <c r="I894" s="345"/>
      <c r="J894" s="345"/>
      <c r="K894" s="345"/>
      <c r="L894" s="345"/>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row>
    <row r="895" spans="1:44" ht="15.75" customHeight="1">
      <c r="A895" s="50"/>
      <c r="B895" s="50"/>
      <c r="C895" s="345"/>
      <c r="D895" s="50"/>
      <c r="E895" s="50"/>
      <c r="F895" s="50"/>
      <c r="G895" s="345"/>
      <c r="H895" s="345"/>
      <c r="I895" s="345"/>
      <c r="J895" s="345"/>
      <c r="K895" s="345"/>
      <c r="L895" s="345"/>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0"/>
      <c r="AP895" s="50"/>
      <c r="AQ895" s="50"/>
      <c r="AR895" s="50"/>
    </row>
    <row r="896" spans="1:44" ht="15.75" customHeight="1">
      <c r="A896" s="50"/>
      <c r="B896" s="50"/>
      <c r="C896" s="345"/>
      <c r="D896" s="50"/>
      <c r="E896" s="50"/>
      <c r="F896" s="50"/>
      <c r="G896" s="345"/>
      <c r="H896" s="345"/>
      <c r="I896" s="345"/>
      <c r="J896" s="345"/>
      <c r="K896" s="345"/>
      <c r="L896" s="345"/>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50"/>
      <c r="AR896" s="50"/>
    </row>
    <row r="897" spans="1:44" ht="15.75" customHeight="1">
      <c r="A897" s="50"/>
      <c r="B897" s="50"/>
      <c r="C897" s="345"/>
      <c r="D897" s="50"/>
      <c r="E897" s="50"/>
      <c r="F897" s="50"/>
      <c r="G897" s="345"/>
      <c r="H897" s="345"/>
      <c r="I897" s="345"/>
      <c r="J897" s="345"/>
      <c r="K897" s="345"/>
      <c r="L897" s="345"/>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c r="AM897" s="50"/>
      <c r="AN897" s="50"/>
      <c r="AO897" s="50"/>
      <c r="AP897" s="50"/>
      <c r="AQ897" s="50"/>
      <c r="AR897" s="50"/>
    </row>
    <row r="898" spans="1:44" ht="15.75" customHeight="1">
      <c r="A898" s="50"/>
      <c r="B898" s="50"/>
      <c r="C898" s="345"/>
      <c r="D898" s="50"/>
      <c r="E898" s="50"/>
      <c r="F898" s="50"/>
      <c r="G898" s="345"/>
      <c r="H898" s="345"/>
      <c r="I898" s="345"/>
      <c r="J898" s="345"/>
      <c r="K898" s="345"/>
      <c r="L898" s="345"/>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row>
    <row r="899" spans="1:44" ht="15.75" customHeight="1">
      <c r="A899" s="50"/>
      <c r="B899" s="50"/>
      <c r="C899" s="345"/>
      <c r="D899" s="50"/>
      <c r="E899" s="50"/>
      <c r="F899" s="50"/>
      <c r="G899" s="345"/>
      <c r="H899" s="345"/>
      <c r="I899" s="345"/>
      <c r="J899" s="345"/>
      <c r="K899" s="345"/>
      <c r="L899" s="345"/>
      <c r="M899" s="50"/>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c r="AM899" s="50"/>
      <c r="AN899" s="50"/>
      <c r="AO899" s="50"/>
      <c r="AP899" s="50"/>
      <c r="AQ899" s="50"/>
      <c r="AR899" s="50"/>
    </row>
    <row r="900" spans="1:44" ht="15.75" customHeight="1">
      <c r="A900" s="50"/>
      <c r="B900" s="50"/>
      <c r="C900" s="345"/>
      <c r="D900" s="50"/>
      <c r="E900" s="50"/>
      <c r="F900" s="50"/>
      <c r="G900" s="345"/>
      <c r="H900" s="345"/>
      <c r="I900" s="345"/>
      <c r="J900" s="345"/>
      <c r="K900" s="345"/>
      <c r="L900" s="345"/>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0"/>
      <c r="AP900" s="50"/>
      <c r="AQ900" s="50"/>
      <c r="AR900" s="50"/>
    </row>
    <row r="901" spans="1:44" ht="15.75" customHeight="1">
      <c r="A901" s="50"/>
      <c r="B901" s="50"/>
      <c r="C901" s="345"/>
      <c r="D901" s="50"/>
      <c r="E901" s="50"/>
      <c r="F901" s="50"/>
      <c r="G901" s="345"/>
      <c r="H901" s="345"/>
      <c r="I901" s="345"/>
      <c r="J901" s="345"/>
      <c r="K901" s="345"/>
      <c r="L901" s="345"/>
      <c r="M901" s="50"/>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c r="AM901" s="50"/>
      <c r="AN901" s="50"/>
      <c r="AO901" s="50"/>
      <c r="AP901" s="50"/>
      <c r="AQ901" s="50"/>
      <c r="AR901" s="50"/>
    </row>
    <row r="902" spans="1:44" ht="15.75" customHeight="1">
      <c r="A902" s="50"/>
      <c r="B902" s="50"/>
      <c r="C902" s="345"/>
      <c r="D902" s="50"/>
      <c r="E902" s="50"/>
      <c r="F902" s="50"/>
      <c r="G902" s="345"/>
      <c r="H902" s="345"/>
      <c r="I902" s="345"/>
      <c r="J902" s="345"/>
      <c r="K902" s="345"/>
      <c r="L902" s="345"/>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0"/>
      <c r="AP902" s="50"/>
      <c r="AQ902" s="50"/>
      <c r="AR902" s="50"/>
    </row>
    <row r="903" spans="1:44" ht="15.75" customHeight="1">
      <c r="A903" s="50"/>
      <c r="B903" s="50"/>
      <c r="C903" s="345"/>
      <c r="D903" s="50"/>
      <c r="E903" s="50"/>
      <c r="F903" s="50"/>
      <c r="G903" s="345"/>
      <c r="H903" s="345"/>
      <c r="I903" s="345"/>
      <c r="J903" s="345"/>
      <c r="K903" s="345"/>
      <c r="L903" s="345"/>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0"/>
      <c r="AP903" s="50"/>
      <c r="AQ903" s="50"/>
      <c r="AR903" s="50"/>
    </row>
    <row r="904" spans="1:44" ht="15.75" customHeight="1">
      <c r="A904" s="50"/>
      <c r="B904" s="50"/>
      <c r="C904" s="345"/>
      <c r="D904" s="50"/>
      <c r="E904" s="50"/>
      <c r="F904" s="50"/>
      <c r="G904" s="345"/>
      <c r="H904" s="345"/>
      <c r="I904" s="345"/>
      <c r="J904" s="345"/>
      <c r="K904" s="345"/>
      <c r="L904" s="345"/>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row>
    <row r="905" spans="1:44" ht="15.75" customHeight="1">
      <c r="A905" s="50"/>
      <c r="B905" s="50"/>
      <c r="C905" s="345"/>
      <c r="D905" s="50"/>
      <c r="E905" s="50"/>
      <c r="F905" s="50"/>
      <c r="G905" s="345"/>
      <c r="H905" s="345"/>
      <c r="I905" s="345"/>
      <c r="J905" s="345"/>
      <c r="K905" s="345"/>
      <c r="L905" s="345"/>
      <c r="M905" s="50"/>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c r="AM905" s="50"/>
      <c r="AN905" s="50"/>
      <c r="AO905" s="50"/>
      <c r="AP905" s="50"/>
      <c r="AQ905" s="50"/>
      <c r="AR905" s="50"/>
    </row>
    <row r="906" spans="1:44" ht="15.75" customHeight="1">
      <c r="A906" s="50"/>
      <c r="B906" s="50"/>
      <c r="C906" s="345"/>
      <c r="D906" s="50"/>
      <c r="E906" s="50"/>
      <c r="F906" s="50"/>
      <c r="G906" s="345"/>
      <c r="H906" s="345"/>
      <c r="I906" s="345"/>
      <c r="J906" s="345"/>
      <c r="K906" s="345"/>
      <c r="L906" s="345"/>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0"/>
      <c r="AP906" s="50"/>
      <c r="AQ906" s="50"/>
      <c r="AR906" s="50"/>
    </row>
    <row r="907" spans="1:44" ht="15.75" customHeight="1">
      <c r="A907" s="50"/>
      <c r="B907" s="50"/>
      <c r="C907" s="345"/>
      <c r="D907" s="50"/>
      <c r="E907" s="50"/>
      <c r="F907" s="50"/>
      <c r="G907" s="345"/>
      <c r="H907" s="345"/>
      <c r="I907" s="345"/>
      <c r="J907" s="345"/>
      <c r="K907" s="345"/>
      <c r="L907" s="345"/>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0"/>
      <c r="AP907" s="50"/>
      <c r="AQ907" s="50"/>
      <c r="AR907" s="50"/>
    </row>
    <row r="908" spans="1:44" ht="15.75" customHeight="1">
      <c r="A908" s="50"/>
      <c r="B908" s="50"/>
      <c r="C908" s="345"/>
      <c r="D908" s="50"/>
      <c r="E908" s="50"/>
      <c r="F908" s="50"/>
      <c r="G908" s="345"/>
      <c r="H908" s="345"/>
      <c r="I908" s="345"/>
      <c r="J908" s="345"/>
      <c r="K908" s="345"/>
      <c r="L908" s="345"/>
      <c r="M908" s="50"/>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0"/>
      <c r="AP908" s="50"/>
      <c r="AQ908" s="50"/>
      <c r="AR908" s="50"/>
    </row>
    <row r="909" spans="1:44" ht="15.75" customHeight="1">
      <c r="A909" s="50"/>
      <c r="B909" s="50"/>
      <c r="C909" s="345"/>
      <c r="D909" s="50"/>
      <c r="E909" s="50"/>
      <c r="F909" s="50"/>
      <c r="G909" s="345"/>
      <c r="H909" s="345"/>
      <c r="I909" s="345"/>
      <c r="J909" s="345"/>
      <c r="K909" s="345"/>
      <c r="L909" s="345"/>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0"/>
    </row>
    <row r="910" spans="1:44" ht="15.75" customHeight="1">
      <c r="A910" s="50"/>
      <c r="B910" s="50"/>
      <c r="C910" s="345"/>
      <c r="D910" s="50"/>
      <c r="E910" s="50"/>
      <c r="F910" s="50"/>
      <c r="G910" s="345"/>
      <c r="H910" s="345"/>
      <c r="I910" s="345"/>
      <c r="J910" s="345"/>
      <c r="K910" s="345"/>
      <c r="L910" s="345"/>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0"/>
      <c r="AP910" s="50"/>
      <c r="AQ910" s="50"/>
      <c r="AR910" s="50"/>
    </row>
    <row r="911" spans="1:44" ht="15.75" customHeight="1">
      <c r="A911" s="50"/>
      <c r="B911" s="50"/>
      <c r="C911" s="345"/>
      <c r="D911" s="50"/>
      <c r="E911" s="50"/>
      <c r="F911" s="50"/>
      <c r="G911" s="345"/>
      <c r="H911" s="345"/>
      <c r="I911" s="345"/>
      <c r="J911" s="345"/>
      <c r="K911" s="345"/>
      <c r="L911" s="345"/>
      <c r="M911" s="50"/>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c r="AM911" s="50"/>
      <c r="AN911" s="50"/>
      <c r="AO911" s="50"/>
      <c r="AP911" s="50"/>
      <c r="AQ911" s="50"/>
      <c r="AR911" s="50"/>
    </row>
    <row r="912" spans="1:44" ht="15.75" customHeight="1">
      <c r="A912" s="50"/>
      <c r="B912" s="50"/>
      <c r="C912" s="345"/>
      <c r="D912" s="50"/>
      <c r="E912" s="50"/>
      <c r="F912" s="50"/>
      <c r="G912" s="345"/>
      <c r="H912" s="345"/>
      <c r="I912" s="345"/>
      <c r="J912" s="345"/>
      <c r="K912" s="345"/>
      <c r="L912" s="345"/>
      <c r="M912" s="50"/>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c r="AM912" s="50"/>
      <c r="AN912" s="50"/>
      <c r="AO912" s="50"/>
      <c r="AP912" s="50"/>
      <c r="AQ912" s="50"/>
      <c r="AR912" s="50"/>
    </row>
    <row r="913" spans="1:44" ht="15.75" customHeight="1">
      <c r="A913" s="50"/>
      <c r="B913" s="50"/>
      <c r="C913" s="345"/>
      <c r="D913" s="50"/>
      <c r="E913" s="50"/>
      <c r="F913" s="50"/>
      <c r="G913" s="345"/>
      <c r="H913" s="345"/>
      <c r="I913" s="345"/>
      <c r="J913" s="345"/>
      <c r="K913" s="345"/>
      <c r="L913" s="345"/>
      <c r="M913" s="50"/>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c r="AM913" s="50"/>
      <c r="AN913" s="50"/>
      <c r="AO913" s="50"/>
      <c r="AP913" s="50"/>
      <c r="AQ913" s="50"/>
      <c r="AR913" s="50"/>
    </row>
    <row r="914" spans="1:44" ht="15.75" customHeight="1">
      <c r="A914" s="50"/>
      <c r="B914" s="50"/>
      <c r="C914" s="345"/>
      <c r="D914" s="50"/>
      <c r="E914" s="50"/>
      <c r="F914" s="50"/>
      <c r="G914" s="345"/>
      <c r="H914" s="345"/>
      <c r="I914" s="345"/>
      <c r="J914" s="345"/>
      <c r="K914" s="345"/>
      <c r="L914" s="345"/>
      <c r="M914" s="50"/>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c r="AM914" s="50"/>
      <c r="AN914" s="50"/>
      <c r="AO914" s="50"/>
      <c r="AP914" s="50"/>
      <c r="AQ914" s="50"/>
      <c r="AR914" s="50"/>
    </row>
    <row r="915" spans="1:44" ht="15.75" customHeight="1">
      <c r="A915" s="50"/>
      <c r="B915" s="50"/>
      <c r="C915" s="345"/>
      <c r="D915" s="50"/>
      <c r="E915" s="50"/>
      <c r="F915" s="50"/>
      <c r="G915" s="345"/>
      <c r="H915" s="345"/>
      <c r="I915" s="345"/>
      <c r="J915" s="345"/>
      <c r="K915" s="345"/>
      <c r="L915" s="345"/>
      <c r="M915" s="50"/>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c r="AM915" s="50"/>
      <c r="AN915" s="50"/>
      <c r="AO915" s="50"/>
      <c r="AP915" s="50"/>
      <c r="AQ915" s="50"/>
      <c r="AR915" s="50"/>
    </row>
    <row r="916" spans="1:44" ht="15.75" customHeight="1">
      <c r="A916" s="50"/>
      <c r="B916" s="50"/>
      <c r="C916" s="345"/>
      <c r="D916" s="50"/>
      <c r="E916" s="50"/>
      <c r="F916" s="50"/>
      <c r="G916" s="345"/>
      <c r="H916" s="345"/>
      <c r="I916" s="345"/>
      <c r="J916" s="345"/>
      <c r="K916" s="345"/>
      <c r="L916" s="345"/>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0"/>
      <c r="AP916" s="50"/>
      <c r="AQ916" s="50"/>
      <c r="AR916" s="50"/>
    </row>
    <row r="917" spans="1:44" ht="15.75" customHeight="1">
      <c r="A917" s="50"/>
      <c r="B917" s="50"/>
      <c r="C917" s="345"/>
      <c r="D917" s="50"/>
      <c r="E917" s="50"/>
      <c r="F917" s="50"/>
      <c r="G917" s="345"/>
      <c r="H917" s="345"/>
      <c r="I917" s="345"/>
      <c r="J917" s="345"/>
      <c r="K917" s="345"/>
      <c r="L917" s="345"/>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0"/>
    </row>
    <row r="918" spans="1:44" ht="15.75" customHeight="1">
      <c r="A918" s="50"/>
      <c r="B918" s="50"/>
      <c r="C918" s="345"/>
      <c r="D918" s="50"/>
      <c r="E918" s="50"/>
      <c r="F918" s="50"/>
      <c r="G918" s="345"/>
      <c r="H918" s="345"/>
      <c r="I918" s="345"/>
      <c r="J918" s="345"/>
      <c r="K918" s="345"/>
      <c r="L918" s="345"/>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row>
    <row r="919" spans="1:44" ht="15.75" customHeight="1">
      <c r="A919" s="50"/>
      <c r="B919" s="50"/>
      <c r="C919" s="345"/>
      <c r="D919" s="50"/>
      <c r="E919" s="50"/>
      <c r="F919" s="50"/>
      <c r="G919" s="345"/>
      <c r="H919" s="345"/>
      <c r="I919" s="345"/>
      <c r="J919" s="345"/>
      <c r="K919" s="345"/>
      <c r="L919" s="345"/>
      <c r="M919" s="50"/>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c r="AM919" s="50"/>
      <c r="AN919" s="50"/>
      <c r="AO919" s="50"/>
      <c r="AP919" s="50"/>
      <c r="AQ919" s="50"/>
      <c r="AR919" s="50"/>
    </row>
    <row r="920" spans="1:44" ht="15.75" customHeight="1">
      <c r="A920" s="50"/>
      <c r="B920" s="50"/>
      <c r="C920" s="345"/>
      <c r="D920" s="50"/>
      <c r="E920" s="50"/>
      <c r="F920" s="50"/>
      <c r="G920" s="345"/>
      <c r="H920" s="345"/>
      <c r="I920" s="345"/>
      <c r="J920" s="345"/>
      <c r="K920" s="345"/>
      <c r="L920" s="345"/>
      <c r="M920" s="50"/>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c r="AM920" s="50"/>
      <c r="AN920" s="50"/>
      <c r="AO920" s="50"/>
      <c r="AP920" s="50"/>
      <c r="AQ920" s="50"/>
      <c r="AR920" s="50"/>
    </row>
    <row r="921" spans="1:44" ht="15.75" customHeight="1">
      <c r="A921" s="50"/>
      <c r="B921" s="50"/>
      <c r="C921" s="345"/>
      <c r="D921" s="50"/>
      <c r="E921" s="50"/>
      <c r="F921" s="50"/>
      <c r="G921" s="345"/>
      <c r="H921" s="345"/>
      <c r="I921" s="345"/>
      <c r="J921" s="345"/>
      <c r="K921" s="345"/>
      <c r="L921" s="345"/>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50"/>
      <c r="AR921" s="50"/>
    </row>
    <row r="922" spans="1:44" ht="15.75" customHeight="1">
      <c r="A922" s="50"/>
      <c r="B922" s="50"/>
      <c r="C922" s="345"/>
      <c r="D922" s="50"/>
      <c r="E922" s="50"/>
      <c r="F922" s="50"/>
      <c r="G922" s="345"/>
      <c r="H922" s="345"/>
      <c r="I922" s="345"/>
      <c r="J922" s="345"/>
      <c r="K922" s="345"/>
      <c r="L922" s="345"/>
      <c r="M922" s="50"/>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c r="AM922" s="50"/>
      <c r="AN922" s="50"/>
      <c r="AO922" s="50"/>
      <c r="AP922" s="50"/>
      <c r="AQ922" s="50"/>
      <c r="AR922" s="50"/>
    </row>
    <row r="923" spans="1:44" ht="15.75" customHeight="1">
      <c r="A923" s="50"/>
      <c r="B923" s="50"/>
      <c r="C923" s="345"/>
      <c r="D923" s="50"/>
      <c r="E923" s="50"/>
      <c r="F923" s="50"/>
      <c r="G923" s="345"/>
      <c r="H923" s="345"/>
      <c r="I923" s="345"/>
      <c r="J923" s="345"/>
      <c r="K923" s="345"/>
      <c r="L923" s="345"/>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c r="AM923" s="50"/>
      <c r="AN923" s="50"/>
      <c r="AO923" s="50"/>
      <c r="AP923" s="50"/>
      <c r="AQ923" s="50"/>
      <c r="AR923" s="50"/>
    </row>
    <row r="924" spans="1:44" ht="15.75" customHeight="1">
      <c r="A924" s="50"/>
      <c r="B924" s="50"/>
      <c r="C924" s="345"/>
      <c r="D924" s="50"/>
      <c r="E924" s="50"/>
      <c r="F924" s="50"/>
      <c r="G924" s="345"/>
      <c r="H924" s="345"/>
      <c r="I924" s="345"/>
      <c r="J924" s="345"/>
      <c r="K924" s="345"/>
      <c r="L924" s="345"/>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0"/>
    </row>
    <row r="925" spans="1:44" ht="15.75" customHeight="1">
      <c r="A925" s="50"/>
      <c r="B925" s="50"/>
      <c r="C925" s="345"/>
      <c r="D925" s="50"/>
      <c r="E925" s="50"/>
      <c r="F925" s="50"/>
      <c r="G925" s="345"/>
      <c r="H925" s="345"/>
      <c r="I925" s="345"/>
      <c r="J925" s="345"/>
      <c r="K925" s="345"/>
      <c r="L925" s="345"/>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0"/>
    </row>
    <row r="926" spans="1:44" ht="15.75" customHeight="1">
      <c r="A926" s="50"/>
      <c r="B926" s="50"/>
      <c r="C926" s="345"/>
      <c r="D926" s="50"/>
      <c r="E926" s="50"/>
      <c r="F926" s="50"/>
      <c r="G926" s="345"/>
      <c r="H926" s="345"/>
      <c r="I926" s="345"/>
      <c r="J926" s="345"/>
      <c r="K926" s="345"/>
      <c r="L926" s="345"/>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row>
    <row r="927" spans="1:44" ht="15.75" customHeight="1">
      <c r="A927" s="50"/>
      <c r="B927" s="50"/>
      <c r="C927" s="345"/>
      <c r="D927" s="50"/>
      <c r="E927" s="50"/>
      <c r="F927" s="50"/>
      <c r="G927" s="345"/>
      <c r="H927" s="345"/>
      <c r="I927" s="345"/>
      <c r="J927" s="345"/>
      <c r="K927" s="345"/>
      <c r="L927" s="345"/>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row>
    <row r="928" spans="1:44" ht="15.75" customHeight="1">
      <c r="A928" s="50"/>
      <c r="B928" s="50"/>
      <c r="C928" s="345"/>
      <c r="D928" s="50"/>
      <c r="E928" s="50"/>
      <c r="F928" s="50"/>
      <c r="G928" s="345"/>
      <c r="H928" s="345"/>
      <c r="I928" s="345"/>
      <c r="J928" s="345"/>
      <c r="K928" s="345"/>
      <c r="L928" s="345"/>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row>
    <row r="929" spans="1:44" ht="15.75" customHeight="1">
      <c r="A929" s="50"/>
      <c r="B929" s="50"/>
      <c r="C929" s="345"/>
      <c r="D929" s="50"/>
      <c r="E929" s="50"/>
      <c r="F929" s="50"/>
      <c r="G929" s="345"/>
      <c r="H929" s="345"/>
      <c r="I929" s="345"/>
      <c r="J929" s="345"/>
      <c r="K929" s="345"/>
      <c r="L929" s="345"/>
      <c r="M929" s="50"/>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0"/>
      <c r="AP929" s="50"/>
      <c r="AQ929" s="50"/>
      <c r="AR929" s="50"/>
    </row>
    <row r="930" spans="1:44" ht="15.75" customHeight="1">
      <c r="A930" s="50"/>
      <c r="B930" s="50"/>
      <c r="C930" s="345"/>
      <c r="D930" s="50"/>
      <c r="E930" s="50"/>
      <c r="F930" s="50"/>
      <c r="G930" s="345"/>
      <c r="H930" s="345"/>
      <c r="I930" s="345"/>
      <c r="J930" s="345"/>
      <c r="K930" s="345"/>
      <c r="L930" s="345"/>
      <c r="M930" s="50"/>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c r="AM930" s="50"/>
      <c r="AN930" s="50"/>
      <c r="AO930" s="50"/>
      <c r="AP930" s="50"/>
      <c r="AQ930" s="50"/>
      <c r="AR930" s="50"/>
    </row>
    <row r="931" spans="1:44" ht="15.75" customHeight="1">
      <c r="A931" s="50"/>
      <c r="B931" s="50"/>
      <c r="C931" s="345"/>
      <c r="D931" s="50"/>
      <c r="E931" s="50"/>
      <c r="F931" s="50"/>
      <c r="G931" s="345"/>
      <c r="H931" s="345"/>
      <c r="I931" s="345"/>
      <c r="J931" s="345"/>
      <c r="K931" s="345"/>
      <c r="L931" s="345"/>
      <c r="M931" s="50"/>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c r="AM931" s="50"/>
      <c r="AN931" s="50"/>
      <c r="AO931" s="50"/>
      <c r="AP931" s="50"/>
      <c r="AQ931" s="50"/>
      <c r="AR931" s="50"/>
    </row>
    <row r="932" spans="1:44" ht="15.75" customHeight="1">
      <c r="A932" s="50"/>
      <c r="B932" s="50"/>
      <c r="C932" s="345"/>
      <c r="D932" s="50"/>
      <c r="E932" s="50"/>
      <c r="F932" s="50"/>
      <c r="G932" s="345"/>
      <c r="H932" s="345"/>
      <c r="I932" s="345"/>
      <c r="J932" s="345"/>
      <c r="K932" s="345"/>
      <c r="L932" s="345"/>
      <c r="M932" s="50"/>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c r="AM932" s="50"/>
      <c r="AN932" s="50"/>
      <c r="AO932" s="50"/>
      <c r="AP932" s="50"/>
      <c r="AQ932" s="50"/>
      <c r="AR932" s="50"/>
    </row>
    <row r="933" spans="1:44" ht="15.75" customHeight="1">
      <c r="A933" s="50"/>
      <c r="B933" s="50"/>
      <c r="C933" s="345"/>
      <c r="D933" s="50"/>
      <c r="E933" s="50"/>
      <c r="F933" s="50"/>
      <c r="G933" s="345"/>
      <c r="H933" s="345"/>
      <c r="I933" s="345"/>
      <c r="J933" s="345"/>
      <c r="K933" s="345"/>
      <c r="L933" s="345"/>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0"/>
      <c r="AP933" s="50"/>
      <c r="AQ933" s="50"/>
      <c r="AR933" s="50"/>
    </row>
    <row r="934" spans="1:44" ht="15.75" customHeight="1">
      <c r="A934" s="50"/>
      <c r="B934" s="50"/>
      <c r="C934" s="345"/>
      <c r="D934" s="50"/>
      <c r="E934" s="50"/>
      <c r="F934" s="50"/>
      <c r="G934" s="345"/>
      <c r="H934" s="345"/>
      <c r="I934" s="345"/>
      <c r="J934" s="345"/>
      <c r="K934" s="345"/>
      <c r="L934" s="345"/>
      <c r="M934" s="50"/>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c r="AM934" s="50"/>
      <c r="AN934" s="50"/>
      <c r="AO934" s="50"/>
      <c r="AP934" s="50"/>
      <c r="AQ934" s="50"/>
      <c r="AR934" s="50"/>
    </row>
    <row r="935" spans="1:44" ht="15.75" customHeight="1">
      <c r="A935" s="50"/>
      <c r="B935" s="50"/>
      <c r="C935" s="345"/>
      <c r="D935" s="50"/>
      <c r="E935" s="50"/>
      <c r="F935" s="50"/>
      <c r="G935" s="345"/>
      <c r="H935" s="345"/>
      <c r="I935" s="345"/>
      <c r="J935" s="345"/>
      <c r="K935" s="345"/>
      <c r="L935" s="345"/>
      <c r="M935" s="50"/>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c r="AM935" s="50"/>
      <c r="AN935" s="50"/>
      <c r="AO935" s="50"/>
      <c r="AP935" s="50"/>
      <c r="AQ935" s="50"/>
      <c r="AR935" s="50"/>
    </row>
    <row r="936" spans="1:44" ht="15.75" customHeight="1">
      <c r="A936" s="50"/>
      <c r="B936" s="50"/>
      <c r="C936" s="345"/>
      <c r="D936" s="50"/>
      <c r="E936" s="50"/>
      <c r="F936" s="50"/>
      <c r="G936" s="345"/>
      <c r="H936" s="345"/>
      <c r="I936" s="345"/>
      <c r="J936" s="345"/>
      <c r="K936" s="345"/>
      <c r="L936" s="345"/>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0"/>
      <c r="AP936" s="50"/>
      <c r="AQ936" s="50"/>
      <c r="AR936" s="50"/>
    </row>
    <row r="937" spans="1:44" ht="15.75" customHeight="1">
      <c r="A937" s="50"/>
      <c r="B937" s="50"/>
      <c r="C937" s="345"/>
      <c r="D937" s="50"/>
      <c r="E937" s="50"/>
      <c r="F937" s="50"/>
      <c r="G937" s="345"/>
      <c r="H937" s="345"/>
      <c r="I937" s="345"/>
      <c r="J937" s="345"/>
      <c r="K937" s="345"/>
      <c r="L937" s="345"/>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0"/>
      <c r="AP937" s="50"/>
      <c r="AQ937" s="50"/>
      <c r="AR937" s="50"/>
    </row>
    <row r="938" spans="1:44" ht="15.75" customHeight="1">
      <c r="A938" s="50"/>
      <c r="B938" s="50"/>
      <c r="C938" s="345"/>
      <c r="D938" s="50"/>
      <c r="E938" s="50"/>
      <c r="F938" s="50"/>
      <c r="G938" s="345"/>
      <c r="H938" s="345"/>
      <c r="I938" s="345"/>
      <c r="J938" s="345"/>
      <c r="K938" s="345"/>
      <c r="L938" s="345"/>
      <c r="M938" s="50"/>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c r="AM938" s="50"/>
      <c r="AN938" s="50"/>
      <c r="AO938" s="50"/>
      <c r="AP938" s="50"/>
      <c r="AQ938" s="50"/>
      <c r="AR938" s="50"/>
    </row>
    <row r="939" spans="1:44" ht="15.75" customHeight="1">
      <c r="A939" s="50"/>
      <c r="B939" s="50"/>
      <c r="C939" s="345"/>
      <c r="D939" s="50"/>
      <c r="E939" s="50"/>
      <c r="F939" s="50"/>
      <c r="G939" s="345"/>
      <c r="H939" s="345"/>
      <c r="I939" s="345"/>
      <c r="J939" s="345"/>
      <c r="K939" s="345"/>
      <c r="L939" s="345"/>
      <c r="M939" s="50"/>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c r="AM939" s="50"/>
      <c r="AN939" s="50"/>
      <c r="AO939" s="50"/>
      <c r="AP939" s="50"/>
      <c r="AQ939" s="50"/>
      <c r="AR939" s="50"/>
    </row>
    <row r="940" spans="1:44" ht="15.75" customHeight="1">
      <c r="A940" s="50"/>
      <c r="B940" s="50"/>
      <c r="C940" s="345"/>
      <c r="D940" s="50"/>
      <c r="E940" s="50"/>
      <c r="F940" s="50"/>
      <c r="G940" s="345"/>
      <c r="H940" s="345"/>
      <c r="I940" s="345"/>
      <c r="J940" s="345"/>
      <c r="K940" s="345"/>
      <c r="L940" s="345"/>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0"/>
      <c r="AP940" s="50"/>
      <c r="AQ940" s="50"/>
      <c r="AR940" s="50"/>
    </row>
    <row r="941" spans="1:44" ht="15.75" customHeight="1">
      <c r="A941" s="50"/>
      <c r="B941" s="50"/>
      <c r="C941" s="345"/>
      <c r="D941" s="50"/>
      <c r="E941" s="50"/>
      <c r="F941" s="50"/>
      <c r="G941" s="345"/>
      <c r="H941" s="345"/>
      <c r="I941" s="345"/>
      <c r="J941" s="345"/>
      <c r="K941" s="345"/>
      <c r="L941" s="345"/>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0"/>
      <c r="AP941" s="50"/>
      <c r="AQ941" s="50"/>
      <c r="AR941" s="50"/>
    </row>
    <row r="942" spans="1:44" ht="15.75" customHeight="1">
      <c r="A942" s="50"/>
      <c r="B942" s="50"/>
      <c r="C942" s="345"/>
      <c r="D942" s="50"/>
      <c r="E942" s="50"/>
      <c r="F942" s="50"/>
      <c r="G942" s="345"/>
      <c r="H942" s="345"/>
      <c r="I942" s="345"/>
      <c r="J942" s="345"/>
      <c r="K942" s="345"/>
      <c r="L942" s="345"/>
      <c r="M942" s="50"/>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c r="AM942" s="50"/>
      <c r="AN942" s="50"/>
      <c r="AO942" s="50"/>
      <c r="AP942" s="50"/>
      <c r="AQ942" s="50"/>
      <c r="AR942" s="50"/>
    </row>
    <row r="943" spans="1:44" ht="15.75" customHeight="1">
      <c r="A943" s="50"/>
      <c r="B943" s="50"/>
      <c r="C943" s="345"/>
      <c r="D943" s="50"/>
      <c r="E943" s="50"/>
      <c r="F943" s="50"/>
      <c r="G943" s="345"/>
      <c r="H943" s="345"/>
      <c r="I943" s="345"/>
      <c r="J943" s="345"/>
      <c r="K943" s="345"/>
      <c r="L943" s="345"/>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0"/>
      <c r="AP943" s="50"/>
      <c r="AQ943" s="50"/>
      <c r="AR943" s="50"/>
    </row>
    <row r="944" spans="1:44" ht="15.75" customHeight="1">
      <c r="A944" s="50"/>
      <c r="B944" s="50"/>
      <c r="C944" s="345"/>
      <c r="D944" s="50"/>
      <c r="E944" s="50"/>
      <c r="F944" s="50"/>
      <c r="G944" s="345"/>
      <c r="H944" s="345"/>
      <c r="I944" s="345"/>
      <c r="J944" s="345"/>
      <c r="K944" s="345"/>
      <c r="L944" s="345"/>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0"/>
      <c r="AP944" s="50"/>
      <c r="AQ944" s="50"/>
      <c r="AR944" s="50"/>
    </row>
    <row r="945" spans="1:44" ht="15.75" customHeight="1">
      <c r="A945" s="50"/>
      <c r="B945" s="50"/>
      <c r="C945" s="345"/>
      <c r="D945" s="50"/>
      <c r="E945" s="50"/>
      <c r="F945" s="50"/>
      <c r="G945" s="345"/>
      <c r="H945" s="345"/>
      <c r="I945" s="345"/>
      <c r="J945" s="345"/>
      <c r="K945" s="345"/>
      <c r="L945" s="345"/>
      <c r="M945" s="50"/>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c r="AM945" s="50"/>
      <c r="AN945" s="50"/>
      <c r="AO945" s="50"/>
      <c r="AP945" s="50"/>
      <c r="AQ945" s="50"/>
      <c r="AR945" s="50"/>
    </row>
    <row r="946" spans="1:44" ht="15.75" customHeight="1">
      <c r="A946" s="50"/>
      <c r="B946" s="50"/>
      <c r="C946" s="345"/>
      <c r="D946" s="50"/>
      <c r="E946" s="50"/>
      <c r="F946" s="50"/>
      <c r="G946" s="345"/>
      <c r="H946" s="345"/>
      <c r="I946" s="345"/>
      <c r="J946" s="345"/>
      <c r="K946" s="345"/>
      <c r="L946" s="345"/>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0"/>
      <c r="AP946" s="50"/>
      <c r="AQ946" s="50"/>
      <c r="AR946" s="50"/>
    </row>
    <row r="947" spans="1:44" ht="15.75" customHeight="1">
      <c r="A947" s="50"/>
      <c r="B947" s="50"/>
      <c r="C947" s="345"/>
      <c r="D947" s="50"/>
      <c r="E947" s="50"/>
      <c r="F947" s="50"/>
      <c r="G947" s="345"/>
      <c r="H947" s="345"/>
      <c r="I947" s="345"/>
      <c r="J947" s="345"/>
      <c r="K947" s="345"/>
      <c r="L947" s="345"/>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50"/>
      <c r="AR947" s="50"/>
    </row>
    <row r="948" spans="1:44" ht="15.75" customHeight="1">
      <c r="A948" s="50"/>
      <c r="B948" s="50"/>
      <c r="C948" s="345"/>
      <c r="D948" s="50"/>
      <c r="E948" s="50"/>
      <c r="F948" s="50"/>
      <c r="G948" s="345"/>
      <c r="H948" s="345"/>
      <c r="I948" s="345"/>
      <c r="J948" s="345"/>
      <c r="K948" s="345"/>
      <c r="L948" s="345"/>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row>
    <row r="949" spans="1:44" ht="15.75" customHeight="1">
      <c r="A949" s="50"/>
      <c r="B949" s="50"/>
      <c r="C949" s="345"/>
      <c r="D949" s="50"/>
      <c r="E949" s="50"/>
      <c r="F949" s="50"/>
      <c r="G949" s="345"/>
      <c r="H949" s="345"/>
      <c r="I949" s="345"/>
      <c r="J949" s="345"/>
      <c r="K949" s="345"/>
      <c r="L949" s="345"/>
      <c r="M949" s="50"/>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c r="AM949" s="50"/>
      <c r="AN949" s="50"/>
      <c r="AO949" s="50"/>
      <c r="AP949" s="50"/>
      <c r="AQ949" s="50"/>
      <c r="AR949" s="50"/>
    </row>
    <row r="950" spans="1:44" ht="15.75" customHeight="1">
      <c r="A950" s="50"/>
      <c r="B950" s="50"/>
      <c r="C950" s="345"/>
      <c r="D950" s="50"/>
      <c r="E950" s="50"/>
      <c r="F950" s="50"/>
      <c r="G950" s="345"/>
      <c r="H950" s="345"/>
      <c r="I950" s="345"/>
      <c r="J950" s="345"/>
      <c r="K950" s="345"/>
      <c r="L950" s="345"/>
      <c r="M950" s="50"/>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c r="AM950" s="50"/>
      <c r="AN950" s="50"/>
      <c r="AO950" s="50"/>
      <c r="AP950" s="50"/>
      <c r="AQ950" s="50"/>
      <c r="AR950" s="50"/>
    </row>
    <row r="951" spans="1:44" ht="15.75" customHeight="1">
      <c r="A951" s="50"/>
      <c r="B951" s="50"/>
      <c r="C951" s="345"/>
      <c r="D951" s="50"/>
      <c r="E951" s="50"/>
      <c r="F951" s="50"/>
      <c r="G951" s="345"/>
      <c r="H951" s="345"/>
      <c r="I951" s="345"/>
      <c r="J951" s="345"/>
      <c r="K951" s="345"/>
      <c r="L951" s="345"/>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row>
    <row r="952" spans="1:44" ht="15.75" customHeight="1">
      <c r="A952" s="50"/>
      <c r="B952" s="50"/>
      <c r="C952" s="345"/>
      <c r="D952" s="50"/>
      <c r="E952" s="50"/>
      <c r="F952" s="50"/>
      <c r="G952" s="345"/>
      <c r="H952" s="345"/>
      <c r="I952" s="345"/>
      <c r="J952" s="345"/>
      <c r="K952" s="345"/>
      <c r="L952" s="345"/>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0"/>
      <c r="AP952" s="50"/>
      <c r="AQ952" s="50"/>
      <c r="AR952" s="50"/>
    </row>
    <row r="953" spans="1:44" ht="15.75" customHeight="1">
      <c r="A953" s="50"/>
      <c r="B953" s="50"/>
      <c r="C953" s="345"/>
      <c r="D953" s="50"/>
      <c r="E953" s="50"/>
      <c r="F953" s="50"/>
      <c r="G953" s="345"/>
      <c r="H953" s="345"/>
      <c r="I953" s="345"/>
      <c r="J953" s="345"/>
      <c r="K953" s="345"/>
      <c r="L953" s="345"/>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0"/>
      <c r="AP953" s="50"/>
      <c r="AQ953" s="50"/>
      <c r="AR953" s="50"/>
    </row>
    <row r="954" spans="1:44" ht="15.75" customHeight="1">
      <c r="A954" s="50"/>
      <c r="B954" s="50"/>
      <c r="C954" s="345"/>
      <c r="D954" s="50"/>
      <c r="E954" s="50"/>
      <c r="F954" s="50"/>
      <c r="G954" s="345"/>
      <c r="H954" s="345"/>
      <c r="I954" s="345"/>
      <c r="J954" s="345"/>
      <c r="K954" s="345"/>
      <c r="L954" s="345"/>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c r="AM954" s="50"/>
      <c r="AN954" s="50"/>
      <c r="AO954" s="50"/>
      <c r="AP954" s="50"/>
      <c r="AQ954" s="50"/>
      <c r="AR954" s="50"/>
    </row>
    <row r="955" spans="1:44" ht="15.75" customHeight="1">
      <c r="A955" s="50"/>
      <c r="B955" s="50"/>
      <c r="C955" s="345"/>
      <c r="D955" s="50"/>
      <c r="E955" s="50"/>
      <c r="F955" s="50"/>
      <c r="G955" s="345"/>
      <c r="H955" s="345"/>
      <c r="I955" s="345"/>
      <c r="J955" s="345"/>
      <c r="K955" s="345"/>
      <c r="L955" s="345"/>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0"/>
    </row>
    <row r="956" spans="1:44" ht="15.75" customHeight="1">
      <c r="A956" s="50"/>
      <c r="B956" s="50"/>
      <c r="C956" s="345"/>
      <c r="D956" s="50"/>
      <c r="E956" s="50"/>
      <c r="F956" s="50"/>
      <c r="G956" s="345"/>
      <c r="H956" s="345"/>
      <c r="I956" s="345"/>
      <c r="J956" s="345"/>
      <c r="K956" s="345"/>
      <c r="L956" s="345"/>
      <c r="M956" s="50"/>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c r="AM956" s="50"/>
      <c r="AN956" s="50"/>
      <c r="AO956" s="50"/>
      <c r="AP956" s="50"/>
      <c r="AQ956" s="50"/>
      <c r="AR956" s="50"/>
    </row>
    <row r="957" spans="1:44" ht="15.75" customHeight="1">
      <c r="A957" s="50"/>
      <c r="B957" s="50"/>
      <c r="C957" s="345"/>
      <c r="D957" s="50"/>
      <c r="E957" s="50"/>
      <c r="F957" s="50"/>
      <c r="G957" s="345"/>
      <c r="H957" s="345"/>
      <c r="I957" s="345"/>
      <c r="J957" s="345"/>
      <c r="K957" s="345"/>
      <c r="L957" s="345"/>
      <c r="M957" s="50"/>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c r="AM957" s="50"/>
      <c r="AN957" s="50"/>
      <c r="AO957" s="50"/>
      <c r="AP957" s="50"/>
      <c r="AQ957" s="50"/>
      <c r="AR957" s="50"/>
    </row>
    <row r="958" spans="1:44" ht="15.75" customHeight="1">
      <c r="A958" s="50"/>
      <c r="B958" s="50"/>
      <c r="C958" s="345"/>
      <c r="D958" s="50"/>
      <c r="E958" s="50"/>
      <c r="F958" s="50"/>
      <c r="G958" s="345"/>
      <c r="H958" s="345"/>
      <c r="I958" s="345"/>
      <c r="J958" s="345"/>
      <c r="K958" s="345"/>
      <c r="L958" s="345"/>
      <c r="M958" s="50"/>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c r="AM958" s="50"/>
      <c r="AN958" s="50"/>
      <c r="AO958" s="50"/>
      <c r="AP958" s="50"/>
      <c r="AQ958" s="50"/>
      <c r="AR958" s="50"/>
    </row>
    <row r="959" spans="1:44" ht="15.75" customHeight="1">
      <c r="A959" s="50"/>
      <c r="B959" s="50"/>
      <c r="C959" s="345"/>
      <c r="D959" s="50"/>
      <c r="E959" s="50"/>
      <c r="F959" s="50"/>
      <c r="G959" s="345"/>
      <c r="H959" s="345"/>
      <c r="I959" s="345"/>
      <c r="J959" s="345"/>
      <c r="K959" s="345"/>
      <c r="L959" s="345"/>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0"/>
      <c r="AP959" s="50"/>
      <c r="AQ959" s="50"/>
      <c r="AR959" s="50"/>
    </row>
    <row r="960" spans="1:44" ht="15.75" customHeight="1">
      <c r="A960" s="50"/>
      <c r="B960" s="50"/>
      <c r="C960" s="345"/>
      <c r="D960" s="50"/>
      <c r="E960" s="50"/>
      <c r="F960" s="50"/>
      <c r="G960" s="345"/>
      <c r="H960" s="345"/>
      <c r="I960" s="345"/>
      <c r="J960" s="345"/>
      <c r="K960" s="345"/>
      <c r="L960" s="345"/>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row>
    <row r="961" spans="1:44" ht="15.75" customHeight="1">
      <c r="A961" s="50"/>
      <c r="B961" s="50"/>
      <c r="C961" s="345"/>
      <c r="D961" s="50"/>
      <c r="E961" s="50"/>
      <c r="F961" s="50"/>
      <c r="G961" s="345"/>
      <c r="H961" s="345"/>
      <c r="I961" s="345"/>
      <c r="J961" s="345"/>
      <c r="K961" s="345"/>
      <c r="L961" s="345"/>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row>
    <row r="962" spans="1:44" ht="15.75" customHeight="1">
      <c r="A962" s="50"/>
      <c r="B962" s="50"/>
      <c r="C962" s="345"/>
      <c r="D962" s="50"/>
      <c r="E962" s="50"/>
      <c r="F962" s="50"/>
      <c r="G962" s="345"/>
      <c r="H962" s="345"/>
      <c r="I962" s="345"/>
      <c r="J962" s="345"/>
      <c r="K962" s="345"/>
      <c r="L962" s="345"/>
      <c r="M962" s="50"/>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c r="AM962" s="50"/>
      <c r="AN962" s="50"/>
      <c r="AO962" s="50"/>
      <c r="AP962" s="50"/>
      <c r="AQ962" s="50"/>
      <c r="AR962" s="50"/>
    </row>
    <row r="963" spans="1:44" ht="15.75" customHeight="1">
      <c r="A963" s="50"/>
      <c r="B963" s="50"/>
      <c r="C963" s="345"/>
      <c r="D963" s="50"/>
      <c r="E963" s="50"/>
      <c r="F963" s="50"/>
      <c r="G963" s="345"/>
      <c r="H963" s="345"/>
      <c r="I963" s="345"/>
      <c r="J963" s="345"/>
      <c r="K963" s="345"/>
      <c r="L963" s="345"/>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0"/>
      <c r="AP963" s="50"/>
      <c r="AQ963" s="50"/>
      <c r="AR963" s="50"/>
    </row>
    <row r="964" spans="1:44" ht="15.75" customHeight="1">
      <c r="A964" s="50"/>
      <c r="B964" s="50"/>
      <c r="C964" s="345"/>
      <c r="D964" s="50"/>
      <c r="E964" s="50"/>
      <c r="F964" s="50"/>
      <c r="G964" s="345"/>
      <c r="H964" s="345"/>
      <c r="I964" s="345"/>
      <c r="J964" s="345"/>
      <c r="K964" s="345"/>
      <c r="L964" s="345"/>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0"/>
      <c r="AP964" s="50"/>
      <c r="AQ964" s="50"/>
      <c r="AR964" s="50"/>
    </row>
    <row r="965" spans="1:44" ht="15.75" customHeight="1">
      <c r="A965" s="50"/>
      <c r="B965" s="50"/>
      <c r="C965" s="345"/>
      <c r="D965" s="50"/>
      <c r="E965" s="50"/>
      <c r="F965" s="50"/>
      <c r="G965" s="345"/>
      <c r="H965" s="345"/>
      <c r="I965" s="345"/>
      <c r="J965" s="345"/>
      <c r="K965" s="345"/>
      <c r="L965" s="345"/>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0"/>
      <c r="AP965" s="50"/>
      <c r="AQ965" s="50"/>
      <c r="AR965" s="50"/>
    </row>
    <row r="966" spans="1:44" ht="15.75" customHeight="1">
      <c r="A966" s="50"/>
      <c r="B966" s="50"/>
      <c r="C966" s="345"/>
      <c r="D966" s="50"/>
      <c r="E966" s="50"/>
      <c r="F966" s="50"/>
      <c r="G966" s="345"/>
      <c r="H966" s="345"/>
      <c r="I966" s="345"/>
      <c r="J966" s="345"/>
      <c r="K966" s="345"/>
      <c r="L966" s="345"/>
      <c r="M966" s="50"/>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c r="AM966" s="50"/>
      <c r="AN966" s="50"/>
      <c r="AO966" s="50"/>
      <c r="AP966" s="50"/>
      <c r="AQ966" s="50"/>
      <c r="AR966" s="50"/>
    </row>
    <row r="967" spans="1:44" ht="15.75" customHeight="1">
      <c r="A967" s="50"/>
      <c r="B967" s="50"/>
      <c r="C967" s="345"/>
      <c r="D967" s="50"/>
      <c r="E967" s="50"/>
      <c r="F967" s="50"/>
      <c r="G967" s="345"/>
      <c r="H967" s="345"/>
      <c r="I967" s="345"/>
      <c r="J967" s="345"/>
      <c r="K967" s="345"/>
      <c r="L967" s="345"/>
      <c r="M967" s="50"/>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c r="AM967" s="50"/>
      <c r="AN967" s="50"/>
      <c r="AO967" s="50"/>
      <c r="AP967" s="50"/>
      <c r="AQ967" s="50"/>
      <c r="AR967" s="50"/>
    </row>
    <row r="968" spans="1:44" ht="15.75" customHeight="1">
      <c r="A968" s="50"/>
      <c r="B968" s="50"/>
      <c r="C968" s="345"/>
      <c r="D968" s="50"/>
      <c r="E968" s="50"/>
      <c r="F968" s="50"/>
      <c r="G968" s="345"/>
      <c r="H968" s="345"/>
      <c r="I968" s="345"/>
      <c r="J968" s="345"/>
      <c r="K968" s="345"/>
      <c r="L968" s="345"/>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0"/>
      <c r="AP968" s="50"/>
      <c r="AQ968" s="50"/>
      <c r="AR968" s="50"/>
    </row>
    <row r="969" spans="1:44" ht="15.75" customHeight="1">
      <c r="A969" s="50"/>
      <c r="B969" s="50"/>
      <c r="C969" s="345"/>
      <c r="D969" s="50"/>
      <c r="E969" s="50"/>
      <c r="F969" s="50"/>
      <c r="G969" s="345"/>
      <c r="H969" s="345"/>
      <c r="I969" s="345"/>
      <c r="J969" s="345"/>
      <c r="K969" s="345"/>
      <c r="L969" s="345"/>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row>
    <row r="970" spans="1:44" ht="15.75" customHeight="1">
      <c r="A970" s="50"/>
      <c r="B970" s="50"/>
      <c r="C970" s="345"/>
      <c r="D970" s="50"/>
      <c r="E970" s="50"/>
      <c r="F970" s="50"/>
      <c r="G970" s="345"/>
      <c r="H970" s="345"/>
      <c r="I970" s="345"/>
      <c r="J970" s="345"/>
      <c r="K970" s="345"/>
      <c r="L970" s="345"/>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row>
    <row r="971" spans="1:44" ht="15.75" customHeight="1">
      <c r="A971" s="50"/>
      <c r="B971" s="50"/>
      <c r="C971" s="345"/>
      <c r="D971" s="50"/>
      <c r="E971" s="50"/>
      <c r="F971" s="50"/>
      <c r="G971" s="345"/>
      <c r="H971" s="345"/>
      <c r="I971" s="345"/>
      <c r="J971" s="345"/>
      <c r="K971" s="345"/>
      <c r="L971" s="345"/>
      <c r="M971" s="50"/>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c r="AM971" s="50"/>
      <c r="AN971" s="50"/>
      <c r="AO971" s="50"/>
      <c r="AP971" s="50"/>
      <c r="AQ971" s="50"/>
      <c r="AR971" s="50"/>
    </row>
    <row r="972" spans="1:44" ht="15.75" customHeight="1">
      <c r="A972" s="50"/>
      <c r="B972" s="50"/>
      <c r="C972" s="345"/>
      <c r="D972" s="50"/>
      <c r="E972" s="50"/>
      <c r="F972" s="50"/>
      <c r="G972" s="345"/>
      <c r="H972" s="345"/>
      <c r="I972" s="345"/>
      <c r="J972" s="345"/>
      <c r="K972" s="345"/>
      <c r="L972" s="345"/>
      <c r="M972" s="50"/>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c r="AM972" s="50"/>
      <c r="AN972" s="50"/>
      <c r="AO972" s="50"/>
      <c r="AP972" s="50"/>
      <c r="AQ972" s="50"/>
      <c r="AR972" s="50"/>
    </row>
    <row r="973" spans="1:44" ht="15.75" customHeight="1">
      <c r="A973" s="50"/>
      <c r="B973" s="50"/>
      <c r="C973" s="345"/>
      <c r="D973" s="50"/>
      <c r="E973" s="50"/>
      <c r="F973" s="50"/>
      <c r="G973" s="345"/>
      <c r="H973" s="345"/>
      <c r="I973" s="345"/>
      <c r="J973" s="345"/>
      <c r="K973" s="345"/>
      <c r="L973" s="345"/>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0"/>
      <c r="AP973" s="50"/>
      <c r="AQ973" s="50"/>
      <c r="AR973" s="50"/>
    </row>
    <row r="974" spans="1:44" ht="15.75" customHeight="1">
      <c r="A974" s="50"/>
      <c r="B974" s="50"/>
      <c r="C974" s="345"/>
      <c r="D974" s="50"/>
      <c r="E974" s="50"/>
      <c r="F974" s="50"/>
      <c r="G974" s="345"/>
      <c r="H974" s="345"/>
      <c r="I974" s="345"/>
      <c r="J974" s="345"/>
      <c r="K974" s="345"/>
      <c r="L974" s="345"/>
      <c r="M974" s="50"/>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c r="AM974" s="50"/>
      <c r="AN974" s="50"/>
      <c r="AO974" s="50"/>
      <c r="AP974" s="50"/>
      <c r="AQ974" s="50"/>
      <c r="AR974" s="50"/>
    </row>
    <row r="975" spans="1:44" ht="15.75" customHeight="1">
      <c r="A975" s="50"/>
      <c r="B975" s="50"/>
      <c r="C975" s="345"/>
      <c r="D975" s="50"/>
      <c r="E975" s="50"/>
      <c r="F975" s="50"/>
      <c r="G975" s="345"/>
      <c r="H975" s="345"/>
      <c r="I975" s="345"/>
      <c r="J975" s="345"/>
      <c r="K975" s="345"/>
      <c r="L975" s="345"/>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row>
    <row r="976" spans="1:44" ht="15.75" customHeight="1">
      <c r="A976" s="50"/>
      <c r="B976" s="50"/>
      <c r="C976" s="345"/>
      <c r="D976" s="50"/>
      <c r="E976" s="50"/>
      <c r="F976" s="50"/>
      <c r="G976" s="345"/>
      <c r="H976" s="345"/>
      <c r="I976" s="345"/>
      <c r="J976" s="345"/>
      <c r="K976" s="345"/>
      <c r="L976" s="345"/>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0"/>
    </row>
    <row r="977" spans="1:44" ht="15.75" customHeight="1">
      <c r="A977" s="50"/>
      <c r="B977" s="50"/>
      <c r="C977" s="345"/>
      <c r="D977" s="50"/>
      <c r="E977" s="50"/>
      <c r="F977" s="50"/>
      <c r="G977" s="345"/>
      <c r="H977" s="345"/>
      <c r="I977" s="345"/>
      <c r="J977" s="345"/>
      <c r="K977" s="345"/>
      <c r="L977" s="345"/>
      <c r="M977" s="50"/>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c r="AM977" s="50"/>
      <c r="AN977" s="50"/>
      <c r="AO977" s="50"/>
      <c r="AP977" s="50"/>
      <c r="AQ977" s="50"/>
      <c r="AR977" s="50"/>
    </row>
    <row r="978" spans="1:44" ht="15.75" customHeight="1">
      <c r="A978" s="50"/>
      <c r="B978" s="50"/>
      <c r="C978" s="345"/>
      <c r="D978" s="50"/>
      <c r="E978" s="50"/>
      <c r="F978" s="50"/>
      <c r="G978" s="345"/>
      <c r="H978" s="345"/>
      <c r="I978" s="345"/>
      <c r="J978" s="345"/>
      <c r="K978" s="345"/>
      <c r="L978" s="345"/>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row>
    <row r="979" spans="1:44" ht="15.75" customHeight="1">
      <c r="A979" s="50"/>
      <c r="B979" s="50"/>
      <c r="C979" s="345"/>
      <c r="D979" s="50"/>
      <c r="E979" s="50"/>
      <c r="F979" s="50"/>
      <c r="G979" s="345"/>
      <c r="H979" s="345"/>
      <c r="I979" s="345"/>
      <c r="J979" s="345"/>
      <c r="K979" s="345"/>
      <c r="L979" s="345"/>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c r="AM979" s="50"/>
      <c r="AN979" s="50"/>
      <c r="AO979" s="50"/>
      <c r="AP979" s="50"/>
      <c r="AQ979" s="50"/>
      <c r="AR979" s="50"/>
    </row>
    <row r="980" spans="1:44" ht="15.75" customHeight="1">
      <c r="A980" s="50"/>
      <c r="B980" s="50"/>
      <c r="C980" s="345"/>
      <c r="D980" s="50"/>
      <c r="E980" s="50"/>
      <c r="F980" s="50"/>
      <c r="G980" s="345"/>
      <c r="H980" s="345"/>
      <c r="I980" s="345"/>
      <c r="J980" s="345"/>
      <c r="K980" s="345"/>
      <c r="L980" s="345"/>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0"/>
      <c r="AP980" s="50"/>
      <c r="AQ980" s="50"/>
      <c r="AR980" s="50"/>
    </row>
    <row r="981" spans="1:44" ht="15.75" customHeight="1">
      <c r="A981" s="50"/>
      <c r="B981" s="50"/>
      <c r="C981" s="345"/>
      <c r="D981" s="50"/>
      <c r="E981" s="50"/>
      <c r="F981" s="50"/>
      <c r="G981" s="345"/>
      <c r="H981" s="345"/>
      <c r="I981" s="345"/>
      <c r="J981" s="345"/>
      <c r="K981" s="345"/>
      <c r="L981" s="345"/>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c r="AM981" s="50"/>
      <c r="AN981" s="50"/>
      <c r="AO981" s="50"/>
      <c r="AP981" s="50"/>
      <c r="AQ981" s="50"/>
      <c r="AR981" s="50"/>
    </row>
    <row r="982" spans="1:44" ht="15.75" customHeight="1">
      <c r="A982" s="50"/>
      <c r="B982" s="50"/>
      <c r="C982" s="345"/>
      <c r="D982" s="50"/>
      <c r="E982" s="50"/>
      <c r="F982" s="50"/>
      <c r="G982" s="345"/>
      <c r="H982" s="345"/>
      <c r="I982" s="345"/>
      <c r="J982" s="345"/>
      <c r="K982" s="345"/>
      <c r="L982" s="345"/>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0"/>
    </row>
    <row r="983" spans="1:44" ht="15.75" customHeight="1">
      <c r="A983" s="50"/>
      <c r="B983" s="50"/>
      <c r="C983" s="345"/>
      <c r="D983" s="50"/>
      <c r="E983" s="50"/>
      <c r="F983" s="50"/>
      <c r="G983" s="345"/>
      <c r="H983" s="345"/>
      <c r="I983" s="345"/>
      <c r="J983" s="345"/>
      <c r="K983" s="345"/>
      <c r="L983" s="345"/>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0"/>
      <c r="AP983" s="50"/>
      <c r="AQ983" s="50"/>
      <c r="AR983" s="50"/>
    </row>
    <row r="984" spans="1:44" ht="15.75" customHeight="1">
      <c r="A984" s="50"/>
      <c r="B984" s="50"/>
      <c r="C984" s="345"/>
      <c r="D984" s="50"/>
      <c r="E984" s="50"/>
      <c r="F984" s="50"/>
      <c r="G984" s="345"/>
      <c r="H984" s="345"/>
      <c r="I984" s="345"/>
      <c r="J984" s="345"/>
      <c r="K984" s="345"/>
      <c r="L984" s="345"/>
      <c r="M984" s="50"/>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c r="AM984" s="50"/>
      <c r="AN984" s="50"/>
      <c r="AO984" s="50"/>
      <c r="AP984" s="50"/>
      <c r="AQ984" s="50"/>
      <c r="AR984" s="50"/>
    </row>
    <row r="985" spans="1:44" ht="15.75" customHeight="1">
      <c r="A985" s="50"/>
      <c r="B985" s="50"/>
      <c r="C985" s="345"/>
      <c r="D985" s="50"/>
      <c r="E985" s="50"/>
      <c r="F985" s="50"/>
      <c r="G985" s="345"/>
      <c r="H985" s="345"/>
      <c r="I985" s="345"/>
      <c r="J985" s="345"/>
      <c r="K985" s="345"/>
      <c r="L985" s="345"/>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0"/>
      <c r="AP985" s="50"/>
      <c r="AQ985" s="50"/>
      <c r="AR985" s="50"/>
    </row>
    <row r="986" spans="1:44" ht="15.75" customHeight="1">
      <c r="A986" s="50"/>
      <c r="B986" s="50"/>
      <c r="C986" s="345"/>
      <c r="D986" s="50"/>
      <c r="E986" s="50"/>
      <c r="F986" s="50"/>
      <c r="G986" s="345"/>
      <c r="H986" s="345"/>
      <c r="I986" s="345"/>
      <c r="J986" s="345"/>
      <c r="K986" s="345"/>
      <c r="L986" s="345"/>
      <c r="M986" s="50"/>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c r="AM986" s="50"/>
      <c r="AN986" s="50"/>
      <c r="AO986" s="50"/>
      <c r="AP986" s="50"/>
      <c r="AQ986" s="50"/>
      <c r="AR986" s="50"/>
    </row>
    <row r="987" spans="1:44" ht="15.75" customHeight="1">
      <c r="A987" s="50"/>
      <c r="B987" s="50"/>
      <c r="C987" s="345"/>
      <c r="D987" s="50"/>
      <c r="E987" s="50"/>
      <c r="F987" s="50"/>
      <c r="G987" s="345"/>
      <c r="H987" s="345"/>
      <c r="I987" s="345"/>
      <c r="J987" s="345"/>
      <c r="K987" s="345"/>
      <c r="L987" s="345"/>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row>
    <row r="988" spans="1:44" ht="15.75" customHeight="1">
      <c r="A988" s="50"/>
      <c r="B988" s="50"/>
      <c r="C988" s="345"/>
      <c r="D988" s="50"/>
      <c r="E988" s="50"/>
      <c r="F988" s="50"/>
      <c r="G988" s="345"/>
      <c r="H988" s="345"/>
      <c r="I988" s="345"/>
      <c r="J988" s="345"/>
      <c r="K988" s="345"/>
      <c r="L988" s="345"/>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0"/>
      <c r="AP988" s="50"/>
      <c r="AQ988" s="50"/>
      <c r="AR988" s="50"/>
    </row>
    <row r="989" spans="1:44" ht="15.75" customHeight="1">
      <c r="A989" s="50"/>
      <c r="B989" s="50"/>
      <c r="C989" s="345"/>
      <c r="D989" s="50"/>
      <c r="E989" s="50"/>
      <c r="F989" s="50"/>
      <c r="G989" s="345"/>
      <c r="H989" s="345"/>
      <c r="I989" s="345"/>
      <c r="J989" s="345"/>
      <c r="K989" s="345"/>
      <c r="L989" s="345"/>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0"/>
      <c r="AP989" s="50"/>
      <c r="AQ989" s="50"/>
      <c r="AR989" s="50"/>
    </row>
    <row r="990" spans="1:44" ht="15.75" customHeight="1">
      <c r="A990" s="50"/>
      <c r="B990" s="50"/>
      <c r="C990" s="345"/>
      <c r="D990" s="50"/>
      <c r="E990" s="50"/>
      <c r="F990" s="50"/>
      <c r="G990" s="345"/>
      <c r="H990" s="345"/>
      <c r="I990" s="345"/>
      <c r="J990" s="345"/>
      <c r="K990" s="345"/>
      <c r="L990" s="345"/>
      <c r="M990" s="50"/>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c r="AM990" s="50"/>
      <c r="AN990" s="50"/>
      <c r="AO990" s="50"/>
      <c r="AP990" s="50"/>
      <c r="AQ990" s="50"/>
      <c r="AR990" s="50"/>
    </row>
    <row r="991" spans="1:44" ht="15.75" customHeight="1">
      <c r="A991" s="50"/>
      <c r="B991" s="50"/>
      <c r="C991" s="345"/>
      <c r="D991" s="50"/>
      <c r="E991" s="50"/>
      <c r="F991" s="50"/>
      <c r="G991" s="345"/>
      <c r="H991" s="345"/>
      <c r="I991" s="345"/>
      <c r="J991" s="345"/>
      <c r="K991" s="345"/>
      <c r="L991" s="345"/>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0"/>
    </row>
    <row r="992" spans="1:44" ht="15.75" customHeight="1">
      <c r="A992" s="50"/>
      <c r="B992" s="50"/>
      <c r="C992" s="345"/>
      <c r="D992" s="50"/>
      <c r="E992" s="50"/>
      <c r="F992" s="50"/>
      <c r="G992" s="345"/>
      <c r="H992" s="345"/>
      <c r="I992" s="345"/>
      <c r="J992" s="345"/>
      <c r="K992" s="345"/>
      <c r="L992" s="345"/>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row>
    <row r="993" spans="1:44" ht="15.75" customHeight="1">
      <c r="A993" s="50"/>
      <c r="B993" s="50"/>
      <c r="C993" s="345"/>
      <c r="D993" s="50"/>
      <c r="E993" s="50"/>
      <c r="F993" s="50"/>
      <c r="G993" s="345"/>
      <c r="H993" s="345"/>
      <c r="I993" s="345"/>
      <c r="J993" s="345"/>
      <c r="K993" s="345"/>
      <c r="L993" s="345"/>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0"/>
      <c r="AP993" s="50"/>
      <c r="AQ993" s="50"/>
      <c r="AR993" s="50"/>
    </row>
    <row r="994" spans="1:44" ht="15.75" customHeight="1">
      <c r="A994" s="50"/>
      <c r="B994" s="50"/>
      <c r="C994" s="345"/>
      <c r="D994" s="50"/>
      <c r="E994" s="50"/>
      <c r="F994" s="50"/>
      <c r="G994" s="345"/>
      <c r="H994" s="345"/>
      <c r="I994" s="345"/>
      <c r="J994" s="345"/>
      <c r="K994" s="345"/>
      <c r="L994" s="345"/>
      <c r="M994" s="50"/>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c r="AM994" s="50"/>
      <c r="AN994" s="50"/>
      <c r="AO994" s="50"/>
      <c r="AP994" s="50"/>
      <c r="AQ994" s="50"/>
      <c r="AR994" s="50"/>
    </row>
    <row r="995" spans="1:44" ht="15.75" customHeight="1">
      <c r="A995" s="50"/>
      <c r="B995" s="50"/>
      <c r="C995" s="345"/>
      <c r="D995" s="50"/>
      <c r="E995" s="50"/>
      <c r="F995" s="50"/>
      <c r="G995" s="345"/>
      <c r="H995" s="345"/>
      <c r="I995" s="345"/>
      <c r="J995" s="345"/>
      <c r="K995" s="345"/>
      <c r="L995" s="345"/>
      <c r="M995" s="50"/>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0"/>
      <c r="AP995" s="50"/>
      <c r="AQ995" s="50"/>
      <c r="AR995" s="50"/>
    </row>
    <row r="996" spans="1:44" ht="15.75" customHeight="1">
      <c r="A996" s="50"/>
      <c r="B996" s="50"/>
      <c r="C996" s="345"/>
      <c r="D996" s="50"/>
      <c r="E996" s="50"/>
      <c r="F996" s="50"/>
      <c r="G996" s="345"/>
      <c r="H996" s="345"/>
      <c r="I996" s="345"/>
      <c r="J996" s="345"/>
      <c r="K996" s="345"/>
      <c r="L996" s="345"/>
      <c r="M996" s="50"/>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c r="AM996" s="50"/>
      <c r="AN996" s="50"/>
      <c r="AO996" s="50"/>
      <c r="AP996" s="50"/>
      <c r="AQ996" s="50"/>
      <c r="AR996" s="50"/>
    </row>
    <row r="997" spans="1:44" ht="15.75" customHeight="1">
      <c r="A997" s="50"/>
      <c r="B997" s="50"/>
      <c r="C997" s="345"/>
      <c r="D997" s="50"/>
      <c r="E997" s="50"/>
      <c r="F997" s="50"/>
      <c r="G997" s="345"/>
      <c r="H997" s="345"/>
      <c r="I997" s="345"/>
      <c r="J997" s="345"/>
      <c r="K997" s="345"/>
      <c r="L997" s="345"/>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row>
    <row r="998" spans="1:44" ht="15.75" customHeight="1">
      <c r="A998" s="50"/>
      <c r="B998" s="50"/>
      <c r="C998" s="345"/>
      <c r="D998" s="50"/>
      <c r="E998" s="50"/>
      <c r="F998" s="50"/>
      <c r="G998" s="345"/>
      <c r="H998" s="345"/>
      <c r="I998" s="345"/>
      <c r="J998" s="345"/>
      <c r="K998" s="345"/>
      <c r="L998" s="345"/>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0"/>
      <c r="AP998" s="50"/>
      <c r="AQ998" s="50"/>
      <c r="AR998" s="50"/>
    </row>
    <row r="999" spans="1:44" ht="15.75" customHeight="1">
      <c r="A999" s="50"/>
      <c r="B999" s="50"/>
      <c r="C999" s="345"/>
      <c r="D999" s="50"/>
      <c r="E999" s="50"/>
      <c r="F999" s="50"/>
      <c r="G999" s="345"/>
      <c r="H999" s="345"/>
      <c r="I999" s="345"/>
      <c r="J999" s="345"/>
      <c r="K999" s="345"/>
      <c r="L999" s="345"/>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0"/>
      <c r="AP999" s="50"/>
      <c r="AQ999" s="50"/>
      <c r="AR999" s="50"/>
    </row>
    <row r="1000" spans="1:44" ht="15.75" customHeight="1">
      <c r="A1000" s="50"/>
      <c r="B1000" s="50"/>
      <c r="C1000" s="345"/>
      <c r="D1000" s="50"/>
      <c r="E1000" s="50"/>
      <c r="F1000" s="50"/>
      <c r="G1000" s="345"/>
      <c r="H1000" s="345"/>
      <c r="I1000" s="345"/>
      <c r="J1000" s="345"/>
      <c r="K1000" s="345"/>
      <c r="L1000" s="345"/>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c r="AM1000" s="50"/>
      <c r="AN1000" s="50"/>
      <c r="AO1000" s="50"/>
      <c r="AP1000" s="50"/>
      <c r="AQ1000" s="50"/>
      <c r="AR1000" s="50"/>
    </row>
  </sheetData>
  <autoFilter ref="A9:AR111" xr:uid="{00000000-0009-0000-0000-000001000000}"/>
  <mergeCells count="75">
    <mergeCell ref="A10:A41"/>
    <mergeCell ref="B43:B61"/>
    <mergeCell ref="C43:C49"/>
    <mergeCell ref="C50:C52"/>
    <mergeCell ref="C53:C55"/>
    <mergeCell ref="C56:C58"/>
    <mergeCell ref="C59:C60"/>
    <mergeCell ref="A43:A61"/>
    <mergeCell ref="B10:B41"/>
    <mergeCell ref="C10:C29"/>
    <mergeCell ref="C30:C33"/>
    <mergeCell ref="C34:C38"/>
    <mergeCell ref="C39:C40"/>
    <mergeCell ref="A81:A89"/>
    <mergeCell ref="A91:A98"/>
    <mergeCell ref="A100:A110"/>
    <mergeCell ref="C63:C65"/>
    <mergeCell ref="C66:C68"/>
    <mergeCell ref="C69:C70"/>
    <mergeCell ref="C71:C72"/>
    <mergeCell ref="C75:C78"/>
    <mergeCell ref="C83:C84"/>
    <mergeCell ref="C91:C92"/>
    <mergeCell ref="B91:B98"/>
    <mergeCell ref="B100:B106"/>
    <mergeCell ref="B108:B110"/>
    <mergeCell ref="A63:A73"/>
    <mergeCell ref="B63:B73"/>
    <mergeCell ref="A75:A79"/>
    <mergeCell ref="B75:B79"/>
    <mergeCell ref="B81:B85"/>
    <mergeCell ref="B87:B89"/>
    <mergeCell ref="D114:F114"/>
    <mergeCell ref="D115:F115"/>
    <mergeCell ref="A116:B116"/>
    <mergeCell ref="D116:F116"/>
    <mergeCell ref="C93:C94"/>
    <mergeCell ref="C96:C97"/>
    <mergeCell ref="C100:C101"/>
    <mergeCell ref="C104:C105"/>
    <mergeCell ref="A113:F113"/>
    <mergeCell ref="A114:B114"/>
    <mergeCell ref="A115:B115"/>
    <mergeCell ref="A1:D3"/>
    <mergeCell ref="E1:AK3"/>
    <mergeCell ref="AL1:AP1"/>
    <mergeCell ref="AL2:AP2"/>
    <mergeCell ref="AL3:AP3"/>
    <mergeCell ref="A5:I5"/>
    <mergeCell ref="J5:P5"/>
    <mergeCell ref="P7:Q7"/>
    <mergeCell ref="R7:T7"/>
    <mergeCell ref="R8:T8"/>
    <mergeCell ref="U7:X7"/>
    <mergeCell ref="Y7:Z7"/>
    <mergeCell ref="U8:X8"/>
    <mergeCell ref="Y8:Z8"/>
    <mergeCell ref="AA8:AC8"/>
    <mergeCell ref="AA7:AC7"/>
    <mergeCell ref="AM8:AP8"/>
    <mergeCell ref="Q5:AG5"/>
    <mergeCell ref="AH5:AP5"/>
    <mergeCell ref="M6:O6"/>
    <mergeCell ref="P6:X6"/>
    <mergeCell ref="Y6:AG6"/>
    <mergeCell ref="AH6:AP6"/>
    <mergeCell ref="AM7:AP7"/>
    <mergeCell ref="M7:O8"/>
    <mergeCell ref="P8:Q8"/>
    <mergeCell ref="AD7:AG7"/>
    <mergeCell ref="AD8:AG8"/>
    <mergeCell ref="AH8:AI8"/>
    <mergeCell ref="AH7:AI7"/>
    <mergeCell ref="AJ7:AL7"/>
    <mergeCell ref="AJ8:AL8"/>
  </mergeCells>
  <conditionalFormatting sqref="K75:K76 L75">
    <cfRule type="expression" dxfId="24" priority="11">
      <formula>K75&lt;44682</formula>
    </cfRule>
  </conditionalFormatting>
  <conditionalFormatting sqref="K101">
    <cfRule type="expression" dxfId="23" priority="1">
      <formula>K101&lt;44682</formula>
    </cfRule>
  </conditionalFormatting>
  <conditionalFormatting sqref="K11:L33 K37:L37 K39:L39 K41:L41 K46:L51 K53:L55 K63:L72 K78:L79 K89:L89 K91:L98">
    <cfRule type="expression" dxfId="22" priority="2">
      <formula>K11&lt;44682</formula>
    </cfRule>
  </conditionalFormatting>
  <conditionalFormatting sqref="K76:L76">
    <cfRule type="expression" dxfId="21" priority="4">
      <formula>K76&lt;44682</formula>
    </cfRule>
  </conditionalFormatting>
  <conditionalFormatting sqref="K82:L82">
    <cfRule type="expression" dxfId="20" priority="5">
      <formula>K82&lt;44682</formula>
    </cfRule>
  </conditionalFormatting>
  <conditionalFormatting sqref="K87:L87">
    <cfRule type="expression" dxfId="19" priority="6">
      <formula>K87&lt;44682</formula>
    </cfRule>
  </conditionalFormatting>
  <conditionalFormatting sqref="K100:L100">
    <cfRule type="expression" dxfId="18" priority="7">
      <formula>K100&lt;44682</formula>
    </cfRule>
  </conditionalFormatting>
  <conditionalFormatting sqref="K102:L106">
    <cfRule type="expression" dxfId="17" priority="8">
      <formula>K102&lt;44682</formula>
    </cfRule>
  </conditionalFormatting>
  <conditionalFormatting sqref="L10">
    <cfRule type="expression" dxfId="16" priority="10">
      <formula>L10&lt;44682</formula>
    </cfRule>
  </conditionalFormatting>
  <hyperlinks>
    <hyperlink ref="Q10" r:id="rId1" xr:uid="{00000000-0004-0000-0100-000000000000}"/>
    <hyperlink ref="Z10" r:id="rId2" xr:uid="{00000000-0004-0000-0100-000001000000}"/>
    <hyperlink ref="Q11" r:id="rId3" xr:uid="{00000000-0004-0000-0100-000002000000}"/>
    <hyperlink ref="Z11" r:id="rId4" xr:uid="{00000000-0004-0000-0100-000003000000}"/>
    <hyperlink ref="Q13" r:id="rId5" xr:uid="{00000000-0004-0000-0100-000004000000}"/>
    <hyperlink ref="AC13" r:id="rId6" xr:uid="{00000000-0004-0000-0100-000005000000}"/>
    <hyperlink ref="Q16" r:id="rId7" xr:uid="{00000000-0004-0000-0100-000006000000}"/>
    <hyperlink ref="Z16" r:id="rId8" xr:uid="{00000000-0004-0000-0100-000007000000}"/>
    <hyperlink ref="AC16" r:id="rId9" xr:uid="{00000000-0004-0000-0100-000008000000}"/>
    <hyperlink ref="Q17" r:id="rId10" xr:uid="{00000000-0004-0000-0100-000009000000}"/>
    <hyperlink ref="Z17" r:id="rId11" xr:uid="{00000000-0004-0000-0100-00000A000000}"/>
    <hyperlink ref="AC17" r:id="rId12" xr:uid="{00000000-0004-0000-0100-00000B000000}"/>
    <hyperlink ref="Q18" r:id="rId13" xr:uid="{00000000-0004-0000-0100-00000C000000}"/>
    <hyperlink ref="Z18" r:id="rId14" xr:uid="{00000000-0004-0000-0100-00000D000000}"/>
    <hyperlink ref="AC18" r:id="rId15" xr:uid="{00000000-0004-0000-0100-00000E000000}"/>
    <hyperlink ref="Q19" r:id="rId16" xr:uid="{00000000-0004-0000-0100-00000F000000}"/>
    <hyperlink ref="Z19" r:id="rId17" xr:uid="{00000000-0004-0000-0100-000010000000}"/>
    <hyperlink ref="AC19" r:id="rId18" xr:uid="{00000000-0004-0000-0100-000011000000}"/>
    <hyperlink ref="Q20" r:id="rId19" xr:uid="{00000000-0004-0000-0100-000012000000}"/>
    <hyperlink ref="Z20" r:id="rId20" xr:uid="{00000000-0004-0000-0100-000013000000}"/>
    <hyperlink ref="AC20" r:id="rId21" xr:uid="{00000000-0004-0000-0100-000014000000}"/>
    <hyperlink ref="Q21" r:id="rId22" xr:uid="{00000000-0004-0000-0100-000015000000}"/>
    <hyperlink ref="Z22" r:id="rId23" xr:uid="{00000000-0004-0000-0100-000016000000}"/>
    <hyperlink ref="Z25" r:id="rId24" xr:uid="{00000000-0004-0000-0100-000017000000}"/>
    <hyperlink ref="AC25" r:id="rId25" xr:uid="{00000000-0004-0000-0100-000018000000}"/>
    <hyperlink ref="Z26" r:id="rId26" xr:uid="{00000000-0004-0000-0100-000019000000}"/>
    <hyperlink ref="Q27" r:id="rId27" xr:uid="{00000000-0004-0000-0100-00001A000000}"/>
    <hyperlink ref="AC27" r:id="rId28" xr:uid="{00000000-0004-0000-0100-00001B000000}"/>
    <hyperlink ref="Q28" r:id="rId29" xr:uid="{00000000-0004-0000-0100-00001C000000}"/>
    <hyperlink ref="Z28" r:id="rId30" xr:uid="{00000000-0004-0000-0100-00001D000000}"/>
    <hyperlink ref="AC28" r:id="rId31" xr:uid="{00000000-0004-0000-0100-00001E000000}"/>
    <hyperlink ref="Q29" r:id="rId32" xr:uid="{00000000-0004-0000-0100-00001F000000}"/>
    <hyperlink ref="Z29" r:id="rId33" xr:uid="{00000000-0004-0000-0100-000020000000}"/>
    <hyperlink ref="AC29" r:id="rId34" xr:uid="{00000000-0004-0000-0100-000021000000}"/>
    <hyperlink ref="Q30" r:id="rId35" xr:uid="{00000000-0004-0000-0100-000022000000}"/>
    <hyperlink ref="Z30" r:id="rId36" xr:uid="{00000000-0004-0000-0100-000023000000}"/>
    <hyperlink ref="AC30" r:id="rId37" xr:uid="{00000000-0004-0000-0100-000024000000}"/>
    <hyperlink ref="Z31" r:id="rId38" xr:uid="{00000000-0004-0000-0100-000025000000}"/>
    <hyperlink ref="AC31" r:id="rId39" xr:uid="{00000000-0004-0000-0100-000026000000}"/>
    <hyperlink ref="AD31" r:id="rId40" xr:uid="{00000000-0004-0000-0100-000027000000}"/>
    <hyperlink ref="Z32" r:id="rId41" xr:uid="{00000000-0004-0000-0100-000028000000}"/>
    <hyperlink ref="AC32" r:id="rId42" xr:uid="{00000000-0004-0000-0100-000029000000}"/>
    <hyperlink ref="Q34" r:id="rId43" xr:uid="{00000000-0004-0000-0100-00002A000000}"/>
    <hyperlink ref="Q35" r:id="rId44" xr:uid="{00000000-0004-0000-0100-00002B000000}"/>
    <hyperlink ref="Z36" r:id="rId45" location="gid=53244283" xr:uid="{00000000-0004-0000-0100-00002C000000}"/>
    <hyperlink ref="Z41" r:id="rId46" location="gid=53244283" xr:uid="{00000000-0004-0000-0100-00002D000000}"/>
    <hyperlink ref="Q43" r:id="rId47" xr:uid="{00000000-0004-0000-0100-00002E000000}"/>
    <hyperlink ref="Z46" r:id="rId48" xr:uid="{00000000-0004-0000-0100-00002F000000}"/>
    <hyperlink ref="AC46" r:id="rId49" xr:uid="{00000000-0004-0000-0100-000030000000}"/>
    <hyperlink ref="Q47" r:id="rId50" xr:uid="{00000000-0004-0000-0100-000031000000}"/>
    <hyperlink ref="Q48" r:id="rId51" xr:uid="{00000000-0004-0000-0100-000032000000}"/>
    <hyperlink ref="Z48" r:id="rId52" xr:uid="{00000000-0004-0000-0100-000033000000}"/>
    <hyperlink ref="AC48" r:id="rId53" xr:uid="{00000000-0004-0000-0100-000034000000}"/>
    <hyperlink ref="Q49" r:id="rId54" xr:uid="{00000000-0004-0000-0100-000035000000}"/>
    <hyperlink ref="Q50" r:id="rId55" xr:uid="{00000000-0004-0000-0100-000036000000}"/>
    <hyperlink ref="Z50" r:id="rId56" xr:uid="{00000000-0004-0000-0100-000037000000}"/>
    <hyperlink ref="AC50" r:id="rId57" xr:uid="{00000000-0004-0000-0100-000038000000}"/>
    <hyperlink ref="Z51" r:id="rId58" xr:uid="{00000000-0004-0000-0100-000039000000}"/>
    <hyperlink ref="Q54" r:id="rId59" xr:uid="{00000000-0004-0000-0100-00003A000000}"/>
    <hyperlink ref="Z66" r:id="rId60" xr:uid="{00000000-0004-0000-0100-00003B000000}"/>
    <hyperlink ref="Z75" r:id="rId61" xr:uid="{00000000-0004-0000-0100-00003C000000}"/>
    <hyperlink ref="AC75" r:id="rId62" xr:uid="{00000000-0004-0000-0100-00003D000000}"/>
    <hyperlink ref="Q76" r:id="rId63" xr:uid="{00000000-0004-0000-0100-00003E000000}"/>
    <hyperlink ref="Y76" r:id="rId64" xr:uid="{00000000-0004-0000-0100-00003F000000}"/>
    <hyperlink ref="Z76" r:id="rId65" xr:uid="{00000000-0004-0000-0100-000040000000}"/>
    <hyperlink ref="AC76" r:id="rId66" xr:uid="{00000000-0004-0000-0100-000041000000}"/>
    <hyperlink ref="Q79" r:id="rId67" xr:uid="{00000000-0004-0000-0100-000042000000}"/>
    <hyperlink ref="Z79" r:id="rId68" xr:uid="{00000000-0004-0000-0100-000043000000}"/>
    <hyperlink ref="AC79" r:id="rId69" xr:uid="{00000000-0004-0000-0100-000044000000}"/>
    <hyperlink ref="Q83" r:id="rId70" xr:uid="{00000000-0004-0000-0100-000045000000}"/>
    <hyperlink ref="AC83" r:id="rId71" xr:uid="{00000000-0004-0000-0100-000046000000}"/>
    <hyperlink ref="Q84" r:id="rId72" xr:uid="{00000000-0004-0000-0100-000047000000}"/>
    <hyperlink ref="AC84" r:id="rId73" xr:uid="{00000000-0004-0000-0100-000048000000}"/>
    <hyperlink ref="Z87" r:id="rId74" xr:uid="{00000000-0004-0000-0100-000049000000}"/>
    <hyperlink ref="Z88" r:id="rId75" xr:uid="{00000000-0004-0000-0100-00004A000000}"/>
    <hyperlink ref="Z89" r:id="rId76" xr:uid="{00000000-0004-0000-0100-00004B000000}"/>
    <hyperlink ref="AC89" r:id="rId77" xr:uid="{00000000-0004-0000-0100-00004C000000}"/>
    <hyperlink ref="AD89" r:id="rId78" xr:uid="{00000000-0004-0000-0100-00004D000000}"/>
    <hyperlink ref="Z91" r:id="rId79" xr:uid="{00000000-0004-0000-0100-00004E000000}"/>
    <hyperlink ref="AC91" r:id="rId80" xr:uid="{00000000-0004-0000-0100-00004F000000}"/>
    <hyperlink ref="Q93" r:id="rId81" xr:uid="{00000000-0004-0000-0100-000050000000}"/>
    <hyperlink ref="Z96" r:id="rId82" xr:uid="{00000000-0004-0000-0100-000051000000}"/>
    <hyperlink ref="AC96" r:id="rId83" xr:uid="{00000000-0004-0000-0100-000052000000}"/>
    <hyperlink ref="Z100" r:id="rId84" xr:uid="{00000000-0004-0000-0100-000053000000}"/>
    <hyperlink ref="Q101" r:id="rId85" xr:uid="{00000000-0004-0000-0100-000054000000}"/>
    <hyperlink ref="Z101" r:id="rId86" xr:uid="{00000000-0004-0000-0100-000055000000}"/>
    <hyperlink ref="AC101" r:id="rId87" xr:uid="{00000000-0004-0000-0100-000056000000}"/>
    <hyperlink ref="Q102" r:id="rId88" xr:uid="{00000000-0004-0000-0100-000057000000}"/>
    <hyperlink ref="Z105" r:id="rId89" xr:uid="{00000000-0004-0000-0100-000058000000}"/>
    <hyperlink ref="AC105" r:id="rId90" xr:uid="{00000000-0004-0000-0100-000059000000}"/>
    <hyperlink ref="AC106" r:id="rId91" xr:uid="{00000000-0004-0000-0100-00005A000000}"/>
  </hyperlinks>
  <pageMargins left="0.25" right="0.25" top="0.75" bottom="0.42" header="0" footer="0"/>
  <pageSetup paperSize="5" fitToHeight="0" orientation="landscape"/>
  <legacyDrawing r:id="rId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E4D9-073E-4A66-BB79-BB15053889C3}">
  <sheetPr>
    <outlinePr summaryBelow="0" summaryRight="0"/>
  </sheetPr>
  <dimension ref="A1:AF966"/>
  <sheetViews>
    <sheetView topLeftCell="A5" zoomScale="80" zoomScaleNormal="80" workbookViewId="0">
      <selection activeCell="AC17" sqref="AC17"/>
    </sheetView>
  </sheetViews>
  <sheetFormatPr baseColWidth="10" defaultColWidth="14.5" defaultRowHeight="15" customHeight="1"/>
  <cols>
    <col min="1" max="1" width="10.5" style="483" customWidth="1"/>
    <col min="2" max="2" width="25.5" style="579" customWidth="1"/>
    <col min="3" max="3" width="35.83203125" style="579" customWidth="1"/>
    <col min="4" max="4" width="22" style="579" customWidth="1"/>
    <col min="5" max="5" width="38.6640625" style="579" customWidth="1"/>
    <col min="6" max="6" width="19.33203125" style="483" customWidth="1"/>
    <col min="7" max="7" width="51.5" style="483" customWidth="1"/>
    <col min="8" max="8" width="33" style="483" customWidth="1"/>
    <col min="9" max="9" width="22" style="483" customWidth="1"/>
    <col min="10" max="10" width="154.83203125" style="483" customWidth="1"/>
    <col min="11" max="11" width="19.1640625" style="483" customWidth="1"/>
    <col min="12" max="19" width="14.5" style="483"/>
    <col min="20" max="20" width="45.83203125" style="580" customWidth="1"/>
    <col min="21" max="21" width="87" style="580" customWidth="1"/>
    <col min="22" max="24" width="31.6640625" style="581" customWidth="1"/>
    <col min="25" max="25" width="51" style="579" customWidth="1"/>
    <col min="26" max="26" width="67" style="579" customWidth="1"/>
    <col min="27" max="27" width="29.6640625" style="483" customWidth="1"/>
    <col min="28" max="28" width="36.1640625" style="483" customWidth="1"/>
    <col min="29" max="29" width="56.33203125" style="483" customWidth="1"/>
    <col min="30" max="30" width="59.5" style="483" customWidth="1"/>
    <col min="31" max="31" width="49.5" style="483" customWidth="1"/>
    <col min="32" max="32" width="56.1640625" style="483" customWidth="1"/>
    <col min="33" max="16384" width="14.5" style="483"/>
  </cols>
  <sheetData>
    <row r="1" spans="1:32" ht="43.5" customHeight="1">
      <c r="A1" s="671" t="s">
        <v>1097</v>
      </c>
      <c r="B1" s="672"/>
      <c r="C1" s="672"/>
      <c r="D1" s="672"/>
      <c r="E1" s="672"/>
      <c r="F1" s="672"/>
      <c r="G1" s="672"/>
      <c r="H1" s="672"/>
      <c r="I1" s="672"/>
      <c r="J1" s="672"/>
      <c r="K1" s="672"/>
      <c r="L1" s="672"/>
      <c r="M1" s="672"/>
      <c r="N1" s="672"/>
      <c r="O1" s="672"/>
      <c r="P1" s="672"/>
      <c r="Q1" s="672"/>
      <c r="R1" s="672"/>
      <c r="S1" s="672"/>
      <c r="T1" s="672"/>
      <c r="U1" s="672"/>
      <c r="V1" s="672"/>
      <c r="W1" s="672"/>
      <c r="X1" s="672"/>
      <c r="Y1" s="673" t="s">
        <v>1219</v>
      </c>
      <c r="Z1" s="673"/>
      <c r="AA1" s="673"/>
      <c r="AB1" s="674" t="s">
        <v>1220</v>
      </c>
      <c r="AC1" s="674"/>
      <c r="AD1" s="675" t="s">
        <v>1221</v>
      </c>
      <c r="AE1" s="675"/>
      <c r="AF1" s="675"/>
    </row>
    <row r="2" spans="1:32" ht="58.25" customHeight="1">
      <c r="A2" s="676" t="s">
        <v>1098</v>
      </c>
      <c r="B2" s="676" t="s">
        <v>1099</v>
      </c>
      <c r="C2" s="677"/>
      <c r="D2" s="677"/>
      <c r="E2" s="677"/>
      <c r="F2" s="677"/>
      <c r="G2" s="677"/>
      <c r="H2" s="677"/>
      <c r="I2" s="677"/>
      <c r="J2" s="677"/>
      <c r="K2" s="678" t="s">
        <v>1100</v>
      </c>
      <c r="L2" s="677"/>
      <c r="M2" s="677"/>
      <c r="N2" s="677"/>
      <c r="O2" s="677"/>
      <c r="P2" s="677"/>
      <c r="Q2" s="677"/>
      <c r="R2" s="677"/>
      <c r="S2" s="677"/>
      <c r="T2" s="679" t="s">
        <v>1101</v>
      </c>
      <c r="U2" s="680"/>
      <c r="V2" s="680"/>
      <c r="W2" s="680"/>
      <c r="X2" s="680"/>
      <c r="Y2" s="681" t="s">
        <v>1102</v>
      </c>
      <c r="Z2" s="681"/>
      <c r="AA2" s="681"/>
      <c r="AB2" s="682" t="s">
        <v>1102</v>
      </c>
      <c r="AC2" s="682"/>
      <c r="AD2" s="683" t="s">
        <v>1102</v>
      </c>
      <c r="AE2" s="683"/>
      <c r="AF2" s="683"/>
    </row>
    <row r="3" spans="1:32" ht="80">
      <c r="A3" s="677"/>
      <c r="B3" s="484" t="s">
        <v>1103</v>
      </c>
      <c r="C3" s="484" t="s">
        <v>1104</v>
      </c>
      <c r="D3" s="484" t="s">
        <v>1105</v>
      </c>
      <c r="E3" s="484" t="s">
        <v>1106</v>
      </c>
      <c r="F3" s="484" t="s">
        <v>1107</v>
      </c>
      <c r="G3" s="484" t="s">
        <v>1108</v>
      </c>
      <c r="H3" s="484" t="s">
        <v>1109</v>
      </c>
      <c r="I3" s="484" t="s">
        <v>1110</v>
      </c>
      <c r="J3" s="484" t="s">
        <v>1111</v>
      </c>
      <c r="K3" s="485" t="s">
        <v>1112</v>
      </c>
      <c r="L3" s="485" t="s">
        <v>1113</v>
      </c>
      <c r="M3" s="485" t="s">
        <v>1114</v>
      </c>
      <c r="N3" s="485" t="s">
        <v>1115</v>
      </c>
      <c r="O3" s="485" t="s">
        <v>1116</v>
      </c>
      <c r="P3" s="485" t="s">
        <v>1117</v>
      </c>
      <c r="Q3" s="485" t="s">
        <v>1118</v>
      </c>
      <c r="R3" s="485" t="s">
        <v>1119</v>
      </c>
      <c r="S3" s="485" t="s">
        <v>1120</v>
      </c>
      <c r="T3" s="486" t="s">
        <v>1121</v>
      </c>
      <c r="U3" s="486" t="s">
        <v>1122</v>
      </c>
      <c r="V3" s="486" t="s">
        <v>1123</v>
      </c>
      <c r="W3" s="486" t="s">
        <v>1124</v>
      </c>
      <c r="X3" s="486" t="s">
        <v>1125</v>
      </c>
      <c r="Y3" s="487" t="s">
        <v>1126</v>
      </c>
      <c r="Z3" s="487" t="s">
        <v>121</v>
      </c>
      <c r="AA3" s="487" t="s">
        <v>1222</v>
      </c>
      <c r="AB3" s="488" t="s">
        <v>1223</v>
      </c>
      <c r="AC3" s="488" t="s">
        <v>121</v>
      </c>
      <c r="AD3" s="489" t="s">
        <v>1126</v>
      </c>
      <c r="AE3" s="489" t="s">
        <v>121</v>
      </c>
      <c r="AF3" s="489" t="s">
        <v>1222</v>
      </c>
    </row>
    <row r="4" spans="1:32" ht="236.5" customHeight="1">
      <c r="A4" s="490">
        <v>1</v>
      </c>
      <c r="B4" s="491" t="str">
        <f>[2]MR_Corrup3!A13</f>
        <v>Gestión del Direccionamiento Estratégico</v>
      </c>
      <c r="C4" s="492" t="str">
        <f>[2]MR_Corrup3!B13</f>
        <v>Generar
lineamientos estratégicos a nivel institucional y Sectorial, mediante la planeación, la formulación e
implementación de los planes, programas, proyectos, en el marco del Plan de desarrollo distrital</v>
      </c>
      <c r="D4" s="491" t="str">
        <f>[2]MR_Corrup3!C13</f>
        <v>RC-DES-1</v>
      </c>
      <c r="E4" s="493" t="str">
        <f>[2]MR_Corrup3!D13</f>
        <v>Posibilidad de omitir el cumplimiento de los requisitos en la revisión de la formulación de los proyectos de inversión, con el fin de direccionar recursos a favor de un privado.</v>
      </c>
      <c r="F4" s="494" t="s">
        <v>166</v>
      </c>
      <c r="G4" s="495" t="str">
        <f>[2]MR_Corrup3!E13</f>
        <v>1. Falta de integridad del servidor público
2. Manipulación de la información y fallas en la aplicación de los controles
3. Falta de control en la verificación de los requisitos legales.</v>
      </c>
      <c r="H4" s="495" t="str">
        <f>[2]MR_Corrup3!F13</f>
        <v xml:space="preserve">Denuncias, Investigaciones / sanciones disciplinarias, administrativas, fiscales y/o penales.
Mal uso de los recursos públicos
</v>
      </c>
      <c r="I4" s="496" t="str">
        <f>[2]MR_Corrup3!G13</f>
        <v xml:space="preserve"> *PREVENTIVO * * * * *</v>
      </c>
      <c r="J4" s="496" t="str">
        <f>[2]MR_Corrup3!H13</f>
        <v xml:space="preserve"> *El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v>
      </c>
      <c r="K4" s="497" t="str">
        <f>[2]MR_Corrup3!I13</f>
        <v>RARO</v>
      </c>
      <c r="L4" s="498" t="str">
        <f>[2]MR_Corrup3!J13</f>
        <v>MAYOR</v>
      </c>
      <c r="M4" s="498" t="str">
        <f>[2]MR_Corrup3!K13</f>
        <v>ALTO</v>
      </c>
      <c r="N4" s="498" t="str">
        <f>[2]MR_Corrup3!L13</f>
        <v xml:space="preserve"> *FUERTEFUERTE *FUERTE *FUERTE *FUERTE * *</v>
      </c>
      <c r="O4" s="498" t="str">
        <f>[2]MR_Corrup3!M13</f>
        <v>FUERTE</v>
      </c>
      <c r="P4" s="498" t="str">
        <f>[2]MR_Corrup3!N13</f>
        <v>RARO</v>
      </c>
      <c r="Q4" s="498" t="str">
        <f>[2]MR_Corrup3!O13</f>
        <v>MAYOR</v>
      </c>
      <c r="R4" s="498" t="str">
        <f>[2]MR_Corrup3!P13</f>
        <v>ALTO</v>
      </c>
      <c r="S4" s="498" t="str">
        <f>[2]MR_Corrup3!Q13</f>
        <v>REDUCIR</v>
      </c>
      <c r="T4" s="498" t="str">
        <f>[2]MR_Corrup3!R13</f>
        <v>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v>
      </c>
      <c r="U4" s="498" t="str">
        <f>[2]MR_Corrup3!S13</f>
        <v>Meta: Un procedimiento actualizado con actividades de control fortalecidas
Indicador: Número de procedimientos con actividades de control fortalecidas</v>
      </c>
      <c r="V4" s="498" t="str">
        <f>[2]MR_Corrup3!T13</f>
        <v>Humanos, Tecnológicos</v>
      </c>
      <c r="W4" s="498" t="str">
        <f>[2]MR_Corrup3!U13</f>
        <v>Profesionales de la OAP (Equipo 4P y MIPG)</v>
      </c>
      <c r="X4" s="494" t="str">
        <f>[2]MR_Corrup3!V13</f>
        <v xml:space="preserve">31 de mayo de 2024
</v>
      </c>
      <c r="Y4" s="499" t="s">
        <v>1224</v>
      </c>
      <c r="Z4" s="499" t="s">
        <v>1225</v>
      </c>
      <c r="AA4" s="500" t="s">
        <v>1226</v>
      </c>
      <c r="AB4" s="499" t="s">
        <v>1227</v>
      </c>
      <c r="AC4" s="499" t="s">
        <v>1228</v>
      </c>
      <c r="AD4" s="499" t="s">
        <v>1229</v>
      </c>
      <c r="AE4" s="499" t="s">
        <v>1230</v>
      </c>
      <c r="AF4" s="501" t="s">
        <v>1231</v>
      </c>
    </row>
    <row r="5" spans="1:32" ht="243.5" customHeight="1">
      <c r="A5" s="490">
        <v>2</v>
      </c>
      <c r="B5" s="491" t="str">
        <f>[3]MR_Corrup3!A13</f>
        <v>Gestión de la Cultura Ciudadana</v>
      </c>
      <c r="C5" s="492" t="str">
        <f>[3]MR_Corrup3!B13</f>
        <v>Promover las transformaciones culturales de comportamientos ciudadanos mediante la estructuración de
lineamientos, estrategias y/o acciones de cultura ciudadana para fomentar la corresponsabilidad y participación
activa de la ciudadanía</v>
      </c>
      <c r="D5" s="491" t="str">
        <f>[3]MR_Corrup3!C13</f>
        <v>RC-GCC-1</v>
      </c>
      <c r="E5" s="493" t="str">
        <f>[3]MR_Corrup3!D13</f>
        <v>Posibilidad de acción u omisión por manipular información para favorecer a un tercero con la entrega de certificaciones en las estrategias o acciones de cultura ciudadana sin el cumplimiento de los requisitos</v>
      </c>
      <c r="F5" s="499" t="s">
        <v>135</v>
      </c>
      <c r="G5" s="496" t="str">
        <f>[3]MR_Corrup3!E13</f>
        <v xml:space="preserve">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 </v>
      </c>
      <c r="H5" s="495" t="str">
        <f>[3]MR_Corrup3!F13</f>
        <v xml:space="preserve">1. Investigaciones / sanciones disciplinarias, administrativas, fiscales y/o penales
2. Reclamaciones </v>
      </c>
      <c r="I5" s="496" t="str">
        <f>[3]MR_Corrup3!G13</f>
        <v xml:space="preserve"> *PREVENTIVO * * * * *</v>
      </c>
      <c r="J5" s="495" t="str">
        <f>[3]MR_Corrup3!H13</f>
        <v xml:space="preserve"> *El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v>
      </c>
      <c r="K5" s="502" t="str">
        <f>[3]MR_Corrup3!I13</f>
        <v>IMPROBABLE</v>
      </c>
      <c r="L5" s="503" t="str">
        <f>[3]MR_Corrup3!J13</f>
        <v>MAYOR</v>
      </c>
      <c r="M5" s="504" t="str">
        <f>[3]MR_Corrup3!K13</f>
        <v>ALTO</v>
      </c>
      <c r="N5" s="505" t="str">
        <f>[3]MR_Corrup3!L13</f>
        <v xml:space="preserve"> *FUERTEMODERADO *FUERTE *FUERTE *FUERTE * *</v>
      </c>
      <c r="O5" s="499" t="str">
        <f>[3]MR_Corrup3!M13</f>
        <v>MODERADO</v>
      </c>
      <c r="P5" s="506" t="str">
        <f>[3]MR_Corrup3!N13</f>
        <v>RARO</v>
      </c>
      <c r="Q5" s="506" t="str">
        <f>[3]MR_Corrup3!O13</f>
        <v>MAYOR</v>
      </c>
      <c r="R5" s="499" t="str">
        <f>[3]MR_Corrup3!P13</f>
        <v>ALTO</v>
      </c>
      <c r="S5" s="499" t="str">
        <f>[3]MR_Corrup3!Q13</f>
        <v>REDUCIR</v>
      </c>
      <c r="T5" s="499" t="str">
        <f>[3]MR_Corrup3!R13</f>
        <v>Realizar mesas de trabajo para el seguimiento a la implementación de los procedimientos del proceso de Cultura Ciudadana</v>
      </c>
      <c r="U5" s="499" t="str">
        <f>[3]MR_Corrup3!S13</f>
        <v>1. Indicador: Número de mesas de trabajo para el seguimiento a la implementación de los procedimientos del proceso de Cultura Ciudadana
1. Meta: Cuatro (4) mesas de trabajo para el seguimiento a la implementación de los procedimientos del proceso de Cultura Ciudadana</v>
      </c>
      <c r="V5" s="499" t="str">
        <f>[3]MR_Corrup3!T13</f>
        <v>Humanos y tecnológicos</v>
      </c>
      <c r="W5" s="499" t="str">
        <f>[3]MR_Corrup3!U13</f>
        <v>Dirección de Redes y Acción Colectiva, y Dirección de Transformaciones Culturales</v>
      </c>
      <c r="X5" s="499" t="str">
        <f>[3]MR_Corrup3!V13</f>
        <v>1. 30/11/2024</v>
      </c>
      <c r="Y5" s="499" t="s">
        <v>1232</v>
      </c>
      <c r="Z5" s="499" t="s">
        <v>1233</v>
      </c>
      <c r="AA5" s="507" t="s">
        <v>1226</v>
      </c>
      <c r="AB5" s="508" t="s">
        <v>1234</v>
      </c>
      <c r="AC5" s="499" t="s">
        <v>1235</v>
      </c>
      <c r="AD5" s="499" t="s">
        <v>1236</v>
      </c>
      <c r="AE5" s="508" t="s">
        <v>1237</v>
      </c>
      <c r="AF5" s="509" t="s">
        <v>1238</v>
      </c>
    </row>
    <row r="6" spans="1:32" ht="228.5" customHeight="1">
      <c r="A6" s="490">
        <v>3</v>
      </c>
      <c r="B6" s="491" t="str">
        <f>[4]MR_Corrup3!A13</f>
        <v>Gestión de Control Disciplinario Interno</v>
      </c>
      <c r="C6" s="492" t="str">
        <f>[4]MR_Corrup3!B13</f>
        <v>Recibir, analizar, gestionar y orientar, los procesos disciplinarios relacionados con los servidores o ex servidores de la Secretaria de Cultura
Recreación y Deporte, en la ocurrencia de conductas disciplinables con el fin de Proteger la función pública a nivel institucional</v>
      </c>
      <c r="D6" s="491" t="str">
        <f>[4]MR_Corrup3!C13</f>
        <v>RC-CDI-1</v>
      </c>
      <c r="E6" s="493" t="str">
        <f>[4]MR_Corrup3!D13</f>
        <v>Posibilidad de recibir o solicitar cualquier dádiva o beneficio a nombre propio o de un tercero con el fin de adoptar decisiones disciplinarias incluiendo  la normatividad legal vigente, en detrimento de la Secretaría Distrital de Cultura Recreación y Deport</v>
      </c>
      <c r="F6" s="510" t="s">
        <v>166</v>
      </c>
      <c r="G6" s="495" t="str">
        <f>[4]MR_Corrup3!E13</f>
        <v>1. Evaluación tardía y/o contraria a la ley, de la queja o denuncia en beneficio propio o de un tercero. 2. Dar lugar a la Caducidad o Prescripción de manera intencional.</v>
      </c>
      <c r="H6" s="495" t="str">
        <f>[4]MR_Corrup3!F13</f>
        <v>1.Sanciones administrativas y/o disciplinarias.
2. Perdida de credibilidad
3. Afectación de la imagen de la Secretaría.             
4. Incumplimiento de la normatividad legal vigente.
5. Quejas por parte de terceros.
6. Demandas.                                 7.Generación de impunidad</v>
      </c>
      <c r="I6" s="496" t="str">
        <f>[4]MR_Corrup3!G13</f>
        <v xml:space="preserve"> *PREVENTIVO *PREVENTIVO * * * *</v>
      </c>
      <c r="J6" s="496" t="str">
        <f>[4]MR_Corrup3!H13</f>
        <v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v>
      </c>
      <c r="K6" s="511" t="str">
        <f>[4]MR_Corrup3!I13</f>
        <v>RARO</v>
      </c>
      <c r="L6" s="510" t="str">
        <f>[4]MR_Corrup3!J13</f>
        <v>MAYOR</v>
      </c>
      <c r="M6" s="498" t="str">
        <f>[4]MR_Corrup3!K13</f>
        <v>ALTO</v>
      </c>
      <c r="N6" s="512" t="str">
        <f>[4]MR_Corrup3!L13</f>
        <v xml:space="preserve"> *FUERTEFUERTE *FUERTEFUERTE * *FUERTE * *</v>
      </c>
      <c r="O6" s="512" t="str">
        <f>[4]MR_Corrup3!M13</f>
        <v>FUERTE</v>
      </c>
      <c r="P6" s="513" t="str">
        <f>[4]MR_Corrup3!N13</f>
        <v>RARO</v>
      </c>
      <c r="Q6" s="514" t="str">
        <f>[4]MR_Corrup3!O13</f>
        <v>MAYOR</v>
      </c>
      <c r="R6" s="515" t="str">
        <f>[4]MR_Corrup3!P13</f>
        <v>ALTO</v>
      </c>
      <c r="S6" s="499" t="str">
        <f>[4]MR_Corrup3!Q13</f>
        <v>REDUCIR</v>
      </c>
      <c r="T6" s="510" t="str">
        <f>[4]MR_Corrup3!R13</f>
        <v>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v>
      </c>
      <c r="U6" s="510" t="str">
        <f>[4]MR_Corrup3!S13</f>
        <v>registro  de actas</v>
      </c>
      <c r="V6" s="499" t="str">
        <f>[4]MR_Corrup3!T13</f>
        <v>humano</v>
      </c>
      <c r="W6" s="510" t="str">
        <f>[4]MR_Corrup3!U13</f>
        <v>Jefe Oficina de Control Interno Disciplinario y/o Abogado conocimiento del tramite</v>
      </c>
      <c r="X6" s="516">
        <v>45626</v>
      </c>
      <c r="Y6" s="499" t="s">
        <v>1239</v>
      </c>
      <c r="Z6" s="499" t="s">
        <v>1240</v>
      </c>
      <c r="AA6" s="500" t="s">
        <v>1241</v>
      </c>
      <c r="AB6" s="508" t="s">
        <v>1242</v>
      </c>
      <c r="AC6" s="500"/>
      <c r="AD6" s="515" t="s">
        <v>1243</v>
      </c>
      <c r="AE6" s="499" t="s">
        <v>1244</v>
      </c>
      <c r="AF6" s="501" t="s">
        <v>1245</v>
      </c>
    </row>
    <row r="7" spans="1:32" ht="409.25" customHeight="1">
      <c r="A7" s="490">
        <v>4</v>
      </c>
      <c r="B7" s="491" t="s">
        <v>1128</v>
      </c>
      <c r="C7" s="492" t="str">
        <f>[5]MR_Corrup3!B13</f>
        <v>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v>
      </c>
      <c r="D7" s="491" t="str">
        <f>[5]MR_Corrup3!C13</f>
        <v>RC-PCD-1</v>
      </c>
      <c r="E7" s="492" t="str">
        <f>[5]MR_Corrup3!D13</f>
        <v>Posibilidad de recibir o solicitar cualquier dádiva o beneficio a nombre propio o de un tercero al momento de otorgar el aval de elección a un Consejero sin cumplir con los requisitos establecidos para el efecto.</v>
      </c>
      <c r="F7" s="517" t="s">
        <v>166</v>
      </c>
      <c r="G7" s="492" t="str">
        <f>[5]MR_Corrup3!E13</f>
        <v xml:space="preserve">1. Falencias en la validación de los requisitos de los consejeros.
2. Conflictos de intereses.
</v>
      </c>
      <c r="H7" s="492" t="str">
        <f>[5]MR_Corrup3!F13</f>
        <v>Perdida de credibilidad del sector cultura en la ciudadanía, lo que impactaría la participación ciudadana en el proceso de elecciones.</v>
      </c>
      <c r="I7" s="492" t="str">
        <f>[5]MR_Corrup3!G13</f>
        <v xml:space="preserve"> *PREVENTIVO *PREVENTIVO * * * *</v>
      </c>
      <c r="J7" s="492" t="str">
        <f>[5]MR_Corrup3!H13</f>
        <v xml:space="preserv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v>
      </c>
      <c r="K7" s="510" t="str">
        <f>[5]MR_Corrup3!I13</f>
        <v>RARO</v>
      </c>
      <c r="L7" s="510" t="str">
        <f>[5]MR_Corrup3!J13</f>
        <v>MAYOR</v>
      </c>
      <c r="M7" s="498" t="str">
        <f>[5]MR_Corrup3!K13</f>
        <v>ALTO</v>
      </c>
      <c r="N7" s="513" t="str">
        <f>[5]MR_Corrup3!L13</f>
        <v xml:space="preserve"> *FUERTEFUERTE *FUERTEFUERTE * * * *</v>
      </c>
      <c r="O7" s="513" t="str">
        <f>[5]MR_Corrup3!M13</f>
        <v>FUERTE</v>
      </c>
      <c r="P7" s="513" t="str">
        <f>[5]MR_Corrup3!N13</f>
        <v>RARO</v>
      </c>
      <c r="Q7" s="513" t="str">
        <f>[5]MR_Corrup3!O13</f>
        <v>MAYOR</v>
      </c>
      <c r="R7" s="512" t="str">
        <f>[5]MR_Corrup3!P13</f>
        <v>ALTO</v>
      </c>
      <c r="S7" s="499" t="str">
        <f>[5]MR_Corrup3!Q13</f>
        <v>REDUCIR</v>
      </c>
      <c r="T7" s="511" t="str">
        <f>[5]MR_Corrup3!R13</f>
        <v xml:space="preserve">Aplicación de los controles establecidos en el procedimientos:  Elecciones Atípicas del Sistema Distrital de Arte Cultura y Patrimonio - SDACP </v>
      </c>
      <c r="U7" s="511" t="str">
        <f>[5]MR_Corrup3!S13</f>
        <v>100% (Número de controles ejecutados / Número de resoluciones expedidas)*100</v>
      </c>
      <c r="V7" s="518" t="str">
        <f>[5]MR_Corrup3!T13</f>
        <v>Recurso humano y técnico</v>
      </c>
      <c r="W7" s="510" t="str">
        <f>[5]MR_Corrup3!U13</f>
        <v>Profesionales - Participación</v>
      </c>
      <c r="X7" s="519">
        <f>[5]MR_Corrup3!V13</f>
        <v>45626</v>
      </c>
      <c r="Y7" s="499" t="s">
        <v>1246</v>
      </c>
      <c r="Z7" s="499" t="s">
        <v>1247</v>
      </c>
      <c r="AA7" s="507" t="s">
        <v>1241</v>
      </c>
      <c r="AB7" s="499" t="s">
        <v>1248</v>
      </c>
      <c r="AC7" s="499" t="s">
        <v>1249</v>
      </c>
      <c r="AD7" s="499" t="s">
        <v>1250</v>
      </c>
      <c r="AE7" s="500" t="s">
        <v>827</v>
      </c>
      <c r="AF7" s="501" t="s">
        <v>1245</v>
      </c>
    </row>
    <row r="8" spans="1:32" ht="336.5" customHeight="1">
      <c r="A8" s="490">
        <v>5</v>
      </c>
      <c r="B8" s="491" t="str">
        <f>[6]MR_Corrup3!A13</f>
        <v>Mejora Continua</v>
      </c>
      <c r="C8" s="492" t="str">
        <f>[6]MR_Corrup3!B13</f>
        <v>Gestionar la mejora continua de los procesos, mediante lineamientos, planes, políticas institucionales y el monitoreo de
instrumentos de gestión, para el logro de los objetivos de la Secretaría Distrital de Cultura, Recreación y Deporte.</v>
      </c>
      <c r="D8" s="491" t="str">
        <f>[6]MR_Corrup3!C13</f>
        <v>RC-GMC-1</v>
      </c>
      <c r="E8" s="493" t="str">
        <f>[6]MR_Corrup3!D13</f>
        <v>Posibilidad de recibir dádiva(s) o beneficios para manipular la información de los instrumentos de gestión en beneficio de un(a) servidor(a) o contratista</v>
      </c>
      <c r="F8" s="498" t="s">
        <v>166</v>
      </c>
      <c r="G8" s="495" t="str">
        <f>[6]MR_Corrup3!E13</f>
        <v>Falta de integridad de los profesionales del equipo de gestión.
Falta de control por parte del jefe de la dependencia en cuanto a las actividades desarrolladas por los integrantes del equipo a cargo.</v>
      </c>
      <c r="H8" s="495" t="str">
        <f>[6]MR_Corrup3!F13</f>
        <v>Pérdida de credibilidad en el Sistema Integrado de Gestión de la entidad:
Sanciones disciplinarias.
Reprocesos.</v>
      </c>
      <c r="I8" s="496" t="str">
        <f>[6]MR_Corrup3!G13</f>
        <v xml:space="preserve"> *PREVENTIVO *PREVENTIVO * * * *</v>
      </c>
      <c r="J8" s="496" t="str">
        <f>[6]MR_Corrup3!H13</f>
        <v xml:space="preserve"> *El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v>
      </c>
      <c r="K8" s="498" t="str">
        <f>[6]MR_Corrup3!I13</f>
        <v>CASI SEGURO</v>
      </c>
      <c r="L8" s="498" t="str">
        <f>[6]MR_Corrup3!J13</f>
        <v>MAYOR</v>
      </c>
      <c r="M8" s="498" t="str">
        <f>[6]MR_Corrup3!K13</f>
        <v>EXTREMO</v>
      </c>
      <c r="N8" s="512" t="str">
        <f>[6]MR_Corrup3!L13</f>
        <v xml:space="preserve"> *FUERTEMODERADO *FUERTEFUERTE *FUERTE *FUERTE * *</v>
      </c>
      <c r="O8" s="512" t="str">
        <f>[6]MR_Corrup3!M13</f>
        <v>MODERADO</v>
      </c>
      <c r="P8" s="512" t="str">
        <f>[6]MR_Corrup3!N13</f>
        <v>PROBABLE</v>
      </c>
      <c r="Q8" s="512" t="str">
        <f>[6]MR_Corrup3!O13</f>
        <v>MAYOR</v>
      </c>
      <c r="R8" s="512" t="str">
        <f>[6]MR_Corrup3!P13</f>
        <v>EXTREMO</v>
      </c>
      <c r="S8" s="498" t="str">
        <f>[6]MR_Corrup3!Q13</f>
        <v>REDUCIR</v>
      </c>
      <c r="T8" s="498" t="str">
        <f>[6]MR_Corrup3!R13</f>
        <v>1. Socialización de los instrumentos de Gestión a los enlaces del Sistema de Gestión.
2. Automatización del registro y trámite de Acciones de Mejora y /o correctivas y Riesgos.</v>
      </c>
      <c r="U8" s="498" t="str">
        <f>[6]MR_Corrup3!S13</f>
        <v xml:space="preserve">1. Una socialización de los  instrumentos de Gestión a los enlaces del Sistema de Gestión.
2. Automatización para trámite de Acciones de acciones de mejora y/o correctivas y riesgos </v>
      </c>
      <c r="V8" s="498" t="str">
        <f>[6]MR_Corrup3!T13</f>
        <v>1. Humanos 
2. Humanos y Técnologicos</v>
      </c>
      <c r="W8" s="498" t="str">
        <f>[6]MR_Corrup3!U13</f>
        <v>Equipo de OPA- Sistema de Gestión</v>
      </c>
      <c r="X8" s="517" t="str">
        <f>[6]MR_Corrup3!V13</f>
        <v>1.30/04/2024
2.30/11/2024</v>
      </c>
      <c r="Y8" s="499" t="s">
        <v>1251</v>
      </c>
      <c r="Z8" s="499" t="s">
        <v>1252</v>
      </c>
      <c r="AA8" s="508" t="s">
        <v>1253</v>
      </c>
      <c r="AB8" s="499" t="s">
        <v>1254</v>
      </c>
      <c r="AC8" s="499" t="s">
        <v>1255</v>
      </c>
      <c r="AD8" s="499" t="s">
        <v>1256</v>
      </c>
      <c r="AE8" s="499" t="s">
        <v>1257</v>
      </c>
      <c r="AF8" s="520" t="s">
        <v>1258</v>
      </c>
    </row>
    <row r="9" spans="1:32" ht="409.6">
      <c r="A9" s="490">
        <v>6</v>
      </c>
      <c r="B9" s="491" t="str">
        <f>[7]MR_Corrup3!A13</f>
        <v>Gestión de la Evaluación Independiente</v>
      </c>
      <c r="C9" s="492" t="str">
        <f>[7]MR_Corrup3!B13</f>
        <v>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v>
      </c>
      <c r="D9" s="491" t="str">
        <f>[7]MR_Corrup3!C13</f>
        <v>RC-GEI-1</v>
      </c>
      <c r="E9" s="493" t="str">
        <f>[7]MR_Corrup3!D13</f>
        <v>Posibilidad de que por acción u omisión se constriña o  induzca a  ocultar  hallazgos de auditoria en beneficio propio o de  un tercero</v>
      </c>
      <c r="F9" s="517" t="s">
        <v>166</v>
      </c>
      <c r="G9" s="495" t="str">
        <f>[7]MR_Corrup3!E13</f>
        <v>1. Criterios de auditoria insuficientes o inapropiados
2.Propuestas de dadivas o beneficios al auditor para omitir un concepto.
3. Evidencia documental insuficiente
4. Que el equipo auditor no cuente con las competencias necesarias para desarrollar las auditorias asignadas</v>
      </c>
      <c r="H9" s="495" t="str">
        <f>[7]MR_Corrup3!F13</f>
        <v>1.Perdida de Imagen de la OCI 
2. Reprocesos
3. Emitir juicios, conceptos o recomendaciones erróneas.
4. No contribuir a la mejora continua de la Entidad.</v>
      </c>
      <c r="I9" s="496" t="str">
        <f>[7]MR_Corrup3!G13</f>
        <v xml:space="preserve"> *PREVENTIVO *PREVENTIVO *PREVENTIVO *PREVENTIVO * *</v>
      </c>
      <c r="J9" s="496" t="str">
        <f>[7]MR_Corrup3!H13</f>
        <v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v>
      </c>
      <c r="K9" s="521" t="str">
        <f>[7]MR_Corrup3!I13</f>
        <v>RARO</v>
      </c>
      <c r="L9" s="521" t="str">
        <f>[7]MR_Corrup3!J13</f>
        <v>MAYOR</v>
      </c>
      <c r="M9" s="521" t="str">
        <f>[7]MR_Corrup3!K13</f>
        <v>ALTO</v>
      </c>
      <c r="N9" s="522" t="str">
        <f>[7]MR_Corrup3!L13</f>
        <v xml:space="preserve"> *FUERTEFUERTE *FUERTEFUERTE *FUERTEFUERTE *FUERTEFUERTE * *</v>
      </c>
      <c r="O9" s="522" t="str">
        <f>[7]MR_Corrup3!M13</f>
        <v>FUERTE</v>
      </c>
      <c r="P9" s="522" t="str">
        <f>[7]MR_Corrup3!N13</f>
        <v>RARO</v>
      </c>
      <c r="Q9" s="522" t="str">
        <f>[7]MR_Corrup3!O13</f>
        <v>MAYOR</v>
      </c>
      <c r="R9" s="522" t="str">
        <f>[7]MR_Corrup3!P13</f>
        <v>ALTO</v>
      </c>
      <c r="S9" s="521" t="str">
        <f>[7]MR_Corrup3!Q13</f>
        <v>REDUCIR</v>
      </c>
      <c r="T9" s="508" t="str">
        <f>[7]MR_Corrup3!R13</f>
        <v>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v>
      </c>
      <c r="U9" s="508" t="str">
        <f>[7]MR_Corrup3!S13</f>
        <v>1, Meta:  2 divulgaciones de documentos.
2, Meta:  4 Informes o actas de Comité primario de revisión de cumplimiento de los controles.
3. Documento actualizado</v>
      </c>
      <c r="V9" s="508" t="str">
        <f>[7]MR_Corrup3!T13</f>
        <v>Recursos Humanos
Recursos Tecnológicos</v>
      </c>
      <c r="W9" s="508" t="str">
        <f>[7]MR_Corrup3!U13</f>
        <v>Jefe de la Oficina de Control Interno</v>
      </c>
      <c r="X9" s="508" t="str">
        <f>[7]MR_Corrup3!V13</f>
        <v>1. 30/06/2024
30/11/2024
2, 31/03/2024
30/06/224
30/09/2024
30/11/2024
3. 20/06/2024</v>
      </c>
      <c r="Y9" s="499" t="s">
        <v>1259</v>
      </c>
      <c r="Z9" s="499" t="s">
        <v>827</v>
      </c>
      <c r="AA9" s="523" t="s">
        <v>1260</v>
      </c>
      <c r="AB9" s="499" t="s">
        <v>1261</v>
      </c>
      <c r="AC9" s="499" t="s">
        <v>827</v>
      </c>
      <c r="AD9" s="499" t="s">
        <v>1262</v>
      </c>
      <c r="AE9" s="499" t="s">
        <v>827</v>
      </c>
      <c r="AF9" s="524" t="s">
        <v>1260</v>
      </c>
    </row>
    <row r="10" spans="1:32" ht="240">
      <c r="A10" s="490">
        <v>7</v>
      </c>
      <c r="B10" s="666" t="s">
        <v>1129</v>
      </c>
      <c r="C10" s="667" t="s">
        <v>1130</v>
      </c>
      <c r="D10" s="525" t="s">
        <v>1131</v>
      </c>
      <c r="E10" s="527" t="s">
        <v>1132</v>
      </c>
      <c r="F10" s="517" t="s">
        <v>166</v>
      </c>
      <c r="G10" s="528" t="s">
        <v>1133</v>
      </c>
      <c r="H10" s="528" t="s">
        <v>1134</v>
      </c>
      <c r="I10" s="526" t="s">
        <v>1135</v>
      </c>
      <c r="J10" s="529" t="s">
        <v>1136</v>
      </c>
      <c r="K10" s="530" t="s">
        <v>1137</v>
      </c>
      <c r="L10" s="530" t="s">
        <v>1138</v>
      </c>
      <c r="M10" s="531" t="s">
        <v>1139</v>
      </c>
      <c r="N10" s="532" t="s">
        <v>1140</v>
      </c>
      <c r="O10" s="532" t="s">
        <v>1141</v>
      </c>
      <c r="P10" s="533" t="s">
        <v>1137</v>
      </c>
      <c r="Q10" s="533" t="s">
        <v>1138</v>
      </c>
      <c r="R10" s="534" t="s">
        <v>1139</v>
      </c>
      <c r="S10" s="535" t="s">
        <v>1142</v>
      </c>
      <c r="T10" s="536" t="s">
        <v>1143</v>
      </c>
      <c r="U10" s="537" t="s">
        <v>1144</v>
      </c>
      <c r="V10" s="538" t="s">
        <v>1145</v>
      </c>
      <c r="W10" s="539" t="s">
        <v>1146</v>
      </c>
      <c r="X10" s="540">
        <v>45626</v>
      </c>
      <c r="Y10" s="499" t="s">
        <v>1263</v>
      </c>
      <c r="Z10" s="499" t="s">
        <v>1264</v>
      </c>
      <c r="AA10" s="508" t="s">
        <v>1265</v>
      </c>
      <c r="AB10" s="499" t="s">
        <v>1261</v>
      </c>
      <c r="AC10" s="499" t="s">
        <v>827</v>
      </c>
      <c r="AD10" s="499" t="s">
        <v>1266</v>
      </c>
      <c r="AE10" s="499" t="s">
        <v>827</v>
      </c>
      <c r="AF10" s="524" t="s">
        <v>1267</v>
      </c>
    </row>
    <row r="11" spans="1:32" ht="320" customHeight="1">
      <c r="A11" s="490">
        <v>8</v>
      </c>
      <c r="B11" s="666"/>
      <c r="C11" s="667"/>
      <c r="D11" s="525" t="s">
        <v>1147</v>
      </c>
      <c r="E11" s="527" t="s">
        <v>1148</v>
      </c>
      <c r="F11" s="510" t="s">
        <v>166</v>
      </c>
      <c r="G11" s="528" t="s">
        <v>1149</v>
      </c>
      <c r="H11" s="528" t="s">
        <v>1150</v>
      </c>
      <c r="I11" s="526" t="s">
        <v>1151</v>
      </c>
      <c r="J11" s="529" t="s">
        <v>1152</v>
      </c>
      <c r="K11" s="530" t="s">
        <v>1137</v>
      </c>
      <c r="L11" s="530" t="s">
        <v>1138</v>
      </c>
      <c r="M11" s="531" t="s">
        <v>1139</v>
      </c>
      <c r="N11" s="532" t="s">
        <v>1153</v>
      </c>
      <c r="O11" s="532" t="s">
        <v>1141</v>
      </c>
      <c r="P11" s="533" t="s">
        <v>1137</v>
      </c>
      <c r="Q11" s="533" t="s">
        <v>1138</v>
      </c>
      <c r="R11" s="534" t="s">
        <v>1139</v>
      </c>
      <c r="S11" s="535" t="s">
        <v>1142</v>
      </c>
      <c r="T11" s="537" t="s">
        <v>1154</v>
      </c>
      <c r="U11" s="537" t="s">
        <v>1155</v>
      </c>
      <c r="V11" s="538" t="s">
        <v>1145</v>
      </c>
      <c r="W11" s="539" t="s">
        <v>1156</v>
      </c>
      <c r="X11" s="540">
        <v>45626</v>
      </c>
      <c r="Y11" s="499" t="s">
        <v>1268</v>
      </c>
      <c r="Z11" s="499" t="s">
        <v>1269</v>
      </c>
      <c r="AA11" s="508" t="s">
        <v>1270</v>
      </c>
      <c r="AB11" s="499" t="s">
        <v>1261</v>
      </c>
      <c r="AC11" s="499" t="s">
        <v>827</v>
      </c>
      <c r="AD11" s="499" t="s">
        <v>1271</v>
      </c>
      <c r="AE11" s="499" t="s">
        <v>1272</v>
      </c>
      <c r="AF11" s="541" t="s">
        <v>1270</v>
      </c>
    </row>
    <row r="12" spans="1:32" ht="399.5" customHeight="1">
      <c r="A12" s="490">
        <v>9</v>
      </c>
      <c r="B12" s="666" t="str">
        <f>[8]MR_Corrup3!A13</f>
        <v>Gestión de Lectura, Escritura y Oralidad</v>
      </c>
      <c r="C12" s="667" t="str">
        <f>[8]MR_Corrup3!B13</f>
        <v>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v>
      </c>
      <c r="D12" s="525" t="str">
        <f>[8]MR_Corrup3!C13</f>
        <v>RC-LEO-1</v>
      </c>
      <c r="E12" s="527" t="str">
        <f>[8]MR_Corrup3!D13</f>
        <v>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v>
      </c>
      <c r="F12" s="510" t="s">
        <v>166</v>
      </c>
      <c r="G12" s="527" t="str">
        <f>[8]MR_Corrup3!E13</f>
        <v>1.Posibles comportamientos no éticos de los servidores y contratistas.
2.Conflictos de interés no identificados y tratados.
3.Inadecuado funcionamiento de las instancias de coordinación interna (esquema de gobernanza).</v>
      </c>
      <c r="H12" s="527" t="str">
        <f>[8]MR_Corrup3!F13</f>
        <v>Pérdida de credibilidad en el programa de BibloRed.
Sanciones  administrativas o disciplinarias o fiscales o penales.</v>
      </c>
      <c r="I12" s="526" t="str">
        <f>[8]MR_Corrup3!G13</f>
        <v xml:space="preserve"> *DETECTIVO *DETECTIVO *PREVENTIVO *CORRECTIVO * *</v>
      </c>
      <c r="J12" s="542" t="str">
        <f>[8]MR_Corrup3!H13</f>
        <v xml:space="preserve"> *Mensualmente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v>
      </c>
      <c r="K12" s="530" t="str">
        <f>[8]MR_Corrup3!I13</f>
        <v>RARO</v>
      </c>
      <c r="L12" s="530" t="str">
        <f>[8]MR_Corrup3!J13</f>
        <v>CATASTROFICO</v>
      </c>
      <c r="M12" s="531" t="str">
        <f>[8]MR_Corrup3!K13</f>
        <v>EXTREMO</v>
      </c>
      <c r="N12" s="532" t="str">
        <f>[8]MR_Corrup3!L13</f>
        <v xml:space="preserve"> *FUERTEFUERTE *FUERTEFUERTE *FUERTEFUERTE *FUERTEFUERTE * *</v>
      </c>
      <c r="O12" s="532" t="str">
        <f>[8]MR_Corrup3!M13</f>
        <v>FUERTE</v>
      </c>
      <c r="P12" s="533" t="str">
        <f>[8]MR_Corrup3!N13</f>
        <v>RARO</v>
      </c>
      <c r="Q12" s="533" t="str">
        <f>[8]MR_Corrup3!O13</f>
        <v>CATASTROFICO</v>
      </c>
      <c r="R12" s="534" t="str">
        <f>[8]MR_Corrup3!P13</f>
        <v>EXTREMO</v>
      </c>
      <c r="S12" s="535" t="str">
        <f>[8]MR_Corrup3!Q13</f>
        <v>REDUCIR</v>
      </c>
      <c r="T12" s="543" t="e">
        <f>[9]MR_Corrup3!R13</f>
        <v>#REF!</v>
      </c>
      <c r="U12" s="544" t="str">
        <f>[8]MR_Corrup3!S13</f>
        <v xml:space="preserve">1. Meta: (2) socialización realizada.
    Indicador: número de socializaciones sobre el 
                        código de integridad.
2. Meta: (1) comunicación interna realizada.
    Indicador: número de oficio de solicitud
</v>
      </c>
      <c r="V12" s="538" t="str">
        <f>[8]MR_Corrup3!T13</f>
        <v>Humanos, técnicos</v>
      </c>
      <c r="W12" s="538" t="str">
        <f>[8]MR_Corrup3!U13</f>
        <v>1. Lider de planeación de DLB.
2. Director de DLB y Lider de planeación de la DLB</v>
      </c>
      <c r="X12" s="539" t="str">
        <f>[8]MR_Corrup3!V13</f>
        <v>1. 30/11/2024
2. 30/11/2024</v>
      </c>
      <c r="Y12" s="499" t="s">
        <v>1273</v>
      </c>
      <c r="Z12" s="499" t="s">
        <v>1274</v>
      </c>
      <c r="AA12" s="523" t="s">
        <v>1275</v>
      </c>
      <c r="AB12" s="499" t="s">
        <v>1261</v>
      </c>
      <c r="AC12" s="499" t="s">
        <v>827</v>
      </c>
      <c r="AD12" s="523" t="s">
        <v>1276</v>
      </c>
      <c r="AE12" s="499" t="s">
        <v>827</v>
      </c>
      <c r="AF12" s="545" t="s">
        <v>1277</v>
      </c>
    </row>
    <row r="13" spans="1:32" ht="272.5" customHeight="1">
      <c r="A13" s="490">
        <v>10</v>
      </c>
      <c r="B13" s="666"/>
      <c r="C13" s="667"/>
      <c r="D13" s="525" t="str">
        <f>[8]MR_Corrup3!C14</f>
        <v>RC-LEO-2</v>
      </c>
      <c r="E13" s="527" t="str">
        <f>[8]MR_Corrup3!D14</f>
        <v>Posibilidad de favorecimiento de terceros (personas naturales) por el direccionamiento en los procesos de selección de personal necesarios de la operación de BibloRed para beneficio propio o de un tercero.</v>
      </c>
      <c r="F13" s="510" t="s">
        <v>166</v>
      </c>
      <c r="G13" s="527" t="str">
        <f>[8]MR_Corrup3!E14</f>
        <v>1. Desconocimiento de los lineamientos respecto de la autonomía del Operador en la selección del personal de BibloRed a través de convocatorias internas y externas.
2. Posible extralimitación en el rol que desempeñan los miembros del equipo de apoyo a la supervisión.</v>
      </c>
      <c r="H13" s="527" t="str">
        <f>[8]MR_Corrup3!F14</f>
        <v>Deslegitimación de los procesos de convocatoria que debe adelantar el Operador.</v>
      </c>
      <c r="I13" s="526" t="str">
        <f>[8]MR_Corrup3!G14</f>
        <v xml:space="preserve"> *PREVENTIVO *DETECTIVO *PREVENTIVO * * *</v>
      </c>
      <c r="J13" s="546" t="str">
        <f>[8]MR_Corrup3!H14</f>
        <v xml:space="preserve"> *Una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v>
      </c>
      <c r="K13" s="530" t="str">
        <f>[8]MR_Corrup3!I14</f>
        <v>POSIBLE</v>
      </c>
      <c r="L13" s="530" t="str">
        <f>[8]MR_Corrup3!J14</f>
        <v>MODERADO</v>
      </c>
      <c r="M13" s="531" t="str">
        <f>[8]MR_Corrup3!K14</f>
        <v>ALTO</v>
      </c>
      <c r="N13" s="532" t="str">
        <f>[8]MR_Corrup3!L14</f>
        <v xml:space="preserve"> *FUERTEFUERTE *FUERTEFUERTE *FUERTEFUERTE * * *</v>
      </c>
      <c r="O13" s="532" t="str">
        <f>[8]MR_Corrup3!M14</f>
        <v>FUERTE</v>
      </c>
      <c r="P13" s="533" t="str">
        <f>[8]MR_Corrup3!N14</f>
        <v>RARO</v>
      </c>
      <c r="Q13" s="533" t="str">
        <f>[8]MR_Corrup3!O14</f>
        <v>MODERADO</v>
      </c>
      <c r="R13" s="534" t="str">
        <f>[8]MR_Corrup3!P14</f>
        <v>MODERADO</v>
      </c>
      <c r="S13" s="535" t="s">
        <v>1278</v>
      </c>
      <c r="T13" s="543" t="str">
        <f>[8]MR_Corrup3!R14</f>
        <v>Realizar una socialización sobre las responsabilidades del rol del apoyo a la supervisión al interior de la Dirección de Lectura y Bibliotecas y cada vez que ingrese un apoyo a la supervisión.</v>
      </c>
      <c r="U13" s="544" t="str">
        <f>[8]MR_Corrup3!S14</f>
        <v>Meta: (1) socialización realizada.
Indicador: número de socializaciones sobre las resonsabilidades del apoyo a la supervisión</v>
      </c>
      <c r="V13" s="538" t="str">
        <f>[8]MR_Corrup3!T14</f>
        <v>Humanos, técnicos</v>
      </c>
      <c r="W13" s="538" t="str">
        <f>[8]MR_Corrup3!U14</f>
        <v>Líder administrativo y Finaciero y líder de planeación de la Dirección de Lectura y Bibliotecas</v>
      </c>
      <c r="X13" s="539" t="str">
        <f>[8]MR_Corrup3!V14</f>
        <v>1. 30/11/2024</v>
      </c>
      <c r="Y13" s="499" t="s">
        <v>1251</v>
      </c>
      <c r="Z13" s="499" t="s">
        <v>1279</v>
      </c>
      <c r="AA13" s="547" t="s">
        <v>1241</v>
      </c>
      <c r="AB13" s="499" t="s">
        <v>1261</v>
      </c>
      <c r="AC13" s="499" t="s">
        <v>827</v>
      </c>
      <c r="AD13" s="499" t="s">
        <v>1280</v>
      </c>
      <c r="AE13" s="499" t="s">
        <v>827</v>
      </c>
      <c r="AF13" s="545" t="s">
        <v>1277</v>
      </c>
    </row>
    <row r="14" spans="1:32" ht="235.25" customHeight="1">
      <c r="A14" s="490">
        <v>11</v>
      </c>
      <c r="B14" s="666"/>
      <c r="C14" s="667"/>
      <c r="D14" s="525" t="str">
        <f>[8]MR_Corrup3!C15</f>
        <v>RC-LEO-3</v>
      </c>
      <c r="E14" s="527" t="str">
        <f>[8]MR_Corrup3!D15</f>
        <v>Posibilidad de favorecimiento de terceros (personas jurídicas o naturales) con el direccionamiento en los procesos de selección para la adquisición de bienes y servicios derivados de la operación de BibloRed  para beneficio propio o de un tercero.</v>
      </c>
      <c r="F14" s="510" t="s">
        <v>1157</v>
      </c>
      <c r="G14" s="527" t="str">
        <f>[8]MR_Corrup3!E15</f>
        <v xml:space="preserve">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 </v>
      </c>
      <c r="H14" s="527" t="str">
        <f>[8]MR_Corrup3!F15</f>
        <v>Pérdida de credibilidad en el programa de BibloRed.
Deslegitimación de los procesos contractuales en el sentido de soslayar la selección objetiva de las ofertas y propuestas más favorables para la operación de BibloRed.</v>
      </c>
      <c r="I14" s="526" t="str">
        <f>[8]MR_Corrup3!G15</f>
        <v xml:space="preserve"> *PREVENTIVO *DETECTIVO * * * *</v>
      </c>
      <c r="J14" s="546" t="str">
        <f>[8]MR_Corrup3!H15</f>
        <v xml:space="preserve"> *Mensualmente,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v>
      </c>
      <c r="K14" s="530" t="str">
        <f>[8]MR_Corrup3!I15</f>
        <v>POSIBLE</v>
      </c>
      <c r="L14" s="530" t="str">
        <f>[8]MR_Corrup3!J15</f>
        <v>MAYOR</v>
      </c>
      <c r="M14" s="531" t="str">
        <f>[8]MR_Corrup3!K15</f>
        <v>EXTREMO</v>
      </c>
      <c r="N14" s="532" t="str">
        <f>[8]MR_Corrup3!L15</f>
        <v xml:space="preserve"> *FUERTEFUERTE *FUERTEFUERTE *FUERTE *FUERTE *FUERTE *FUERTE</v>
      </c>
      <c r="O14" s="532" t="str">
        <f>[8]MR_Corrup3!M15</f>
        <v>FUERTE</v>
      </c>
      <c r="P14" s="533" t="str">
        <f>[8]MR_Corrup3!N15</f>
        <v>RARO</v>
      </c>
      <c r="Q14" s="533" t="str">
        <f>[8]MR_Corrup3!O15</f>
        <v>MAYOR</v>
      </c>
      <c r="R14" s="534" t="str">
        <f>[8]MR_Corrup3!P15</f>
        <v>ALTO</v>
      </c>
      <c r="S14" s="535" t="str">
        <f>[8]MR_Corrup3!Q15</f>
        <v>REDUCIR</v>
      </c>
      <c r="T14" s="543" t="str">
        <f>[8]MR_Corrup3!R15</f>
        <v>Realizar una socialización sobre las responsabilidades del rol del apoyo a la supervisión al interior de la Dirección de Lectura y Bibliotecas y cada vez que ingrese un apoyo a la supervisión.</v>
      </c>
      <c r="U14" s="544" t="str">
        <f>[8]MR_Corrup3!S15</f>
        <v>Meta: (1) socialización realizada.
Indicador: número de socializaciones sobre las resonsabilidades del apoyo a la supervisión</v>
      </c>
      <c r="V14" s="538" t="str">
        <f>[8]MR_Corrup3!T15</f>
        <v>Humanos, técnicos</v>
      </c>
      <c r="W14" s="538" t="str">
        <f>[8]MR_Corrup3!U15</f>
        <v>Líder administrativo y Finaciero y líder de planeación de la Dirección de Lectura y Bibliotecas</v>
      </c>
      <c r="X14" s="539" t="str">
        <f>[8]MR_Corrup3!V15</f>
        <v>1. 30/11/2024</v>
      </c>
      <c r="Y14" s="499" t="s">
        <v>1251</v>
      </c>
      <c r="Z14" s="499" t="s">
        <v>1281</v>
      </c>
      <c r="AA14" s="547" t="s">
        <v>1241</v>
      </c>
      <c r="AB14" s="499" t="s">
        <v>1261</v>
      </c>
      <c r="AC14" s="499" t="s">
        <v>827</v>
      </c>
      <c r="AD14" s="499" t="s">
        <v>1280</v>
      </c>
      <c r="AE14" s="499" t="s">
        <v>827</v>
      </c>
      <c r="AF14" s="545" t="s">
        <v>1277</v>
      </c>
    </row>
    <row r="15" spans="1:32" ht="360">
      <c r="A15" s="490">
        <v>12</v>
      </c>
      <c r="B15" s="525" t="str">
        <f>[10]MR_Corrup3!A13</f>
        <v>Gestión de Investigaciones, Observaciones y Analítica de la Cultura, la Recreación y el Deporte</v>
      </c>
      <c r="C15" s="526" t="str">
        <f>[10]MR_Corrup3!B13</f>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
      <c r="D15" s="525" t="str">
        <f>[10]MR_Corrup3!C13</f>
        <v>RC-GIO-1</v>
      </c>
      <c r="E15" s="527" t="str">
        <f>[10]MR_Corrup3!D13</f>
        <v>Posibilidad de usar el poder para recibir algún beneficio a nombre propio o grupo de valor por manipulación de la información en la recolección de misma o en el uso de los instrumentos, metodologías o investigaciones.</v>
      </c>
      <c r="F15" s="510" t="s">
        <v>166</v>
      </c>
      <c r="G15" s="527" t="str">
        <f>[10]MR_Corrup3!E13</f>
        <v>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v>
      </c>
      <c r="H15" s="527" t="str">
        <f>[10]MR_Corrup3!F13</f>
        <v xml:space="preserve">1. Emisión de documentos que afectan la correcta toma de decisiones
2. Investigaciones disciplinarias 
3. Desconfianza institucional
</v>
      </c>
      <c r="I15" s="526" t="str">
        <f>[10]MR_Corrup3!G13</f>
        <v xml:space="preserve"> *PREVENTIVO *PREVENTIVO *PREVENTIVO * * *</v>
      </c>
      <c r="J15" s="542" t="str">
        <f>[10]MR_Corrup3!H13</f>
        <v xml:space="preserve"> *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v>
      </c>
      <c r="K15" s="530" t="str">
        <f>[10]MR_Corrup3!I13</f>
        <v>IMPROBABLE</v>
      </c>
      <c r="L15" s="530" t="str">
        <f>[10]MR_Corrup3!J13</f>
        <v>MAYOR</v>
      </c>
      <c r="M15" s="531" t="str">
        <f>[10]MR_Corrup3!K13</f>
        <v>ALTO</v>
      </c>
      <c r="N15" s="532" t="str">
        <f>[10]MR_Corrup3!L13</f>
        <v xml:space="preserve"> *MODERADOFUERTE *FUERTEFUERTE *FUERTEFUERTE *FUERTE * *</v>
      </c>
      <c r="O15" s="532" t="str">
        <f>[10]MR_Corrup3!M13</f>
        <v>MODERADO</v>
      </c>
      <c r="P15" s="533" t="str">
        <f>[10]MR_Corrup3!N13</f>
        <v>RARO</v>
      </c>
      <c r="Q15" s="533" t="str">
        <f>[10]MR_Corrup3!O13</f>
        <v>MAYOR</v>
      </c>
      <c r="R15" s="534" t="str">
        <f>[10]MR_Corrup3!P13</f>
        <v>ALTO</v>
      </c>
      <c r="S15" s="535" t="str">
        <f>[10]MR_Corrup3!Q13</f>
        <v>REDUCIR</v>
      </c>
      <c r="T15" s="543" t="str">
        <f>[10]MR_Corrup3!R13</f>
        <v>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v>
      </c>
      <c r="U15" s="543" t="str">
        <f>[10]MR_Corrup3!S13</f>
        <v>1. Indicador: No. de sensibilizaciones realizadas
1. Meta: 4
2. Indicador: No. Mesas de trabajo y/o comites de control realizados
2. Meta: 8</v>
      </c>
      <c r="V15" s="548" t="str">
        <f>[10]MR_Corrup3!T13</f>
        <v xml:space="preserve">Recursos humanos, logisticos, técnicos y tecnológicos
</v>
      </c>
      <c r="W15" s="548" t="str">
        <f>[10]MR_Corrup3!U13</f>
        <v>Director del Observatorio y Gestión del Conocimiento Cultural
Equipo de personal de la DOGC</v>
      </c>
      <c r="X15" s="549">
        <f>[10]MR_Corrup3!V13</f>
        <v>45626</v>
      </c>
      <c r="Y15" s="499" t="s">
        <v>1282</v>
      </c>
      <c r="Z15" s="499" t="s">
        <v>1283</v>
      </c>
      <c r="AA15" s="508" t="s">
        <v>1284</v>
      </c>
      <c r="AB15" s="501" t="s">
        <v>1285</v>
      </c>
      <c r="AC15" s="550" t="s">
        <v>1286</v>
      </c>
      <c r="AD15" s="499" t="s">
        <v>1287</v>
      </c>
      <c r="AE15" s="499" t="s">
        <v>827</v>
      </c>
      <c r="AF15" s="520" t="s">
        <v>1284</v>
      </c>
    </row>
    <row r="16" spans="1:32" ht="245" customHeight="1">
      <c r="A16" s="490">
        <v>13</v>
      </c>
      <c r="B16" s="525" t="str">
        <f>[11]MR_Corrup3!A13</f>
        <v>Formulación y Seguimiento de Políticas Públicas</v>
      </c>
      <c r="C16" s="526" t="str">
        <f>[11]MR_Corrup3!B13</f>
        <v>Garantizar el acceso y disfrute de los derechos culturales y practicas recreodeportivas de los grupos devalor de la SCRD a través de la formulación, implementación y seguimiento de políticas públicas del SectorCultura, Recreación y Deporte.</v>
      </c>
      <c r="D16" s="525" t="str">
        <f>[11]MR_Corrup3!C13</f>
        <v>RC-FPP-1</v>
      </c>
      <c r="E16" s="527" t="str">
        <f>[11]MR_Corrup3!D13</f>
        <v xml:space="preserve">Posiblidad de recibir un beneficio o dádiva para favorecer a un tercero en la concertación de un producto en la formulación de polticas Públicas. </v>
      </c>
      <c r="F16" s="551" t="s">
        <v>166</v>
      </c>
      <c r="G16" s="527" t="str">
        <f>[11]MR_Corrup3!E13</f>
        <v>1. Falta de integridad del servidor público
2. Manipulación de la información y fallas en la aplicación de los controles
3. Falta de control en la verificación de los requisitos legales.</v>
      </c>
      <c r="H16" s="527" t="str">
        <f>[11]MR_Corrup3!F13</f>
        <v xml:space="preserve">1. Investigaciones / sanciones disciplinarias, administrativas, fiscales y/o penales
2. Reclamaciones
</v>
      </c>
      <c r="I16" s="526" t="str">
        <f>[11]MR_Corrup3!G13</f>
        <v xml:space="preserve"> *PREVENTIVO * * * * *</v>
      </c>
      <c r="J16" s="546" t="str">
        <f>[11]MR_Corrup3!H13</f>
        <v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v>
      </c>
      <c r="K16" s="530" t="str">
        <f>[11]MR_Corrup3!I13</f>
        <v>RARO</v>
      </c>
      <c r="L16" s="530" t="str">
        <f>[11]MR_Corrup3!J13</f>
        <v>CATASTROFICO</v>
      </c>
      <c r="M16" s="531" t="str">
        <f>[11]MR_Corrup3!K13</f>
        <v>EXTREMO</v>
      </c>
      <c r="N16" s="532" t="str">
        <f>[11]MR_Corrup3!L13</f>
        <v xml:space="preserve"> *FUERTEFUERTE *FUERTE *FUERTE *FUERTE * *</v>
      </c>
      <c r="O16" s="532" t="str">
        <f>[11]MR_Corrup3!M13</f>
        <v>FUERTE</v>
      </c>
      <c r="P16" s="533" t="str">
        <f>[11]MR_Corrup3!N13</f>
        <v>RARO</v>
      </c>
      <c r="Q16" s="533" t="str">
        <f>[11]MR_Corrup3!O13</f>
        <v>CATASTROFICO</v>
      </c>
      <c r="R16" s="534" t="str">
        <f>[11]MR_Corrup3!P13</f>
        <v>EXTREMO</v>
      </c>
      <c r="S16" s="535" t="str">
        <f>[11]MR_Corrup3!Q13</f>
        <v>REDUCIR</v>
      </c>
      <c r="T16" s="552" t="s">
        <v>1288</v>
      </c>
      <c r="U16" s="552" t="s">
        <v>1289</v>
      </c>
      <c r="V16" s="553" t="s">
        <v>1290</v>
      </c>
      <c r="W16" s="552" t="s">
        <v>1291</v>
      </c>
      <c r="X16" s="549">
        <v>45442</v>
      </c>
      <c r="Y16" s="499" t="s">
        <v>1292</v>
      </c>
      <c r="Z16" s="499" t="s">
        <v>1293</v>
      </c>
      <c r="AA16" s="547" t="s">
        <v>1241</v>
      </c>
      <c r="AB16" s="499" t="s">
        <v>1294</v>
      </c>
      <c r="AC16" s="499" t="s">
        <v>1295</v>
      </c>
      <c r="AD16" s="499" t="s">
        <v>1296</v>
      </c>
      <c r="AE16" s="550" t="s">
        <v>1297</v>
      </c>
      <c r="AF16" s="554" t="s">
        <v>1298</v>
      </c>
    </row>
    <row r="17" spans="1:32" s="562" customFormat="1" ht="275" customHeight="1">
      <c r="A17" s="555">
        <v>14</v>
      </c>
      <c r="B17" s="666" t="str">
        <f>[12]MR_Corrup3!A13</f>
        <v>Promoción de Agentes y Prácticas Culturales y Recreodeportivas</v>
      </c>
      <c r="C17" s="667" t="str">
        <f>[12]MR_Corrup3!B13</f>
        <v>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v>
      </c>
      <c r="D17" s="525" t="str">
        <f>[12]MR_Corrup3!C13</f>
        <v>RC-PCR-1</v>
      </c>
      <c r="E17" s="527" t="str">
        <f>[12]MR_Corrup3!D13</f>
        <v>Posibilidad de recibir o solicitar cualquier dádiva o beneficio a nombre propio o de un tercero al momento de otorgar beneficios económicos periodicos sin cumplir con los requisitos establecidos para el efecto.</v>
      </c>
      <c r="F17" s="551" t="s">
        <v>135</v>
      </c>
      <c r="G17" s="527" t="str">
        <f>[12]MR_Corrup3!E13</f>
        <v>1. Alto grado de subjetividad en la selección de beneficiarios. 
2. No identificar, ni declarar un conflicto de interés oportunamente 
3. Falta de integridad en la terna de jurados encargado de la etapa de evaluación de ganadores de convocatorias.</v>
      </c>
      <c r="H17" s="527" t="str">
        <f>[12]MR_Corrup3!F13</f>
        <v>1. Investigaciones / sanciones disciplinarias, administrativas, fiscales y/o penales
2. Detrimento patrimonial
3. Pérdida de confianza y legitimidad de la Entidad.</v>
      </c>
      <c r="I17" s="526" t="str">
        <f>[12]MR_Corrup3!G13</f>
        <v xml:space="preserve"> *PREVENTIVO</v>
      </c>
      <c r="J17" s="546" t="str">
        <f>[12]MR_Corrup3!H13</f>
        <v xml:space="preserve"> *
El equipo de BEPs, revisa cada una de las inscripciones en la plataforma de Beneficios Económicos Periódicos y valida si cumplen con los requisitos mínimos y envía los priorizados a Mincultura, para posteriormente realizar el pago de los beneficios económicos.
</v>
      </c>
      <c r="K17" s="533" t="str">
        <f>[12]MR_Corrup3!I13</f>
        <v>IMPROBABLE</v>
      </c>
      <c r="L17" s="533" t="str">
        <f>[12]MR_Corrup3!J13</f>
        <v>CATASTROFICO</v>
      </c>
      <c r="M17" s="534" t="str">
        <f>[12]MR_Corrup3!K13</f>
        <v>EXTREMO</v>
      </c>
      <c r="N17" s="532" t="str">
        <f>[12]MR_Corrup3!L13</f>
        <v xml:space="preserve"> * *FUERTEFUERTE *FUERTEFUERTE *FUERTEFUERTE *FUERTEFUERTE *</v>
      </c>
      <c r="O17" s="532" t="str">
        <f>[12]MR_Corrup3!M13</f>
        <v>FUERTE</v>
      </c>
      <c r="P17" s="533" t="str">
        <f>[12]MR_Corrup3!N13</f>
        <v>FUERTE</v>
      </c>
      <c r="Q17" s="533" t="str">
        <f>[12]MR_Corrup3!O13</f>
        <v>CATASTROFICO</v>
      </c>
      <c r="R17" s="534" t="str">
        <f>[12]MR_Corrup3!P13</f>
        <v>EXTREMO</v>
      </c>
      <c r="S17" s="556" t="str">
        <f>[12]MR_Corrup3!Q13</f>
        <v>REDUCIR</v>
      </c>
      <c r="T17" s="557" t="str">
        <f>[12]MR_Corrup3!R13</f>
        <v>1. Actualizar el procedimiento Beneficios economicos Periodicos
2. Socializar el procedimiento BEPSBeneficios economicos Periodicos</v>
      </c>
      <c r="U17" s="557" t="str">
        <f>[12]MR_Corrup3!S13</f>
        <v>1.  Un procedimiento actualizado
2. Una socialización efectuada</v>
      </c>
      <c r="V17" s="538" t="str">
        <f>[12]MR_Corrup3!T13</f>
        <v>Recursos humanos</v>
      </c>
      <c r="W17" s="538" t="str">
        <f>[12]MR_Corrup3!U13</f>
        <v xml:space="preserve">Profesionales Misionales SGCA </v>
      </c>
      <c r="X17" s="558">
        <f>[12]MR_Corrup3!V13</f>
        <v>45626</v>
      </c>
      <c r="Y17" s="515" t="s">
        <v>1251</v>
      </c>
      <c r="Z17" s="515" t="s">
        <v>1299</v>
      </c>
      <c r="AA17" s="559" t="s">
        <v>1275</v>
      </c>
      <c r="AB17" s="560" t="s">
        <v>1300</v>
      </c>
      <c r="AC17" s="499" t="s">
        <v>1301</v>
      </c>
      <c r="AD17" s="515" t="s">
        <v>1251</v>
      </c>
      <c r="AE17" s="499" t="s">
        <v>1302</v>
      </c>
      <c r="AF17" s="561" t="s">
        <v>1245</v>
      </c>
    </row>
    <row r="18" spans="1:32" ht="170">
      <c r="A18" s="490">
        <v>15</v>
      </c>
      <c r="B18" s="666"/>
      <c r="C18" s="667"/>
      <c r="D18" s="525" t="str">
        <f>[12]MR_Corrup3!C14</f>
        <v>RC-PCR-2</v>
      </c>
      <c r="E18" s="563" t="str">
        <f>[13]MR_Corrup3!$D$14</f>
        <v>Posibilidad de recibir o solicitar cualquier dádiva o beneficio a nombre propio o de un tercero al momento de otorgar estimulos sin cumplir con los requisitos establecidos para el efecto.</v>
      </c>
      <c r="F18" s="551" t="s">
        <v>135</v>
      </c>
      <c r="G18" s="527" t="str">
        <f>[12]MR_Corrup3!E14</f>
        <v>1. Alto grado de subjetividad en la selección de beneficiarios. 
2. No identificar, ni declarar un conflicto de interés oportunamente 
3. Falta de integridad en la terna de jurados encargado de la etapa de evaluación de ganadores de convocatorias.</v>
      </c>
      <c r="H18" s="527" t="str">
        <f>[12]MR_Corrup3!F14</f>
        <v>1. Investigaciones / sanciones disciplinarias, administrativas, fiscales y/o penales
2. Detrimento patrimonial
3. Pérdida de confianza y legitimidad de la Entidad.</v>
      </c>
      <c r="I18" s="526" t="str">
        <f>[12]MR_Corrup3!G14</f>
        <v xml:space="preserve"> *PREVENTIVO *DETECTIVO *PREVENTIVO * * *</v>
      </c>
      <c r="J18" s="546" t="str">
        <f>[12]MR_Corrup3!H14</f>
        <v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v>
      </c>
      <c r="K18" s="530" t="str">
        <f>[12]MR_Corrup3!I14</f>
        <v>IMPROBABLE</v>
      </c>
      <c r="L18" s="530" t="str">
        <f>[12]MR_Corrup3!J14</f>
        <v>CATASTROFICO</v>
      </c>
      <c r="M18" s="531" t="str">
        <f>[12]MR_Corrup3!K14</f>
        <v>EXTREMO</v>
      </c>
      <c r="N18" s="532" t="str">
        <f>[12]MR_Corrup3!L14</f>
        <v xml:space="preserve"> *FUERTEFUERTE *FUERTEFUERTE *FUERTEFUERTE *FUERTEFUERTE * *</v>
      </c>
      <c r="O18" s="532" t="str">
        <f>[12]MR_Corrup3!M14</f>
        <v>FUERTE</v>
      </c>
      <c r="P18" s="533" t="str">
        <f>[12]MR_Corrup3!N14</f>
        <v>RARO</v>
      </c>
      <c r="Q18" s="533" t="str">
        <f>[12]MR_Corrup3!O14</f>
        <v>CATASTROFICO</v>
      </c>
      <c r="R18" s="534" t="str">
        <f>[12]MR_Corrup3!P14</f>
        <v>EXTREMO</v>
      </c>
      <c r="S18" s="535" t="str">
        <f>[12]MR_Corrup3!Q14</f>
        <v>REDUCIR</v>
      </c>
      <c r="T18" s="543" t="str">
        <f>[12]MR_Corrup3!R14</f>
        <v>1.Socializar los procedimientos del banco de personas expertas a los profesionales responsables del seguimiento de las convocatorias del PDE</v>
      </c>
      <c r="U18" s="543" t="str">
        <f>[12]MR_Corrup3!S14</f>
        <v>1.Una socialización efectuada</v>
      </c>
      <c r="V18" s="548" t="str">
        <f>[12]MR_Corrup3!T14</f>
        <v>Recursos humanos</v>
      </c>
      <c r="W18" s="548" t="str">
        <f>[12]MR_Corrup3!U14</f>
        <v>Profesionales Misionales Dirección de Fomento</v>
      </c>
      <c r="X18" s="549">
        <f>[12]MR_Corrup3!V14</f>
        <v>45473</v>
      </c>
      <c r="Y18" s="499" t="s">
        <v>1303</v>
      </c>
      <c r="Z18" s="499" t="s">
        <v>1304</v>
      </c>
      <c r="AA18" s="547" t="s">
        <v>1277</v>
      </c>
      <c r="AB18" s="499" t="s">
        <v>1261</v>
      </c>
      <c r="AC18" s="499" t="s">
        <v>1301</v>
      </c>
      <c r="AD18" s="499" t="s">
        <v>1002</v>
      </c>
      <c r="AE18" s="499" t="s">
        <v>827</v>
      </c>
      <c r="AF18" s="545" t="s">
        <v>1277</v>
      </c>
    </row>
    <row r="19" spans="1:32" ht="227.5" customHeight="1">
      <c r="A19" s="490">
        <v>16</v>
      </c>
      <c r="B19" s="666"/>
      <c r="C19" s="667"/>
      <c r="D19" s="525" t="str">
        <f>[12]MR_Corrup3!C15</f>
        <v>RC-PCR-3</v>
      </c>
      <c r="E19" s="527" t="str">
        <f>[12]MR_Corrup3!D15</f>
        <v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v>
      </c>
      <c r="F19" s="551" t="s">
        <v>135</v>
      </c>
      <c r="G19" s="527" t="str">
        <f>[12]MR_Corrup3!E15</f>
        <v xml:space="preserve">1) Intereses personales
</v>
      </c>
      <c r="H19" s="527" t="str">
        <f>[12]MR_Corrup3!F15</f>
        <v>1) Sanciones administrativas y/o disciplinarias.
2) Hallazgos de entes de control.
3) Afectación de la imagen de la Secretaría.
4) Incumplimiento de la normatividad legal vigente.
5) Quejas por parte de terceros.
6) Demandas.</v>
      </c>
      <c r="I19" s="526" t="str">
        <f>[12]MR_Corrup3!G15</f>
        <v xml:space="preserve"> *DETECTIVO *PREVENTIVO * * * *</v>
      </c>
      <c r="J19" s="564" t="str">
        <f>[12]MR_Corrup3!H15</f>
        <v xml:space="preserv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v>
      </c>
      <c r="K19" s="530" t="str">
        <f>[12]MR_Corrup3!I15</f>
        <v>RARO</v>
      </c>
      <c r="L19" s="530" t="str">
        <f>[12]MR_Corrup3!J15</f>
        <v>MAYOR</v>
      </c>
      <c r="M19" s="531" t="str">
        <f>[12]MR_Corrup3!K15</f>
        <v>ALTO</v>
      </c>
      <c r="N19" s="532" t="str">
        <f>[12]MR_Corrup3!L15</f>
        <v xml:space="preserve"> *FUERTEFUERTE *FUERTEFUERTE *FUERTEFUERTE * * *</v>
      </c>
      <c r="O19" s="532" t="str">
        <f>[12]MR_Corrup3!M15</f>
        <v>FUERTE</v>
      </c>
      <c r="P19" s="533" t="str">
        <f>[12]MR_Corrup3!N15</f>
        <v>RARO</v>
      </c>
      <c r="Q19" s="533" t="str">
        <f>[12]MR_Corrup3!O15</f>
        <v>MAYOR</v>
      </c>
      <c r="R19" s="534" t="str">
        <f>[12]MR_Corrup3!P15</f>
        <v>ALTO</v>
      </c>
      <c r="S19" s="535" t="str">
        <f>[12]MR_Corrup3!Q15</f>
        <v>REDUCIR</v>
      </c>
      <c r="T19" s="543" t="str">
        <f>[12]MR_Corrup3!R15</f>
        <v xml:space="preserve">1. Socializar el Código de Integridad dentro del grupo de trabajo de la DPJ.
2. Socialización de las posibles consecuencias o sanciones generadas por la manipulación de información para favorecer a terceros.
</v>
      </c>
      <c r="U19" s="543" t="str">
        <f>[12]MR_Corrup3!S15</f>
        <v>Meta: 2 socializaciones del Código de Integridad dentro del grupo de trabajo de la DPJ. 
Indicador: No. de socializaciones del Código de Integridad, a los Profesionales de la DPJ</v>
      </c>
      <c r="V19" s="548" t="str">
        <f>[12]MR_Corrup3!T15</f>
        <v>Recursos humanos, técnicos, tecnológicos</v>
      </c>
      <c r="W19" s="548" t="str">
        <f>[12]MR_Corrup3!U15</f>
        <v xml:space="preserve">1. Director (a) de Personas Jurídicas.
2. Profesionales Dirección de Personas Jurídicas. </v>
      </c>
      <c r="X19" s="549" t="str">
        <f>[12]MR_Corrup3!V15</f>
        <v>1. 30/11/2024
2. 30/11/2024</v>
      </c>
      <c r="Y19" s="499" t="s">
        <v>1251</v>
      </c>
      <c r="Z19" s="499" t="s">
        <v>1299</v>
      </c>
      <c r="AA19" s="523" t="s">
        <v>1275</v>
      </c>
      <c r="AB19" s="501" t="s">
        <v>1285</v>
      </c>
      <c r="AC19" s="550" t="s">
        <v>1286</v>
      </c>
      <c r="AD19" s="499" t="s">
        <v>1251</v>
      </c>
      <c r="AE19" s="550" t="s">
        <v>1305</v>
      </c>
      <c r="AF19" s="561" t="s">
        <v>1245</v>
      </c>
    </row>
    <row r="20" spans="1:32" s="562" customFormat="1" ht="408" customHeight="1">
      <c r="A20" s="555">
        <v>17</v>
      </c>
      <c r="B20" s="666" t="str">
        <f>[14]MR_Corrup3!A13</f>
        <v>Apropiación de la Infraestructura y Patrimonio Cultura</v>
      </c>
      <c r="C20" s="667" t="str">
        <f>[14]MR_Corrup3!B13</f>
        <v>Objetivo Estratégico 2: Optimizar la gestión de la Secretaría Distrital de Cultura, Recreación y Deporte y de las entidades que conforman el sector, articulando e implementando procesos que den soluciones eficaces a las necesidades y expectativas de la ciudadanía.</v>
      </c>
      <c r="D20" s="565" t="str">
        <f>[14]MR_Corrup3!C13</f>
        <v>RC-AIP-1</v>
      </c>
      <c r="E20" s="566" t="str">
        <f>[14]MR_Corrup3!D13</f>
        <v>Posibilidad de uso del poder en favorecimiento propio o de terceros para dilatar las decisiones frente al control urbano para la protección
de bienes de interés cultural - BIC.</v>
      </c>
      <c r="F20" s="567" t="s">
        <v>135</v>
      </c>
      <c r="G20" s="566" t="str">
        <f>[14]MR_Corrup3!E13</f>
        <v xml:space="preserve">1. Falta de integridad del servidor público
2. No identificar, ni declarar un conflicto de interés oportunamente
3. Manipulación de la información y fallas en la aplicación de los controles
4. Presiones externas frente las decisiones de la SCRD </v>
      </c>
      <c r="H20" s="566" t="str">
        <f>[14]MR_Corrup3!F13</f>
        <v>1. Investigaciones / sanciones disciplinarias, administrativas, fiscales y/o penales
2. Detrimento patrimonial
3. Poner en riesgo las condiciones patrimoniales de un Bien de interes Cultural</v>
      </c>
      <c r="I20" s="568" t="str">
        <f>[14]MR_Corrup3!G13</f>
        <v xml:space="preserve"> *PREVENTIVO *PREVENTIVO *PREVENTIVO * * *</v>
      </c>
      <c r="J20" s="569" t="str">
        <f>[14]MR_Corrup3!H13</f>
        <v xml:space="preserve"> *El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v>
      </c>
      <c r="K20" s="533" t="str">
        <f>[14]MR_Corrup3!I13</f>
        <v>POSIBLE</v>
      </c>
      <c r="L20" s="533" t="str">
        <f>[14]MR_Corrup3!J13</f>
        <v>MAYOR</v>
      </c>
      <c r="M20" s="534" t="str">
        <f>[14]MR_Corrup3!K13</f>
        <v>EXTREMO</v>
      </c>
      <c r="N20" s="532" t="str">
        <f>[14]MR_Corrup3!L13</f>
        <v xml:space="preserve"> *FUERTEFUERTE *FUERTEFUERTE *FUERTEFUERTE * * *</v>
      </c>
      <c r="O20" s="532" t="str">
        <f>[14]MR_Corrup3!M13</f>
        <v>FUERTE</v>
      </c>
      <c r="P20" s="533" t="str">
        <f>[14]MR_Corrup3!N13</f>
        <v>RARO</v>
      </c>
      <c r="Q20" s="533" t="str">
        <f>[14]MR_Corrup3!O13</f>
        <v>MAYOR</v>
      </c>
      <c r="R20" s="534" t="str">
        <f>[14]MR_Corrup3!P13</f>
        <v>ALTO</v>
      </c>
      <c r="S20" s="556" t="str">
        <f>[14]MR_Corrup3!Q13</f>
        <v>REDUCIR</v>
      </c>
      <c r="T20" s="557" t="str">
        <f>[14]MR_Corrup3!R13</f>
        <v>1. Actualizar el procedimiento "AIP-PR-05 v1 Policivo y Sancionatorio frente a las faltas y comportamientos contrarios a la protección y conservación del Patrimonio Cultural" con relación a la puesta en funcionamiento del aplicativo tecnológico que permitirá realizarle seguimiento mismo.
2. Socializar el procedimiento actualizado: "AIP-PR-05 v1 Policivo y Sancionatorio frente a las faltas y comportamientos contrarios a la protección y conservación del Patrimonio Cultural", con el equipo técnico de la Subdirección de Infraestructura y Patrimonio Cultural.</v>
      </c>
      <c r="U20" s="557" t="str">
        <f>[14]MR_Corrup3!S13</f>
        <v>Meta 1: Un (1) procedimiento "AIP-PR-05 v1 Policivo y Sancionatorio frente a las faltas y comportamientos contrarios a la protección y conservación del Patrimonio Cultural" actualizado
Indicador 1: Número de actualizaciones del procedimiento "AIP-PR-05 v1 Policivo y Sancionatorio frente a las faltas y comportamientos contrarios a la protección y conservación del Patrimonio Cultural" 
Meta 2: Un (1) procedimiento: "AIP-PR-05 v1 Policivo y Sancionatorio frente a las faltas y comportamientos contrarios a la protección y conservación del Patrimonio Cultural", socializado con el equipo técnico de la Subdirección de Infraestructura y Patrimonio Cultural.
Indicador 1: Número de socializaciones del procedimiento "AIP-PR-05 v1 Policivo y Sancionatorio frente a las faltas y comportamientos contrarios a la protección y conservación del Patrimonio Cultural", con el equipo técnico de la Subdirección de Infraestructura y Patrimonio Cultural.</v>
      </c>
      <c r="V20" s="538" t="str">
        <f>[14]MR_Corrup3!T13</f>
        <v xml:space="preserve">Humanos, técnicos, tecnólogicos </v>
      </c>
      <c r="W20" s="538" t="str">
        <f>[14]MR_Corrup3!U13</f>
        <v>Profesional  delegado 
y  enlace MIPG</v>
      </c>
      <c r="X20" s="558" t="str">
        <f>[14]MR_Corrup3!V13</f>
        <v xml:space="preserve">1. 30/06/2024
2.  30/09/2024
</v>
      </c>
      <c r="Y20" s="515" t="s">
        <v>1251</v>
      </c>
      <c r="Z20" s="515" t="s">
        <v>1306</v>
      </c>
      <c r="AA20" s="559" t="s">
        <v>1275</v>
      </c>
      <c r="AB20" s="559" t="s">
        <v>1307</v>
      </c>
      <c r="AC20" s="499" t="s">
        <v>1308</v>
      </c>
      <c r="AD20" s="499" t="s">
        <v>1309</v>
      </c>
      <c r="AE20" s="570"/>
      <c r="AF20" s="554" t="s">
        <v>1253</v>
      </c>
    </row>
    <row r="21" spans="1:32" ht="409.25" customHeight="1">
      <c r="A21" s="555">
        <v>18</v>
      </c>
      <c r="B21" s="666"/>
      <c r="C21" s="667"/>
      <c r="D21" s="525" t="str">
        <f>[14]MR_Corrup3!C14</f>
        <v>RC-AIP-2</v>
      </c>
      <c r="E21" s="527" t="str">
        <f>[14]MR_Corrup3!D14</f>
        <v xml:space="preserve">Posibilidad de acción u omisión por manipular información para favorecer la solicitud de Declaratoria, revocatoria o cambio de nivel de intervención de un Bien de interes Cultural sin el cumplimiento de los requisitos </v>
      </c>
      <c r="F21" s="567" t="s">
        <v>135</v>
      </c>
      <c r="G21" s="527" t="str">
        <f>[14]MR_Corrup3!E14</f>
        <v>1. Falta de integridad del servidor público
2. Falta de verificación, análisis y control de los requisitos frente a los soportes 
3. No identificar, ni declarar un conflicto de interés oportunamente</v>
      </c>
      <c r="H21" s="527" t="str">
        <f>[14]MR_Corrup3!F14</f>
        <v>1. Investigaciones / sanciones disciplinarias, administrativas, fiscales y/o penales.
2. Reclamaciones 
3. Acciones jurodicas en contra de la entidad o del servidor público</v>
      </c>
      <c r="I21" s="526" t="str">
        <f>[14]MR_Corrup3!G14</f>
        <v xml:space="preserve"> *PREVENTIVO *PREVENTIVO *PREVENTIVO *PREVENTIVO * *</v>
      </c>
      <c r="J21" s="564" t="str">
        <f>[14]MR_Corrup3!H14</f>
        <v xml:space="preserve"> *El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v>
      </c>
      <c r="K21" s="530" t="str">
        <f>[14]MR_Corrup3!I14</f>
        <v>RARO</v>
      </c>
      <c r="L21" s="530" t="str">
        <f>[14]MR_Corrup3!J14</f>
        <v>MAYOR</v>
      </c>
      <c r="M21" s="531" t="str">
        <f>[14]MR_Corrup3!K14</f>
        <v>ALTO</v>
      </c>
      <c r="N21" s="532" t="str">
        <f>[14]MR_Corrup3!L14</f>
        <v xml:space="preserve"> *FUERTEFUERTE *FUERTEFUERTE *FUERTEFUERTE *FUERTE * *</v>
      </c>
      <c r="O21" s="532" t="str">
        <f>[14]MR_Corrup3!M14</f>
        <v>FUERTE</v>
      </c>
      <c r="P21" s="533" t="str">
        <f>[14]MR_Corrup3!N14</f>
        <v>RARO</v>
      </c>
      <c r="Q21" s="533" t="str">
        <f>[14]MR_Corrup3!O14</f>
        <v>MAYOR</v>
      </c>
      <c r="R21" s="534" t="str">
        <f>[14]MR_Corrup3!P14</f>
        <v>ALTO</v>
      </c>
      <c r="S21" s="535" t="s">
        <v>1142</v>
      </c>
      <c r="T21" s="543" t="str">
        <f>[14]MR_Corrup3!R14</f>
        <v xml:space="preserve">
1. Actualizar el procedimiento "AIP-PR-02 tramite de declaratoria, revocatoria o cambio de nivel de intervención de Bienes de Interés Cultural (BIC) del ámbito distrital" con relación a la racionalización del aplicativo tecnológico que permite realizarle seguimiento a estos trámites.
2. Socializar el procedimiento actualizado: "AIP-PR-02 tramite de declaratoria, revocatoria o cambio de nivel de intervención de Bienes de Interés Cultural (BIC) del ámbito distrital",  con el equipo técnico de la Subdirección de Infraestructura y Patrimonio Cultural.</v>
      </c>
      <c r="U21" s="543" t="str">
        <f>[14]MR_Corrup3!S14</f>
        <v>Meta 1: Un (1) procedimiento "AIP-PR-02 tramite de declaratoria, revocatoria o cambio de nivel de intervención de Bienes de Interés Cultural (BIC) del ámbito distrital" actualizado
Indicador 1: Número de actualizaciones del procedimiento "AIP-PR-02 tramite de declaratoria, revocatoria o cambio de nivel de intervención de Bienes de Interés Cultural (BIC) del ámbito distrital"
Meta 2: Un (1) procedimiento: "AIP-PR-02 tramite de declaratoria, revocatoria o cambio de nivel de intervención de Bienes de Interés Cultural (BIC) del ámbito distrital", socializado con el equipo técnico de la Subdirección de Infraestructura y Patrimonio Cultural.
Indicador 1: Número de socializaciones del procedimiento "AIP-PR-02 tramite de declaratoria, revocatoria o cambio de nivel de intervención de Bienes de Interés Cultural (BIC) del ámbito distrital", con el equipo técnico de la Subdirección de Infraestructura y Patrimonio Cultural.</v>
      </c>
      <c r="V21" s="548" t="str">
        <f>[14]MR_Corrup3!T14</f>
        <v>Humanos, técnicos</v>
      </c>
      <c r="W21" s="548" t="str">
        <f>[14]MR_Corrup3!U14</f>
        <v>Profesional  delegado 
y  enlace MIPG</v>
      </c>
      <c r="X21" s="549" t="str">
        <f>[14]MR_Corrup3!V14</f>
        <v xml:space="preserve">1. 30/06/2024
2.  30/09/2024
</v>
      </c>
      <c r="Y21" s="499" t="s">
        <v>1251</v>
      </c>
      <c r="Z21" s="499" t="s">
        <v>1306</v>
      </c>
      <c r="AA21" s="523" t="s">
        <v>1275</v>
      </c>
      <c r="AB21" s="499" t="s">
        <v>1261</v>
      </c>
      <c r="AC21" s="499" t="s">
        <v>1308</v>
      </c>
      <c r="AD21" s="499" t="s">
        <v>1310</v>
      </c>
      <c r="AE21" s="571"/>
      <c r="AF21" s="554" t="s">
        <v>1253</v>
      </c>
    </row>
    <row r="22" spans="1:32" ht="208">
      <c r="A22" s="490">
        <v>19</v>
      </c>
      <c r="B22" s="525" t="str">
        <f>[15]MR_Corrup3!A13</f>
        <v>Gestión Administrativa</v>
      </c>
      <c r="C22" s="526" t="str">
        <f>[15]MR_Corrup3!B13</f>
        <v>Prestar los servicios administrativos de apoyo, requeridos por lo procesos para el cumplimiento de la misión institucional conforme a la normativa vigente y a la disponibilidad de recursos.</v>
      </c>
      <c r="D22" s="525" t="str">
        <f>[15]MR_Corrup3!C13</f>
        <v>RC-ADM-1</v>
      </c>
      <c r="E22" s="527" t="str">
        <f>[15]MR_Corrup3!D13</f>
        <v xml:space="preserve">Posiblidad de utilizacion de los espacios (auditorio, bahia, sala de juntas) para causas diferentes a la mision de la entidad en beneficio de terceros </v>
      </c>
      <c r="F22" s="572" t="s">
        <v>166</v>
      </c>
      <c r="G22" s="527" t="str">
        <f>[15]MR_Corrup3!E13</f>
        <v>Insuficiente apropiación y uso para fines que no son de la SCRD o entidades públicas.
Tráfico de influencias.
 Falta de seguimiento a los controles establecidos en el proceso de préstamos de las areas o espacios con los que cuenta la SCRD</v>
      </c>
      <c r="H22" s="527" t="str">
        <f>[15]MR_Corrup3!F13</f>
        <v xml:space="preserve">
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v>
      </c>
      <c r="I22" s="526" t="str">
        <f>[15]MR_Corrup3!G13</f>
        <v xml:space="preserve"> *PREVENTIVO * * * * *</v>
      </c>
      <c r="J22" s="546" t="str">
        <f>[15]MR_Corrup3!H13</f>
        <v xml:space="preserve"> *El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v>
      </c>
      <c r="K22" s="530" t="str">
        <f>[15]MR_Corrup3!I13</f>
        <v>IMPROBABLE</v>
      </c>
      <c r="L22" s="530" t="str">
        <f>[15]MR_Corrup3!J13</f>
        <v>MAYOR</v>
      </c>
      <c r="M22" s="531" t="str">
        <f>[15]MR_Corrup3!K13</f>
        <v>ALTO</v>
      </c>
      <c r="N22" s="532" t="str">
        <f>[15]MR_Corrup3!L13</f>
        <v xml:space="preserve"> *FUERTEFUERTE *FUERTE *FUERTE *FUERTE * *</v>
      </c>
      <c r="O22" s="532" t="str">
        <f>[15]MR_Corrup3!M13</f>
        <v>FUERTE</v>
      </c>
      <c r="P22" s="533" t="str">
        <f>[15]MR_Corrup3!N13</f>
        <v>RARO</v>
      </c>
      <c r="Q22" s="533" t="str">
        <f>[15]MR_Corrup3!O13</f>
        <v>MAYOR</v>
      </c>
      <c r="R22" s="534" t="str">
        <f>[15]MR_Corrup3!P13</f>
        <v>ALTO</v>
      </c>
      <c r="S22" s="535" t="str">
        <f>[15]MR_Corrup3!Q13</f>
        <v>REDUCIR</v>
      </c>
      <c r="T22" s="543" t="str">
        <f>[15]MR_Corrup3!R13</f>
        <v>Asignar los espacios de la SCRD que requieren las diferentes dependencias para el cumplimiento de actividades que le son propias para la gestion y mision de la entidad, de acuerdo con la disponibilidad.</v>
      </c>
      <c r="U22" s="543" t="str">
        <f>[15]MR_Corrup3!S13</f>
        <v xml:space="preserve">Meta: 95% de las solicitudes 
Indicador: Numero de solicitudes atendidas / Numero de solicitudes recibidas </v>
      </c>
      <c r="V22" s="548" t="str">
        <f>[15]MR_Corrup3!T13</f>
        <v xml:space="preserve">Espacios de la SCRD
Mesa de servicios </v>
      </c>
      <c r="W22" s="548" t="str">
        <f>[15]MR_Corrup3!U13</f>
        <v>Grupo Interno de Servicios Administrativos</v>
      </c>
      <c r="X22" s="549">
        <f>[15]MR_Corrup3!V13</f>
        <v>45657</v>
      </c>
      <c r="Y22" s="499" t="s">
        <v>1311</v>
      </c>
      <c r="Z22" s="499" t="s">
        <v>1312</v>
      </c>
      <c r="AA22" s="573" t="s">
        <v>1226</v>
      </c>
      <c r="AB22" s="499" t="s">
        <v>1261</v>
      </c>
      <c r="AC22" s="499" t="s">
        <v>827</v>
      </c>
      <c r="AD22" s="499" t="s">
        <v>1313</v>
      </c>
      <c r="AE22" s="499" t="s">
        <v>1314</v>
      </c>
      <c r="AF22" s="509" t="s">
        <v>1238</v>
      </c>
    </row>
    <row r="23" spans="1:32" ht="264.5" customHeight="1">
      <c r="A23" s="490">
        <v>20</v>
      </c>
      <c r="B23" s="525" t="str">
        <f>[16]MR_Corrup3!A13</f>
        <v>Gestión Contractual</v>
      </c>
      <c r="C23" s="526" t="str">
        <f>[16]MR_Corrup3!B13</f>
        <v>Garantizar el cumplimiento de la normatividad vigente en materia de contratación en los procesos que se
adelanten para la adquisición de bienes y servicios que satisfagan las necesidades previstas por la Entidad
aplicando los principios de selección objetiva.</v>
      </c>
      <c r="D23" s="525" t="str">
        <f>[16]MR_Corrup3!C13</f>
        <v>RC-CON-1</v>
      </c>
      <c r="E23" s="527" t="str">
        <f>[16]MR_Corrup3!D13</f>
        <v xml:space="preserve"> Posibilidad de recibir o solicitar cualquier dádiva o beneficio a nombre propio o de terceros con el fin de adjudicar un proceso de selección. </v>
      </c>
      <c r="F23" s="572" t="s">
        <v>166</v>
      </c>
      <c r="G23" s="527" t="str">
        <f>[16]MR_Corrup3!E13</f>
        <v xml:space="preserve">Inclusión de requisitos o elementos que direccionen el proceso de selección y/o limiten la pluralidad de proponentes. </v>
      </c>
      <c r="H23" s="527" t="str">
        <f>[16]MR_Corrup3!F13</f>
        <v>1. Pérdida de la imagen
institucional.
2.Pérdida de confianza en
lo público.
3. Investigaciones penales,
disciplinarias y fiscales.
4. Enriquecimiento ilícito
de contratistas y/o
servidores públicos.</v>
      </c>
      <c r="I23" s="526" t="str">
        <f>[16]MR_Corrup3!G13</f>
        <v xml:space="preserve"> *PREVENTIVO *PREVENTIVO *PREVENTIVO * * *</v>
      </c>
      <c r="J23" s="564" t="str">
        <f>[16]MR_Corrup3!H13</f>
        <v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v>
      </c>
      <c r="K23" s="530" t="str">
        <f>[16]MR_Corrup3!I13</f>
        <v>IMPROBABLE</v>
      </c>
      <c r="L23" s="530" t="str">
        <f>[16]MR_Corrup3!J13</f>
        <v>MAYOR</v>
      </c>
      <c r="M23" s="531" t="str">
        <f>[16]MR_Corrup3!K13</f>
        <v>ALTO</v>
      </c>
      <c r="N23" s="532" t="str">
        <f>[16]MR_Corrup3!L13</f>
        <v xml:space="preserve"> *FUERTEFUERTE *FUERTEFUERTE *FUERTEFUERTE *FUERTE * *</v>
      </c>
      <c r="O23" s="532" t="str">
        <f>[16]MR_Corrup3!M13</f>
        <v>FUERTE</v>
      </c>
      <c r="P23" s="533" t="str">
        <f>[16]MR_Corrup3!N13</f>
        <v>RARO</v>
      </c>
      <c r="Q23" s="533" t="str">
        <f>[16]MR_Corrup3!O13</f>
        <v>MAYOR</v>
      </c>
      <c r="R23" s="534" t="str">
        <f>[16]MR_Corrup3!P13</f>
        <v>ALTO</v>
      </c>
      <c r="S23" s="535" t="str">
        <f>[16]MR_Corrup3!Q13</f>
        <v>REDUCIR</v>
      </c>
      <c r="T23" s="543" t="str">
        <f>[16]MR_Corrup3!R13</f>
        <v>1.Establecer la pluralidad de oferentes para el desarrollo del proceso de contratación.
2. Establecer la viabilidad juridica de la contratación presentada en el ESDOP.
3. Realización de los Comités de apoyo a la actividad contractual.</v>
      </c>
      <c r="U23" s="543" t="str">
        <f>[16]MR_Corrup3!S13</f>
        <v>100% de esdop de los procesos de selección revisados y validados en el componente jurídico por parte del GITC/N° total de esdop de los procesos de selección recibidos para revisión y validación.</v>
      </c>
      <c r="V23" s="548" t="str">
        <f>[16]MR_Corrup3!T13</f>
        <v>Humanos</v>
      </c>
      <c r="W23" s="548" t="str">
        <f>[16]MR_Corrup3!U13</f>
        <v>Colaborador designado</v>
      </c>
      <c r="X23" s="549">
        <f>[16]MR_Corrup3!V13</f>
        <v>45626</v>
      </c>
      <c r="Y23" s="499" t="s">
        <v>1251</v>
      </c>
      <c r="Z23" s="499" t="s">
        <v>1315</v>
      </c>
      <c r="AA23" s="523" t="s">
        <v>1316</v>
      </c>
      <c r="AB23" s="499" t="s">
        <v>1261</v>
      </c>
      <c r="AC23" s="499" t="s">
        <v>827</v>
      </c>
      <c r="AD23" s="499" t="s">
        <v>1251</v>
      </c>
      <c r="AE23" s="499" t="s">
        <v>1286</v>
      </c>
      <c r="AF23" s="554" t="s">
        <v>1316</v>
      </c>
    </row>
    <row r="24" spans="1:32" ht="90" customHeight="1">
      <c r="A24" s="668">
        <v>21</v>
      </c>
      <c r="B24" s="666" t="str">
        <f>[17]MR_Corrup3!A13</f>
        <v xml:space="preserve">Gestión Jurídica </v>
      </c>
      <c r="C24" s="667" t="str">
        <f>[17]MR_Corrup3!B13</f>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
      <c r="D24" s="525" t="str">
        <f>[17]MR_Corrup3!C13</f>
        <v>RC-JUR-1</v>
      </c>
      <c r="E24" s="527" t="str">
        <f>[17]MR_Corrup3!D13</f>
        <v>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v>
      </c>
      <c r="F24" s="572" t="s">
        <v>166</v>
      </c>
      <c r="G24" s="527" t="str">
        <f>[17]MR_Corrup3!E13</f>
        <v>Debido a desconocimiento de la normativa legal, 
falta de conocimiento de los procedimientos internos</v>
      </c>
      <c r="H24" s="527" t="str">
        <f>[17]MR_Corrup3!F13</f>
        <v xml:space="preserve">Los conceptos contrarios a la normatividad vigente o por fuera de términos para beneficio propio o de un tercero </v>
      </c>
      <c r="I24" s="526" t="str">
        <f>[17]MR_Corrup3!G13</f>
        <v xml:space="preserve"> *PREVENTIVO * * * * *</v>
      </c>
      <c r="J24" s="564" t="str">
        <f>[17]MR_Corrup3!H13</f>
        <v xml:space="preserve"> *El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v>
      </c>
      <c r="K24" s="530" t="str">
        <f>[17]MR_Corrup3!I13</f>
        <v>RARO</v>
      </c>
      <c r="L24" s="530" t="str">
        <f>[17]MR_Corrup3!J13</f>
        <v>MAYOR</v>
      </c>
      <c r="M24" s="531" t="str">
        <f>[17]MR_Corrup3!K13</f>
        <v>ALTO</v>
      </c>
      <c r="N24" s="532" t="str">
        <f>[17]MR_Corrup3!L13</f>
        <v xml:space="preserve"> *FUERTEFUERTE *FUERTE *FUERTE *FUERTE * *</v>
      </c>
      <c r="O24" s="532" t="str">
        <f>[17]MR_Corrup3!M13</f>
        <v>FUERTE</v>
      </c>
      <c r="P24" s="533" t="str">
        <f>[17]MR_Corrup3!N13</f>
        <v>RARO</v>
      </c>
      <c r="Q24" s="533" t="str">
        <f>[17]MR_Corrup3!O13</f>
        <v>MAYOR</v>
      </c>
      <c r="R24" s="534" t="str">
        <f>[17]MR_Corrup3!P13</f>
        <v>ALTO</v>
      </c>
      <c r="S24" s="535" t="str">
        <f>[17]MR_Corrup3!Q13</f>
        <v>REDUCIR</v>
      </c>
      <c r="T24" s="543" t="str">
        <f>[17]MR_Corrup3!R13</f>
        <v xml:space="preserve">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 </v>
      </c>
      <c r="U24" s="543" t="str">
        <f>[17]MR_Corrup3!S13</f>
        <v xml:space="preserve">
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v>
      </c>
      <c r="V24" s="548" t="str">
        <f>[17]MR_Corrup3!T13</f>
        <v xml:space="preserve">Humanos y tecnologicos </v>
      </c>
      <c r="W24" s="548" t="str">
        <f>[17]MR_Corrup3!U13</f>
        <v xml:space="preserve">Jefe Oficina Juridica </v>
      </c>
      <c r="X24" s="549">
        <f>[17]MR_Corrup3!V13</f>
        <v>45626</v>
      </c>
      <c r="Y24" s="499" t="s">
        <v>1317</v>
      </c>
      <c r="Z24" s="499" t="s">
        <v>1312</v>
      </c>
      <c r="AA24" s="547" t="s">
        <v>1226</v>
      </c>
      <c r="AB24" s="499" t="s">
        <v>1261</v>
      </c>
      <c r="AC24" s="499" t="s">
        <v>827</v>
      </c>
      <c r="AD24" s="499" t="s">
        <v>1318</v>
      </c>
      <c r="AE24" s="499" t="s">
        <v>1312</v>
      </c>
      <c r="AF24" s="509" t="s">
        <v>1238</v>
      </c>
    </row>
    <row r="25" spans="1:32" ht="96">
      <c r="A25" s="669"/>
      <c r="B25" s="666"/>
      <c r="C25" s="667"/>
      <c r="D25" s="525" t="str">
        <f>[17]MR_Corrup3!C14</f>
        <v>RC-JUR-2</v>
      </c>
      <c r="E25" s="527" t="str">
        <f>[17]MR_Corrup3!D14</f>
        <v>Posibilidad de direccionar un acto administrativo por parte de los servidores y/o contratistas durante su preparación, proyección y/o suscripción aceptando dádivas o comisiones, en beneficio propio o de un tercero.</v>
      </c>
      <c r="F25" s="572" t="s">
        <v>166</v>
      </c>
      <c r="G25" s="527" t="str">
        <f>[17]MR_Corrup3!E14</f>
        <v xml:space="preserve">Desconocimientos del ciclo de Gobernanza Regulatoria </v>
      </c>
      <c r="H25" s="527" t="str">
        <f>[17]MR_Corrup3!F14</f>
        <v xml:space="preserve">Actos administrativos direccionados para beneficio propio o de un tercero </v>
      </c>
      <c r="I25" s="526" t="str">
        <f>[17]MR_Corrup3!G14</f>
        <v xml:space="preserve"> *PREVENTIVO * * * * *</v>
      </c>
      <c r="J25" s="564" t="str">
        <f>[17]MR_Corrup3!H14</f>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
      <c r="K25" s="530" t="str">
        <f>[17]MR_Corrup3!I14</f>
        <v>RARO</v>
      </c>
      <c r="L25" s="530" t="str">
        <f>[17]MR_Corrup3!J14</f>
        <v>MAYOR</v>
      </c>
      <c r="M25" s="531" t="str">
        <f>[17]MR_Corrup3!K14</f>
        <v>ALTO</v>
      </c>
      <c r="N25" s="532" t="str">
        <f>[17]MR_Corrup3!L14</f>
        <v xml:space="preserve"> *FUERTEFUERTE *FUERTE * * * *</v>
      </c>
      <c r="O25" s="532" t="str">
        <f>[17]MR_Corrup3!M14</f>
        <v>FUERTE</v>
      </c>
      <c r="P25" s="533" t="str">
        <f>[17]MR_Corrup3!N14</f>
        <v>RARO</v>
      </c>
      <c r="Q25" s="533" t="str">
        <f>[17]MR_Corrup3!O14</f>
        <v>MAYOR</v>
      </c>
      <c r="R25" s="534" t="str">
        <f>[17]MR_Corrup3!P14</f>
        <v>ALTO</v>
      </c>
      <c r="S25" s="535" t="str">
        <f>[17]MR_Corrup3!Q14</f>
        <v>REDUCIR</v>
      </c>
      <c r="T25" s="543" t="str">
        <f>[17]MR_Corrup3!R14</f>
        <v>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v>
      </c>
      <c r="U25" s="543" t="str">
        <f>[17]MR_Corrup3!S14</f>
        <v>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v>
      </c>
      <c r="V25" s="548" t="str">
        <f>[17]MR_Corrup3!T14</f>
        <v xml:space="preserve">Humanos y tecnologicos </v>
      </c>
      <c r="W25" s="548" t="str">
        <f>[17]MR_Corrup3!U14</f>
        <v xml:space="preserve">Jefe Oficina Juridica y el profesional designado </v>
      </c>
      <c r="X25" s="549">
        <f>[17]MR_Corrup3!V14</f>
        <v>45626</v>
      </c>
      <c r="Y25" s="499" t="s">
        <v>1317</v>
      </c>
      <c r="Z25" s="499" t="s">
        <v>1312</v>
      </c>
      <c r="AA25" s="547" t="s">
        <v>1226</v>
      </c>
      <c r="AB25" s="499" t="s">
        <v>1261</v>
      </c>
      <c r="AC25" s="499" t="s">
        <v>827</v>
      </c>
      <c r="AD25" s="499" t="s">
        <v>1318</v>
      </c>
      <c r="AE25" s="499" t="s">
        <v>1312</v>
      </c>
      <c r="AF25" s="509" t="s">
        <v>1238</v>
      </c>
    </row>
    <row r="26" spans="1:32" ht="160">
      <c r="A26" s="670"/>
      <c r="B26" s="666"/>
      <c r="C26" s="667"/>
      <c r="D26" s="525" t="str">
        <f>[17]MR_Corrup3!C15</f>
        <v>RC-JUR-3</v>
      </c>
      <c r="E26" s="527" t="str">
        <f>[17]MR_Corrup3!D15</f>
        <v>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F26" s="572" t="s">
        <v>166</v>
      </c>
      <c r="G26" s="527" t="str">
        <f>[17]MR_Corrup3!E15</f>
        <v xml:space="preserve">Falta de vigilancia de los procesos judiciales
</v>
      </c>
      <c r="H26" s="527" t="str">
        <f>[17]MR_Corrup3!F15</f>
        <v>Perdida o menoscabo de recursos del sector
Investigaciones Disciplinarias, penales y fiscales
Afectación de la imagen de la entidad</v>
      </c>
      <c r="I26" s="526" t="str">
        <f>[17]MR_Corrup3!G15</f>
        <v xml:space="preserve"> *PREVENTIVO * * * * *</v>
      </c>
      <c r="J26" s="564" t="str">
        <f>[17]MR_Corrup3!H15</f>
        <v xml:space="preserve"> *El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v>
      </c>
      <c r="K26" s="530" t="str">
        <f>[17]MR_Corrup3!I15</f>
        <v>RARO</v>
      </c>
      <c r="L26" s="530" t="str">
        <f>[17]MR_Corrup3!J15</f>
        <v>CATASTROFICO</v>
      </c>
      <c r="M26" s="531" t="str">
        <f>[17]MR_Corrup3!K15</f>
        <v>EXTREMO</v>
      </c>
      <c r="N26" s="532" t="str">
        <f>[17]MR_Corrup3!L15</f>
        <v xml:space="preserve"> *DEBILFUERTE *FUERTE *FUERTE *FUERTE *FUERTE *FUERTE</v>
      </c>
      <c r="O26" s="532" t="str">
        <f>[17]MR_Corrup3!M15</f>
        <v>DEBIL</v>
      </c>
      <c r="P26" s="533" t="str">
        <f>[17]MR_Corrup3!N15</f>
        <v>RARO</v>
      </c>
      <c r="Q26" s="533" t="str">
        <f>[17]MR_Corrup3!O15</f>
        <v>CATASTROFICO</v>
      </c>
      <c r="R26" s="534" t="str">
        <f>[17]MR_Corrup3!P15</f>
        <v>EXTREMO</v>
      </c>
      <c r="S26" s="535" t="str">
        <f>[17]MR_Corrup3!Q15</f>
        <v>REDUCIR</v>
      </c>
      <c r="T26" s="543" t="str">
        <f>[17]MR_Corrup3!R15</f>
        <v>Solicitar y revisar por parte del profesional encargado de la defensa judicial mediante correo electrónico los soportes a las dependencias para atender las decisiones judiciales o reiterar la solicitud en caso de que no estén completos</v>
      </c>
      <c r="U26" s="543" t="str">
        <f>[17]MR_Corrup3!S15</f>
        <v>Meta. Contar con la respuesta del 100% de las solicitudes de información remitidas para atender las decisiones judiciales.
Indicador: (N°de solicitudes de información remitidas/N°de solicitudes de información solicitadas) * 100.</v>
      </c>
      <c r="V26" s="548" t="str">
        <f>[17]MR_Corrup3!T15</f>
        <v xml:space="preserve">Humanos y tecnologicos </v>
      </c>
      <c r="W26" s="548" t="str">
        <f>[17]MR_Corrup3!U15</f>
        <v>Abogado designado para la defensa judicial y extrajudicial</v>
      </c>
      <c r="X26" s="549">
        <f>[17]MR_Corrup3!V15</f>
        <v>45626</v>
      </c>
      <c r="Y26" s="499" t="s">
        <v>1317</v>
      </c>
      <c r="Z26" s="499" t="s">
        <v>1312</v>
      </c>
      <c r="AA26" s="547" t="s">
        <v>1226</v>
      </c>
      <c r="AB26" s="499" t="s">
        <v>1261</v>
      </c>
      <c r="AC26" s="499" t="s">
        <v>827</v>
      </c>
      <c r="AD26" s="499" t="s">
        <v>1318</v>
      </c>
      <c r="AE26" s="499" t="s">
        <v>1312</v>
      </c>
      <c r="AF26" s="509" t="s">
        <v>1238</v>
      </c>
    </row>
    <row r="27" spans="1:32" ht="192">
      <c r="A27" s="490">
        <v>22</v>
      </c>
      <c r="B27" s="666" t="s">
        <v>1158</v>
      </c>
      <c r="C27" s="667" t="str">
        <f>[18]MR_Corrup3!B13</f>
        <v>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v>
      </c>
      <c r="D27" s="525" t="str">
        <f>[18]MR_Corrup3!C13</f>
        <v>RC-RCC-1</v>
      </c>
      <c r="E27" s="527" t="str">
        <f>[18]MR_Corrup3!D13</f>
        <v>Posibilidad de afectación Reputacional por pérdida de confianza en la entidad, debido a la manipulación de la información, incumpliendo los requerimientos de los trámites y generando confusiones o falsas expectativas, para beneficio de un tercero.</v>
      </c>
      <c r="F27" s="572" t="s">
        <v>135</v>
      </c>
      <c r="G27" s="527" t="str">
        <f>[18]MR_Corrup3!E13</f>
        <v>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v>
      </c>
      <c r="H27" s="527" t="str">
        <f>[18]MR_Corrup3!F13</f>
        <v>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v>
      </c>
      <c r="I27" s="526" t="str">
        <f>[18]MR_Corrup3!G13</f>
        <v xml:space="preserve"> *PREVENTIVO * * * * *</v>
      </c>
      <c r="J27" s="546" t="str">
        <f>[18]MR_Corrup3!H13</f>
        <v xml:space="preserve"> *El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v>
      </c>
      <c r="K27" s="530" t="str">
        <f>[18]MR_Corrup3!I13</f>
        <v>RARO</v>
      </c>
      <c r="L27" s="530" t="str">
        <f>[18]MR_Corrup3!J13</f>
        <v>MAYOR</v>
      </c>
      <c r="M27" s="531" t="str">
        <f>[18]MR_Corrup3!K13</f>
        <v>ALTO</v>
      </c>
      <c r="N27" s="532" t="str">
        <f>[18]MR_Corrup3!L13</f>
        <v xml:space="preserve"> *FUERTEFUERTE *FUERTE *FUERTE *FUERTE * *</v>
      </c>
      <c r="O27" s="532" t="str">
        <f>[18]MR_Corrup3!M13</f>
        <v>FUERTE</v>
      </c>
      <c r="P27" s="533" t="str">
        <f>[18]MR_Corrup3!N13</f>
        <v>RARO</v>
      </c>
      <c r="Q27" s="533" t="str">
        <f>[18]MR_Corrup3!O13</f>
        <v>MAYOR</v>
      </c>
      <c r="R27" s="534" t="str">
        <f>[18]MR_Corrup3!P13</f>
        <v>ALTO</v>
      </c>
      <c r="S27" s="535" t="str">
        <f>[18]MR_Corrup3!Q13</f>
        <v>REDUCIR</v>
      </c>
      <c r="T27" s="543" t="str">
        <f>[18]MR_Corrup3!R13</f>
        <v>Garantizar que la información cargada en el menú "Trámites" del botón de transparencia de la página web, sea clara, precisa y esté actualizada de acuerdo con los requisitos de los trámites</v>
      </c>
      <c r="U27" s="543" t="str">
        <f>[18]MR_Corrup3!S13</f>
        <v>Acta radicada en Orfeo con las observaciones que genere la actividad.</v>
      </c>
      <c r="V27" s="548" t="str">
        <f>[18]MR_Corrup3!T13</f>
        <v>Recursos humanos, técnicos, tecnológicos</v>
      </c>
      <c r="W27" s="548" t="str">
        <f>[18]MR_Corrup3!U13</f>
        <v>Dirección de Gestión Corporativa y Relación con el ciudadano</v>
      </c>
      <c r="X27" s="549" t="str">
        <f>[18]MR_Corrup3!V13</f>
        <v>30/07/2024
30/11/2024</v>
      </c>
      <c r="Y27" s="499" t="s">
        <v>1319</v>
      </c>
      <c r="Z27" s="499" t="s">
        <v>1320</v>
      </c>
      <c r="AA27" s="547" t="s">
        <v>1226</v>
      </c>
      <c r="AB27" s="499" t="s">
        <v>1261</v>
      </c>
      <c r="AC27" s="499" t="s">
        <v>827</v>
      </c>
      <c r="AD27" s="499" t="s">
        <v>1318</v>
      </c>
      <c r="AE27" s="499" t="s">
        <v>1312</v>
      </c>
      <c r="AF27" s="509" t="s">
        <v>1238</v>
      </c>
    </row>
    <row r="28" spans="1:32" ht="285" customHeight="1">
      <c r="A28" s="490">
        <v>23</v>
      </c>
      <c r="B28" s="666"/>
      <c r="C28" s="667"/>
      <c r="D28" s="525" t="str">
        <f>[18]MR_Corrup3!C14</f>
        <v>RC-RCC-2</v>
      </c>
      <c r="E28" s="527" t="str">
        <f>[18]MR_Corrup3!D14</f>
        <v>Posibilidad de recibir dadivas con el fin de dar respuesta favorable a peticiones para beneficiar a un tercero</v>
      </c>
      <c r="F28" s="572" t="s">
        <v>166</v>
      </c>
      <c r="G28" s="527" t="str">
        <f>[18]MR_Corrup3!E14</f>
        <v>Desconocimiento e incumplimiento del procedimiento, en especial las actividades de control.</v>
      </c>
      <c r="H28" s="527" t="str">
        <f>[18]MR_Corrup3!F14</f>
        <v>1. Desconfianza de la ciudadanía en los procesos que adelanta la SCRD
2. Investigaciones
3. Sanciones disciplinarias, penales y fiscales
4. Perdida reputacional  de la SCRD</v>
      </c>
      <c r="I28" s="526" t="str">
        <f>[18]MR_Corrup3!G14</f>
        <v xml:space="preserve"> *PREVENTIVO *PREVENTIVO * * * *</v>
      </c>
      <c r="J28" s="564" t="str">
        <f>[18]MR_Corrup3!H14</f>
        <v xml:space="preserve"> *El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v>
      </c>
      <c r="K28" s="530" t="str">
        <f>[18]MR_Corrup3!I14</f>
        <v>RARO</v>
      </c>
      <c r="L28" s="530" t="str">
        <f>[18]MR_Corrup3!J14</f>
        <v>MAYOR</v>
      </c>
      <c r="M28" s="531" t="str">
        <f>[18]MR_Corrup3!K14</f>
        <v>ALTO</v>
      </c>
      <c r="N28" s="532" t="str">
        <f>[18]MR_Corrup3!L14</f>
        <v xml:space="preserve"> *FUERTEFUERTE *FUERTEFUERTE * * * *</v>
      </c>
      <c r="O28" s="532" t="str">
        <f>[18]MR_Corrup3!M14</f>
        <v>FUERTE</v>
      </c>
      <c r="P28" s="533" t="str">
        <f>[18]MR_Corrup3!N14</f>
        <v>RARO</v>
      </c>
      <c r="Q28" s="533" t="str">
        <f>[18]MR_Corrup3!O14</f>
        <v>MAYOR</v>
      </c>
      <c r="R28" s="534" t="str">
        <f>[18]MR_Corrup3!P14</f>
        <v>ALTO</v>
      </c>
      <c r="S28" s="535" t="str">
        <f>[18]MR_Corrup3!Q14</f>
        <v>REDUCIR</v>
      </c>
      <c r="T28" s="543" t="str">
        <f>[18]MR_Corrup3!R14</f>
        <v>Seguimiento a la ejecución del cronograma</v>
      </c>
      <c r="U28" s="543" t="str">
        <f>[18]MR_Corrup3!S14</f>
        <v>1. Revisión semestral del cronograma de actividades con registro de avances.</v>
      </c>
      <c r="V28" s="548" t="str">
        <f>[18]MR_Corrup3!T14</f>
        <v>Recursos humanos, técnicos, tecnológicos</v>
      </c>
      <c r="W28" s="548" t="str">
        <f>[18]MR_Corrup3!U14</f>
        <v>Dirección de Gestión Corporativa y Relación con el ciudadano</v>
      </c>
      <c r="X28" s="549" t="str">
        <f>[18]MR_Corrup3!V14</f>
        <v>30/07/2024
30/11/2024</v>
      </c>
      <c r="Y28" s="499" t="s">
        <v>1321</v>
      </c>
      <c r="Z28" s="499" t="s">
        <v>1320</v>
      </c>
      <c r="AA28" s="547" t="s">
        <v>1226</v>
      </c>
      <c r="AB28" s="499" t="s">
        <v>1261</v>
      </c>
      <c r="AC28" s="499" t="s">
        <v>827</v>
      </c>
      <c r="AD28" s="499" t="s">
        <v>1318</v>
      </c>
      <c r="AE28" s="499" t="s">
        <v>1312</v>
      </c>
      <c r="AF28" s="509" t="s">
        <v>1238</v>
      </c>
    </row>
    <row r="29" spans="1:32" ht="239" customHeight="1">
      <c r="A29" s="490">
        <v>24</v>
      </c>
      <c r="B29" s="525" t="str">
        <f>[19]MR_Corrup3!A13</f>
        <v>Gestión Documental</v>
      </c>
      <c r="C29" s="526" t="str">
        <f>[19]MR_Corrup3!B13</f>
        <v>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v>
      </c>
      <c r="D29" s="525" t="str">
        <f>[19]MR_Corrup3!C13</f>
        <v>RC-DOC-1</v>
      </c>
      <c r="E29" s="527" t="str">
        <f>[19]MR_Corrup3!D13</f>
        <v>Posibilidad de sustracción, inclusión, adulteración y/o  perdida de documentos en los expedientes (misionales y de Gestión) en beneficio de terceros.</v>
      </c>
      <c r="F29" s="572" t="s">
        <v>166</v>
      </c>
      <c r="G29" s="527" t="str">
        <f>[19]MR_Corrup3!E13</f>
        <v>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v>
      </c>
      <c r="H29" s="527" t="str">
        <f>[19]MR_Corrup3!F13</f>
        <v>Disgregación de los archivos de la Secretaria
Pérdida de la memoria institucional. 
Sanciones disciplinarias o penales por parte de los entes de control.
Posibles investigaciones y/o demandas contra la Secretaria
Demoras en el cierres y gestión de los tramites.</v>
      </c>
      <c r="I29" s="526" t="str">
        <f>[19]MR_Corrup3!G13</f>
        <v xml:space="preserve"> *PREVENTIVO *PREVENTIVO *PREVENTIVO * * *</v>
      </c>
      <c r="J29" s="564" t="str">
        <f>[19]MR_Corrup3!H13</f>
        <v xml:space="preserve"> *El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v>
      </c>
      <c r="K29" s="530" t="str">
        <f>[19]MR_Corrup3!I13</f>
        <v>IMPROBABLE</v>
      </c>
      <c r="L29" s="530" t="str">
        <f>[19]MR_Corrup3!J13</f>
        <v>CATASTROFICO</v>
      </c>
      <c r="M29" s="531" t="str">
        <f>[19]MR_Corrup3!K13</f>
        <v>EXTREMO</v>
      </c>
      <c r="N29" s="532" t="str">
        <f>[19]MR_Corrup3!L13</f>
        <v xml:space="preserve"> *FUERTEFUERTE *FUERTEFUERTE *FUERTEFUERTE *FUERTE * *</v>
      </c>
      <c r="O29" s="532" t="str">
        <f>[19]MR_Corrup3!M13</f>
        <v>FUERTE</v>
      </c>
      <c r="P29" s="533" t="str">
        <f>[19]MR_Corrup3!N13</f>
        <v>RARO</v>
      </c>
      <c r="Q29" s="533" t="str">
        <f>[19]MR_Corrup3!O13</f>
        <v>CATASTROFICO</v>
      </c>
      <c r="R29" s="534" t="str">
        <f>[19]MR_Corrup3!P13</f>
        <v>EXTREMO</v>
      </c>
      <c r="S29" s="535" t="str">
        <f>[19]MR_Corrup3!Q13</f>
        <v>REDUCIR</v>
      </c>
      <c r="T29" s="543" t="str">
        <f>[19]MR_Corrup3!R13</f>
        <v>1. Realizar seguimiento del Proceso de Préstamo Documental
2. Efetuar la actualizacion del inventario documental</v>
      </c>
      <c r="U29" s="543" t="str">
        <f>[19]MR_Corrup3!S13</f>
        <v>Meta 1.  1 seguimiento mensual
Indicador 1. Numero de seguimientos realizados / numero de seguimientos programados
Meta 2. Ralizar el 70% del inventario documental
Indicador 2. Porcentaje de avance del inventario documental</v>
      </c>
      <c r="V29" s="548" t="str">
        <f>[19]MR_Corrup3!T13</f>
        <v>HUMANO</v>
      </c>
      <c r="W29" s="548" t="str">
        <f>[19]MR_Corrup3!U13</f>
        <v xml:space="preserve">Proceso de Gestión Documental </v>
      </c>
      <c r="X29" s="549">
        <f>[19]MR_Corrup3!V13</f>
        <v>45657</v>
      </c>
      <c r="Y29" s="499" t="s">
        <v>1322</v>
      </c>
      <c r="Z29" s="499" t="s">
        <v>1312</v>
      </c>
      <c r="AA29" s="523" t="s">
        <v>1323</v>
      </c>
      <c r="AB29" s="499" t="s">
        <v>1261</v>
      </c>
      <c r="AC29" s="499" t="s">
        <v>827</v>
      </c>
      <c r="AD29" s="499" t="s">
        <v>1324</v>
      </c>
      <c r="AE29" s="499" t="s">
        <v>1325</v>
      </c>
      <c r="AF29" s="574" t="s">
        <v>1323</v>
      </c>
    </row>
    <row r="30" spans="1:32" ht="204" customHeight="1">
      <c r="A30" s="490">
        <v>25</v>
      </c>
      <c r="B30" s="525" t="s">
        <v>1159</v>
      </c>
      <c r="C30" s="526" t="str">
        <f>[20]MR_Corrup3!B13</f>
        <v>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v>
      </c>
      <c r="D30" s="525" t="str">
        <f>[20]MR_Corrup3!C13</f>
        <v>RC-COM-1</v>
      </c>
      <c r="E30" s="527" t="str">
        <f>[20]MR_Corrup3!D13</f>
        <v>Posibilidad de uso de poder para manipular u ocultar información, considerada pública, a los grupos de interés en beneficio propio o de un particular.</v>
      </c>
      <c r="F30" s="572" t="s">
        <v>166</v>
      </c>
      <c r="G30" s="527" t="str">
        <f>[20]MR_Corrup3!E13</f>
        <v>1. Obtener cualquier dádiva o beneficio particular privilegiando a un tercero con la informacion de las convocatorias de la entidad.
2. Falta de integridad de los funcionarios al divulgar la información de las convocatorias de la entidad.</v>
      </c>
      <c r="H30" s="527" t="str">
        <f>[20]MR_Corrup3!F13</f>
        <v>1, Pérdida de la imagen
institucional.
2.Pérdida de confianza en
lo público.
3. Investigaciones penales,
disciplinarias y fiscales.
4. Enriquecimiento ilícito
de contratistas, funcionarios o
servidores públicos.</v>
      </c>
      <c r="I30" s="526" t="str">
        <f>[20]MR_Corrup3!G13</f>
        <v xml:space="preserve"> *PREVENTIVO *DETECTIVO * * * *</v>
      </c>
      <c r="J30" s="564" t="str">
        <f>[20]MR_Corrup3!H13</f>
        <v xml:space="preserve"> *El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v>
      </c>
      <c r="K30" s="530" t="str">
        <f>[20]MR_Corrup3!I13</f>
        <v>IMPROBABLE</v>
      </c>
      <c r="L30" s="530" t="str">
        <f>[20]MR_Corrup3!J13</f>
        <v>MAYOR</v>
      </c>
      <c r="M30" s="531" t="str">
        <f>[20]MR_Corrup3!K13</f>
        <v>ALTO</v>
      </c>
      <c r="N30" s="532" t="str">
        <f>[20]MR_Corrup3!L13</f>
        <v xml:space="preserve"> *FUERTEFUERTE *FUERTEFUERTE *FUERTEFUERTE *FUERTE * *</v>
      </c>
      <c r="O30" s="532" t="str">
        <f>[20]MR_Corrup3!M13</f>
        <v>FUERTE</v>
      </c>
      <c r="P30" s="533" t="str">
        <f>[20]MR_Corrup3!N13</f>
        <v>RARO</v>
      </c>
      <c r="Q30" s="533" t="str">
        <f>[20]MR_Corrup3!O13</f>
        <v>MAYOR</v>
      </c>
      <c r="R30" s="534" t="str">
        <f>[20]MR_Corrup3!P13</f>
        <v>ALTO</v>
      </c>
      <c r="S30" s="535" t="str">
        <f>[20]MR_Corrup3!Q13</f>
        <v>REDUCIR</v>
      </c>
      <c r="T30" s="543" t="str">
        <f>[20]MR_Corrup3!R13</f>
        <v xml:space="preserve">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 
</v>
      </c>
      <c r="U30" s="543" t="str">
        <f>[20]MR_Corrup3!S13</f>
        <v>1. 100% del personal de la OAC capacitado 
2. 100% de los servidores y contratistas con usuario activo
3. 100% de usuarios que validan y verifican la información publicada</v>
      </c>
      <c r="V30" s="548" t="str">
        <f>[20]MR_Corrup3!T13</f>
        <v xml:space="preserve">Recursos humanos, técnicos, </v>
      </c>
      <c r="W30" s="548" t="str">
        <f>[20]MR_Corrup3!U13</f>
        <v>1. Profesional delegado por parte de la jefe de la OAC para realizar la capacitación   
2.Profesional responsable del rol de web master de la OAC</v>
      </c>
      <c r="X30" s="549" t="str">
        <f>[20]MR_Corrup3!V13</f>
        <v>1 y 2.30/07/2024
3. 30/11/2024</v>
      </c>
      <c r="Y30" s="499" t="s">
        <v>1251</v>
      </c>
      <c r="Z30" s="499" t="s">
        <v>1326</v>
      </c>
      <c r="AA30" s="523" t="s">
        <v>1316</v>
      </c>
      <c r="AB30" s="499" t="s">
        <v>1327</v>
      </c>
      <c r="AC30" s="499" t="s">
        <v>1328</v>
      </c>
      <c r="AD30" s="575" t="s">
        <v>1329</v>
      </c>
      <c r="AE30" s="499" t="s">
        <v>1312</v>
      </c>
      <c r="AF30" s="574" t="s">
        <v>1330</v>
      </c>
    </row>
    <row r="31" spans="1:32" ht="258" customHeight="1">
      <c r="A31" s="490">
        <v>26</v>
      </c>
      <c r="B31" s="525" t="s">
        <v>1160</v>
      </c>
      <c r="C31" s="664" t="str">
        <f>[21]MR_Corrup3!B13</f>
        <v>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v>
      </c>
      <c r="D31" s="525" t="str">
        <f>[21]MR_Corrup3!C13</f>
        <v>RC--1</v>
      </c>
      <c r="E31" s="527" t="str">
        <f>[21]MR_Corrup3!D13</f>
        <v>Posibilidad de ocultar o manipular premeditadamente la información de los proyectos tecnológicos del PETI que puedan afectar su evaluación y/o ejecución transparente para beneficio propio o de un tercero.</v>
      </c>
      <c r="F31" s="572" t="s">
        <v>166</v>
      </c>
      <c r="G31" s="527" t="str">
        <f>[21]MR_Corrup3!E13</f>
        <v>1. Manipulación de la información de proyectos tecnológicos.
2.  Intereses particulares para benecio de los grupos de valor.
3. Falta de integridad de los funcionarios que evaluan y realizan seguimiento a los proyectos tecnológicos.</v>
      </c>
      <c r="H31" s="527" t="str">
        <f>[21]MR_Corrup3!F13</f>
        <v xml:space="preserve">1,Pérdida reputacional de la SCRD.
2.Detrimento patrimonial.
</v>
      </c>
      <c r="I31" s="526" t="str">
        <f>[21]MR_Corrup3!G13</f>
        <v xml:space="preserve"> *DETECTIVO * * * * *</v>
      </c>
      <c r="J31" s="564" t="str">
        <f>[21]MR_Corrup3!H13</f>
        <v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v>
      </c>
      <c r="K31" s="530" t="str">
        <f>[21]MR_Corrup3!I13</f>
        <v>IMPROBABLE</v>
      </c>
      <c r="L31" s="530" t="str">
        <f>[21]MR_Corrup3!J13</f>
        <v>MAYOR</v>
      </c>
      <c r="M31" s="531" t="str">
        <f>[21]MR_Corrup3!K13</f>
        <v>ALTO</v>
      </c>
      <c r="N31" s="532" t="str">
        <f>[21]MR_Corrup3!L13</f>
        <v xml:space="preserve"> *FUERTEFUERTE *FUERTE *FUERTE *FUERTE * *</v>
      </c>
      <c r="O31" s="532" t="str">
        <f>[21]MR_Corrup3!M13</f>
        <v>FUERTE</v>
      </c>
      <c r="P31" s="533" t="str">
        <f>[21]MR_Corrup3!N13</f>
        <v>RARO</v>
      </c>
      <c r="Q31" s="533" t="str">
        <f>[21]MR_Corrup3!O13</f>
        <v>MAYOR</v>
      </c>
      <c r="R31" s="534" t="str">
        <f>[21]MR_Corrup3!P13</f>
        <v>ALTO</v>
      </c>
      <c r="S31" s="535" t="str">
        <f>[21]MR_Corrup3!Q13</f>
        <v>REDUCIR</v>
      </c>
      <c r="T31" s="543" t="str">
        <f>[21]MR_Corrup3!R13</f>
        <v>El profesional designado por la OTI realiza seguimiento mensual, a la ejecución de los proyectos del PETI para identificar oportunamente actividades con problemas en su ejecución, en cuyo caso informará a la jefatura de la OTI.</v>
      </c>
      <c r="U31" s="543" t="str">
        <f>[21]MR_Corrup3!S13</f>
        <v xml:space="preserve">Meta: Realizar el 100% de los seguimientos programados a la ejecución de los proyectos del PETI.
Indicador: (Cantidad de revisiones mensuales del PETI realizadas/cantidad de revisiones mensuales del PETI programadas) *100% . </v>
      </c>
      <c r="V31" s="548" t="str">
        <f>[21]MR_Corrup3!T13</f>
        <v>Recursos humanos, técnicos, tecnológicos</v>
      </c>
      <c r="W31" s="548" t="str">
        <f>[21]MR_Corrup3!U13</f>
        <v xml:space="preserve">Profesional designado de la OTI </v>
      </c>
      <c r="X31" s="549">
        <f>[21]MR_Corrup3!V13</f>
        <v>45641</v>
      </c>
      <c r="Y31" s="499" t="s">
        <v>1331</v>
      </c>
      <c r="Z31" s="499" t="s">
        <v>1332</v>
      </c>
      <c r="AA31" s="500" t="s">
        <v>1226</v>
      </c>
      <c r="AB31" s="499" t="s">
        <v>1261</v>
      </c>
      <c r="AC31" s="499" t="s">
        <v>827</v>
      </c>
      <c r="AD31" s="499" t="s">
        <v>1333</v>
      </c>
      <c r="AE31" s="499" t="s">
        <v>1334</v>
      </c>
      <c r="AF31" s="576" t="s">
        <v>1335</v>
      </c>
    </row>
    <row r="32" spans="1:32" ht="235.25" customHeight="1">
      <c r="A32" s="490">
        <v>27</v>
      </c>
      <c r="B32" s="525" t="s">
        <v>1160</v>
      </c>
      <c r="C32" s="665"/>
      <c r="D32" s="525" t="str">
        <f>[21]MR_Corrup3!C14</f>
        <v>RC--2</v>
      </c>
      <c r="E32" s="527" t="str">
        <f>[21]MR_Corrup3!D14</f>
        <v>Posibilidad de otorgar privilegios de acceso a los aplicativos, sin estar el usuario autorizado, con el proposito de beneficiar a un tercero o en beneficio propio.</v>
      </c>
      <c r="F32" s="572" t="s">
        <v>166</v>
      </c>
      <c r="G32" s="527" t="str">
        <f>[21]MR_Corrup3!E14</f>
        <v>1. Falta de integridad del servidor público
2. Incorrecta asignación de funciones y/o controles
3. Manipulación de la información y fallas en la aplicación de los controles.</v>
      </c>
      <c r="H32" s="527" t="str">
        <f>[21]MR_Corrup3!F14</f>
        <v>1. Investigaciones /sanciones disciplinarias, administrativas, fiscales y/o penales.
2. Reclamaciones 
3. Perdida de confidencialidad e integridad de la información.</v>
      </c>
      <c r="I32" s="526" t="str">
        <f>[21]MR_Corrup3!G14</f>
        <v xml:space="preserve"> *PREVENTIVO * * * * *</v>
      </c>
      <c r="J32" s="564" t="str">
        <f>[21]MR_Corrup3!H14</f>
        <v xml:space="preserve"> *El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v>
      </c>
      <c r="K32" s="530" t="str">
        <f>[21]MR_Corrup3!I14</f>
        <v>IMPROBABLE</v>
      </c>
      <c r="L32" s="530" t="str">
        <f>[21]MR_Corrup3!J14</f>
        <v>MAYOR</v>
      </c>
      <c r="M32" s="531" t="str">
        <f>[21]MR_Corrup3!K14</f>
        <v>ALTO</v>
      </c>
      <c r="N32" s="532" t="str">
        <f>[21]MR_Corrup3!L14</f>
        <v xml:space="preserve"> *FUERTEFUERTE *FUERTE * * * *</v>
      </c>
      <c r="O32" s="532" t="str">
        <f>[21]MR_Corrup3!M14</f>
        <v>FUERTE</v>
      </c>
      <c r="P32" s="533" t="str">
        <f>[21]MR_Corrup3!N14</f>
        <v>RARO</v>
      </c>
      <c r="Q32" s="533" t="str">
        <f>[21]MR_Corrup3!O14</f>
        <v>MAYOR</v>
      </c>
      <c r="R32" s="534" t="str">
        <f>[21]MR_Corrup3!P14</f>
        <v>ALTO</v>
      </c>
      <c r="S32" s="535" t="str">
        <f>[21]MR_Corrup3!Q14</f>
        <v>REDUCIR</v>
      </c>
      <c r="T32" s="543" t="str">
        <f>[21]MR_Corrup3!R14</f>
        <v xml:space="preserve">El profesional designado de GITISI realizarár revisión semestral de las cuentas de usuario, teniendo en cuenta los insumos de las situaciones administrativas, de acuerdo con lo establecido en el procedimiento y en aplicación de la norma.
</v>
      </c>
      <c r="U32" s="543" t="str">
        <f>[21]MR_Corrup3!S14</f>
        <v xml:space="preserve">Meta: Realizar el 100% de las revisiones programadas a las cuentas de usuario.
Indicador: (Cantidad de revisiones de cuentas de usuario realizadas/Cantidad de revisiones de cuentas de usuario programadas)*100% 
</v>
      </c>
      <c r="V32" s="548" t="str">
        <f>[21]MR_Corrup3!T14</f>
        <v>Recursos humanos, técnicos, tecnológicos</v>
      </c>
      <c r="W32" s="548" t="str">
        <f>[21]MR_Corrup3!U14</f>
        <v xml:space="preserve">Profesional designado de GITISI </v>
      </c>
      <c r="X32" s="549">
        <f>[21]MR_Corrup3!V14</f>
        <v>45641</v>
      </c>
      <c r="Y32" s="499" t="s">
        <v>1322</v>
      </c>
      <c r="Z32" s="499" t="s">
        <v>1312</v>
      </c>
      <c r="AA32" s="500" t="s">
        <v>1226</v>
      </c>
      <c r="AB32" s="499" t="s">
        <v>1261</v>
      </c>
      <c r="AC32" s="499" t="s">
        <v>1336</v>
      </c>
      <c r="AD32" s="499" t="s">
        <v>1337</v>
      </c>
      <c r="AE32" s="499" t="s">
        <v>1272</v>
      </c>
      <c r="AF32" s="545" t="s">
        <v>1277</v>
      </c>
    </row>
    <row r="33" spans="1:32" ht="235.25" customHeight="1">
      <c r="A33" s="490">
        <v>28</v>
      </c>
      <c r="B33" s="525" t="str">
        <f>[22]MR_Corrup3!A13</f>
        <v>Gestión del Conocimiento e Innovación</v>
      </c>
      <c r="C33" s="526" t="str">
        <f>[22]MR_Corrup3!B13</f>
        <v>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v>
      </c>
      <c r="D33" s="525" t="str">
        <f>[22]MR_Corrup3!C13</f>
        <v>RC-GCI-1</v>
      </c>
      <c r="E33" s="527" t="str">
        <f>[22]MR_Corrup3!D13</f>
        <v>Posibilidad de recibir dádiva(s) o beneficios para sustraer información o conocimiento crítico y/o estratégico de la entidad en beneficio de un tercero</v>
      </c>
      <c r="F33" s="572" t="s">
        <v>166</v>
      </c>
      <c r="G33" s="527" t="str">
        <f>[22]MR_Corrup3!E13</f>
        <v>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v>
      </c>
      <c r="H33" s="527" t="str">
        <f>[22]MR_Corrup3!F13</f>
        <v>Pérdida de credibilidad del grupo de gestión del conocimiento e innovación de la entidad y con la ciudadania en general 
Sanciones disciplinarias.
Reprocesos.</v>
      </c>
      <c r="I33" s="526" t="str">
        <f>[22]MR_Corrup3!G13</f>
        <v xml:space="preserve"> *PREVENTIVO *PREVENTIVO * * * *</v>
      </c>
      <c r="J33" s="546" t="str">
        <f>[22]MR_Corrup3!H13</f>
        <v xml:space="preserve"> *El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v>
      </c>
      <c r="K33" s="530" t="str">
        <f>[22]MR_Corrup3!I13</f>
        <v>CASI SEGURO</v>
      </c>
      <c r="L33" s="530" t="str">
        <f>[22]MR_Corrup3!J13</f>
        <v>MAYOR</v>
      </c>
      <c r="M33" s="531" t="str">
        <f>[22]MR_Corrup3!K13</f>
        <v>EXTREMO</v>
      </c>
      <c r="N33" s="532" t="str">
        <f>[22]MR_Corrup3!L13</f>
        <v xml:space="preserve"> *FUERTEMODERADO *FUERTEFUERTE *FUERTE *FUERTE * *</v>
      </c>
      <c r="O33" s="532" t="str">
        <f>[22]MR_Corrup3!M13</f>
        <v>MODERADO</v>
      </c>
      <c r="P33" s="533" t="str">
        <f>[22]MR_Corrup3!N13</f>
        <v>PROBABLE</v>
      </c>
      <c r="Q33" s="533" t="str">
        <f>[22]MR_Corrup3!O13</f>
        <v>MAYOR</v>
      </c>
      <c r="R33" s="534" t="str">
        <f>[22]MR_Corrup3!P13</f>
        <v>EXTREMO</v>
      </c>
      <c r="S33" s="535" t="str">
        <f>[22]MR_Corrup3!Q13</f>
        <v>REDUCIR</v>
      </c>
      <c r="T33" s="543" t="str">
        <f>[22]MR_Corrup3!R13</f>
        <v xml:space="preserve">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
</v>
      </c>
      <c r="U33" s="543" t="str">
        <f>[22]MR_Corrup3!S13</f>
        <v>1. Implementación de herramientas de uso y apropiación del conocimiento con reporte de indisponibilidad o problemas de accesibilidad
2. Elaboroacion del lineamiento y su publicacion</v>
      </c>
      <c r="V33" s="548" t="str">
        <f>[22]MR_Corrup3!T13</f>
        <v>1. Humanos 
2. Humanos y Técnologicos</v>
      </c>
      <c r="W33" s="548" t="str">
        <f>[22]MR_Corrup3!U13</f>
        <v>Equipo de OPA- Gestion del Conocimiento e Innovación</v>
      </c>
      <c r="X33" s="549" t="str">
        <f>[22]MR_Corrup3!V13</f>
        <v>1.30/11/2024
2.30/06/2024</v>
      </c>
      <c r="Y33" s="499" t="s">
        <v>1251</v>
      </c>
      <c r="Z33" s="499" t="s">
        <v>1338</v>
      </c>
      <c r="AA33" s="523" t="s">
        <v>1275</v>
      </c>
      <c r="AB33" s="560" t="s">
        <v>1300</v>
      </c>
      <c r="AC33" s="499" t="s">
        <v>1339</v>
      </c>
      <c r="AD33" s="499" t="s">
        <v>1340</v>
      </c>
      <c r="AE33" s="499" t="s">
        <v>1286</v>
      </c>
      <c r="AF33" s="554" t="s">
        <v>1341</v>
      </c>
    </row>
    <row r="34" spans="1:32">
      <c r="A34" s="577"/>
      <c r="B34" s="578"/>
      <c r="C34" s="578"/>
      <c r="D34" s="578"/>
      <c r="E34" s="578"/>
      <c r="F34" s="577"/>
      <c r="G34" s="577"/>
      <c r="H34" s="577"/>
      <c r="I34" s="577"/>
      <c r="J34" s="577"/>
      <c r="K34" s="577"/>
      <c r="L34" s="577"/>
      <c r="M34" s="577"/>
      <c r="N34" s="577"/>
      <c r="O34" s="577"/>
      <c r="P34" s="577"/>
      <c r="Q34" s="577"/>
      <c r="R34" s="577"/>
      <c r="S34" s="577"/>
      <c r="T34" s="577"/>
      <c r="U34" s="577"/>
      <c r="V34" s="578"/>
      <c r="W34" s="578"/>
      <c r="X34" s="578"/>
      <c r="Y34" s="578"/>
      <c r="Z34" s="578"/>
    </row>
    <row r="35" spans="1:32">
      <c r="A35" s="577"/>
      <c r="B35" s="578"/>
      <c r="C35" s="578"/>
      <c r="D35" s="578"/>
      <c r="E35" s="578"/>
      <c r="F35" s="577"/>
      <c r="G35" s="577"/>
      <c r="H35" s="577"/>
      <c r="I35" s="577"/>
      <c r="J35" s="577"/>
      <c r="K35" s="577"/>
      <c r="L35" s="577"/>
      <c r="M35" s="577"/>
      <c r="N35" s="577"/>
      <c r="O35" s="577"/>
      <c r="P35" s="577"/>
      <c r="Q35" s="577"/>
      <c r="R35" s="577"/>
      <c r="S35" s="577"/>
      <c r="T35" s="577"/>
      <c r="U35" s="577"/>
      <c r="V35" s="578"/>
      <c r="W35" s="578"/>
      <c r="X35" s="578"/>
      <c r="Y35" s="578"/>
      <c r="Z35" s="578"/>
    </row>
    <row r="36" spans="1:32">
      <c r="A36" s="577"/>
      <c r="B36" s="578"/>
      <c r="C36" s="578"/>
      <c r="D36" s="578"/>
      <c r="E36" s="578"/>
      <c r="F36" s="577"/>
      <c r="G36" s="577"/>
      <c r="H36" s="577"/>
      <c r="I36" s="577"/>
      <c r="J36" s="577"/>
      <c r="K36" s="577"/>
      <c r="L36" s="577"/>
      <c r="M36" s="577"/>
      <c r="N36" s="577"/>
      <c r="O36" s="577"/>
      <c r="P36" s="577"/>
      <c r="Q36" s="577"/>
      <c r="R36" s="577"/>
      <c r="S36" s="577"/>
      <c r="T36" s="577"/>
      <c r="U36" s="577"/>
      <c r="V36" s="578"/>
      <c r="W36" s="578"/>
      <c r="X36" s="578"/>
      <c r="Y36" s="578"/>
      <c r="Z36" s="578"/>
    </row>
    <row r="37" spans="1:32">
      <c r="A37" s="577"/>
      <c r="B37" s="578"/>
      <c r="C37" s="578"/>
      <c r="D37" s="578"/>
      <c r="E37" s="578"/>
      <c r="F37" s="577"/>
      <c r="G37" s="577"/>
      <c r="H37" s="577"/>
      <c r="I37" s="577"/>
      <c r="J37" s="577"/>
      <c r="K37" s="577"/>
      <c r="L37" s="577"/>
      <c r="M37" s="577"/>
      <c r="N37" s="577"/>
      <c r="O37" s="577"/>
      <c r="P37" s="577"/>
      <c r="Q37" s="577"/>
      <c r="R37" s="577"/>
      <c r="S37" s="577"/>
      <c r="T37" s="577"/>
      <c r="U37" s="577"/>
      <c r="V37" s="578"/>
      <c r="W37" s="578"/>
      <c r="X37" s="578"/>
      <c r="Y37" s="578"/>
      <c r="Z37" s="578"/>
    </row>
    <row r="38" spans="1:32">
      <c r="A38" s="577"/>
      <c r="B38" s="578"/>
      <c r="C38" s="578"/>
      <c r="D38" s="578"/>
      <c r="E38" s="578"/>
      <c r="F38" s="577"/>
      <c r="G38" s="577"/>
      <c r="H38" s="577"/>
      <c r="I38" s="577"/>
      <c r="J38" s="577"/>
      <c r="K38" s="577"/>
      <c r="L38" s="577"/>
      <c r="M38" s="577"/>
      <c r="N38" s="577"/>
      <c r="O38" s="577"/>
      <c r="P38" s="577"/>
      <c r="Q38" s="577"/>
      <c r="R38" s="577"/>
      <c r="S38" s="577"/>
      <c r="T38" s="577"/>
      <c r="U38" s="577"/>
      <c r="V38" s="578"/>
      <c r="W38" s="578"/>
      <c r="X38" s="578"/>
      <c r="Y38" s="578"/>
      <c r="Z38" s="578"/>
    </row>
    <row r="39" spans="1:32">
      <c r="A39" s="577"/>
      <c r="B39" s="578"/>
      <c r="C39" s="578"/>
      <c r="D39" s="578"/>
      <c r="E39" s="578"/>
      <c r="F39" s="577"/>
      <c r="G39" s="577"/>
      <c r="H39" s="577"/>
      <c r="I39" s="577"/>
      <c r="J39" s="577"/>
      <c r="K39" s="577"/>
      <c r="L39" s="577"/>
      <c r="M39" s="577"/>
      <c r="N39" s="577"/>
      <c r="O39" s="577"/>
      <c r="P39" s="577"/>
      <c r="Q39" s="577"/>
      <c r="R39" s="577"/>
      <c r="S39" s="577"/>
      <c r="T39" s="577"/>
      <c r="U39" s="577"/>
      <c r="V39" s="578"/>
      <c r="W39" s="578"/>
      <c r="X39" s="578"/>
      <c r="Y39" s="578"/>
      <c r="Z39" s="578"/>
    </row>
    <row r="40" spans="1:32">
      <c r="A40" s="577"/>
      <c r="B40" s="578"/>
      <c r="C40" s="578"/>
      <c r="D40" s="578"/>
      <c r="E40" s="578"/>
      <c r="F40" s="577"/>
      <c r="G40" s="577"/>
      <c r="H40" s="577"/>
      <c r="I40" s="577"/>
      <c r="J40" s="577"/>
      <c r="K40" s="577"/>
      <c r="L40" s="577"/>
      <c r="M40" s="577"/>
      <c r="N40" s="577"/>
      <c r="O40" s="577"/>
      <c r="P40" s="577"/>
      <c r="Q40" s="577"/>
      <c r="R40" s="577"/>
      <c r="S40" s="577"/>
      <c r="T40" s="577"/>
      <c r="U40" s="577"/>
      <c r="V40" s="578"/>
      <c r="W40" s="578"/>
      <c r="X40" s="578"/>
      <c r="Y40" s="578"/>
      <c r="Z40" s="578"/>
    </row>
    <row r="41" spans="1:32">
      <c r="A41" s="577"/>
      <c r="B41" s="578"/>
      <c r="C41" s="578"/>
      <c r="D41" s="578"/>
      <c r="E41" s="578"/>
      <c r="F41" s="577"/>
      <c r="G41" s="577"/>
      <c r="H41" s="577"/>
      <c r="I41" s="577"/>
      <c r="J41" s="577"/>
      <c r="K41" s="577"/>
      <c r="L41" s="577"/>
      <c r="M41" s="577"/>
      <c r="N41" s="577"/>
      <c r="O41" s="577"/>
      <c r="P41" s="577"/>
      <c r="Q41" s="577"/>
      <c r="R41" s="577"/>
      <c r="S41" s="577"/>
      <c r="T41" s="577"/>
      <c r="U41" s="577"/>
      <c r="V41" s="578"/>
      <c r="W41" s="578"/>
      <c r="X41" s="578"/>
      <c r="Y41" s="578"/>
      <c r="Z41" s="578"/>
    </row>
    <row r="42" spans="1:32">
      <c r="A42" s="577"/>
      <c r="B42" s="578"/>
      <c r="C42" s="578"/>
      <c r="D42" s="578"/>
      <c r="E42" s="578"/>
      <c r="F42" s="577"/>
      <c r="G42" s="577"/>
      <c r="H42" s="577"/>
      <c r="I42" s="577"/>
      <c r="J42" s="577"/>
      <c r="K42" s="577"/>
      <c r="L42" s="577"/>
      <c r="M42" s="577"/>
      <c r="N42" s="577"/>
      <c r="O42" s="577"/>
      <c r="P42" s="577"/>
      <c r="Q42" s="577"/>
      <c r="R42" s="577"/>
      <c r="S42" s="577"/>
      <c r="T42" s="577"/>
      <c r="U42" s="577"/>
      <c r="V42" s="578"/>
      <c r="W42" s="578"/>
      <c r="X42" s="578"/>
      <c r="Y42" s="578"/>
      <c r="Z42" s="578"/>
    </row>
    <row r="43" spans="1:32">
      <c r="A43" s="577"/>
      <c r="B43" s="578"/>
      <c r="C43" s="578"/>
      <c r="D43" s="578"/>
      <c r="E43" s="578"/>
      <c r="F43" s="577"/>
      <c r="G43" s="577"/>
      <c r="H43" s="577"/>
      <c r="I43" s="577"/>
      <c r="J43" s="577"/>
      <c r="K43" s="577"/>
      <c r="L43" s="577"/>
      <c r="M43" s="577"/>
      <c r="N43" s="577"/>
      <c r="O43" s="577"/>
      <c r="P43" s="577"/>
      <c r="Q43" s="577"/>
      <c r="R43" s="577"/>
      <c r="S43" s="577"/>
      <c r="T43" s="577"/>
      <c r="U43" s="577"/>
      <c r="V43" s="578"/>
      <c r="W43" s="578"/>
      <c r="X43" s="578"/>
      <c r="Y43" s="578"/>
      <c r="Z43" s="578"/>
    </row>
    <row r="44" spans="1:32">
      <c r="A44" s="577"/>
      <c r="B44" s="578"/>
      <c r="C44" s="578"/>
      <c r="D44" s="578"/>
      <c r="E44" s="578"/>
      <c r="F44" s="577"/>
      <c r="G44" s="577"/>
      <c r="H44" s="577"/>
      <c r="I44" s="577"/>
      <c r="J44" s="577"/>
      <c r="K44" s="577"/>
      <c r="L44" s="577"/>
      <c r="M44" s="577"/>
      <c r="N44" s="577"/>
      <c r="O44" s="577"/>
      <c r="P44" s="577"/>
      <c r="Q44" s="577"/>
      <c r="R44" s="577"/>
      <c r="S44" s="577"/>
      <c r="T44" s="577"/>
      <c r="U44" s="577"/>
      <c r="V44" s="578"/>
      <c r="W44" s="578"/>
      <c r="X44" s="578"/>
      <c r="Y44" s="578"/>
      <c r="Z44" s="578"/>
    </row>
    <row r="45" spans="1:32">
      <c r="A45" s="577"/>
      <c r="B45" s="578"/>
      <c r="C45" s="578"/>
      <c r="D45" s="578"/>
      <c r="E45" s="578"/>
      <c r="F45" s="577"/>
      <c r="G45" s="577"/>
      <c r="H45" s="577"/>
      <c r="I45" s="577"/>
      <c r="J45" s="577"/>
      <c r="K45" s="577"/>
      <c r="L45" s="577"/>
      <c r="M45" s="577"/>
      <c r="N45" s="577"/>
      <c r="O45" s="577"/>
      <c r="P45" s="577"/>
      <c r="Q45" s="577"/>
      <c r="R45" s="577"/>
      <c r="S45" s="577"/>
      <c r="T45" s="577"/>
      <c r="U45" s="577"/>
      <c r="V45" s="578"/>
      <c r="W45" s="578"/>
      <c r="X45" s="578"/>
      <c r="Y45" s="578"/>
      <c r="Z45" s="578"/>
    </row>
    <row r="46" spans="1:32">
      <c r="A46" s="577"/>
      <c r="B46" s="578"/>
      <c r="C46" s="578"/>
      <c r="D46" s="578"/>
      <c r="E46" s="578"/>
      <c r="F46" s="577"/>
      <c r="G46" s="577"/>
      <c r="H46" s="577"/>
      <c r="I46" s="577"/>
      <c r="J46" s="577"/>
      <c r="K46" s="577"/>
      <c r="L46" s="577"/>
      <c r="M46" s="577"/>
      <c r="N46" s="577"/>
      <c r="O46" s="577"/>
      <c r="P46" s="577"/>
      <c r="Q46" s="577"/>
      <c r="R46" s="577"/>
      <c r="S46" s="577"/>
      <c r="T46" s="577"/>
      <c r="U46" s="577"/>
      <c r="V46" s="578"/>
      <c r="W46" s="578"/>
      <c r="X46" s="578"/>
      <c r="Y46" s="578"/>
      <c r="Z46" s="578"/>
    </row>
    <row r="47" spans="1:32">
      <c r="A47" s="577"/>
      <c r="B47" s="578"/>
      <c r="C47" s="578"/>
      <c r="D47" s="578"/>
      <c r="E47" s="578"/>
      <c r="F47" s="577"/>
      <c r="G47" s="577"/>
      <c r="H47" s="577"/>
      <c r="I47" s="577"/>
      <c r="J47" s="577"/>
      <c r="K47" s="577"/>
      <c r="L47" s="577"/>
      <c r="M47" s="577"/>
      <c r="N47" s="577"/>
      <c r="O47" s="577"/>
      <c r="P47" s="577"/>
      <c r="Q47" s="577"/>
      <c r="R47" s="577"/>
      <c r="S47" s="577"/>
      <c r="T47" s="577"/>
      <c r="U47" s="577"/>
      <c r="V47" s="578"/>
      <c r="W47" s="578"/>
      <c r="X47" s="578"/>
      <c r="Y47" s="578"/>
      <c r="Z47" s="578"/>
    </row>
    <row r="48" spans="1:32">
      <c r="A48" s="577"/>
      <c r="B48" s="578"/>
      <c r="C48" s="578"/>
      <c r="D48" s="578"/>
      <c r="E48" s="578"/>
      <c r="F48" s="577"/>
      <c r="G48" s="577"/>
      <c r="H48" s="577"/>
      <c r="I48" s="577"/>
      <c r="J48" s="577"/>
      <c r="K48" s="577"/>
      <c r="L48" s="577"/>
      <c r="M48" s="577"/>
      <c r="N48" s="577"/>
      <c r="O48" s="577"/>
      <c r="P48" s="577"/>
      <c r="Q48" s="577"/>
      <c r="R48" s="577"/>
      <c r="S48" s="577"/>
      <c r="T48" s="577"/>
      <c r="U48" s="577"/>
      <c r="V48" s="578"/>
      <c r="W48" s="578"/>
      <c r="X48" s="578"/>
      <c r="Y48" s="578"/>
      <c r="Z48" s="578"/>
    </row>
    <row r="49" spans="1:26">
      <c r="A49" s="577"/>
      <c r="B49" s="578"/>
      <c r="C49" s="578"/>
      <c r="D49" s="578"/>
      <c r="E49" s="578"/>
      <c r="F49" s="577"/>
      <c r="G49" s="577"/>
      <c r="H49" s="577"/>
      <c r="I49" s="577"/>
      <c r="J49" s="577"/>
      <c r="K49" s="577"/>
      <c r="L49" s="577"/>
      <c r="M49" s="577"/>
      <c r="N49" s="577"/>
      <c r="O49" s="577"/>
      <c r="P49" s="577"/>
      <c r="Q49" s="577"/>
      <c r="R49" s="577"/>
      <c r="S49" s="577"/>
      <c r="T49" s="577"/>
      <c r="U49" s="577"/>
      <c r="V49" s="578"/>
      <c r="W49" s="578"/>
      <c r="X49" s="578"/>
      <c r="Y49" s="578"/>
      <c r="Z49" s="578"/>
    </row>
    <row r="50" spans="1:26">
      <c r="A50" s="577"/>
      <c r="B50" s="578"/>
      <c r="C50" s="578"/>
      <c r="D50" s="578"/>
      <c r="E50" s="578"/>
      <c r="F50" s="577"/>
      <c r="G50" s="577"/>
      <c r="H50" s="577"/>
      <c r="I50" s="577"/>
      <c r="J50" s="577"/>
      <c r="K50" s="577"/>
      <c r="L50" s="577"/>
      <c r="M50" s="577"/>
      <c r="N50" s="577"/>
      <c r="O50" s="577"/>
      <c r="P50" s="577"/>
      <c r="Q50" s="577"/>
      <c r="R50" s="577"/>
      <c r="S50" s="577"/>
      <c r="T50" s="577"/>
      <c r="U50" s="577"/>
      <c r="V50" s="578"/>
      <c r="W50" s="578"/>
      <c r="X50" s="578"/>
      <c r="Y50" s="578"/>
      <c r="Z50" s="578"/>
    </row>
    <row r="51" spans="1:26">
      <c r="A51" s="577"/>
      <c r="B51" s="578"/>
      <c r="C51" s="578"/>
      <c r="D51" s="578"/>
      <c r="E51" s="578"/>
      <c r="F51" s="577"/>
      <c r="G51" s="577"/>
      <c r="H51" s="577"/>
      <c r="I51" s="577"/>
      <c r="J51" s="577"/>
      <c r="K51" s="577"/>
      <c r="L51" s="577"/>
      <c r="M51" s="577"/>
      <c r="N51" s="577"/>
      <c r="O51" s="577"/>
      <c r="P51" s="577"/>
      <c r="Q51" s="577"/>
      <c r="R51" s="577"/>
      <c r="S51" s="577"/>
      <c r="T51" s="577"/>
      <c r="U51" s="577"/>
      <c r="V51" s="578"/>
      <c r="W51" s="578"/>
      <c r="X51" s="578"/>
      <c r="Y51" s="578"/>
      <c r="Z51" s="578"/>
    </row>
    <row r="52" spans="1:26">
      <c r="A52" s="577"/>
      <c r="B52" s="578"/>
      <c r="C52" s="578"/>
      <c r="D52" s="578"/>
      <c r="E52" s="578"/>
      <c r="F52" s="577"/>
      <c r="G52" s="577"/>
      <c r="H52" s="577"/>
      <c r="I52" s="577"/>
      <c r="J52" s="577"/>
      <c r="K52" s="577"/>
      <c r="L52" s="577"/>
      <c r="M52" s="577"/>
      <c r="N52" s="577"/>
      <c r="O52" s="577"/>
      <c r="P52" s="577"/>
      <c r="Q52" s="577"/>
      <c r="R52" s="577"/>
      <c r="S52" s="577"/>
      <c r="T52" s="577"/>
      <c r="U52" s="577"/>
      <c r="V52" s="578"/>
      <c r="W52" s="578"/>
      <c r="X52" s="578"/>
      <c r="Y52" s="578"/>
      <c r="Z52" s="578"/>
    </row>
    <row r="53" spans="1:26">
      <c r="A53" s="577"/>
      <c r="B53" s="578"/>
      <c r="C53" s="578"/>
      <c r="D53" s="578"/>
      <c r="E53" s="578"/>
      <c r="F53" s="577"/>
      <c r="G53" s="577"/>
      <c r="H53" s="577"/>
      <c r="I53" s="577"/>
      <c r="J53" s="577"/>
      <c r="K53" s="577"/>
      <c r="L53" s="577"/>
      <c r="M53" s="577"/>
      <c r="N53" s="577"/>
      <c r="O53" s="577"/>
      <c r="P53" s="577"/>
      <c r="Q53" s="577"/>
      <c r="R53" s="577"/>
      <c r="S53" s="577"/>
      <c r="T53" s="577"/>
      <c r="U53" s="577"/>
      <c r="V53" s="578"/>
      <c r="W53" s="578"/>
      <c r="X53" s="578"/>
      <c r="Y53" s="578"/>
      <c r="Z53" s="578"/>
    </row>
    <row r="54" spans="1:26">
      <c r="A54" s="577"/>
      <c r="B54" s="578"/>
      <c r="C54" s="578"/>
      <c r="D54" s="578"/>
      <c r="E54" s="578"/>
      <c r="F54" s="577"/>
      <c r="G54" s="577"/>
      <c r="H54" s="577"/>
      <c r="I54" s="577"/>
      <c r="J54" s="577"/>
      <c r="K54" s="577"/>
      <c r="L54" s="577"/>
      <c r="M54" s="577"/>
      <c r="N54" s="577"/>
      <c r="O54" s="577"/>
      <c r="P54" s="577"/>
      <c r="Q54" s="577"/>
      <c r="R54" s="577"/>
      <c r="S54" s="577"/>
      <c r="T54" s="577"/>
      <c r="U54" s="577"/>
      <c r="V54" s="578"/>
      <c r="W54" s="578"/>
      <c r="X54" s="578"/>
      <c r="Y54" s="578"/>
      <c r="Z54" s="578"/>
    </row>
    <row r="55" spans="1:26">
      <c r="A55" s="577"/>
      <c r="B55" s="578"/>
      <c r="C55" s="578"/>
      <c r="D55" s="578"/>
      <c r="E55" s="578"/>
      <c r="F55" s="577"/>
      <c r="G55" s="577"/>
      <c r="H55" s="577"/>
      <c r="I55" s="577"/>
      <c r="J55" s="577"/>
      <c r="K55" s="577"/>
      <c r="L55" s="577"/>
      <c r="M55" s="577"/>
      <c r="N55" s="577"/>
      <c r="O55" s="577"/>
      <c r="P55" s="577"/>
      <c r="Q55" s="577"/>
      <c r="R55" s="577"/>
      <c r="S55" s="577"/>
      <c r="T55" s="577"/>
      <c r="U55" s="577"/>
      <c r="V55" s="578"/>
      <c r="W55" s="578"/>
      <c r="X55" s="578"/>
      <c r="Y55" s="578"/>
      <c r="Z55" s="578"/>
    </row>
    <row r="56" spans="1:26">
      <c r="A56" s="577"/>
      <c r="B56" s="578"/>
      <c r="C56" s="578"/>
      <c r="D56" s="578"/>
      <c r="E56" s="578"/>
      <c r="F56" s="577"/>
      <c r="G56" s="577"/>
      <c r="H56" s="577"/>
      <c r="I56" s="577"/>
      <c r="J56" s="577"/>
      <c r="K56" s="577"/>
      <c r="L56" s="577"/>
      <c r="M56" s="577"/>
      <c r="N56" s="577"/>
      <c r="O56" s="577"/>
      <c r="P56" s="577"/>
      <c r="Q56" s="577"/>
      <c r="R56" s="577"/>
      <c r="S56" s="577"/>
      <c r="T56" s="577"/>
      <c r="U56" s="577"/>
      <c r="V56" s="578"/>
      <c r="W56" s="578"/>
      <c r="X56" s="578"/>
      <c r="Y56" s="578"/>
      <c r="Z56" s="578"/>
    </row>
    <row r="57" spans="1:26">
      <c r="A57" s="577"/>
      <c r="B57" s="578"/>
      <c r="C57" s="578"/>
      <c r="D57" s="578"/>
      <c r="E57" s="578"/>
      <c r="F57" s="577"/>
      <c r="G57" s="577"/>
      <c r="H57" s="577"/>
      <c r="I57" s="577"/>
      <c r="J57" s="577"/>
      <c r="K57" s="577"/>
      <c r="L57" s="577"/>
      <c r="M57" s="577"/>
      <c r="N57" s="577"/>
      <c r="O57" s="577"/>
      <c r="P57" s="577"/>
      <c r="Q57" s="577"/>
      <c r="R57" s="577"/>
      <c r="S57" s="577"/>
      <c r="T57" s="577"/>
      <c r="U57" s="577"/>
      <c r="V57" s="578"/>
      <c r="W57" s="578"/>
      <c r="X57" s="578"/>
      <c r="Y57" s="578"/>
      <c r="Z57" s="578"/>
    </row>
    <row r="58" spans="1:26">
      <c r="A58" s="577"/>
      <c r="B58" s="578"/>
      <c r="C58" s="578"/>
      <c r="D58" s="578"/>
      <c r="E58" s="578"/>
      <c r="F58" s="577"/>
      <c r="G58" s="577"/>
      <c r="H58" s="577"/>
      <c r="I58" s="577"/>
      <c r="J58" s="577"/>
      <c r="K58" s="577"/>
      <c r="L58" s="577"/>
      <c r="M58" s="577"/>
      <c r="N58" s="577"/>
      <c r="O58" s="577"/>
      <c r="P58" s="577"/>
      <c r="Q58" s="577"/>
      <c r="R58" s="577"/>
      <c r="S58" s="577"/>
      <c r="T58" s="577"/>
      <c r="U58" s="577"/>
      <c r="V58" s="578"/>
      <c r="W58" s="578"/>
      <c r="X58" s="578"/>
      <c r="Y58" s="578"/>
      <c r="Z58" s="578"/>
    </row>
    <row r="59" spans="1:26">
      <c r="A59" s="577"/>
      <c r="B59" s="578"/>
      <c r="C59" s="578"/>
      <c r="D59" s="578"/>
      <c r="E59" s="578"/>
      <c r="F59" s="577"/>
      <c r="G59" s="577"/>
      <c r="H59" s="577"/>
      <c r="I59" s="577"/>
      <c r="J59" s="577"/>
      <c r="K59" s="577"/>
      <c r="L59" s="577"/>
      <c r="M59" s="577"/>
      <c r="N59" s="577"/>
      <c r="O59" s="577"/>
      <c r="P59" s="577"/>
      <c r="Q59" s="577"/>
      <c r="R59" s="577"/>
      <c r="S59" s="577"/>
      <c r="T59" s="577"/>
      <c r="U59" s="577"/>
      <c r="V59" s="578"/>
      <c r="W59" s="578"/>
      <c r="X59" s="578"/>
      <c r="Y59" s="578"/>
      <c r="Z59" s="578"/>
    </row>
    <row r="60" spans="1:26">
      <c r="A60" s="577"/>
      <c r="B60" s="578"/>
      <c r="C60" s="578"/>
      <c r="D60" s="578"/>
      <c r="E60" s="578"/>
      <c r="F60" s="577"/>
      <c r="G60" s="577"/>
      <c r="H60" s="577"/>
      <c r="I60" s="577"/>
      <c r="J60" s="577"/>
      <c r="K60" s="577"/>
      <c r="L60" s="577"/>
      <c r="M60" s="577"/>
      <c r="N60" s="577"/>
      <c r="O60" s="577"/>
      <c r="P60" s="577"/>
      <c r="Q60" s="577"/>
      <c r="R60" s="577"/>
      <c r="S60" s="577"/>
      <c r="T60" s="577"/>
      <c r="U60" s="577"/>
      <c r="V60" s="578"/>
      <c r="W60" s="578"/>
      <c r="X60" s="578"/>
      <c r="Y60" s="578"/>
      <c r="Z60" s="578"/>
    </row>
    <row r="61" spans="1:26">
      <c r="A61" s="577"/>
      <c r="B61" s="578"/>
      <c r="C61" s="578"/>
      <c r="D61" s="578"/>
      <c r="E61" s="578"/>
      <c r="F61" s="577"/>
      <c r="G61" s="577"/>
      <c r="H61" s="577"/>
      <c r="I61" s="577"/>
      <c r="J61" s="577"/>
      <c r="K61" s="577"/>
      <c r="L61" s="577"/>
      <c r="M61" s="577"/>
      <c r="N61" s="577"/>
      <c r="O61" s="577"/>
      <c r="P61" s="577"/>
      <c r="Q61" s="577"/>
      <c r="R61" s="577"/>
      <c r="S61" s="577"/>
      <c r="T61" s="577"/>
      <c r="U61" s="577"/>
      <c r="V61" s="578"/>
      <c r="W61" s="578"/>
      <c r="X61" s="578"/>
      <c r="Y61" s="578"/>
      <c r="Z61" s="578"/>
    </row>
    <row r="62" spans="1:26">
      <c r="A62" s="577"/>
      <c r="B62" s="578"/>
      <c r="C62" s="578"/>
      <c r="D62" s="578"/>
      <c r="E62" s="578"/>
      <c r="F62" s="577"/>
      <c r="G62" s="577"/>
      <c r="H62" s="577"/>
      <c r="I62" s="577"/>
      <c r="J62" s="577"/>
      <c r="K62" s="577"/>
      <c r="L62" s="577"/>
      <c r="M62" s="577"/>
      <c r="N62" s="577"/>
      <c r="O62" s="577"/>
      <c r="P62" s="577"/>
      <c r="Q62" s="577"/>
      <c r="R62" s="577"/>
      <c r="S62" s="577"/>
      <c r="T62" s="577"/>
      <c r="U62" s="577"/>
      <c r="V62" s="578"/>
      <c r="W62" s="578"/>
      <c r="X62" s="578"/>
      <c r="Y62" s="578"/>
      <c r="Z62" s="578"/>
    </row>
    <row r="63" spans="1:26">
      <c r="A63" s="577"/>
      <c r="B63" s="578"/>
      <c r="C63" s="578"/>
      <c r="D63" s="578"/>
      <c r="E63" s="578"/>
      <c r="F63" s="577"/>
      <c r="G63" s="577"/>
      <c r="H63" s="577"/>
      <c r="I63" s="577"/>
      <c r="J63" s="577"/>
      <c r="K63" s="577"/>
      <c r="L63" s="577"/>
      <c r="M63" s="577"/>
      <c r="N63" s="577"/>
      <c r="O63" s="577"/>
      <c r="P63" s="577"/>
      <c r="Q63" s="577"/>
      <c r="R63" s="577"/>
      <c r="S63" s="577"/>
      <c r="T63" s="577"/>
      <c r="U63" s="577"/>
      <c r="V63" s="578"/>
      <c r="W63" s="578"/>
      <c r="X63" s="578"/>
      <c r="Y63" s="578"/>
      <c r="Z63" s="578"/>
    </row>
    <row r="64" spans="1:26">
      <c r="A64" s="577"/>
      <c r="B64" s="578"/>
      <c r="C64" s="578"/>
      <c r="D64" s="578"/>
      <c r="E64" s="578"/>
      <c r="F64" s="577"/>
      <c r="G64" s="577"/>
      <c r="H64" s="577"/>
      <c r="I64" s="577"/>
      <c r="J64" s="577"/>
      <c r="K64" s="577"/>
      <c r="L64" s="577"/>
      <c r="M64" s="577"/>
      <c r="N64" s="577"/>
      <c r="O64" s="577"/>
      <c r="P64" s="577"/>
      <c r="Q64" s="577"/>
      <c r="R64" s="577"/>
      <c r="S64" s="577"/>
      <c r="T64" s="577"/>
      <c r="U64" s="577"/>
      <c r="V64" s="578"/>
      <c r="W64" s="578"/>
      <c r="X64" s="578"/>
      <c r="Y64" s="578"/>
      <c r="Z64" s="578"/>
    </row>
    <row r="65" spans="1:26">
      <c r="A65" s="577"/>
      <c r="B65" s="578"/>
      <c r="C65" s="578"/>
      <c r="D65" s="578"/>
      <c r="E65" s="578"/>
      <c r="F65" s="577"/>
      <c r="G65" s="577"/>
      <c r="H65" s="577"/>
      <c r="I65" s="577"/>
      <c r="J65" s="577"/>
      <c r="K65" s="577"/>
      <c r="L65" s="577"/>
      <c r="M65" s="577"/>
      <c r="N65" s="577"/>
      <c r="O65" s="577"/>
      <c r="P65" s="577"/>
      <c r="Q65" s="577"/>
      <c r="R65" s="577"/>
      <c r="S65" s="577"/>
      <c r="T65" s="577"/>
      <c r="U65" s="577"/>
      <c r="V65" s="578"/>
      <c r="W65" s="578"/>
      <c r="X65" s="578"/>
      <c r="Y65" s="578"/>
      <c r="Z65" s="578"/>
    </row>
    <row r="66" spans="1:26">
      <c r="A66" s="577"/>
      <c r="B66" s="578"/>
      <c r="C66" s="578"/>
      <c r="D66" s="578"/>
      <c r="E66" s="578"/>
      <c r="F66" s="577"/>
      <c r="G66" s="577"/>
      <c r="H66" s="577"/>
      <c r="I66" s="577"/>
      <c r="J66" s="577"/>
      <c r="K66" s="577"/>
      <c r="L66" s="577"/>
      <c r="M66" s="577"/>
      <c r="N66" s="577"/>
      <c r="O66" s="577"/>
      <c r="P66" s="577"/>
      <c r="Q66" s="577"/>
      <c r="R66" s="577"/>
      <c r="S66" s="577"/>
      <c r="T66" s="577"/>
      <c r="U66" s="577"/>
      <c r="V66" s="578"/>
      <c r="W66" s="578"/>
      <c r="X66" s="578"/>
      <c r="Y66" s="578"/>
      <c r="Z66" s="578"/>
    </row>
    <row r="67" spans="1:26">
      <c r="A67" s="577"/>
      <c r="B67" s="578"/>
      <c r="C67" s="578"/>
      <c r="D67" s="578"/>
      <c r="E67" s="578"/>
      <c r="F67" s="577"/>
      <c r="G67" s="577"/>
      <c r="H67" s="577"/>
      <c r="I67" s="577"/>
      <c r="J67" s="577"/>
      <c r="K67" s="577"/>
      <c r="L67" s="577"/>
      <c r="M67" s="577"/>
      <c r="N67" s="577"/>
      <c r="O67" s="577"/>
      <c r="P67" s="577"/>
      <c r="Q67" s="577"/>
      <c r="R67" s="577"/>
      <c r="S67" s="577"/>
      <c r="T67" s="577"/>
      <c r="U67" s="577"/>
      <c r="V67" s="578"/>
      <c r="W67" s="578"/>
      <c r="X67" s="578"/>
      <c r="Y67" s="578"/>
      <c r="Z67" s="578"/>
    </row>
    <row r="68" spans="1:26">
      <c r="A68" s="577"/>
      <c r="B68" s="578"/>
      <c r="C68" s="578"/>
      <c r="D68" s="578"/>
      <c r="E68" s="578"/>
      <c r="F68" s="577"/>
      <c r="G68" s="577"/>
      <c r="H68" s="577"/>
      <c r="I68" s="577"/>
      <c r="J68" s="577"/>
      <c r="K68" s="577"/>
      <c r="L68" s="577"/>
      <c r="M68" s="577"/>
      <c r="N68" s="577"/>
      <c r="O68" s="577"/>
      <c r="P68" s="577"/>
      <c r="Q68" s="577"/>
      <c r="R68" s="577"/>
      <c r="S68" s="577"/>
      <c r="T68" s="577"/>
      <c r="U68" s="577"/>
      <c r="V68" s="578"/>
      <c r="W68" s="578"/>
      <c r="X68" s="578"/>
      <c r="Y68" s="578"/>
      <c r="Z68" s="578"/>
    </row>
    <row r="69" spans="1:26">
      <c r="A69" s="577"/>
      <c r="B69" s="578"/>
      <c r="C69" s="578"/>
      <c r="D69" s="578"/>
      <c r="E69" s="578"/>
      <c r="F69" s="577"/>
      <c r="G69" s="577"/>
      <c r="H69" s="577"/>
      <c r="I69" s="577"/>
      <c r="J69" s="577"/>
      <c r="K69" s="577"/>
      <c r="L69" s="577"/>
      <c r="M69" s="577"/>
      <c r="N69" s="577"/>
      <c r="O69" s="577"/>
      <c r="P69" s="577"/>
      <c r="Q69" s="577"/>
      <c r="R69" s="577"/>
      <c r="S69" s="577"/>
      <c r="T69" s="577"/>
      <c r="U69" s="577"/>
      <c r="V69" s="578"/>
      <c r="W69" s="578"/>
      <c r="X69" s="578"/>
      <c r="Y69" s="578"/>
      <c r="Z69" s="578"/>
    </row>
    <row r="70" spans="1:26">
      <c r="A70" s="577"/>
      <c r="B70" s="578"/>
      <c r="C70" s="578"/>
      <c r="D70" s="578"/>
      <c r="E70" s="578"/>
      <c r="F70" s="577"/>
      <c r="G70" s="577"/>
      <c r="H70" s="577"/>
      <c r="I70" s="577"/>
      <c r="J70" s="577"/>
      <c r="K70" s="577"/>
      <c r="L70" s="577"/>
      <c r="M70" s="577"/>
      <c r="N70" s="577"/>
      <c r="O70" s="577"/>
      <c r="P70" s="577"/>
      <c r="Q70" s="577"/>
      <c r="R70" s="577"/>
      <c r="S70" s="577"/>
      <c r="T70" s="577"/>
      <c r="U70" s="577"/>
      <c r="V70" s="578"/>
      <c r="W70" s="578"/>
      <c r="X70" s="578"/>
      <c r="Y70" s="578"/>
      <c r="Z70" s="578"/>
    </row>
    <row r="71" spans="1:26">
      <c r="A71" s="577"/>
      <c r="B71" s="578"/>
      <c r="C71" s="578"/>
      <c r="D71" s="578"/>
      <c r="E71" s="578"/>
      <c r="F71" s="577"/>
      <c r="G71" s="577"/>
      <c r="H71" s="577"/>
      <c r="I71" s="577"/>
      <c r="J71" s="577"/>
      <c r="K71" s="577"/>
      <c r="L71" s="577"/>
      <c r="M71" s="577"/>
      <c r="N71" s="577"/>
      <c r="O71" s="577"/>
      <c r="P71" s="577"/>
      <c r="Q71" s="577"/>
      <c r="R71" s="577"/>
      <c r="S71" s="577"/>
      <c r="T71" s="577"/>
      <c r="U71" s="577"/>
      <c r="V71" s="578"/>
      <c r="W71" s="578"/>
      <c r="X71" s="578"/>
      <c r="Y71" s="578"/>
      <c r="Z71" s="578"/>
    </row>
    <row r="72" spans="1:26">
      <c r="A72" s="577"/>
      <c r="B72" s="578"/>
      <c r="C72" s="578"/>
      <c r="D72" s="578"/>
      <c r="E72" s="578"/>
      <c r="F72" s="577"/>
      <c r="G72" s="577"/>
      <c r="H72" s="577"/>
      <c r="I72" s="577"/>
      <c r="J72" s="577"/>
      <c r="K72" s="577"/>
      <c r="L72" s="577"/>
      <c r="M72" s="577"/>
      <c r="N72" s="577"/>
      <c r="O72" s="577"/>
      <c r="P72" s="577"/>
      <c r="Q72" s="577"/>
      <c r="R72" s="577"/>
      <c r="S72" s="577"/>
      <c r="T72" s="577"/>
      <c r="U72" s="577"/>
      <c r="V72" s="578"/>
      <c r="W72" s="578"/>
      <c r="X72" s="578"/>
      <c r="Y72" s="578"/>
      <c r="Z72" s="578"/>
    </row>
    <row r="73" spans="1:26">
      <c r="A73" s="577"/>
      <c r="B73" s="578"/>
      <c r="C73" s="578"/>
      <c r="D73" s="578"/>
      <c r="E73" s="578"/>
      <c r="F73" s="577"/>
      <c r="G73" s="577"/>
      <c r="H73" s="577"/>
      <c r="I73" s="577"/>
      <c r="J73" s="577"/>
      <c r="K73" s="577"/>
      <c r="L73" s="577"/>
      <c r="M73" s="577"/>
      <c r="N73" s="577"/>
      <c r="O73" s="577"/>
      <c r="P73" s="577"/>
      <c r="Q73" s="577"/>
      <c r="R73" s="577"/>
      <c r="S73" s="577"/>
      <c r="T73" s="577"/>
      <c r="U73" s="577"/>
      <c r="V73" s="578"/>
      <c r="W73" s="578"/>
      <c r="X73" s="578"/>
      <c r="Y73" s="578"/>
      <c r="Z73" s="578"/>
    </row>
    <row r="74" spans="1:26">
      <c r="A74" s="577"/>
      <c r="B74" s="578"/>
      <c r="C74" s="578"/>
      <c r="D74" s="578"/>
      <c r="E74" s="578"/>
      <c r="F74" s="577"/>
      <c r="G74" s="577"/>
      <c r="H74" s="577"/>
      <c r="I74" s="577"/>
      <c r="J74" s="577"/>
      <c r="K74" s="577"/>
      <c r="L74" s="577"/>
      <c r="M74" s="577"/>
      <c r="N74" s="577"/>
      <c r="O74" s="577"/>
      <c r="P74" s="577"/>
      <c r="Q74" s="577"/>
      <c r="R74" s="577"/>
      <c r="S74" s="577"/>
      <c r="T74" s="577"/>
      <c r="U74" s="577"/>
      <c r="V74" s="578"/>
      <c r="W74" s="578"/>
      <c r="X74" s="578"/>
      <c r="Y74" s="578"/>
      <c r="Z74" s="578"/>
    </row>
    <row r="75" spans="1:26">
      <c r="A75" s="577"/>
      <c r="B75" s="578"/>
      <c r="C75" s="578"/>
      <c r="D75" s="578"/>
      <c r="E75" s="578"/>
      <c r="F75" s="577"/>
      <c r="G75" s="577"/>
      <c r="H75" s="577"/>
      <c r="I75" s="577"/>
      <c r="J75" s="577"/>
      <c r="K75" s="577"/>
      <c r="L75" s="577"/>
      <c r="M75" s="577"/>
      <c r="N75" s="577"/>
      <c r="O75" s="577"/>
      <c r="P75" s="577"/>
      <c r="Q75" s="577"/>
      <c r="R75" s="577"/>
      <c r="S75" s="577"/>
      <c r="T75" s="577"/>
      <c r="U75" s="577"/>
      <c r="V75" s="578"/>
      <c r="W75" s="578"/>
      <c r="X75" s="578"/>
      <c r="Y75" s="578"/>
      <c r="Z75" s="578"/>
    </row>
    <row r="76" spans="1:26">
      <c r="A76" s="577"/>
      <c r="B76" s="578"/>
      <c r="C76" s="578"/>
      <c r="D76" s="578"/>
      <c r="E76" s="578"/>
      <c r="F76" s="577"/>
      <c r="G76" s="577"/>
      <c r="H76" s="577"/>
      <c r="I76" s="577"/>
      <c r="J76" s="577"/>
      <c r="K76" s="577"/>
      <c r="L76" s="577"/>
      <c r="M76" s="577"/>
      <c r="N76" s="577"/>
      <c r="O76" s="577"/>
      <c r="P76" s="577"/>
      <c r="Q76" s="577"/>
      <c r="R76" s="577"/>
      <c r="S76" s="577"/>
      <c r="T76" s="577"/>
      <c r="U76" s="577"/>
      <c r="V76" s="578"/>
      <c r="W76" s="578"/>
      <c r="X76" s="578"/>
      <c r="Y76" s="578"/>
      <c r="Z76" s="578"/>
    </row>
    <row r="77" spans="1:26">
      <c r="A77" s="577"/>
      <c r="B77" s="578"/>
      <c r="C77" s="578"/>
      <c r="D77" s="578"/>
      <c r="E77" s="578"/>
      <c r="F77" s="577"/>
      <c r="G77" s="577"/>
      <c r="H77" s="577"/>
      <c r="I77" s="577"/>
      <c r="J77" s="577"/>
      <c r="K77" s="577"/>
      <c r="L77" s="577"/>
      <c r="M77" s="577"/>
      <c r="N77" s="577"/>
      <c r="O77" s="577"/>
      <c r="P77" s="577"/>
      <c r="Q77" s="577"/>
      <c r="R77" s="577"/>
      <c r="S77" s="577"/>
      <c r="T77" s="577"/>
      <c r="U77" s="577"/>
      <c r="V77" s="578"/>
      <c r="W77" s="578"/>
      <c r="X77" s="578"/>
      <c r="Y77" s="578"/>
      <c r="Z77" s="578"/>
    </row>
    <row r="78" spans="1:26">
      <c r="A78" s="577"/>
      <c r="B78" s="578"/>
      <c r="C78" s="578"/>
      <c r="D78" s="578"/>
      <c r="E78" s="578"/>
      <c r="F78" s="577"/>
      <c r="G78" s="577"/>
      <c r="H78" s="577"/>
      <c r="I78" s="577"/>
      <c r="J78" s="577"/>
      <c r="K78" s="577"/>
      <c r="L78" s="577"/>
      <c r="M78" s="577"/>
      <c r="N78" s="577"/>
      <c r="O78" s="577"/>
      <c r="P78" s="577"/>
      <c r="Q78" s="577"/>
      <c r="R78" s="577"/>
      <c r="S78" s="577"/>
      <c r="T78" s="577"/>
      <c r="U78" s="577"/>
      <c r="V78" s="578"/>
      <c r="W78" s="578"/>
      <c r="X78" s="578"/>
      <c r="Y78" s="578"/>
      <c r="Z78" s="578"/>
    </row>
    <row r="79" spans="1:26">
      <c r="A79" s="577"/>
      <c r="B79" s="578"/>
      <c r="C79" s="578"/>
      <c r="D79" s="578"/>
      <c r="E79" s="578"/>
      <c r="F79" s="577"/>
      <c r="G79" s="577"/>
      <c r="H79" s="577"/>
      <c r="I79" s="577"/>
      <c r="J79" s="577"/>
      <c r="K79" s="577"/>
      <c r="L79" s="577"/>
      <c r="M79" s="577"/>
      <c r="N79" s="577"/>
      <c r="O79" s="577"/>
      <c r="P79" s="577"/>
      <c r="Q79" s="577"/>
      <c r="R79" s="577"/>
      <c r="S79" s="577"/>
      <c r="T79" s="577"/>
      <c r="U79" s="577"/>
      <c r="V79" s="578"/>
      <c r="W79" s="578"/>
      <c r="X79" s="578"/>
      <c r="Y79" s="578"/>
      <c r="Z79" s="578"/>
    </row>
    <row r="80" spans="1:26">
      <c r="A80" s="577"/>
      <c r="B80" s="578"/>
      <c r="C80" s="578"/>
      <c r="D80" s="578"/>
      <c r="E80" s="578"/>
      <c r="F80" s="577"/>
      <c r="G80" s="577"/>
      <c r="H80" s="577"/>
      <c r="I80" s="577"/>
      <c r="J80" s="577"/>
      <c r="K80" s="577"/>
      <c r="L80" s="577"/>
      <c r="M80" s="577"/>
      <c r="N80" s="577"/>
      <c r="O80" s="577"/>
      <c r="P80" s="577"/>
      <c r="Q80" s="577"/>
      <c r="R80" s="577"/>
      <c r="S80" s="577"/>
      <c r="T80" s="577"/>
      <c r="U80" s="577"/>
      <c r="V80" s="578"/>
      <c r="W80" s="578"/>
      <c r="X80" s="578"/>
      <c r="Y80" s="578"/>
      <c r="Z80" s="578"/>
    </row>
    <row r="81" spans="1:26">
      <c r="A81" s="577"/>
      <c r="B81" s="578"/>
      <c r="C81" s="578"/>
      <c r="D81" s="578"/>
      <c r="E81" s="578"/>
      <c r="F81" s="577"/>
      <c r="G81" s="577"/>
      <c r="H81" s="577"/>
      <c r="I81" s="577"/>
      <c r="J81" s="577"/>
      <c r="K81" s="577"/>
      <c r="L81" s="577"/>
      <c r="M81" s="577"/>
      <c r="N81" s="577"/>
      <c r="O81" s="577"/>
      <c r="P81" s="577"/>
      <c r="Q81" s="577"/>
      <c r="R81" s="577"/>
      <c r="S81" s="577"/>
      <c r="T81" s="577"/>
      <c r="U81" s="577"/>
      <c r="V81" s="578"/>
      <c r="W81" s="578"/>
      <c r="X81" s="578"/>
      <c r="Y81" s="578"/>
      <c r="Z81" s="578"/>
    </row>
    <row r="82" spans="1:26">
      <c r="A82" s="577"/>
      <c r="B82" s="578"/>
      <c r="C82" s="578"/>
      <c r="D82" s="578"/>
      <c r="E82" s="578"/>
      <c r="F82" s="577"/>
      <c r="G82" s="577"/>
      <c r="H82" s="577"/>
      <c r="I82" s="577"/>
      <c r="J82" s="577"/>
      <c r="K82" s="577"/>
      <c r="L82" s="577"/>
      <c r="M82" s="577"/>
      <c r="N82" s="577"/>
      <c r="O82" s="577"/>
      <c r="P82" s="577"/>
      <c r="Q82" s="577"/>
      <c r="R82" s="577"/>
      <c r="S82" s="577"/>
      <c r="T82" s="577"/>
      <c r="U82" s="577"/>
      <c r="V82" s="578"/>
      <c r="W82" s="578"/>
      <c r="X82" s="578"/>
      <c r="Y82" s="578"/>
      <c r="Z82" s="578"/>
    </row>
    <row r="83" spans="1:26">
      <c r="A83" s="577"/>
      <c r="B83" s="578"/>
      <c r="C83" s="578"/>
      <c r="D83" s="578"/>
      <c r="E83" s="578"/>
      <c r="F83" s="577"/>
      <c r="G83" s="577"/>
      <c r="H83" s="577"/>
      <c r="I83" s="577"/>
      <c r="J83" s="577"/>
      <c r="K83" s="577"/>
      <c r="L83" s="577"/>
      <c r="M83" s="577"/>
      <c r="N83" s="577"/>
      <c r="O83" s="577"/>
      <c r="P83" s="577"/>
      <c r="Q83" s="577"/>
      <c r="R83" s="577"/>
      <c r="S83" s="577"/>
      <c r="T83" s="577"/>
      <c r="U83" s="577"/>
      <c r="V83" s="578"/>
      <c r="W83" s="578"/>
      <c r="X83" s="578"/>
      <c r="Y83" s="578"/>
      <c r="Z83" s="578"/>
    </row>
    <row r="84" spans="1:26">
      <c r="A84" s="577"/>
      <c r="B84" s="578"/>
      <c r="C84" s="578"/>
      <c r="D84" s="578"/>
      <c r="E84" s="578"/>
      <c r="F84" s="577"/>
      <c r="G84" s="577"/>
      <c r="H84" s="577"/>
      <c r="I84" s="577"/>
      <c r="J84" s="577"/>
      <c r="K84" s="577"/>
      <c r="L84" s="577"/>
      <c r="M84" s="577"/>
      <c r="N84" s="577"/>
      <c r="O84" s="577"/>
      <c r="P84" s="577"/>
      <c r="Q84" s="577"/>
      <c r="R84" s="577"/>
      <c r="S84" s="577"/>
      <c r="T84" s="577"/>
      <c r="U84" s="577"/>
      <c r="V84" s="578"/>
      <c r="W84" s="578"/>
      <c r="X84" s="578"/>
      <c r="Y84" s="578"/>
      <c r="Z84" s="578"/>
    </row>
    <row r="85" spans="1:26">
      <c r="A85" s="577"/>
      <c r="B85" s="578"/>
      <c r="C85" s="578"/>
      <c r="D85" s="578"/>
      <c r="E85" s="578"/>
      <c r="F85" s="577"/>
      <c r="G85" s="577"/>
      <c r="H85" s="577"/>
      <c r="I85" s="577"/>
      <c r="J85" s="577"/>
      <c r="K85" s="577"/>
      <c r="L85" s="577"/>
      <c r="M85" s="577"/>
      <c r="N85" s="577"/>
      <c r="O85" s="577"/>
      <c r="P85" s="577"/>
      <c r="Q85" s="577"/>
      <c r="R85" s="577"/>
      <c r="S85" s="577"/>
      <c r="T85" s="577"/>
      <c r="U85" s="577"/>
      <c r="V85" s="578"/>
      <c r="W85" s="578"/>
      <c r="X85" s="578"/>
      <c r="Y85" s="578"/>
      <c r="Z85" s="578"/>
    </row>
    <row r="86" spans="1:26">
      <c r="A86" s="577"/>
      <c r="B86" s="578"/>
      <c r="C86" s="578"/>
      <c r="D86" s="578"/>
      <c r="E86" s="578"/>
      <c r="F86" s="577"/>
      <c r="G86" s="577"/>
      <c r="H86" s="577"/>
      <c r="I86" s="577"/>
      <c r="J86" s="577"/>
      <c r="K86" s="577"/>
      <c r="L86" s="577"/>
      <c r="M86" s="577"/>
      <c r="N86" s="577"/>
      <c r="O86" s="577"/>
      <c r="P86" s="577"/>
      <c r="Q86" s="577"/>
      <c r="R86" s="577"/>
      <c r="S86" s="577"/>
      <c r="T86" s="577"/>
      <c r="U86" s="577"/>
      <c r="V86" s="578"/>
      <c r="W86" s="578"/>
      <c r="X86" s="578"/>
      <c r="Y86" s="578"/>
      <c r="Z86" s="578"/>
    </row>
    <row r="87" spans="1:26">
      <c r="A87" s="577"/>
      <c r="B87" s="578"/>
      <c r="C87" s="578"/>
      <c r="D87" s="578"/>
      <c r="E87" s="578"/>
      <c r="F87" s="577"/>
      <c r="G87" s="577"/>
      <c r="H87" s="577"/>
      <c r="I87" s="577"/>
      <c r="J87" s="577"/>
      <c r="K87" s="577"/>
      <c r="L87" s="577"/>
      <c r="M87" s="577"/>
      <c r="N87" s="577"/>
      <c r="O87" s="577"/>
      <c r="P87" s="577"/>
      <c r="Q87" s="577"/>
      <c r="R87" s="577"/>
      <c r="S87" s="577"/>
      <c r="T87" s="577"/>
      <c r="U87" s="577"/>
      <c r="V87" s="578"/>
      <c r="W87" s="578"/>
      <c r="X87" s="578"/>
      <c r="Y87" s="578"/>
      <c r="Z87" s="578"/>
    </row>
    <row r="88" spans="1:26">
      <c r="A88" s="577"/>
      <c r="B88" s="578"/>
      <c r="C88" s="578"/>
      <c r="D88" s="578"/>
      <c r="E88" s="578"/>
      <c r="F88" s="577"/>
      <c r="G88" s="577"/>
      <c r="H88" s="577"/>
      <c r="I88" s="577"/>
      <c r="J88" s="577"/>
      <c r="K88" s="577"/>
      <c r="L88" s="577"/>
      <c r="M88" s="577"/>
      <c r="N88" s="577"/>
      <c r="O88" s="577"/>
      <c r="P88" s="577"/>
      <c r="Q88" s="577"/>
      <c r="R88" s="577"/>
      <c r="S88" s="577"/>
      <c r="T88" s="577"/>
      <c r="U88" s="577"/>
      <c r="V88" s="578"/>
      <c r="W88" s="578"/>
      <c r="X88" s="578"/>
      <c r="Y88" s="578"/>
      <c r="Z88" s="578"/>
    </row>
    <row r="89" spans="1:26">
      <c r="A89" s="577"/>
      <c r="B89" s="578"/>
      <c r="C89" s="578"/>
      <c r="D89" s="578"/>
      <c r="E89" s="578"/>
      <c r="F89" s="577"/>
      <c r="G89" s="577"/>
      <c r="H89" s="577"/>
      <c r="I89" s="577"/>
      <c r="J89" s="577"/>
      <c r="K89" s="577"/>
      <c r="L89" s="577"/>
      <c r="M89" s="577"/>
      <c r="N89" s="577"/>
      <c r="O89" s="577"/>
      <c r="P89" s="577"/>
      <c r="Q89" s="577"/>
      <c r="R89" s="577"/>
      <c r="S89" s="577"/>
      <c r="T89" s="577"/>
      <c r="U89" s="577"/>
      <c r="V89" s="578"/>
      <c r="W89" s="578"/>
      <c r="X89" s="578"/>
      <c r="Y89" s="578"/>
      <c r="Z89" s="578"/>
    </row>
    <row r="90" spans="1:26">
      <c r="A90" s="577"/>
      <c r="B90" s="578"/>
      <c r="C90" s="578"/>
      <c r="D90" s="578"/>
      <c r="E90" s="578"/>
      <c r="F90" s="577"/>
      <c r="G90" s="577"/>
      <c r="H90" s="577"/>
      <c r="I90" s="577"/>
      <c r="J90" s="577"/>
      <c r="K90" s="577"/>
      <c r="L90" s="577"/>
      <c r="M90" s="577"/>
      <c r="N90" s="577"/>
      <c r="O90" s="577"/>
      <c r="P90" s="577"/>
      <c r="Q90" s="577"/>
      <c r="R90" s="577"/>
      <c r="S90" s="577"/>
      <c r="T90" s="577"/>
      <c r="U90" s="577"/>
      <c r="V90" s="578"/>
      <c r="W90" s="578"/>
      <c r="X90" s="578"/>
      <c r="Y90" s="578"/>
      <c r="Z90" s="578"/>
    </row>
    <row r="91" spans="1:26">
      <c r="A91" s="577"/>
      <c r="B91" s="578"/>
      <c r="C91" s="578"/>
      <c r="D91" s="578"/>
      <c r="E91" s="578"/>
      <c r="F91" s="577"/>
      <c r="G91" s="577"/>
      <c r="H91" s="577"/>
      <c r="I91" s="577"/>
      <c r="J91" s="577"/>
      <c r="K91" s="577"/>
      <c r="L91" s="577"/>
      <c r="M91" s="577"/>
      <c r="N91" s="577"/>
      <c r="O91" s="577"/>
      <c r="P91" s="577"/>
      <c r="Q91" s="577"/>
      <c r="R91" s="577"/>
      <c r="S91" s="577"/>
      <c r="T91" s="577"/>
      <c r="U91" s="577"/>
      <c r="V91" s="578"/>
      <c r="W91" s="578"/>
      <c r="X91" s="578"/>
      <c r="Y91" s="578"/>
      <c r="Z91" s="578"/>
    </row>
    <row r="92" spans="1:26">
      <c r="A92" s="577"/>
      <c r="B92" s="578"/>
      <c r="C92" s="578"/>
      <c r="D92" s="578"/>
      <c r="E92" s="578"/>
      <c r="F92" s="577"/>
      <c r="G92" s="577"/>
      <c r="H92" s="577"/>
      <c r="I92" s="577"/>
      <c r="J92" s="577"/>
      <c r="K92" s="577"/>
      <c r="L92" s="577"/>
      <c r="M92" s="577"/>
      <c r="N92" s="577"/>
      <c r="O92" s="577"/>
      <c r="P92" s="577"/>
      <c r="Q92" s="577"/>
      <c r="R92" s="577"/>
      <c r="S92" s="577"/>
      <c r="T92" s="577"/>
      <c r="U92" s="577"/>
      <c r="V92" s="578"/>
      <c r="W92" s="578"/>
      <c r="X92" s="578"/>
      <c r="Y92" s="578"/>
      <c r="Z92" s="578"/>
    </row>
    <row r="93" spans="1:26">
      <c r="A93" s="577"/>
      <c r="B93" s="578"/>
      <c r="C93" s="578"/>
      <c r="D93" s="578"/>
      <c r="E93" s="578"/>
      <c r="F93" s="577"/>
      <c r="G93" s="577"/>
      <c r="H93" s="577"/>
      <c r="I93" s="577"/>
      <c r="J93" s="577"/>
      <c r="K93" s="577"/>
      <c r="L93" s="577"/>
      <c r="M93" s="577"/>
      <c r="N93" s="577"/>
      <c r="O93" s="577"/>
      <c r="P93" s="577"/>
      <c r="Q93" s="577"/>
      <c r="R93" s="577"/>
      <c r="S93" s="577"/>
      <c r="T93" s="577"/>
      <c r="U93" s="577"/>
      <c r="V93" s="578"/>
      <c r="W93" s="578"/>
      <c r="X93" s="578"/>
      <c r="Y93" s="578"/>
      <c r="Z93" s="578"/>
    </row>
    <row r="94" spans="1:26">
      <c r="A94" s="577"/>
      <c r="B94" s="578"/>
      <c r="C94" s="578"/>
      <c r="D94" s="578"/>
      <c r="E94" s="578"/>
      <c r="F94" s="577"/>
      <c r="G94" s="577"/>
      <c r="H94" s="577"/>
      <c r="I94" s="577"/>
      <c r="J94" s="577"/>
      <c r="K94" s="577"/>
      <c r="L94" s="577"/>
      <c r="M94" s="577"/>
      <c r="N94" s="577"/>
      <c r="O94" s="577"/>
      <c r="P94" s="577"/>
      <c r="Q94" s="577"/>
      <c r="R94" s="577"/>
      <c r="S94" s="577"/>
      <c r="T94" s="577"/>
      <c r="U94" s="577"/>
      <c r="V94" s="578"/>
      <c r="W94" s="578"/>
      <c r="X94" s="578"/>
      <c r="Y94" s="578"/>
      <c r="Z94" s="578"/>
    </row>
    <row r="95" spans="1:26">
      <c r="A95" s="577"/>
      <c r="B95" s="578"/>
      <c r="C95" s="578"/>
      <c r="D95" s="578"/>
      <c r="E95" s="578"/>
      <c r="F95" s="577"/>
      <c r="G95" s="577"/>
      <c r="H95" s="577"/>
      <c r="I95" s="577"/>
      <c r="J95" s="577"/>
      <c r="K95" s="577"/>
      <c r="L95" s="577"/>
      <c r="M95" s="577"/>
      <c r="N95" s="577"/>
      <c r="O95" s="577"/>
      <c r="P95" s="577"/>
      <c r="Q95" s="577"/>
      <c r="R95" s="577"/>
      <c r="S95" s="577"/>
      <c r="T95" s="577"/>
      <c r="U95" s="577"/>
      <c r="V95" s="578"/>
      <c r="W95" s="578"/>
      <c r="X95" s="578"/>
      <c r="Y95" s="578"/>
      <c r="Z95" s="578"/>
    </row>
    <row r="96" spans="1:26">
      <c r="A96" s="577"/>
      <c r="B96" s="578"/>
      <c r="C96" s="578"/>
      <c r="D96" s="578"/>
      <c r="E96" s="578"/>
      <c r="F96" s="577"/>
      <c r="G96" s="577"/>
      <c r="H96" s="577"/>
      <c r="I96" s="577"/>
      <c r="J96" s="577"/>
      <c r="K96" s="577"/>
      <c r="L96" s="577"/>
      <c r="M96" s="577"/>
      <c r="N96" s="577"/>
      <c r="O96" s="577"/>
      <c r="P96" s="577"/>
      <c r="Q96" s="577"/>
      <c r="R96" s="577"/>
      <c r="S96" s="577"/>
      <c r="T96" s="577"/>
      <c r="U96" s="577"/>
      <c r="V96" s="578"/>
      <c r="W96" s="578"/>
      <c r="X96" s="578"/>
      <c r="Y96" s="578"/>
      <c r="Z96" s="578"/>
    </row>
    <row r="97" spans="1:26">
      <c r="A97" s="577"/>
      <c r="B97" s="578"/>
      <c r="C97" s="578"/>
      <c r="D97" s="578"/>
      <c r="E97" s="578"/>
      <c r="F97" s="577"/>
      <c r="G97" s="577"/>
      <c r="H97" s="577"/>
      <c r="I97" s="577"/>
      <c r="J97" s="577"/>
      <c r="K97" s="577"/>
      <c r="L97" s="577"/>
      <c r="M97" s="577"/>
      <c r="N97" s="577"/>
      <c r="O97" s="577"/>
      <c r="P97" s="577"/>
      <c r="Q97" s="577"/>
      <c r="R97" s="577"/>
      <c r="S97" s="577"/>
      <c r="T97" s="577"/>
      <c r="U97" s="577"/>
      <c r="V97" s="578"/>
      <c r="W97" s="578"/>
      <c r="X97" s="578"/>
      <c r="Y97" s="578"/>
      <c r="Z97" s="578"/>
    </row>
    <row r="98" spans="1:26">
      <c r="A98" s="577"/>
      <c r="B98" s="578"/>
      <c r="C98" s="578"/>
      <c r="D98" s="578"/>
      <c r="E98" s="578"/>
      <c r="F98" s="577"/>
      <c r="G98" s="577"/>
      <c r="H98" s="577"/>
      <c r="I98" s="577"/>
      <c r="J98" s="577"/>
      <c r="K98" s="577"/>
      <c r="L98" s="577"/>
      <c r="M98" s="577"/>
      <c r="N98" s="577"/>
      <c r="O98" s="577"/>
      <c r="P98" s="577"/>
      <c r="Q98" s="577"/>
      <c r="R98" s="577"/>
      <c r="S98" s="577"/>
      <c r="T98" s="577"/>
      <c r="U98" s="577"/>
      <c r="V98" s="578"/>
      <c r="W98" s="578"/>
      <c r="X98" s="578"/>
      <c r="Y98" s="578"/>
      <c r="Z98" s="578"/>
    </row>
    <row r="99" spans="1:26">
      <c r="A99" s="577"/>
      <c r="B99" s="578"/>
      <c r="C99" s="578"/>
      <c r="D99" s="578"/>
      <c r="E99" s="578"/>
      <c r="F99" s="577"/>
      <c r="G99" s="577"/>
      <c r="H99" s="577"/>
      <c r="I99" s="577"/>
      <c r="J99" s="577"/>
      <c r="K99" s="577"/>
      <c r="L99" s="577"/>
      <c r="M99" s="577"/>
      <c r="N99" s="577"/>
      <c r="O99" s="577"/>
      <c r="P99" s="577"/>
      <c r="Q99" s="577"/>
      <c r="R99" s="577"/>
      <c r="S99" s="577"/>
      <c r="T99" s="577"/>
      <c r="U99" s="577"/>
      <c r="V99" s="578"/>
      <c r="W99" s="578"/>
      <c r="X99" s="578"/>
      <c r="Y99" s="578"/>
      <c r="Z99" s="578"/>
    </row>
    <row r="100" spans="1:26">
      <c r="A100" s="577"/>
      <c r="B100" s="578"/>
      <c r="C100" s="578"/>
      <c r="D100" s="578"/>
      <c r="E100" s="578"/>
      <c r="F100" s="577"/>
      <c r="G100" s="577"/>
      <c r="H100" s="577"/>
      <c r="I100" s="577"/>
      <c r="J100" s="577"/>
      <c r="K100" s="577"/>
      <c r="L100" s="577"/>
      <c r="M100" s="577"/>
      <c r="N100" s="577"/>
      <c r="O100" s="577"/>
      <c r="P100" s="577"/>
      <c r="Q100" s="577"/>
      <c r="R100" s="577"/>
      <c r="S100" s="577"/>
      <c r="T100" s="577"/>
      <c r="U100" s="577"/>
      <c r="V100" s="578"/>
      <c r="W100" s="578"/>
      <c r="X100" s="578"/>
      <c r="Y100" s="578"/>
      <c r="Z100" s="578"/>
    </row>
    <row r="101" spans="1:26">
      <c r="A101" s="577"/>
      <c r="B101" s="578"/>
      <c r="C101" s="578"/>
      <c r="D101" s="578"/>
      <c r="E101" s="578"/>
      <c r="F101" s="577"/>
      <c r="G101" s="577"/>
      <c r="H101" s="577"/>
      <c r="I101" s="577"/>
      <c r="J101" s="577"/>
      <c r="K101" s="577"/>
      <c r="L101" s="577"/>
      <c r="M101" s="577"/>
      <c r="N101" s="577"/>
      <c r="O101" s="577"/>
      <c r="P101" s="577"/>
      <c r="Q101" s="577"/>
      <c r="R101" s="577"/>
      <c r="S101" s="577"/>
      <c r="T101" s="577"/>
      <c r="U101" s="577"/>
      <c r="V101" s="578"/>
      <c r="W101" s="578"/>
      <c r="X101" s="578"/>
      <c r="Y101" s="578"/>
      <c r="Z101" s="578"/>
    </row>
    <row r="102" spans="1:26">
      <c r="A102" s="577"/>
      <c r="B102" s="578"/>
      <c r="C102" s="578"/>
      <c r="D102" s="578"/>
      <c r="E102" s="578"/>
      <c r="F102" s="577"/>
      <c r="G102" s="577"/>
      <c r="H102" s="577"/>
      <c r="I102" s="577"/>
      <c r="J102" s="577"/>
      <c r="K102" s="577"/>
      <c r="L102" s="577"/>
      <c r="M102" s="577"/>
      <c r="N102" s="577"/>
      <c r="O102" s="577"/>
      <c r="P102" s="577"/>
      <c r="Q102" s="577"/>
      <c r="R102" s="577"/>
      <c r="S102" s="577"/>
      <c r="T102" s="577"/>
      <c r="U102" s="577"/>
      <c r="V102" s="578"/>
      <c r="W102" s="578"/>
      <c r="X102" s="578"/>
      <c r="Y102" s="578"/>
      <c r="Z102" s="578"/>
    </row>
    <row r="103" spans="1:26">
      <c r="A103" s="577"/>
      <c r="B103" s="578"/>
      <c r="C103" s="578"/>
      <c r="D103" s="578"/>
      <c r="E103" s="578"/>
      <c r="F103" s="577"/>
      <c r="G103" s="577"/>
      <c r="H103" s="577"/>
      <c r="I103" s="577"/>
      <c r="J103" s="577"/>
      <c r="K103" s="577"/>
      <c r="L103" s="577"/>
      <c r="M103" s="577"/>
      <c r="N103" s="577"/>
      <c r="O103" s="577"/>
      <c r="P103" s="577"/>
      <c r="Q103" s="577"/>
      <c r="R103" s="577"/>
      <c r="S103" s="577"/>
      <c r="T103" s="577"/>
      <c r="U103" s="577"/>
      <c r="V103" s="578"/>
      <c r="W103" s="578"/>
      <c r="X103" s="578"/>
      <c r="Y103" s="578"/>
      <c r="Z103" s="578"/>
    </row>
    <row r="104" spans="1:26">
      <c r="A104" s="577"/>
      <c r="B104" s="578"/>
      <c r="C104" s="578"/>
      <c r="D104" s="578"/>
      <c r="E104" s="578"/>
      <c r="F104" s="577"/>
      <c r="G104" s="577"/>
      <c r="H104" s="577"/>
      <c r="I104" s="577"/>
      <c r="J104" s="577"/>
      <c r="K104" s="577"/>
      <c r="L104" s="577"/>
      <c r="M104" s="577"/>
      <c r="N104" s="577"/>
      <c r="O104" s="577"/>
      <c r="P104" s="577"/>
      <c r="Q104" s="577"/>
      <c r="R104" s="577"/>
      <c r="S104" s="577"/>
      <c r="T104" s="577"/>
      <c r="U104" s="577"/>
      <c r="V104" s="578"/>
      <c r="W104" s="578"/>
      <c r="X104" s="578"/>
      <c r="Y104" s="578"/>
      <c r="Z104" s="578"/>
    </row>
    <row r="105" spans="1:26">
      <c r="A105" s="577"/>
      <c r="B105" s="578"/>
      <c r="C105" s="578"/>
      <c r="D105" s="578"/>
      <c r="E105" s="578"/>
      <c r="F105" s="577"/>
      <c r="G105" s="577"/>
      <c r="H105" s="577"/>
      <c r="I105" s="577"/>
      <c r="J105" s="577"/>
      <c r="K105" s="577"/>
      <c r="L105" s="577"/>
      <c r="M105" s="577"/>
      <c r="N105" s="577"/>
      <c r="O105" s="577"/>
      <c r="P105" s="577"/>
      <c r="Q105" s="577"/>
      <c r="R105" s="577"/>
      <c r="S105" s="577"/>
      <c r="T105" s="577"/>
      <c r="U105" s="577"/>
      <c r="V105" s="578"/>
      <c r="W105" s="578"/>
      <c r="X105" s="578"/>
      <c r="Y105" s="578"/>
      <c r="Z105" s="578"/>
    </row>
    <row r="106" spans="1:26">
      <c r="A106" s="577"/>
      <c r="B106" s="578"/>
      <c r="C106" s="578"/>
      <c r="D106" s="578"/>
      <c r="E106" s="578"/>
      <c r="F106" s="577"/>
      <c r="G106" s="577"/>
      <c r="H106" s="577"/>
      <c r="I106" s="577"/>
      <c r="J106" s="577"/>
      <c r="K106" s="577"/>
      <c r="L106" s="577"/>
      <c r="M106" s="577"/>
      <c r="N106" s="577"/>
      <c r="O106" s="577"/>
      <c r="P106" s="577"/>
      <c r="Q106" s="577"/>
      <c r="R106" s="577"/>
      <c r="S106" s="577"/>
      <c r="T106" s="577"/>
      <c r="U106" s="577"/>
      <c r="V106" s="578"/>
      <c r="W106" s="578"/>
      <c r="X106" s="578"/>
      <c r="Y106" s="578"/>
      <c r="Z106" s="578"/>
    </row>
    <row r="107" spans="1:26">
      <c r="A107" s="577"/>
      <c r="B107" s="578"/>
      <c r="C107" s="578"/>
      <c r="D107" s="578"/>
      <c r="E107" s="578"/>
      <c r="F107" s="577"/>
      <c r="G107" s="577"/>
      <c r="H107" s="577"/>
      <c r="I107" s="577"/>
      <c r="J107" s="577"/>
      <c r="K107" s="577"/>
      <c r="L107" s="577"/>
      <c r="M107" s="577"/>
      <c r="N107" s="577"/>
      <c r="O107" s="577"/>
      <c r="P107" s="577"/>
      <c r="Q107" s="577"/>
      <c r="R107" s="577"/>
      <c r="S107" s="577"/>
      <c r="T107" s="577"/>
      <c r="U107" s="577"/>
      <c r="V107" s="578"/>
      <c r="W107" s="578"/>
      <c r="X107" s="578"/>
      <c r="Y107" s="578"/>
      <c r="Z107" s="578"/>
    </row>
    <row r="108" spans="1:26">
      <c r="A108" s="577"/>
      <c r="B108" s="578"/>
      <c r="C108" s="578"/>
      <c r="D108" s="578"/>
      <c r="E108" s="578"/>
      <c r="F108" s="577"/>
      <c r="G108" s="577"/>
      <c r="H108" s="577"/>
      <c r="I108" s="577"/>
      <c r="J108" s="577"/>
      <c r="K108" s="577"/>
      <c r="L108" s="577"/>
      <c r="M108" s="577"/>
      <c r="N108" s="577"/>
      <c r="O108" s="577"/>
      <c r="P108" s="577"/>
      <c r="Q108" s="577"/>
      <c r="R108" s="577"/>
      <c r="S108" s="577"/>
      <c r="T108" s="577"/>
      <c r="U108" s="577"/>
      <c r="V108" s="578"/>
      <c r="W108" s="578"/>
      <c r="X108" s="578"/>
      <c r="Y108" s="578"/>
      <c r="Z108" s="578"/>
    </row>
    <row r="109" spans="1:26">
      <c r="A109" s="577"/>
      <c r="B109" s="578"/>
      <c r="C109" s="578"/>
      <c r="D109" s="578"/>
      <c r="E109" s="578"/>
      <c r="F109" s="577"/>
      <c r="G109" s="577"/>
      <c r="H109" s="577"/>
      <c r="I109" s="577"/>
      <c r="J109" s="577"/>
      <c r="K109" s="577"/>
      <c r="L109" s="577"/>
      <c r="M109" s="577"/>
      <c r="N109" s="577"/>
      <c r="O109" s="577"/>
      <c r="P109" s="577"/>
      <c r="Q109" s="577"/>
      <c r="R109" s="577"/>
      <c r="S109" s="577"/>
      <c r="T109" s="577"/>
      <c r="U109" s="577"/>
      <c r="V109" s="578"/>
      <c r="W109" s="578"/>
      <c r="X109" s="578"/>
      <c r="Y109" s="578"/>
      <c r="Z109" s="578"/>
    </row>
    <row r="110" spans="1:26">
      <c r="A110" s="577"/>
      <c r="B110" s="578"/>
      <c r="C110" s="578"/>
      <c r="D110" s="578"/>
      <c r="E110" s="578"/>
      <c r="F110" s="577"/>
      <c r="G110" s="577"/>
      <c r="H110" s="577"/>
      <c r="I110" s="577"/>
      <c r="J110" s="577"/>
      <c r="K110" s="577"/>
      <c r="L110" s="577"/>
      <c r="M110" s="577"/>
      <c r="N110" s="577"/>
      <c r="O110" s="577"/>
      <c r="P110" s="577"/>
      <c r="Q110" s="577"/>
      <c r="R110" s="577"/>
      <c r="S110" s="577"/>
      <c r="T110" s="577"/>
      <c r="U110" s="577"/>
      <c r="V110" s="578"/>
      <c r="W110" s="578"/>
      <c r="X110" s="578"/>
      <c r="Y110" s="578"/>
      <c r="Z110" s="578"/>
    </row>
    <row r="111" spans="1:26">
      <c r="A111" s="577"/>
      <c r="B111" s="578"/>
      <c r="C111" s="578"/>
      <c r="D111" s="578"/>
      <c r="E111" s="578"/>
      <c r="F111" s="577"/>
      <c r="G111" s="577"/>
      <c r="H111" s="577"/>
      <c r="I111" s="577"/>
      <c r="J111" s="577"/>
      <c r="K111" s="577"/>
      <c r="L111" s="577"/>
      <c r="M111" s="577"/>
      <c r="N111" s="577"/>
      <c r="O111" s="577"/>
      <c r="P111" s="577"/>
      <c r="Q111" s="577"/>
      <c r="R111" s="577"/>
      <c r="S111" s="577"/>
      <c r="T111" s="577"/>
      <c r="U111" s="577"/>
      <c r="V111" s="578"/>
      <c r="W111" s="578"/>
      <c r="X111" s="578"/>
      <c r="Y111" s="578"/>
      <c r="Z111" s="578"/>
    </row>
    <row r="112" spans="1:26">
      <c r="A112" s="577"/>
      <c r="B112" s="578"/>
      <c r="C112" s="578"/>
      <c r="D112" s="578"/>
      <c r="E112" s="578"/>
      <c r="F112" s="577"/>
      <c r="G112" s="577"/>
      <c r="H112" s="577"/>
      <c r="I112" s="577"/>
      <c r="J112" s="577"/>
      <c r="K112" s="577"/>
      <c r="L112" s="577"/>
      <c r="M112" s="577"/>
      <c r="N112" s="577"/>
      <c r="O112" s="577"/>
      <c r="P112" s="577"/>
      <c r="Q112" s="577"/>
      <c r="R112" s="577"/>
      <c r="S112" s="577"/>
      <c r="T112" s="577"/>
      <c r="U112" s="577"/>
      <c r="V112" s="578"/>
      <c r="W112" s="578"/>
      <c r="X112" s="578"/>
      <c r="Y112" s="578"/>
      <c r="Z112" s="578"/>
    </row>
    <row r="113" spans="1:26">
      <c r="A113" s="577"/>
      <c r="B113" s="578"/>
      <c r="C113" s="578"/>
      <c r="D113" s="578"/>
      <c r="E113" s="578"/>
      <c r="F113" s="577"/>
      <c r="G113" s="577"/>
      <c r="H113" s="577"/>
      <c r="I113" s="577"/>
      <c r="J113" s="577"/>
      <c r="K113" s="577"/>
      <c r="L113" s="577"/>
      <c r="M113" s="577"/>
      <c r="N113" s="577"/>
      <c r="O113" s="577"/>
      <c r="P113" s="577"/>
      <c r="Q113" s="577"/>
      <c r="R113" s="577"/>
      <c r="S113" s="577"/>
      <c r="T113" s="577"/>
      <c r="U113" s="577"/>
      <c r="V113" s="578"/>
      <c r="W113" s="578"/>
      <c r="X113" s="578"/>
      <c r="Y113" s="578"/>
      <c r="Z113" s="578"/>
    </row>
    <row r="114" spans="1:26">
      <c r="A114" s="577"/>
      <c r="B114" s="578"/>
      <c r="C114" s="578"/>
      <c r="D114" s="578"/>
      <c r="E114" s="578"/>
      <c r="F114" s="577"/>
      <c r="G114" s="577"/>
      <c r="H114" s="577"/>
      <c r="I114" s="577"/>
      <c r="J114" s="577"/>
      <c r="K114" s="577"/>
      <c r="L114" s="577"/>
      <c r="M114" s="577"/>
      <c r="N114" s="577"/>
      <c r="O114" s="577"/>
      <c r="P114" s="577"/>
      <c r="Q114" s="577"/>
      <c r="R114" s="577"/>
      <c r="S114" s="577"/>
      <c r="T114" s="577"/>
      <c r="U114" s="577"/>
      <c r="V114" s="578"/>
      <c r="W114" s="578"/>
      <c r="X114" s="578"/>
      <c r="Y114" s="578"/>
      <c r="Z114" s="578"/>
    </row>
    <row r="115" spans="1:26">
      <c r="A115" s="577"/>
      <c r="B115" s="578"/>
      <c r="C115" s="578"/>
      <c r="D115" s="578"/>
      <c r="E115" s="578"/>
      <c r="F115" s="577"/>
      <c r="G115" s="577"/>
      <c r="H115" s="577"/>
      <c r="I115" s="577"/>
      <c r="J115" s="577"/>
      <c r="K115" s="577"/>
      <c r="L115" s="577"/>
      <c r="M115" s="577"/>
      <c r="N115" s="577"/>
      <c r="O115" s="577"/>
      <c r="P115" s="577"/>
      <c r="Q115" s="577"/>
      <c r="R115" s="577"/>
      <c r="S115" s="577"/>
      <c r="T115" s="577"/>
      <c r="U115" s="577"/>
      <c r="V115" s="578"/>
      <c r="W115" s="578"/>
      <c r="X115" s="578"/>
      <c r="Y115" s="578"/>
      <c r="Z115" s="578"/>
    </row>
    <row r="116" spans="1:26">
      <c r="A116" s="577"/>
      <c r="B116" s="578"/>
      <c r="C116" s="578"/>
      <c r="D116" s="578"/>
      <c r="E116" s="578"/>
      <c r="F116" s="577"/>
      <c r="G116" s="577"/>
      <c r="H116" s="577"/>
      <c r="I116" s="577"/>
      <c r="J116" s="577"/>
      <c r="K116" s="577"/>
      <c r="L116" s="577"/>
      <c r="M116" s="577"/>
      <c r="N116" s="577"/>
      <c r="O116" s="577"/>
      <c r="P116" s="577"/>
      <c r="Q116" s="577"/>
      <c r="R116" s="577"/>
      <c r="S116" s="577"/>
      <c r="T116" s="577"/>
      <c r="U116" s="577"/>
      <c r="V116" s="578"/>
      <c r="W116" s="578"/>
      <c r="X116" s="578"/>
      <c r="Y116" s="578"/>
      <c r="Z116" s="578"/>
    </row>
    <row r="117" spans="1:26">
      <c r="A117" s="577"/>
      <c r="B117" s="578"/>
      <c r="C117" s="578"/>
      <c r="D117" s="578"/>
      <c r="E117" s="578"/>
      <c r="F117" s="577"/>
      <c r="G117" s="577"/>
      <c r="H117" s="577"/>
      <c r="I117" s="577"/>
      <c r="J117" s="577"/>
      <c r="K117" s="577"/>
      <c r="L117" s="577"/>
      <c r="M117" s="577"/>
      <c r="N117" s="577"/>
      <c r="O117" s="577"/>
      <c r="P117" s="577"/>
      <c r="Q117" s="577"/>
      <c r="R117" s="577"/>
      <c r="S117" s="577"/>
      <c r="T117" s="577"/>
      <c r="U117" s="577"/>
      <c r="V117" s="578"/>
      <c r="W117" s="578"/>
      <c r="X117" s="578"/>
      <c r="Y117" s="578"/>
      <c r="Z117" s="578"/>
    </row>
    <row r="118" spans="1:26">
      <c r="A118" s="577"/>
      <c r="B118" s="578"/>
      <c r="C118" s="578"/>
      <c r="D118" s="578"/>
      <c r="E118" s="578"/>
      <c r="F118" s="577"/>
      <c r="G118" s="577"/>
      <c r="H118" s="577"/>
      <c r="I118" s="577"/>
      <c r="J118" s="577"/>
      <c r="K118" s="577"/>
      <c r="L118" s="577"/>
      <c r="M118" s="577"/>
      <c r="N118" s="577"/>
      <c r="O118" s="577"/>
      <c r="P118" s="577"/>
      <c r="Q118" s="577"/>
      <c r="R118" s="577"/>
      <c r="S118" s="577"/>
      <c r="T118" s="577"/>
      <c r="U118" s="577"/>
      <c r="V118" s="578"/>
      <c r="W118" s="578"/>
      <c r="X118" s="578"/>
      <c r="Y118" s="578"/>
      <c r="Z118" s="578"/>
    </row>
    <row r="119" spans="1:26">
      <c r="A119" s="577"/>
      <c r="B119" s="578"/>
      <c r="C119" s="578"/>
      <c r="D119" s="578"/>
      <c r="E119" s="578"/>
      <c r="F119" s="577"/>
      <c r="G119" s="577"/>
      <c r="H119" s="577"/>
      <c r="I119" s="577"/>
      <c r="J119" s="577"/>
      <c r="K119" s="577"/>
      <c r="L119" s="577"/>
      <c r="M119" s="577"/>
      <c r="N119" s="577"/>
      <c r="O119" s="577"/>
      <c r="P119" s="577"/>
      <c r="Q119" s="577"/>
      <c r="R119" s="577"/>
      <c r="S119" s="577"/>
      <c r="T119" s="577"/>
      <c r="U119" s="577"/>
      <c r="V119" s="578"/>
      <c r="W119" s="578"/>
      <c r="X119" s="578"/>
      <c r="Y119" s="578"/>
      <c r="Z119" s="578"/>
    </row>
    <row r="120" spans="1:26">
      <c r="A120" s="577"/>
      <c r="B120" s="578"/>
      <c r="C120" s="578"/>
      <c r="D120" s="578"/>
      <c r="E120" s="578"/>
      <c r="F120" s="577"/>
      <c r="G120" s="577"/>
      <c r="H120" s="577"/>
      <c r="I120" s="577"/>
      <c r="J120" s="577"/>
      <c r="K120" s="577"/>
      <c r="L120" s="577"/>
      <c r="M120" s="577"/>
      <c r="N120" s="577"/>
      <c r="O120" s="577"/>
      <c r="P120" s="577"/>
      <c r="Q120" s="577"/>
      <c r="R120" s="577"/>
      <c r="S120" s="577"/>
      <c r="T120" s="577"/>
      <c r="U120" s="577"/>
      <c r="V120" s="578"/>
      <c r="W120" s="578"/>
      <c r="X120" s="578"/>
      <c r="Y120" s="578"/>
      <c r="Z120" s="578"/>
    </row>
    <row r="121" spans="1:26">
      <c r="A121" s="577"/>
      <c r="B121" s="578"/>
      <c r="C121" s="578"/>
      <c r="D121" s="578"/>
      <c r="E121" s="578"/>
      <c r="F121" s="577"/>
      <c r="G121" s="577"/>
      <c r="H121" s="577"/>
      <c r="I121" s="577"/>
      <c r="J121" s="577"/>
      <c r="K121" s="577"/>
      <c r="L121" s="577"/>
      <c r="M121" s="577"/>
      <c r="N121" s="577"/>
      <c r="O121" s="577"/>
      <c r="P121" s="577"/>
      <c r="Q121" s="577"/>
      <c r="R121" s="577"/>
      <c r="S121" s="577"/>
      <c r="T121" s="577"/>
      <c r="U121" s="577"/>
      <c r="V121" s="578"/>
      <c r="W121" s="578"/>
      <c r="X121" s="578"/>
      <c r="Y121" s="578"/>
      <c r="Z121" s="578"/>
    </row>
    <row r="122" spans="1:26">
      <c r="A122" s="577"/>
      <c r="B122" s="578"/>
      <c r="C122" s="578"/>
      <c r="D122" s="578"/>
      <c r="E122" s="578"/>
      <c r="F122" s="577"/>
      <c r="G122" s="577"/>
      <c r="H122" s="577"/>
      <c r="I122" s="577"/>
      <c r="J122" s="577"/>
      <c r="K122" s="577"/>
      <c r="L122" s="577"/>
      <c r="M122" s="577"/>
      <c r="N122" s="577"/>
      <c r="O122" s="577"/>
      <c r="P122" s="577"/>
      <c r="Q122" s="577"/>
      <c r="R122" s="577"/>
      <c r="S122" s="577"/>
      <c r="T122" s="577"/>
      <c r="U122" s="577"/>
      <c r="V122" s="578"/>
      <c r="W122" s="578"/>
      <c r="X122" s="578"/>
      <c r="Y122" s="578"/>
      <c r="Z122" s="578"/>
    </row>
    <row r="123" spans="1:26">
      <c r="A123" s="577"/>
      <c r="B123" s="578"/>
      <c r="C123" s="578"/>
      <c r="D123" s="578"/>
      <c r="E123" s="578"/>
      <c r="F123" s="577"/>
      <c r="G123" s="577"/>
      <c r="H123" s="577"/>
      <c r="I123" s="577"/>
      <c r="J123" s="577"/>
      <c r="K123" s="577"/>
      <c r="L123" s="577"/>
      <c r="M123" s="577"/>
      <c r="N123" s="577"/>
      <c r="O123" s="577"/>
      <c r="P123" s="577"/>
      <c r="Q123" s="577"/>
      <c r="R123" s="577"/>
      <c r="S123" s="577"/>
      <c r="T123" s="577"/>
      <c r="U123" s="577"/>
      <c r="V123" s="578"/>
      <c r="W123" s="578"/>
      <c r="X123" s="578"/>
      <c r="Y123" s="578"/>
      <c r="Z123" s="578"/>
    </row>
    <row r="124" spans="1:26">
      <c r="A124" s="577"/>
      <c r="B124" s="578"/>
      <c r="C124" s="578"/>
      <c r="D124" s="578"/>
      <c r="E124" s="578"/>
      <c r="F124" s="577"/>
      <c r="G124" s="577"/>
      <c r="H124" s="577"/>
      <c r="I124" s="577"/>
      <c r="J124" s="577"/>
      <c r="K124" s="577"/>
      <c r="L124" s="577"/>
      <c r="M124" s="577"/>
      <c r="N124" s="577"/>
      <c r="O124" s="577"/>
      <c r="P124" s="577"/>
      <c r="Q124" s="577"/>
      <c r="R124" s="577"/>
      <c r="S124" s="577"/>
      <c r="T124" s="577"/>
      <c r="U124" s="577"/>
      <c r="V124" s="578"/>
      <c r="W124" s="578"/>
      <c r="X124" s="578"/>
      <c r="Y124" s="578"/>
      <c r="Z124" s="578"/>
    </row>
    <row r="125" spans="1:26">
      <c r="A125" s="577"/>
      <c r="B125" s="578"/>
      <c r="C125" s="578"/>
      <c r="D125" s="578"/>
      <c r="E125" s="578"/>
      <c r="F125" s="577"/>
      <c r="G125" s="577"/>
      <c r="H125" s="577"/>
      <c r="I125" s="577"/>
      <c r="J125" s="577"/>
      <c r="K125" s="577"/>
      <c r="L125" s="577"/>
      <c r="M125" s="577"/>
      <c r="N125" s="577"/>
      <c r="O125" s="577"/>
      <c r="P125" s="577"/>
      <c r="Q125" s="577"/>
      <c r="R125" s="577"/>
      <c r="S125" s="577"/>
      <c r="T125" s="577"/>
      <c r="U125" s="577"/>
      <c r="V125" s="578"/>
      <c r="W125" s="578"/>
      <c r="X125" s="578"/>
      <c r="Y125" s="578"/>
      <c r="Z125" s="578"/>
    </row>
    <row r="126" spans="1:26">
      <c r="A126" s="577"/>
      <c r="B126" s="578"/>
      <c r="C126" s="578"/>
      <c r="D126" s="578"/>
      <c r="E126" s="578"/>
      <c r="F126" s="577"/>
      <c r="G126" s="577"/>
      <c r="H126" s="577"/>
      <c r="I126" s="577"/>
      <c r="J126" s="577"/>
      <c r="K126" s="577"/>
      <c r="L126" s="577"/>
      <c r="M126" s="577"/>
      <c r="N126" s="577"/>
      <c r="O126" s="577"/>
      <c r="P126" s="577"/>
      <c r="Q126" s="577"/>
      <c r="R126" s="577"/>
      <c r="S126" s="577"/>
      <c r="T126" s="577"/>
      <c r="U126" s="577"/>
      <c r="V126" s="578"/>
      <c r="W126" s="578"/>
      <c r="X126" s="578"/>
      <c r="Y126" s="578"/>
      <c r="Z126" s="578"/>
    </row>
    <row r="127" spans="1:26">
      <c r="A127" s="577"/>
      <c r="B127" s="578"/>
      <c r="C127" s="578"/>
      <c r="D127" s="578"/>
      <c r="E127" s="578"/>
      <c r="F127" s="577"/>
      <c r="G127" s="577"/>
      <c r="H127" s="577"/>
      <c r="I127" s="577"/>
      <c r="J127" s="577"/>
      <c r="K127" s="577"/>
      <c r="L127" s="577"/>
      <c r="M127" s="577"/>
      <c r="N127" s="577"/>
      <c r="O127" s="577"/>
      <c r="P127" s="577"/>
      <c r="Q127" s="577"/>
      <c r="R127" s="577"/>
      <c r="S127" s="577"/>
      <c r="T127" s="577"/>
      <c r="U127" s="577"/>
      <c r="V127" s="578"/>
      <c r="W127" s="578"/>
      <c r="X127" s="578"/>
      <c r="Y127" s="578"/>
      <c r="Z127" s="578"/>
    </row>
    <row r="128" spans="1:26">
      <c r="A128" s="577"/>
      <c r="B128" s="578"/>
      <c r="C128" s="578"/>
      <c r="D128" s="578"/>
      <c r="E128" s="578"/>
      <c r="F128" s="577"/>
      <c r="G128" s="577"/>
      <c r="H128" s="577"/>
      <c r="I128" s="577"/>
      <c r="J128" s="577"/>
      <c r="K128" s="577"/>
      <c r="L128" s="577"/>
      <c r="M128" s="577"/>
      <c r="N128" s="577"/>
      <c r="O128" s="577"/>
      <c r="P128" s="577"/>
      <c r="Q128" s="577"/>
      <c r="R128" s="577"/>
      <c r="S128" s="577"/>
      <c r="T128" s="577"/>
      <c r="U128" s="577"/>
      <c r="V128" s="578"/>
      <c r="W128" s="578"/>
      <c r="X128" s="578"/>
      <c r="Y128" s="578"/>
      <c r="Z128" s="578"/>
    </row>
    <row r="129" spans="1:26">
      <c r="A129" s="577"/>
      <c r="B129" s="578"/>
      <c r="C129" s="578"/>
      <c r="D129" s="578"/>
      <c r="E129" s="578"/>
      <c r="F129" s="577"/>
      <c r="G129" s="577"/>
      <c r="H129" s="577"/>
      <c r="I129" s="577"/>
      <c r="J129" s="577"/>
      <c r="K129" s="577"/>
      <c r="L129" s="577"/>
      <c r="M129" s="577"/>
      <c r="N129" s="577"/>
      <c r="O129" s="577"/>
      <c r="P129" s="577"/>
      <c r="Q129" s="577"/>
      <c r="R129" s="577"/>
      <c r="S129" s="577"/>
      <c r="T129" s="577"/>
      <c r="U129" s="577"/>
      <c r="V129" s="578"/>
      <c r="W129" s="578"/>
      <c r="X129" s="578"/>
      <c r="Y129" s="578"/>
      <c r="Z129" s="578"/>
    </row>
    <row r="130" spans="1:26">
      <c r="A130" s="577"/>
      <c r="B130" s="578"/>
      <c r="C130" s="578"/>
      <c r="D130" s="578"/>
      <c r="E130" s="578"/>
      <c r="F130" s="577"/>
      <c r="G130" s="577"/>
      <c r="H130" s="577"/>
      <c r="I130" s="577"/>
      <c r="J130" s="577"/>
      <c r="K130" s="577"/>
      <c r="L130" s="577"/>
      <c r="M130" s="577"/>
      <c r="N130" s="577"/>
      <c r="O130" s="577"/>
      <c r="P130" s="577"/>
      <c r="Q130" s="577"/>
      <c r="R130" s="577"/>
      <c r="S130" s="577"/>
      <c r="T130" s="577"/>
      <c r="U130" s="577"/>
      <c r="V130" s="578"/>
      <c r="W130" s="578"/>
      <c r="X130" s="578"/>
      <c r="Y130" s="578"/>
      <c r="Z130" s="578"/>
    </row>
    <row r="131" spans="1:26">
      <c r="A131" s="577"/>
      <c r="B131" s="578"/>
      <c r="C131" s="578"/>
      <c r="D131" s="578"/>
      <c r="E131" s="578"/>
      <c r="F131" s="577"/>
      <c r="G131" s="577"/>
      <c r="H131" s="577"/>
      <c r="I131" s="577"/>
      <c r="J131" s="577"/>
      <c r="K131" s="577"/>
      <c r="L131" s="577"/>
      <c r="M131" s="577"/>
      <c r="N131" s="577"/>
      <c r="O131" s="577"/>
      <c r="P131" s="577"/>
      <c r="Q131" s="577"/>
      <c r="R131" s="577"/>
      <c r="S131" s="577"/>
      <c r="T131" s="577"/>
      <c r="U131" s="577"/>
      <c r="V131" s="578"/>
      <c r="W131" s="578"/>
      <c r="X131" s="578"/>
      <c r="Y131" s="578"/>
      <c r="Z131" s="578"/>
    </row>
    <row r="132" spans="1:26">
      <c r="A132" s="577"/>
      <c r="B132" s="578"/>
      <c r="C132" s="578"/>
      <c r="D132" s="578"/>
      <c r="E132" s="578"/>
      <c r="F132" s="577"/>
      <c r="G132" s="577"/>
      <c r="H132" s="577"/>
      <c r="I132" s="577"/>
      <c r="J132" s="577"/>
      <c r="K132" s="577"/>
      <c r="L132" s="577"/>
      <c r="M132" s="577"/>
      <c r="N132" s="577"/>
      <c r="O132" s="577"/>
      <c r="P132" s="577"/>
      <c r="Q132" s="577"/>
      <c r="R132" s="577"/>
      <c r="S132" s="577"/>
      <c r="T132" s="577"/>
      <c r="U132" s="577"/>
      <c r="V132" s="578"/>
      <c r="W132" s="578"/>
      <c r="X132" s="578"/>
      <c r="Y132" s="578"/>
      <c r="Z132" s="578"/>
    </row>
    <row r="133" spans="1:26">
      <c r="A133" s="577"/>
      <c r="B133" s="578"/>
      <c r="C133" s="578"/>
      <c r="D133" s="578"/>
      <c r="E133" s="578"/>
      <c r="F133" s="577"/>
      <c r="G133" s="577"/>
      <c r="H133" s="577"/>
      <c r="I133" s="577"/>
      <c r="J133" s="577"/>
      <c r="K133" s="577"/>
      <c r="L133" s="577"/>
      <c r="M133" s="577"/>
      <c r="N133" s="577"/>
      <c r="O133" s="577"/>
      <c r="P133" s="577"/>
      <c r="Q133" s="577"/>
      <c r="R133" s="577"/>
      <c r="S133" s="577"/>
      <c r="T133" s="577"/>
      <c r="U133" s="577"/>
      <c r="V133" s="578"/>
      <c r="W133" s="578"/>
      <c r="X133" s="578"/>
      <c r="Y133" s="578"/>
      <c r="Z133" s="578"/>
    </row>
    <row r="134" spans="1:26">
      <c r="A134" s="577"/>
      <c r="B134" s="578"/>
      <c r="C134" s="578"/>
      <c r="D134" s="578"/>
      <c r="E134" s="578"/>
      <c r="F134" s="577"/>
      <c r="G134" s="577"/>
      <c r="H134" s="577"/>
      <c r="I134" s="577"/>
      <c r="J134" s="577"/>
      <c r="K134" s="577"/>
      <c r="L134" s="577"/>
      <c r="M134" s="577"/>
      <c r="N134" s="577"/>
      <c r="O134" s="577"/>
      <c r="P134" s="577"/>
      <c r="Q134" s="577"/>
      <c r="R134" s="577"/>
      <c r="S134" s="577"/>
      <c r="T134" s="577"/>
      <c r="U134" s="577"/>
      <c r="V134" s="578"/>
      <c r="W134" s="578"/>
      <c r="X134" s="578"/>
      <c r="Y134" s="578"/>
      <c r="Z134" s="578"/>
    </row>
    <row r="135" spans="1:26">
      <c r="A135" s="577"/>
      <c r="B135" s="578"/>
      <c r="C135" s="578"/>
      <c r="D135" s="578"/>
      <c r="E135" s="578"/>
      <c r="F135" s="577"/>
      <c r="G135" s="577"/>
      <c r="H135" s="577"/>
      <c r="I135" s="577"/>
      <c r="J135" s="577"/>
      <c r="K135" s="577"/>
      <c r="L135" s="577"/>
      <c r="M135" s="577"/>
      <c r="N135" s="577"/>
      <c r="O135" s="577"/>
      <c r="P135" s="577"/>
      <c r="Q135" s="577"/>
      <c r="R135" s="577"/>
      <c r="S135" s="577"/>
      <c r="T135" s="577"/>
      <c r="U135" s="577"/>
      <c r="V135" s="578"/>
      <c r="W135" s="578"/>
      <c r="X135" s="578"/>
      <c r="Y135" s="578"/>
      <c r="Z135" s="578"/>
    </row>
    <row r="136" spans="1:26">
      <c r="A136" s="577"/>
      <c r="B136" s="578"/>
      <c r="C136" s="578"/>
      <c r="D136" s="578"/>
      <c r="E136" s="578"/>
      <c r="F136" s="577"/>
      <c r="G136" s="577"/>
      <c r="H136" s="577"/>
      <c r="I136" s="577"/>
      <c r="J136" s="577"/>
      <c r="K136" s="577"/>
      <c r="L136" s="577"/>
      <c r="M136" s="577"/>
      <c r="N136" s="577"/>
      <c r="O136" s="577"/>
      <c r="P136" s="577"/>
      <c r="Q136" s="577"/>
      <c r="R136" s="577"/>
      <c r="S136" s="577"/>
      <c r="T136" s="577"/>
      <c r="U136" s="577"/>
      <c r="V136" s="578"/>
      <c r="W136" s="578"/>
      <c r="X136" s="578"/>
      <c r="Y136" s="578"/>
      <c r="Z136" s="578"/>
    </row>
    <row r="137" spans="1:26">
      <c r="A137" s="577"/>
      <c r="B137" s="578"/>
      <c r="C137" s="578"/>
      <c r="D137" s="578"/>
      <c r="E137" s="578"/>
      <c r="F137" s="577"/>
      <c r="G137" s="577"/>
      <c r="H137" s="577"/>
      <c r="I137" s="577"/>
      <c r="J137" s="577"/>
      <c r="K137" s="577"/>
      <c r="L137" s="577"/>
      <c r="M137" s="577"/>
      <c r="N137" s="577"/>
      <c r="O137" s="577"/>
      <c r="P137" s="577"/>
      <c r="Q137" s="577"/>
      <c r="R137" s="577"/>
      <c r="S137" s="577"/>
      <c r="T137" s="577"/>
      <c r="U137" s="577"/>
      <c r="V137" s="578"/>
      <c r="W137" s="578"/>
      <c r="X137" s="578"/>
      <c r="Y137" s="578"/>
      <c r="Z137" s="578"/>
    </row>
    <row r="138" spans="1:26">
      <c r="A138" s="577"/>
      <c r="B138" s="578"/>
      <c r="C138" s="578"/>
      <c r="D138" s="578"/>
      <c r="E138" s="578"/>
      <c r="F138" s="577"/>
      <c r="G138" s="577"/>
      <c r="H138" s="577"/>
      <c r="I138" s="577"/>
      <c r="J138" s="577"/>
      <c r="K138" s="577"/>
      <c r="L138" s="577"/>
      <c r="M138" s="577"/>
      <c r="N138" s="577"/>
      <c r="O138" s="577"/>
      <c r="P138" s="577"/>
      <c r="Q138" s="577"/>
      <c r="R138" s="577"/>
      <c r="S138" s="577"/>
      <c r="T138" s="577"/>
      <c r="U138" s="577"/>
      <c r="V138" s="578"/>
      <c r="W138" s="578"/>
      <c r="X138" s="578"/>
      <c r="Y138" s="578"/>
      <c r="Z138" s="578"/>
    </row>
    <row r="139" spans="1:26">
      <c r="A139" s="577"/>
      <c r="B139" s="578"/>
      <c r="C139" s="578"/>
      <c r="D139" s="578"/>
      <c r="E139" s="578"/>
      <c r="F139" s="577"/>
      <c r="G139" s="577"/>
      <c r="H139" s="577"/>
      <c r="I139" s="577"/>
      <c r="J139" s="577"/>
      <c r="K139" s="577"/>
      <c r="L139" s="577"/>
      <c r="M139" s="577"/>
      <c r="N139" s="577"/>
      <c r="O139" s="577"/>
      <c r="P139" s="577"/>
      <c r="Q139" s="577"/>
      <c r="R139" s="577"/>
      <c r="S139" s="577"/>
      <c r="T139" s="577"/>
      <c r="U139" s="577"/>
      <c r="V139" s="578"/>
      <c r="W139" s="578"/>
      <c r="X139" s="578"/>
      <c r="Y139" s="578"/>
      <c r="Z139" s="578"/>
    </row>
    <row r="140" spans="1:26">
      <c r="A140" s="577"/>
      <c r="B140" s="578"/>
      <c r="C140" s="578"/>
      <c r="D140" s="578"/>
      <c r="E140" s="578"/>
      <c r="F140" s="577"/>
      <c r="G140" s="577"/>
      <c r="H140" s="577"/>
      <c r="I140" s="577"/>
      <c r="J140" s="577"/>
      <c r="K140" s="577"/>
      <c r="L140" s="577"/>
      <c r="M140" s="577"/>
      <c r="N140" s="577"/>
      <c r="O140" s="577"/>
      <c r="P140" s="577"/>
      <c r="Q140" s="577"/>
      <c r="R140" s="577"/>
      <c r="S140" s="577"/>
      <c r="T140" s="577"/>
      <c r="U140" s="577"/>
      <c r="V140" s="578"/>
      <c r="W140" s="578"/>
      <c r="X140" s="578"/>
      <c r="Y140" s="578"/>
      <c r="Z140" s="578"/>
    </row>
    <row r="141" spans="1:26">
      <c r="A141" s="577"/>
      <c r="B141" s="578"/>
      <c r="C141" s="578"/>
      <c r="D141" s="578"/>
      <c r="E141" s="578"/>
      <c r="F141" s="577"/>
      <c r="G141" s="577"/>
      <c r="H141" s="577"/>
      <c r="I141" s="577"/>
      <c r="J141" s="577"/>
      <c r="K141" s="577"/>
      <c r="L141" s="577"/>
      <c r="M141" s="577"/>
      <c r="N141" s="577"/>
      <c r="O141" s="577"/>
      <c r="P141" s="577"/>
      <c r="Q141" s="577"/>
      <c r="R141" s="577"/>
      <c r="S141" s="577"/>
      <c r="T141" s="577"/>
      <c r="U141" s="577"/>
      <c r="V141" s="578"/>
      <c r="W141" s="578"/>
      <c r="X141" s="578"/>
      <c r="Y141" s="578"/>
      <c r="Z141" s="578"/>
    </row>
    <row r="142" spans="1:26">
      <c r="A142" s="577"/>
      <c r="B142" s="578"/>
      <c r="C142" s="578"/>
      <c r="D142" s="578"/>
      <c r="E142" s="578"/>
      <c r="F142" s="577"/>
      <c r="G142" s="577"/>
      <c r="H142" s="577"/>
      <c r="I142" s="577"/>
      <c r="J142" s="577"/>
      <c r="K142" s="577"/>
      <c r="L142" s="577"/>
      <c r="M142" s="577"/>
      <c r="N142" s="577"/>
      <c r="O142" s="577"/>
      <c r="P142" s="577"/>
      <c r="Q142" s="577"/>
      <c r="R142" s="577"/>
      <c r="S142" s="577"/>
      <c r="T142" s="577"/>
      <c r="U142" s="577"/>
      <c r="V142" s="578"/>
      <c r="W142" s="578"/>
      <c r="X142" s="578"/>
      <c r="Y142" s="578"/>
      <c r="Z142" s="578"/>
    </row>
    <row r="143" spans="1:26">
      <c r="A143" s="577"/>
      <c r="B143" s="578"/>
      <c r="C143" s="578"/>
      <c r="D143" s="578"/>
      <c r="E143" s="578"/>
      <c r="F143" s="577"/>
      <c r="G143" s="577"/>
      <c r="H143" s="577"/>
      <c r="I143" s="577"/>
      <c r="J143" s="577"/>
      <c r="K143" s="577"/>
      <c r="L143" s="577"/>
      <c r="M143" s="577"/>
      <c r="N143" s="577"/>
      <c r="O143" s="577"/>
      <c r="P143" s="577"/>
      <c r="Q143" s="577"/>
      <c r="R143" s="577"/>
      <c r="S143" s="577"/>
      <c r="T143" s="577"/>
      <c r="U143" s="577"/>
      <c r="V143" s="578"/>
      <c r="W143" s="578"/>
      <c r="X143" s="578"/>
      <c r="Y143" s="578"/>
      <c r="Z143" s="578"/>
    </row>
    <row r="144" spans="1:26">
      <c r="A144" s="577"/>
      <c r="B144" s="578"/>
      <c r="C144" s="578"/>
      <c r="D144" s="578"/>
      <c r="E144" s="578"/>
      <c r="F144" s="577"/>
      <c r="G144" s="577"/>
      <c r="H144" s="577"/>
      <c r="I144" s="577"/>
      <c r="J144" s="577"/>
      <c r="K144" s="577"/>
      <c r="L144" s="577"/>
      <c r="M144" s="577"/>
      <c r="N144" s="577"/>
      <c r="O144" s="577"/>
      <c r="P144" s="577"/>
      <c r="Q144" s="577"/>
      <c r="R144" s="577"/>
      <c r="S144" s="577"/>
      <c r="T144" s="577"/>
      <c r="U144" s="577"/>
      <c r="V144" s="578"/>
      <c r="W144" s="578"/>
      <c r="X144" s="578"/>
      <c r="Y144" s="578"/>
      <c r="Z144" s="578"/>
    </row>
    <row r="145" spans="1:26">
      <c r="A145" s="577"/>
      <c r="B145" s="578"/>
      <c r="C145" s="578"/>
      <c r="D145" s="578"/>
      <c r="E145" s="578"/>
      <c r="F145" s="577"/>
      <c r="G145" s="577"/>
      <c r="H145" s="577"/>
      <c r="I145" s="577"/>
      <c r="J145" s="577"/>
      <c r="K145" s="577"/>
      <c r="L145" s="577"/>
      <c r="M145" s="577"/>
      <c r="N145" s="577"/>
      <c r="O145" s="577"/>
      <c r="P145" s="577"/>
      <c r="Q145" s="577"/>
      <c r="R145" s="577"/>
      <c r="S145" s="577"/>
      <c r="T145" s="577"/>
      <c r="U145" s="577"/>
      <c r="V145" s="578"/>
      <c r="W145" s="578"/>
      <c r="X145" s="578"/>
      <c r="Y145" s="578"/>
      <c r="Z145" s="578"/>
    </row>
    <row r="146" spans="1:26">
      <c r="A146" s="577"/>
      <c r="B146" s="578"/>
      <c r="C146" s="578"/>
      <c r="D146" s="578"/>
      <c r="E146" s="578"/>
      <c r="F146" s="577"/>
      <c r="G146" s="577"/>
      <c r="H146" s="577"/>
      <c r="I146" s="577"/>
      <c r="J146" s="577"/>
      <c r="K146" s="577"/>
      <c r="L146" s="577"/>
      <c r="M146" s="577"/>
      <c r="N146" s="577"/>
      <c r="O146" s="577"/>
      <c r="P146" s="577"/>
      <c r="Q146" s="577"/>
      <c r="R146" s="577"/>
      <c r="S146" s="577"/>
      <c r="T146" s="577"/>
      <c r="U146" s="577"/>
      <c r="V146" s="578"/>
      <c r="W146" s="578"/>
      <c r="X146" s="578"/>
      <c r="Y146" s="578"/>
      <c r="Z146" s="578"/>
    </row>
    <row r="147" spans="1:26">
      <c r="A147" s="577"/>
      <c r="B147" s="578"/>
      <c r="C147" s="578"/>
      <c r="D147" s="578"/>
      <c r="E147" s="578"/>
      <c r="F147" s="577"/>
      <c r="G147" s="577"/>
      <c r="H147" s="577"/>
      <c r="I147" s="577"/>
      <c r="J147" s="577"/>
      <c r="K147" s="577"/>
      <c r="L147" s="577"/>
      <c r="M147" s="577"/>
      <c r="N147" s="577"/>
      <c r="O147" s="577"/>
      <c r="P147" s="577"/>
      <c r="Q147" s="577"/>
      <c r="R147" s="577"/>
      <c r="S147" s="577"/>
      <c r="T147" s="577"/>
      <c r="U147" s="577"/>
      <c r="V147" s="578"/>
      <c r="W147" s="578"/>
      <c r="X147" s="578"/>
      <c r="Y147" s="578"/>
      <c r="Z147" s="578"/>
    </row>
    <row r="148" spans="1:26">
      <c r="A148" s="577"/>
      <c r="B148" s="578"/>
      <c r="C148" s="578"/>
      <c r="D148" s="578"/>
      <c r="E148" s="578"/>
      <c r="F148" s="577"/>
      <c r="G148" s="577"/>
      <c r="H148" s="577"/>
      <c r="I148" s="577"/>
      <c r="J148" s="577"/>
      <c r="K148" s="577"/>
      <c r="L148" s="577"/>
      <c r="M148" s="577"/>
      <c r="N148" s="577"/>
      <c r="O148" s="577"/>
      <c r="P148" s="577"/>
      <c r="Q148" s="577"/>
      <c r="R148" s="577"/>
      <c r="S148" s="577"/>
      <c r="T148" s="577"/>
      <c r="U148" s="577"/>
      <c r="V148" s="578"/>
      <c r="W148" s="578"/>
      <c r="X148" s="578"/>
      <c r="Y148" s="578"/>
      <c r="Z148" s="578"/>
    </row>
    <row r="149" spans="1:26">
      <c r="A149" s="577"/>
      <c r="B149" s="578"/>
      <c r="C149" s="578"/>
      <c r="D149" s="578"/>
      <c r="E149" s="578"/>
      <c r="F149" s="577"/>
      <c r="G149" s="577"/>
      <c r="H149" s="577"/>
      <c r="I149" s="577"/>
      <c r="J149" s="577"/>
      <c r="K149" s="577"/>
      <c r="L149" s="577"/>
      <c r="M149" s="577"/>
      <c r="N149" s="577"/>
      <c r="O149" s="577"/>
      <c r="P149" s="577"/>
      <c r="Q149" s="577"/>
      <c r="R149" s="577"/>
      <c r="S149" s="577"/>
      <c r="T149" s="577"/>
      <c r="U149" s="577"/>
      <c r="V149" s="578"/>
      <c r="W149" s="578"/>
      <c r="X149" s="578"/>
      <c r="Y149" s="578"/>
      <c r="Z149" s="578"/>
    </row>
    <row r="150" spans="1:26">
      <c r="A150" s="577"/>
      <c r="B150" s="578"/>
      <c r="C150" s="578"/>
      <c r="D150" s="578"/>
      <c r="E150" s="578"/>
      <c r="F150" s="577"/>
      <c r="G150" s="577"/>
      <c r="H150" s="577"/>
      <c r="I150" s="577"/>
      <c r="J150" s="577"/>
      <c r="K150" s="577"/>
      <c r="L150" s="577"/>
      <c r="M150" s="577"/>
      <c r="N150" s="577"/>
      <c r="O150" s="577"/>
      <c r="P150" s="577"/>
      <c r="Q150" s="577"/>
      <c r="R150" s="577"/>
      <c r="S150" s="577"/>
      <c r="T150" s="577"/>
      <c r="U150" s="577"/>
      <c r="V150" s="578"/>
      <c r="W150" s="578"/>
      <c r="X150" s="578"/>
      <c r="Y150" s="578"/>
      <c r="Z150" s="578"/>
    </row>
    <row r="151" spans="1:26">
      <c r="A151" s="577"/>
      <c r="B151" s="578"/>
      <c r="C151" s="578"/>
      <c r="D151" s="578"/>
      <c r="E151" s="578"/>
      <c r="F151" s="577"/>
      <c r="G151" s="577"/>
      <c r="H151" s="577"/>
      <c r="I151" s="577"/>
      <c r="J151" s="577"/>
      <c r="K151" s="577"/>
      <c r="L151" s="577"/>
      <c r="M151" s="577"/>
      <c r="N151" s="577"/>
      <c r="O151" s="577"/>
      <c r="P151" s="577"/>
      <c r="Q151" s="577"/>
      <c r="R151" s="577"/>
      <c r="S151" s="577"/>
      <c r="T151" s="577"/>
      <c r="U151" s="577"/>
      <c r="V151" s="578"/>
      <c r="W151" s="578"/>
      <c r="X151" s="578"/>
      <c r="Y151" s="578"/>
      <c r="Z151" s="578"/>
    </row>
    <row r="152" spans="1:26">
      <c r="A152" s="577"/>
      <c r="B152" s="578"/>
      <c r="C152" s="578"/>
      <c r="D152" s="578"/>
      <c r="E152" s="578"/>
      <c r="F152" s="577"/>
      <c r="G152" s="577"/>
      <c r="H152" s="577"/>
      <c r="I152" s="577"/>
      <c r="J152" s="577"/>
      <c r="K152" s="577"/>
      <c r="L152" s="577"/>
      <c r="M152" s="577"/>
      <c r="N152" s="577"/>
      <c r="O152" s="577"/>
      <c r="P152" s="577"/>
      <c r="Q152" s="577"/>
      <c r="R152" s="577"/>
      <c r="S152" s="577"/>
      <c r="T152" s="577"/>
      <c r="U152" s="577"/>
      <c r="V152" s="578"/>
      <c r="W152" s="578"/>
      <c r="X152" s="578"/>
      <c r="Y152" s="578"/>
      <c r="Z152" s="578"/>
    </row>
    <row r="153" spans="1:26">
      <c r="A153" s="577"/>
      <c r="B153" s="578"/>
      <c r="C153" s="578"/>
      <c r="D153" s="578"/>
      <c r="E153" s="578"/>
      <c r="F153" s="577"/>
      <c r="G153" s="577"/>
      <c r="H153" s="577"/>
      <c r="I153" s="577"/>
      <c r="J153" s="577"/>
      <c r="K153" s="577"/>
      <c r="L153" s="577"/>
      <c r="M153" s="577"/>
      <c r="N153" s="577"/>
      <c r="O153" s="577"/>
      <c r="P153" s="577"/>
      <c r="Q153" s="577"/>
      <c r="R153" s="577"/>
      <c r="S153" s="577"/>
      <c r="T153" s="577"/>
      <c r="U153" s="577"/>
      <c r="V153" s="578"/>
      <c r="W153" s="578"/>
      <c r="X153" s="578"/>
      <c r="Y153" s="578"/>
      <c r="Z153" s="578"/>
    </row>
    <row r="154" spans="1:26">
      <c r="A154" s="577"/>
      <c r="B154" s="578"/>
      <c r="C154" s="578"/>
      <c r="D154" s="578"/>
      <c r="E154" s="578"/>
      <c r="F154" s="577"/>
      <c r="G154" s="577"/>
      <c r="H154" s="577"/>
      <c r="I154" s="577"/>
      <c r="J154" s="577"/>
      <c r="K154" s="577"/>
      <c r="L154" s="577"/>
      <c r="M154" s="577"/>
      <c r="N154" s="577"/>
      <c r="O154" s="577"/>
      <c r="P154" s="577"/>
      <c r="Q154" s="577"/>
      <c r="R154" s="577"/>
      <c r="S154" s="577"/>
      <c r="T154" s="577"/>
      <c r="U154" s="577"/>
      <c r="V154" s="578"/>
      <c r="W154" s="578"/>
      <c r="X154" s="578"/>
      <c r="Y154" s="578"/>
      <c r="Z154" s="578"/>
    </row>
    <row r="155" spans="1:26">
      <c r="A155" s="577"/>
      <c r="B155" s="578"/>
      <c r="C155" s="578"/>
      <c r="D155" s="578"/>
      <c r="E155" s="578"/>
      <c r="F155" s="577"/>
      <c r="G155" s="577"/>
      <c r="H155" s="577"/>
      <c r="I155" s="577"/>
      <c r="J155" s="577"/>
      <c r="K155" s="577"/>
      <c r="L155" s="577"/>
      <c r="M155" s="577"/>
      <c r="N155" s="577"/>
      <c r="O155" s="577"/>
      <c r="P155" s="577"/>
      <c r="Q155" s="577"/>
      <c r="R155" s="577"/>
      <c r="S155" s="577"/>
      <c r="T155" s="577"/>
      <c r="U155" s="577"/>
      <c r="V155" s="578"/>
      <c r="W155" s="578"/>
      <c r="X155" s="578"/>
      <c r="Y155" s="578"/>
      <c r="Z155" s="578"/>
    </row>
    <row r="156" spans="1:26">
      <c r="A156" s="577"/>
      <c r="B156" s="578"/>
      <c r="C156" s="578"/>
      <c r="D156" s="578"/>
      <c r="E156" s="578"/>
      <c r="F156" s="577"/>
      <c r="G156" s="577"/>
      <c r="H156" s="577"/>
      <c r="I156" s="577"/>
      <c r="J156" s="577"/>
      <c r="K156" s="577"/>
      <c r="L156" s="577"/>
      <c r="M156" s="577"/>
      <c r="N156" s="577"/>
      <c r="O156" s="577"/>
      <c r="P156" s="577"/>
      <c r="Q156" s="577"/>
      <c r="R156" s="577"/>
      <c r="S156" s="577"/>
      <c r="T156" s="577"/>
      <c r="U156" s="577"/>
      <c r="V156" s="578"/>
      <c r="W156" s="578"/>
      <c r="X156" s="578"/>
      <c r="Y156" s="578"/>
      <c r="Z156" s="578"/>
    </row>
    <row r="157" spans="1:26">
      <c r="A157" s="577"/>
      <c r="B157" s="578"/>
      <c r="C157" s="578"/>
      <c r="D157" s="578"/>
      <c r="E157" s="578"/>
      <c r="F157" s="577"/>
      <c r="G157" s="577"/>
      <c r="H157" s="577"/>
      <c r="I157" s="577"/>
      <c r="J157" s="577"/>
      <c r="K157" s="577"/>
      <c r="L157" s="577"/>
      <c r="M157" s="577"/>
      <c r="N157" s="577"/>
      <c r="O157" s="577"/>
      <c r="P157" s="577"/>
      <c r="Q157" s="577"/>
      <c r="R157" s="577"/>
      <c r="S157" s="577"/>
      <c r="T157" s="577"/>
      <c r="U157" s="577"/>
      <c r="V157" s="578"/>
      <c r="W157" s="578"/>
      <c r="X157" s="578"/>
      <c r="Y157" s="578"/>
      <c r="Z157" s="578"/>
    </row>
    <row r="158" spans="1:26">
      <c r="A158" s="577"/>
      <c r="B158" s="578"/>
      <c r="C158" s="578"/>
      <c r="D158" s="578"/>
      <c r="E158" s="578"/>
      <c r="F158" s="577"/>
      <c r="G158" s="577"/>
      <c r="H158" s="577"/>
      <c r="I158" s="577"/>
      <c r="J158" s="577"/>
      <c r="K158" s="577"/>
      <c r="L158" s="577"/>
      <c r="M158" s="577"/>
      <c r="N158" s="577"/>
      <c r="O158" s="577"/>
      <c r="P158" s="577"/>
      <c r="Q158" s="577"/>
      <c r="R158" s="577"/>
      <c r="S158" s="577"/>
      <c r="T158" s="577"/>
      <c r="U158" s="577"/>
      <c r="V158" s="578"/>
      <c r="W158" s="578"/>
      <c r="X158" s="578"/>
      <c r="Y158" s="578"/>
      <c r="Z158" s="578"/>
    </row>
    <row r="159" spans="1:26">
      <c r="A159" s="577"/>
      <c r="B159" s="578"/>
      <c r="C159" s="578"/>
      <c r="D159" s="578"/>
      <c r="E159" s="578"/>
      <c r="F159" s="577"/>
      <c r="G159" s="577"/>
      <c r="H159" s="577"/>
      <c r="I159" s="577"/>
      <c r="J159" s="577"/>
      <c r="K159" s="577"/>
      <c r="L159" s="577"/>
      <c r="M159" s="577"/>
      <c r="N159" s="577"/>
      <c r="O159" s="577"/>
      <c r="P159" s="577"/>
      <c r="Q159" s="577"/>
      <c r="R159" s="577"/>
      <c r="S159" s="577"/>
      <c r="T159" s="577"/>
      <c r="U159" s="577"/>
      <c r="V159" s="578"/>
      <c r="W159" s="578"/>
      <c r="X159" s="578"/>
      <c r="Y159" s="578"/>
      <c r="Z159" s="578"/>
    </row>
    <row r="160" spans="1:26">
      <c r="A160" s="577"/>
      <c r="B160" s="578"/>
      <c r="C160" s="578"/>
      <c r="D160" s="578"/>
      <c r="E160" s="578"/>
      <c r="F160" s="577"/>
      <c r="G160" s="577"/>
      <c r="H160" s="577"/>
      <c r="I160" s="577"/>
      <c r="J160" s="577"/>
      <c r="K160" s="577"/>
      <c r="L160" s="577"/>
      <c r="M160" s="577"/>
      <c r="N160" s="577"/>
      <c r="O160" s="577"/>
      <c r="P160" s="577"/>
      <c r="Q160" s="577"/>
      <c r="R160" s="577"/>
      <c r="S160" s="577"/>
      <c r="T160" s="577"/>
      <c r="U160" s="577"/>
      <c r="V160" s="578"/>
      <c r="W160" s="578"/>
      <c r="X160" s="578"/>
      <c r="Y160" s="578"/>
      <c r="Z160" s="578"/>
    </row>
    <row r="161" spans="1:26">
      <c r="A161" s="577"/>
      <c r="B161" s="578"/>
      <c r="C161" s="578"/>
      <c r="D161" s="578"/>
      <c r="E161" s="578"/>
      <c r="F161" s="577"/>
      <c r="G161" s="577"/>
      <c r="H161" s="577"/>
      <c r="I161" s="577"/>
      <c r="J161" s="577"/>
      <c r="K161" s="577"/>
      <c r="L161" s="577"/>
      <c r="M161" s="577"/>
      <c r="N161" s="577"/>
      <c r="O161" s="577"/>
      <c r="P161" s="577"/>
      <c r="Q161" s="577"/>
      <c r="R161" s="577"/>
      <c r="S161" s="577"/>
      <c r="T161" s="577"/>
      <c r="U161" s="577"/>
      <c r="V161" s="578"/>
      <c r="W161" s="578"/>
      <c r="X161" s="578"/>
      <c r="Y161" s="578"/>
      <c r="Z161" s="578"/>
    </row>
    <row r="162" spans="1:26">
      <c r="A162" s="577"/>
      <c r="B162" s="578"/>
      <c r="C162" s="578"/>
      <c r="D162" s="578"/>
      <c r="E162" s="578"/>
      <c r="F162" s="577"/>
      <c r="G162" s="577"/>
      <c r="H162" s="577"/>
      <c r="I162" s="577"/>
      <c r="J162" s="577"/>
      <c r="K162" s="577"/>
      <c r="L162" s="577"/>
      <c r="M162" s="577"/>
      <c r="N162" s="577"/>
      <c r="O162" s="577"/>
      <c r="P162" s="577"/>
      <c r="Q162" s="577"/>
      <c r="R162" s="577"/>
      <c r="S162" s="577"/>
      <c r="T162" s="577"/>
      <c r="U162" s="577"/>
      <c r="V162" s="578"/>
      <c r="W162" s="578"/>
      <c r="X162" s="578"/>
      <c r="Y162" s="578"/>
      <c r="Z162" s="578"/>
    </row>
    <row r="163" spans="1:26">
      <c r="A163" s="577"/>
      <c r="B163" s="578"/>
      <c r="C163" s="578"/>
      <c r="D163" s="578"/>
      <c r="E163" s="578"/>
      <c r="F163" s="577"/>
      <c r="G163" s="577"/>
      <c r="H163" s="577"/>
      <c r="I163" s="577"/>
      <c r="J163" s="577"/>
      <c r="K163" s="577"/>
      <c r="L163" s="577"/>
      <c r="M163" s="577"/>
      <c r="N163" s="577"/>
      <c r="O163" s="577"/>
      <c r="P163" s="577"/>
      <c r="Q163" s="577"/>
      <c r="R163" s="577"/>
      <c r="S163" s="577"/>
      <c r="T163" s="577"/>
      <c r="U163" s="577"/>
      <c r="V163" s="578"/>
      <c r="W163" s="578"/>
      <c r="X163" s="578"/>
      <c r="Y163" s="578"/>
      <c r="Z163" s="578"/>
    </row>
    <row r="164" spans="1:26">
      <c r="A164" s="577"/>
      <c r="B164" s="578"/>
      <c r="C164" s="578"/>
      <c r="D164" s="578"/>
      <c r="E164" s="578"/>
      <c r="F164" s="577"/>
      <c r="G164" s="577"/>
      <c r="H164" s="577"/>
      <c r="I164" s="577"/>
      <c r="J164" s="577"/>
      <c r="K164" s="577"/>
      <c r="L164" s="577"/>
      <c r="M164" s="577"/>
      <c r="N164" s="577"/>
      <c r="O164" s="577"/>
      <c r="P164" s="577"/>
      <c r="Q164" s="577"/>
      <c r="R164" s="577"/>
      <c r="S164" s="577"/>
      <c r="T164" s="577"/>
      <c r="U164" s="577"/>
      <c r="V164" s="578"/>
      <c r="W164" s="578"/>
      <c r="X164" s="578"/>
      <c r="Y164" s="578"/>
      <c r="Z164" s="578"/>
    </row>
    <row r="165" spans="1:26">
      <c r="A165" s="577"/>
      <c r="B165" s="578"/>
      <c r="C165" s="578"/>
      <c r="D165" s="578"/>
      <c r="E165" s="578"/>
      <c r="F165" s="577"/>
      <c r="G165" s="577"/>
      <c r="H165" s="577"/>
      <c r="I165" s="577"/>
      <c r="J165" s="577"/>
      <c r="K165" s="577"/>
      <c r="L165" s="577"/>
      <c r="M165" s="577"/>
      <c r="N165" s="577"/>
      <c r="O165" s="577"/>
      <c r="P165" s="577"/>
      <c r="Q165" s="577"/>
      <c r="R165" s="577"/>
      <c r="S165" s="577"/>
      <c r="T165" s="577"/>
      <c r="U165" s="577"/>
      <c r="V165" s="578"/>
      <c r="W165" s="578"/>
      <c r="X165" s="578"/>
      <c r="Y165" s="578"/>
      <c r="Z165" s="578"/>
    </row>
    <row r="166" spans="1:26">
      <c r="A166" s="577"/>
      <c r="B166" s="578"/>
      <c r="C166" s="578"/>
      <c r="D166" s="578"/>
      <c r="E166" s="578"/>
      <c r="F166" s="577"/>
      <c r="G166" s="577"/>
      <c r="H166" s="577"/>
      <c r="I166" s="577"/>
      <c r="J166" s="577"/>
      <c r="K166" s="577"/>
      <c r="L166" s="577"/>
      <c r="M166" s="577"/>
      <c r="N166" s="577"/>
      <c r="O166" s="577"/>
      <c r="P166" s="577"/>
      <c r="Q166" s="577"/>
      <c r="R166" s="577"/>
      <c r="S166" s="577"/>
      <c r="T166" s="577"/>
      <c r="U166" s="577"/>
      <c r="V166" s="578"/>
      <c r="W166" s="578"/>
      <c r="X166" s="578"/>
      <c r="Y166" s="578"/>
      <c r="Z166" s="578"/>
    </row>
    <row r="167" spans="1:26">
      <c r="A167" s="577"/>
      <c r="B167" s="578"/>
      <c r="C167" s="578"/>
      <c r="D167" s="578"/>
      <c r="E167" s="578"/>
      <c r="F167" s="577"/>
      <c r="G167" s="577"/>
      <c r="H167" s="577"/>
      <c r="I167" s="577"/>
      <c r="J167" s="577"/>
      <c r="K167" s="577"/>
      <c r="L167" s="577"/>
      <c r="M167" s="577"/>
      <c r="N167" s="577"/>
      <c r="O167" s="577"/>
      <c r="P167" s="577"/>
      <c r="Q167" s="577"/>
      <c r="R167" s="577"/>
      <c r="S167" s="577"/>
      <c r="T167" s="577"/>
      <c r="U167" s="577"/>
      <c r="V167" s="578"/>
      <c r="W167" s="578"/>
      <c r="X167" s="578"/>
      <c r="Y167" s="578"/>
      <c r="Z167" s="578"/>
    </row>
    <row r="168" spans="1:26">
      <c r="A168" s="577"/>
      <c r="B168" s="578"/>
      <c r="C168" s="578"/>
      <c r="D168" s="578"/>
      <c r="E168" s="578"/>
      <c r="F168" s="577"/>
      <c r="G168" s="577"/>
      <c r="H168" s="577"/>
      <c r="I168" s="577"/>
      <c r="J168" s="577"/>
      <c r="K168" s="577"/>
      <c r="L168" s="577"/>
      <c r="M168" s="577"/>
      <c r="N168" s="577"/>
      <c r="O168" s="577"/>
      <c r="P168" s="577"/>
      <c r="Q168" s="577"/>
      <c r="R168" s="577"/>
      <c r="S168" s="577"/>
      <c r="T168" s="577"/>
      <c r="U168" s="577"/>
      <c r="V168" s="578"/>
      <c r="W168" s="578"/>
      <c r="X168" s="578"/>
      <c r="Y168" s="578"/>
      <c r="Z168" s="578"/>
    </row>
    <row r="169" spans="1:26">
      <c r="A169" s="577"/>
      <c r="B169" s="578"/>
      <c r="C169" s="578"/>
      <c r="D169" s="578"/>
      <c r="E169" s="578"/>
      <c r="F169" s="577"/>
      <c r="G169" s="577"/>
      <c r="H169" s="577"/>
      <c r="I169" s="577"/>
      <c r="J169" s="577"/>
      <c r="K169" s="577"/>
      <c r="L169" s="577"/>
      <c r="M169" s="577"/>
      <c r="N169" s="577"/>
      <c r="O169" s="577"/>
      <c r="P169" s="577"/>
      <c r="Q169" s="577"/>
      <c r="R169" s="577"/>
      <c r="S169" s="577"/>
      <c r="T169" s="577"/>
      <c r="U169" s="577"/>
      <c r="V169" s="578"/>
      <c r="W169" s="578"/>
      <c r="X169" s="578"/>
      <c r="Y169" s="578"/>
      <c r="Z169" s="578"/>
    </row>
    <row r="170" spans="1:26">
      <c r="A170" s="577"/>
      <c r="B170" s="578"/>
      <c r="C170" s="578"/>
      <c r="D170" s="578"/>
      <c r="E170" s="578"/>
      <c r="F170" s="577"/>
      <c r="G170" s="577"/>
      <c r="H170" s="577"/>
      <c r="I170" s="577"/>
      <c r="J170" s="577"/>
      <c r="K170" s="577"/>
      <c r="L170" s="577"/>
      <c r="M170" s="577"/>
      <c r="N170" s="577"/>
      <c r="O170" s="577"/>
      <c r="P170" s="577"/>
      <c r="Q170" s="577"/>
      <c r="R170" s="577"/>
      <c r="S170" s="577"/>
      <c r="T170" s="577"/>
      <c r="U170" s="577"/>
      <c r="V170" s="578"/>
      <c r="W170" s="578"/>
      <c r="X170" s="578"/>
      <c r="Y170" s="578"/>
      <c r="Z170" s="578"/>
    </row>
    <row r="171" spans="1:26">
      <c r="A171" s="577"/>
      <c r="B171" s="578"/>
      <c r="C171" s="578"/>
      <c r="D171" s="578"/>
      <c r="E171" s="578"/>
      <c r="F171" s="577"/>
      <c r="G171" s="577"/>
      <c r="H171" s="577"/>
      <c r="I171" s="577"/>
      <c r="J171" s="577"/>
      <c r="K171" s="577"/>
      <c r="L171" s="577"/>
      <c r="M171" s="577"/>
      <c r="N171" s="577"/>
      <c r="O171" s="577"/>
      <c r="P171" s="577"/>
      <c r="Q171" s="577"/>
      <c r="R171" s="577"/>
      <c r="S171" s="577"/>
      <c r="T171" s="577"/>
      <c r="U171" s="577"/>
      <c r="V171" s="578"/>
      <c r="W171" s="578"/>
      <c r="X171" s="578"/>
      <c r="Y171" s="578"/>
      <c r="Z171" s="578"/>
    </row>
    <row r="172" spans="1:26">
      <c r="A172" s="577"/>
      <c r="B172" s="578"/>
      <c r="C172" s="578"/>
      <c r="D172" s="578"/>
      <c r="E172" s="578"/>
      <c r="F172" s="577"/>
      <c r="G172" s="577"/>
      <c r="H172" s="577"/>
      <c r="I172" s="577"/>
      <c r="J172" s="577"/>
      <c r="K172" s="577"/>
      <c r="L172" s="577"/>
      <c r="M172" s="577"/>
      <c r="N172" s="577"/>
      <c r="O172" s="577"/>
      <c r="P172" s="577"/>
      <c r="Q172" s="577"/>
      <c r="R172" s="577"/>
      <c r="S172" s="577"/>
      <c r="T172" s="577"/>
      <c r="U172" s="577"/>
      <c r="V172" s="578"/>
      <c r="W172" s="578"/>
      <c r="X172" s="578"/>
      <c r="Y172" s="578"/>
      <c r="Z172" s="578"/>
    </row>
    <row r="173" spans="1:26">
      <c r="A173" s="577"/>
      <c r="B173" s="578"/>
      <c r="C173" s="578"/>
      <c r="D173" s="578"/>
      <c r="E173" s="578"/>
      <c r="F173" s="577"/>
      <c r="G173" s="577"/>
      <c r="H173" s="577"/>
      <c r="I173" s="577"/>
      <c r="J173" s="577"/>
      <c r="K173" s="577"/>
      <c r="L173" s="577"/>
      <c r="M173" s="577"/>
      <c r="N173" s="577"/>
      <c r="O173" s="577"/>
      <c r="P173" s="577"/>
      <c r="Q173" s="577"/>
      <c r="R173" s="577"/>
      <c r="S173" s="577"/>
      <c r="T173" s="577"/>
      <c r="U173" s="577"/>
      <c r="V173" s="578"/>
      <c r="W173" s="578"/>
      <c r="X173" s="578"/>
      <c r="Y173" s="578"/>
      <c r="Z173" s="578"/>
    </row>
    <row r="174" spans="1:26">
      <c r="A174" s="577"/>
      <c r="B174" s="578"/>
      <c r="C174" s="578"/>
      <c r="D174" s="578"/>
      <c r="E174" s="578"/>
      <c r="F174" s="577"/>
      <c r="G174" s="577"/>
      <c r="H174" s="577"/>
      <c r="I174" s="577"/>
      <c r="J174" s="577"/>
      <c r="K174" s="577"/>
      <c r="L174" s="577"/>
      <c r="M174" s="577"/>
      <c r="N174" s="577"/>
      <c r="O174" s="577"/>
      <c r="P174" s="577"/>
      <c r="Q174" s="577"/>
      <c r="R174" s="577"/>
      <c r="S174" s="577"/>
      <c r="T174" s="577"/>
      <c r="U174" s="577"/>
      <c r="V174" s="578"/>
      <c r="W174" s="578"/>
      <c r="X174" s="578"/>
      <c r="Y174" s="578"/>
      <c r="Z174" s="578"/>
    </row>
    <row r="175" spans="1:26">
      <c r="A175" s="577"/>
      <c r="B175" s="578"/>
      <c r="C175" s="578"/>
      <c r="D175" s="578"/>
      <c r="E175" s="578"/>
      <c r="F175" s="577"/>
      <c r="G175" s="577"/>
      <c r="H175" s="577"/>
      <c r="I175" s="577"/>
      <c r="J175" s="577"/>
      <c r="K175" s="577"/>
      <c r="L175" s="577"/>
      <c r="M175" s="577"/>
      <c r="N175" s="577"/>
      <c r="O175" s="577"/>
      <c r="P175" s="577"/>
      <c r="Q175" s="577"/>
      <c r="R175" s="577"/>
      <c r="S175" s="577"/>
      <c r="T175" s="577"/>
      <c r="U175" s="577"/>
      <c r="V175" s="578"/>
      <c r="W175" s="578"/>
      <c r="X175" s="578"/>
      <c r="Y175" s="578"/>
      <c r="Z175" s="578"/>
    </row>
    <row r="176" spans="1:26">
      <c r="A176" s="577"/>
      <c r="B176" s="578"/>
      <c r="C176" s="578"/>
      <c r="D176" s="578"/>
      <c r="E176" s="578"/>
      <c r="F176" s="577"/>
      <c r="G176" s="577"/>
      <c r="H176" s="577"/>
      <c r="I176" s="577"/>
      <c r="J176" s="577"/>
      <c r="K176" s="577"/>
      <c r="L176" s="577"/>
      <c r="M176" s="577"/>
      <c r="N176" s="577"/>
      <c r="O176" s="577"/>
      <c r="P176" s="577"/>
      <c r="Q176" s="577"/>
      <c r="R176" s="577"/>
      <c r="S176" s="577"/>
      <c r="T176" s="577"/>
      <c r="U176" s="577"/>
      <c r="V176" s="578"/>
      <c r="W176" s="578"/>
      <c r="X176" s="578"/>
      <c r="Y176" s="578"/>
      <c r="Z176" s="578"/>
    </row>
    <row r="177" spans="1:26">
      <c r="A177" s="577"/>
      <c r="B177" s="578"/>
      <c r="C177" s="578"/>
      <c r="D177" s="578"/>
      <c r="E177" s="578"/>
      <c r="F177" s="577"/>
      <c r="G177" s="577"/>
      <c r="H177" s="577"/>
      <c r="I177" s="577"/>
      <c r="J177" s="577"/>
      <c r="K177" s="577"/>
      <c r="L177" s="577"/>
      <c r="M177" s="577"/>
      <c r="N177" s="577"/>
      <c r="O177" s="577"/>
      <c r="P177" s="577"/>
      <c r="Q177" s="577"/>
      <c r="R177" s="577"/>
      <c r="S177" s="577"/>
      <c r="T177" s="577"/>
      <c r="U177" s="577"/>
      <c r="V177" s="578"/>
      <c r="W177" s="578"/>
      <c r="X177" s="578"/>
      <c r="Y177" s="578"/>
      <c r="Z177" s="578"/>
    </row>
    <row r="178" spans="1:26">
      <c r="A178" s="577"/>
      <c r="B178" s="578"/>
      <c r="C178" s="578"/>
      <c r="D178" s="578"/>
      <c r="E178" s="578"/>
      <c r="F178" s="577"/>
      <c r="G178" s="577"/>
      <c r="H178" s="577"/>
      <c r="I178" s="577"/>
      <c r="J178" s="577"/>
      <c r="K178" s="577"/>
      <c r="L178" s="577"/>
      <c r="M178" s="577"/>
      <c r="N178" s="577"/>
      <c r="O178" s="577"/>
      <c r="P178" s="577"/>
      <c r="Q178" s="577"/>
      <c r="R178" s="577"/>
      <c r="S178" s="577"/>
      <c r="T178" s="577"/>
      <c r="U178" s="577"/>
      <c r="V178" s="578"/>
      <c r="W178" s="578"/>
      <c r="X178" s="578"/>
      <c r="Y178" s="578"/>
      <c r="Z178" s="578"/>
    </row>
    <row r="179" spans="1:26">
      <c r="A179" s="577"/>
      <c r="B179" s="578"/>
      <c r="C179" s="578"/>
      <c r="D179" s="578"/>
      <c r="E179" s="578"/>
      <c r="F179" s="577"/>
      <c r="G179" s="577"/>
      <c r="H179" s="577"/>
      <c r="I179" s="577"/>
      <c r="J179" s="577"/>
      <c r="K179" s="577"/>
      <c r="L179" s="577"/>
      <c r="M179" s="577"/>
      <c r="N179" s="577"/>
      <c r="O179" s="577"/>
      <c r="P179" s="577"/>
      <c r="Q179" s="577"/>
      <c r="R179" s="577"/>
      <c r="S179" s="577"/>
      <c r="T179" s="577"/>
      <c r="U179" s="577"/>
      <c r="V179" s="578"/>
      <c r="W179" s="578"/>
      <c r="X179" s="578"/>
      <c r="Y179" s="578"/>
      <c r="Z179" s="578"/>
    </row>
    <row r="180" spans="1:26">
      <c r="A180" s="577"/>
      <c r="B180" s="578"/>
      <c r="C180" s="578"/>
      <c r="D180" s="578"/>
      <c r="E180" s="578"/>
      <c r="F180" s="577"/>
      <c r="G180" s="577"/>
      <c r="H180" s="577"/>
      <c r="I180" s="577"/>
      <c r="J180" s="577"/>
      <c r="K180" s="577"/>
      <c r="L180" s="577"/>
      <c r="M180" s="577"/>
      <c r="N180" s="577"/>
      <c r="O180" s="577"/>
      <c r="P180" s="577"/>
      <c r="Q180" s="577"/>
      <c r="R180" s="577"/>
      <c r="S180" s="577"/>
      <c r="T180" s="577"/>
      <c r="U180" s="577"/>
      <c r="V180" s="578"/>
      <c r="W180" s="578"/>
      <c r="X180" s="578"/>
      <c r="Y180" s="578"/>
      <c r="Z180" s="578"/>
    </row>
    <row r="181" spans="1:26">
      <c r="A181" s="577"/>
      <c r="B181" s="578"/>
      <c r="C181" s="578"/>
      <c r="D181" s="578"/>
      <c r="E181" s="578"/>
      <c r="F181" s="577"/>
      <c r="G181" s="577"/>
      <c r="H181" s="577"/>
      <c r="I181" s="577"/>
      <c r="J181" s="577"/>
      <c r="K181" s="577"/>
      <c r="L181" s="577"/>
      <c r="M181" s="577"/>
      <c r="N181" s="577"/>
      <c r="O181" s="577"/>
      <c r="P181" s="577"/>
      <c r="Q181" s="577"/>
      <c r="R181" s="577"/>
      <c r="S181" s="577"/>
      <c r="T181" s="577"/>
      <c r="U181" s="577"/>
      <c r="V181" s="578"/>
      <c r="W181" s="578"/>
      <c r="X181" s="578"/>
      <c r="Y181" s="578"/>
      <c r="Z181" s="578"/>
    </row>
    <row r="182" spans="1:26">
      <c r="A182" s="577"/>
      <c r="B182" s="578"/>
      <c r="C182" s="578"/>
      <c r="D182" s="578"/>
      <c r="E182" s="578"/>
      <c r="F182" s="577"/>
      <c r="G182" s="577"/>
      <c r="H182" s="577"/>
      <c r="I182" s="577"/>
      <c r="J182" s="577"/>
      <c r="K182" s="577"/>
      <c r="L182" s="577"/>
      <c r="M182" s="577"/>
      <c r="N182" s="577"/>
      <c r="O182" s="577"/>
      <c r="P182" s="577"/>
      <c r="Q182" s="577"/>
      <c r="R182" s="577"/>
      <c r="S182" s="577"/>
      <c r="T182" s="577"/>
      <c r="U182" s="577"/>
      <c r="V182" s="578"/>
      <c r="W182" s="578"/>
      <c r="X182" s="578"/>
      <c r="Y182" s="578"/>
      <c r="Z182" s="578"/>
    </row>
    <row r="183" spans="1:26">
      <c r="A183" s="577"/>
      <c r="B183" s="578"/>
      <c r="C183" s="578"/>
      <c r="D183" s="578"/>
      <c r="E183" s="578"/>
      <c r="F183" s="577"/>
      <c r="G183" s="577"/>
      <c r="H183" s="577"/>
      <c r="I183" s="577"/>
      <c r="J183" s="577"/>
      <c r="K183" s="577"/>
      <c r="L183" s="577"/>
      <c r="M183" s="577"/>
      <c r="N183" s="577"/>
      <c r="O183" s="577"/>
      <c r="P183" s="577"/>
      <c r="Q183" s="577"/>
      <c r="R183" s="577"/>
      <c r="S183" s="577"/>
      <c r="T183" s="577"/>
      <c r="U183" s="577"/>
      <c r="V183" s="578"/>
      <c r="W183" s="578"/>
      <c r="X183" s="578"/>
      <c r="Y183" s="578"/>
      <c r="Z183" s="578"/>
    </row>
    <row r="184" spans="1:26">
      <c r="A184" s="577"/>
      <c r="B184" s="578"/>
      <c r="C184" s="578"/>
      <c r="D184" s="578"/>
      <c r="E184" s="578"/>
      <c r="F184" s="577"/>
      <c r="G184" s="577"/>
      <c r="H184" s="577"/>
      <c r="I184" s="577"/>
      <c r="J184" s="577"/>
      <c r="K184" s="577"/>
      <c r="L184" s="577"/>
      <c r="M184" s="577"/>
      <c r="N184" s="577"/>
      <c r="O184" s="577"/>
      <c r="P184" s="577"/>
      <c r="Q184" s="577"/>
      <c r="R184" s="577"/>
      <c r="S184" s="577"/>
      <c r="T184" s="577"/>
      <c r="U184" s="577"/>
      <c r="V184" s="578"/>
      <c r="W184" s="578"/>
      <c r="X184" s="578"/>
      <c r="Y184" s="578"/>
      <c r="Z184" s="578"/>
    </row>
    <row r="185" spans="1:26">
      <c r="A185" s="577"/>
      <c r="B185" s="578"/>
      <c r="C185" s="578"/>
      <c r="D185" s="578"/>
      <c r="E185" s="578"/>
      <c r="F185" s="577"/>
      <c r="G185" s="577"/>
      <c r="H185" s="577"/>
      <c r="I185" s="577"/>
      <c r="J185" s="577"/>
      <c r="K185" s="577"/>
      <c r="L185" s="577"/>
      <c r="M185" s="577"/>
      <c r="N185" s="577"/>
      <c r="O185" s="577"/>
      <c r="P185" s="577"/>
      <c r="Q185" s="577"/>
      <c r="R185" s="577"/>
      <c r="S185" s="577"/>
      <c r="T185" s="577"/>
      <c r="U185" s="577"/>
      <c r="V185" s="578"/>
      <c r="W185" s="578"/>
      <c r="X185" s="578"/>
      <c r="Y185" s="578"/>
      <c r="Z185" s="578"/>
    </row>
    <row r="186" spans="1:26">
      <c r="A186" s="577"/>
      <c r="B186" s="578"/>
      <c r="C186" s="578"/>
      <c r="D186" s="578"/>
      <c r="E186" s="578"/>
      <c r="F186" s="577"/>
      <c r="G186" s="577"/>
      <c r="H186" s="577"/>
      <c r="I186" s="577"/>
      <c r="J186" s="577"/>
      <c r="K186" s="577"/>
      <c r="L186" s="577"/>
      <c r="M186" s="577"/>
      <c r="N186" s="577"/>
      <c r="O186" s="577"/>
      <c r="P186" s="577"/>
      <c r="Q186" s="577"/>
      <c r="R186" s="577"/>
      <c r="S186" s="577"/>
      <c r="T186" s="577"/>
      <c r="U186" s="577"/>
      <c r="V186" s="578"/>
      <c r="W186" s="578"/>
      <c r="X186" s="578"/>
      <c r="Y186" s="578"/>
      <c r="Z186" s="578"/>
    </row>
    <row r="187" spans="1:26">
      <c r="A187" s="577"/>
      <c r="B187" s="578"/>
      <c r="C187" s="578"/>
      <c r="D187" s="578"/>
      <c r="E187" s="578"/>
      <c r="F187" s="577"/>
      <c r="G187" s="577"/>
      <c r="H187" s="577"/>
      <c r="I187" s="577"/>
      <c r="J187" s="577"/>
      <c r="K187" s="577"/>
      <c r="L187" s="577"/>
      <c r="M187" s="577"/>
      <c r="N187" s="577"/>
      <c r="O187" s="577"/>
      <c r="P187" s="577"/>
      <c r="Q187" s="577"/>
      <c r="R187" s="577"/>
      <c r="S187" s="577"/>
      <c r="T187" s="577"/>
      <c r="U187" s="577"/>
      <c r="V187" s="578"/>
      <c r="W187" s="578"/>
      <c r="X187" s="578"/>
      <c r="Y187" s="578"/>
      <c r="Z187" s="578"/>
    </row>
    <row r="188" spans="1:26">
      <c r="A188" s="577"/>
      <c r="B188" s="578"/>
      <c r="C188" s="578"/>
      <c r="D188" s="578"/>
      <c r="E188" s="578"/>
      <c r="F188" s="577"/>
      <c r="G188" s="577"/>
      <c r="H188" s="577"/>
      <c r="I188" s="577"/>
      <c r="J188" s="577"/>
      <c r="K188" s="577"/>
      <c r="L188" s="577"/>
      <c r="M188" s="577"/>
      <c r="N188" s="577"/>
      <c r="O188" s="577"/>
      <c r="P188" s="577"/>
      <c r="Q188" s="577"/>
      <c r="R188" s="577"/>
      <c r="S188" s="577"/>
      <c r="T188" s="577"/>
      <c r="U188" s="577"/>
      <c r="V188" s="578"/>
      <c r="W188" s="578"/>
      <c r="X188" s="578"/>
      <c r="Y188" s="578"/>
      <c r="Z188" s="578"/>
    </row>
    <row r="189" spans="1:26">
      <c r="A189" s="577"/>
      <c r="B189" s="578"/>
      <c r="C189" s="578"/>
      <c r="D189" s="578"/>
      <c r="E189" s="578"/>
      <c r="F189" s="577"/>
      <c r="G189" s="577"/>
      <c r="H189" s="577"/>
      <c r="I189" s="577"/>
      <c r="J189" s="577"/>
      <c r="K189" s="577"/>
      <c r="L189" s="577"/>
      <c r="M189" s="577"/>
      <c r="N189" s="577"/>
      <c r="O189" s="577"/>
      <c r="P189" s="577"/>
      <c r="Q189" s="577"/>
      <c r="R189" s="577"/>
      <c r="S189" s="577"/>
      <c r="T189" s="577"/>
      <c r="U189" s="577"/>
      <c r="V189" s="578"/>
      <c r="W189" s="578"/>
      <c r="X189" s="578"/>
      <c r="Y189" s="578"/>
      <c r="Z189" s="578"/>
    </row>
    <row r="190" spans="1:26">
      <c r="A190" s="577"/>
      <c r="B190" s="578"/>
      <c r="C190" s="578"/>
      <c r="D190" s="578"/>
      <c r="E190" s="578"/>
      <c r="F190" s="577"/>
      <c r="G190" s="577"/>
      <c r="H190" s="577"/>
      <c r="I190" s="577"/>
      <c r="J190" s="577"/>
      <c r="K190" s="577"/>
      <c r="L190" s="577"/>
      <c r="M190" s="577"/>
      <c r="N190" s="577"/>
      <c r="O190" s="577"/>
      <c r="P190" s="577"/>
      <c r="Q190" s="577"/>
      <c r="R190" s="577"/>
      <c r="S190" s="577"/>
      <c r="T190" s="577"/>
      <c r="U190" s="577"/>
      <c r="V190" s="578"/>
      <c r="W190" s="578"/>
      <c r="X190" s="578"/>
      <c r="Y190" s="578"/>
      <c r="Z190" s="578"/>
    </row>
    <row r="191" spans="1:26">
      <c r="A191" s="577"/>
      <c r="B191" s="578"/>
      <c r="C191" s="578"/>
      <c r="D191" s="578"/>
      <c r="E191" s="578"/>
      <c r="F191" s="577"/>
      <c r="G191" s="577"/>
      <c r="H191" s="577"/>
      <c r="I191" s="577"/>
      <c r="J191" s="577"/>
      <c r="K191" s="577"/>
      <c r="L191" s="577"/>
      <c r="M191" s="577"/>
      <c r="N191" s="577"/>
      <c r="O191" s="577"/>
      <c r="P191" s="577"/>
      <c r="Q191" s="577"/>
      <c r="R191" s="577"/>
      <c r="S191" s="577"/>
      <c r="T191" s="577"/>
      <c r="U191" s="577"/>
      <c r="V191" s="578"/>
      <c r="W191" s="578"/>
      <c r="X191" s="578"/>
      <c r="Y191" s="578"/>
      <c r="Z191" s="578"/>
    </row>
    <row r="192" spans="1:26">
      <c r="A192" s="577"/>
      <c r="B192" s="578"/>
      <c r="C192" s="578"/>
      <c r="D192" s="578"/>
      <c r="E192" s="578"/>
      <c r="F192" s="577"/>
      <c r="G192" s="577"/>
      <c r="H192" s="577"/>
      <c r="I192" s="577"/>
      <c r="J192" s="577"/>
      <c r="K192" s="577"/>
      <c r="L192" s="577"/>
      <c r="M192" s="577"/>
      <c r="N192" s="577"/>
      <c r="O192" s="577"/>
      <c r="P192" s="577"/>
      <c r="Q192" s="577"/>
      <c r="R192" s="577"/>
      <c r="S192" s="577"/>
      <c r="T192" s="577"/>
      <c r="U192" s="577"/>
      <c r="V192" s="578"/>
      <c r="W192" s="578"/>
      <c r="X192" s="578"/>
      <c r="Y192" s="578"/>
      <c r="Z192" s="578"/>
    </row>
    <row r="193" spans="1:26">
      <c r="A193" s="577"/>
      <c r="B193" s="578"/>
      <c r="C193" s="578"/>
      <c r="D193" s="578"/>
      <c r="E193" s="578"/>
      <c r="F193" s="577"/>
      <c r="G193" s="577"/>
      <c r="H193" s="577"/>
      <c r="I193" s="577"/>
      <c r="J193" s="577"/>
      <c r="K193" s="577"/>
      <c r="L193" s="577"/>
      <c r="M193" s="577"/>
      <c r="N193" s="577"/>
      <c r="O193" s="577"/>
      <c r="P193" s="577"/>
      <c r="Q193" s="577"/>
      <c r="R193" s="577"/>
      <c r="S193" s="577"/>
      <c r="T193" s="577"/>
      <c r="U193" s="577"/>
      <c r="V193" s="578"/>
      <c r="W193" s="578"/>
      <c r="X193" s="578"/>
      <c r="Y193" s="578"/>
      <c r="Z193" s="578"/>
    </row>
    <row r="194" spans="1:26">
      <c r="A194" s="577"/>
      <c r="B194" s="578"/>
      <c r="C194" s="578"/>
      <c r="D194" s="578"/>
      <c r="E194" s="578"/>
      <c r="F194" s="577"/>
      <c r="G194" s="577"/>
      <c r="H194" s="577"/>
      <c r="I194" s="577"/>
      <c r="J194" s="577"/>
      <c r="K194" s="577"/>
      <c r="L194" s="577"/>
      <c r="M194" s="577"/>
      <c r="N194" s="577"/>
      <c r="O194" s="577"/>
      <c r="P194" s="577"/>
      <c r="Q194" s="577"/>
      <c r="R194" s="577"/>
      <c r="S194" s="577"/>
      <c r="T194" s="577"/>
      <c r="U194" s="577"/>
      <c r="V194" s="578"/>
      <c r="W194" s="578"/>
      <c r="X194" s="578"/>
      <c r="Y194" s="578"/>
      <c r="Z194" s="578"/>
    </row>
    <row r="195" spans="1:26">
      <c r="A195" s="577"/>
      <c r="B195" s="578"/>
      <c r="C195" s="578"/>
      <c r="D195" s="578"/>
      <c r="E195" s="578"/>
      <c r="F195" s="577"/>
      <c r="G195" s="577"/>
      <c r="H195" s="577"/>
      <c r="I195" s="577"/>
      <c r="J195" s="577"/>
      <c r="K195" s="577"/>
      <c r="L195" s="577"/>
      <c r="M195" s="577"/>
      <c r="N195" s="577"/>
      <c r="O195" s="577"/>
      <c r="P195" s="577"/>
      <c r="Q195" s="577"/>
      <c r="R195" s="577"/>
      <c r="S195" s="577"/>
      <c r="T195" s="577"/>
      <c r="U195" s="577"/>
      <c r="V195" s="578"/>
      <c r="W195" s="578"/>
      <c r="X195" s="578"/>
      <c r="Y195" s="578"/>
      <c r="Z195" s="578"/>
    </row>
    <row r="196" spans="1:26">
      <c r="A196" s="577"/>
      <c r="B196" s="578"/>
      <c r="C196" s="578"/>
      <c r="D196" s="578"/>
      <c r="E196" s="578"/>
      <c r="F196" s="577"/>
      <c r="G196" s="577"/>
      <c r="H196" s="577"/>
      <c r="I196" s="577"/>
      <c r="J196" s="577"/>
      <c r="K196" s="577"/>
      <c r="L196" s="577"/>
      <c r="M196" s="577"/>
      <c r="N196" s="577"/>
      <c r="O196" s="577"/>
      <c r="P196" s="577"/>
      <c r="Q196" s="577"/>
      <c r="R196" s="577"/>
      <c r="S196" s="577"/>
      <c r="T196" s="577"/>
      <c r="U196" s="577"/>
      <c r="V196" s="578"/>
      <c r="W196" s="578"/>
      <c r="X196" s="578"/>
      <c r="Y196" s="578"/>
      <c r="Z196" s="578"/>
    </row>
    <row r="197" spans="1:26">
      <c r="A197" s="577"/>
      <c r="B197" s="578"/>
      <c r="C197" s="578"/>
      <c r="D197" s="578"/>
      <c r="E197" s="578"/>
      <c r="F197" s="577"/>
      <c r="G197" s="577"/>
      <c r="H197" s="577"/>
      <c r="I197" s="577"/>
      <c r="J197" s="577"/>
      <c r="K197" s="577"/>
      <c r="L197" s="577"/>
      <c r="M197" s="577"/>
      <c r="N197" s="577"/>
      <c r="O197" s="577"/>
      <c r="P197" s="577"/>
      <c r="Q197" s="577"/>
      <c r="R197" s="577"/>
      <c r="S197" s="577"/>
      <c r="T197" s="577"/>
      <c r="U197" s="577"/>
      <c r="V197" s="578"/>
      <c r="W197" s="578"/>
      <c r="X197" s="578"/>
      <c r="Y197" s="578"/>
      <c r="Z197" s="578"/>
    </row>
    <row r="198" spans="1:26">
      <c r="A198" s="577"/>
      <c r="B198" s="578"/>
      <c r="C198" s="578"/>
      <c r="D198" s="578"/>
      <c r="E198" s="578"/>
      <c r="F198" s="577"/>
      <c r="G198" s="577"/>
      <c r="H198" s="577"/>
      <c r="I198" s="577"/>
      <c r="J198" s="577"/>
      <c r="K198" s="577"/>
      <c r="L198" s="577"/>
      <c r="M198" s="577"/>
      <c r="N198" s="577"/>
      <c r="O198" s="577"/>
      <c r="P198" s="577"/>
      <c r="Q198" s="577"/>
      <c r="R198" s="577"/>
      <c r="S198" s="577"/>
      <c r="T198" s="577"/>
      <c r="U198" s="577"/>
      <c r="V198" s="578"/>
      <c r="W198" s="578"/>
      <c r="X198" s="578"/>
      <c r="Y198" s="578"/>
      <c r="Z198" s="578"/>
    </row>
    <row r="199" spans="1:26">
      <c r="A199" s="577"/>
      <c r="B199" s="578"/>
      <c r="C199" s="578"/>
      <c r="D199" s="578"/>
      <c r="E199" s="578"/>
      <c r="F199" s="577"/>
      <c r="G199" s="577"/>
      <c r="H199" s="577"/>
      <c r="I199" s="577"/>
      <c r="J199" s="577"/>
      <c r="K199" s="577"/>
      <c r="L199" s="577"/>
      <c r="M199" s="577"/>
      <c r="N199" s="577"/>
      <c r="O199" s="577"/>
      <c r="P199" s="577"/>
      <c r="Q199" s="577"/>
      <c r="R199" s="577"/>
      <c r="S199" s="577"/>
      <c r="T199" s="577"/>
      <c r="U199" s="577"/>
      <c r="V199" s="578"/>
      <c r="W199" s="578"/>
      <c r="X199" s="578"/>
      <c r="Y199" s="578"/>
      <c r="Z199" s="578"/>
    </row>
    <row r="200" spans="1:26">
      <c r="A200" s="577"/>
      <c r="B200" s="578"/>
      <c r="C200" s="578"/>
      <c r="D200" s="578"/>
      <c r="E200" s="578"/>
      <c r="F200" s="577"/>
      <c r="G200" s="577"/>
      <c r="H200" s="577"/>
      <c r="I200" s="577"/>
      <c r="J200" s="577"/>
      <c r="K200" s="577"/>
      <c r="L200" s="577"/>
      <c r="M200" s="577"/>
      <c r="N200" s="577"/>
      <c r="O200" s="577"/>
      <c r="P200" s="577"/>
      <c r="Q200" s="577"/>
      <c r="R200" s="577"/>
      <c r="S200" s="577"/>
      <c r="T200" s="577"/>
      <c r="U200" s="577"/>
      <c r="V200" s="578"/>
      <c r="W200" s="578"/>
      <c r="X200" s="578"/>
      <c r="Y200" s="578"/>
      <c r="Z200" s="578"/>
    </row>
    <row r="201" spans="1:26">
      <c r="A201" s="577"/>
      <c r="B201" s="578"/>
      <c r="C201" s="578"/>
      <c r="D201" s="578"/>
      <c r="E201" s="578"/>
      <c r="F201" s="577"/>
      <c r="G201" s="577"/>
      <c r="H201" s="577"/>
      <c r="I201" s="577"/>
      <c r="J201" s="577"/>
      <c r="K201" s="577"/>
      <c r="L201" s="577"/>
      <c r="M201" s="577"/>
      <c r="N201" s="577"/>
      <c r="O201" s="577"/>
      <c r="P201" s="577"/>
      <c r="Q201" s="577"/>
      <c r="R201" s="577"/>
      <c r="S201" s="577"/>
      <c r="T201" s="577"/>
      <c r="U201" s="577"/>
      <c r="V201" s="578"/>
      <c r="W201" s="578"/>
      <c r="X201" s="578"/>
      <c r="Y201" s="578"/>
      <c r="Z201" s="578"/>
    </row>
    <row r="202" spans="1:26">
      <c r="A202" s="577"/>
      <c r="B202" s="578"/>
      <c r="C202" s="578"/>
      <c r="D202" s="578"/>
      <c r="E202" s="578"/>
      <c r="F202" s="577"/>
      <c r="G202" s="577"/>
      <c r="H202" s="577"/>
      <c r="I202" s="577"/>
      <c r="J202" s="577"/>
      <c r="K202" s="577"/>
      <c r="L202" s="577"/>
      <c r="M202" s="577"/>
      <c r="N202" s="577"/>
      <c r="O202" s="577"/>
      <c r="P202" s="577"/>
      <c r="Q202" s="577"/>
      <c r="R202" s="577"/>
      <c r="S202" s="577"/>
      <c r="T202" s="577"/>
      <c r="U202" s="577"/>
      <c r="V202" s="578"/>
      <c r="W202" s="578"/>
      <c r="X202" s="578"/>
      <c r="Y202" s="578"/>
      <c r="Z202" s="578"/>
    </row>
    <row r="203" spans="1:26">
      <c r="A203" s="577"/>
      <c r="B203" s="578"/>
      <c r="C203" s="578"/>
      <c r="D203" s="578"/>
      <c r="E203" s="578"/>
      <c r="F203" s="577"/>
      <c r="G203" s="577"/>
      <c r="H203" s="577"/>
      <c r="I203" s="577"/>
      <c r="J203" s="577"/>
      <c r="K203" s="577"/>
      <c r="L203" s="577"/>
      <c r="M203" s="577"/>
      <c r="N203" s="577"/>
      <c r="O203" s="577"/>
      <c r="P203" s="577"/>
      <c r="Q203" s="577"/>
      <c r="R203" s="577"/>
      <c r="S203" s="577"/>
      <c r="T203" s="577"/>
      <c r="U203" s="577"/>
      <c r="V203" s="578"/>
      <c r="W203" s="578"/>
      <c r="X203" s="578"/>
      <c r="Y203" s="578"/>
      <c r="Z203" s="578"/>
    </row>
    <row r="204" spans="1:26">
      <c r="A204" s="577"/>
      <c r="B204" s="578"/>
      <c r="C204" s="578"/>
      <c r="D204" s="578"/>
      <c r="E204" s="578"/>
      <c r="F204" s="577"/>
      <c r="G204" s="577"/>
      <c r="H204" s="577"/>
      <c r="I204" s="577"/>
      <c r="J204" s="577"/>
      <c r="K204" s="577"/>
      <c r="L204" s="577"/>
      <c r="M204" s="577"/>
      <c r="N204" s="577"/>
      <c r="O204" s="577"/>
      <c r="P204" s="577"/>
      <c r="Q204" s="577"/>
      <c r="R204" s="577"/>
      <c r="S204" s="577"/>
      <c r="T204" s="577"/>
      <c r="U204" s="577"/>
      <c r="V204" s="578"/>
      <c r="W204" s="578"/>
      <c r="X204" s="578"/>
      <c r="Y204" s="578"/>
      <c r="Z204" s="578"/>
    </row>
    <row r="205" spans="1:26">
      <c r="A205" s="577"/>
      <c r="B205" s="578"/>
      <c r="C205" s="578"/>
      <c r="D205" s="578"/>
      <c r="E205" s="578"/>
      <c r="F205" s="577"/>
      <c r="G205" s="577"/>
      <c r="H205" s="577"/>
      <c r="I205" s="577"/>
      <c r="J205" s="577"/>
      <c r="K205" s="577"/>
      <c r="L205" s="577"/>
      <c r="M205" s="577"/>
      <c r="N205" s="577"/>
      <c r="O205" s="577"/>
      <c r="P205" s="577"/>
      <c r="Q205" s="577"/>
      <c r="R205" s="577"/>
      <c r="S205" s="577"/>
      <c r="T205" s="577"/>
      <c r="U205" s="577"/>
      <c r="V205" s="578"/>
      <c r="W205" s="578"/>
      <c r="X205" s="578"/>
      <c r="Y205" s="578"/>
      <c r="Z205" s="578"/>
    </row>
    <row r="206" spans="1:26">
      <c r="A206" s="577"/>
      <c r="B206" s="578"/>
      <c r="C206" s="578"/>
      <c r="D206" s="578"/>
      <c r="E206" s="578"/>
      <c r="F206" s="577"/>
      <c r="G206" s="577"/>
      <c r="H206" s="577"/>
      <c r="I206" s="577"/>
      <c r="J206" s="577"/>
      <c r="K206" s="577"/>
      <c r="L206" s="577"/>
      <c r="M206" s="577"/>
      <c r="N206" s="577"/>
      <c r="O206" s="577"/>
      <c r="P206" s="577"/>
      <c r="Q206" s="577"/>
      <c r="R206" s="577"/>
      <c r="S206" s="577"/>
      <c r="T206" s="577"/>
      <c r="U206" s="577"/>
      <c r="V206" s="578"/>
      <c r="W206" s="578"/>
      <c r="X206" s="578"/>
      <c r="Y206" s="578"/>
      <c r="Z206" s="578"/>
    </row>
    <row r="207" spans="1:26">
      <c r="A207" s="577"/>
      <c r="B207" s="578"/>
      <c r="C207" s="578"/>
      <c r="D207" s="578"/>
      <c r="E207" s="578"/>
      <c r="F207" s="577"/>
      <c r="G207" s="577"/>
      <c r="H207" s="577"/>
      <c r="I207" s="577"/>
      <c r="J207" s="577"/>
      <c r="K207" s="577"/>
      <c r="L207" s="577"/>
      <c r="M207" s="577"/>
      <c r="N207" s="577"/>
      <c r="O207" s="577"/>
      <c r="P207" s="577"/>
      <c r="Q207" s="577"/>
      <c r="R207" s="577"/>
      <c r="S207" s="577"/>
      <c r="T207" s="577"/>
      <c r="U207" s="577"/>
      <c r="V207" s="578"/>
      <c r="W207" s="578"/>
      <c r="X207" s="578"/>
      <c r="Y207" s="578"/>
      <c r="Z207" s="578"/>
    </row>
    <row r="208" spans="1:26">
      <c r="A208" s="577"/>
      <c r="B208" s="578"/>
      <c r="C208" s="578"/>
      <c r="D208" s="578"/>
      <c r="E208" s="578"/>
      <c r="F208" s="577"/>
      <c r="G208" s="577"/>
      <c r="H208" s="577"/>
      <c r="I208" s="577"/>
      <c r="J208" s="577"/>
      <c r="K208" s="577"/>
      <c r="L208" s="577"/>
      <c r="M208" s="577"/>
      <c r="N208" s="577"/>
      <c r="O208" s="577"/>
      <c r="P208" s="577"/>
      <c r="Q208" s="577"/>
      <c r="R208" s="577"/>
      <c r="S208" s="577"/>
      <c r="T208" s="577"/>
      <c r="U208" s="577"/>
      <c r="V208" s="578"/>
      <c r="W208" s="578"/>
      <c r="X208" s="578"/>
      <c r="Y208" s="578"/>
      <c r="Z208" s="578"/>
    </row>
    <row r="209" spans="1:26">
      <c r="A209" s="577"/>
      <c r="B209" s="578"/>
      <c r="C209" s="578"/>
      <c r="D209" s="578"/>
      <c r="E209" s="578"/>
      <c r="F209" s="577"/>
      <c r="G209" s="577"/>
      <c r="H209" s="577"/>
      <c r="I209" s="577"/>
      <c r="J209" s="577"/>
      <c r="K209" s="577"/>
      <c r="L209" s="577"/>
      <c r="M209" s="577"/>
      <c r="N209" s="577"/>
      <c r="O209" s="577"/>
      <c r="P209" s="577"/>
      <c r="Q209" s="577"/>
      <c r="R209" s="577"/>
      <c r="S209" s="577"/>
      <c r="T209" s="577"/>
      <c r="U209" s="577"/>
      <c r="V209" s="578"/>
      <c r="W209" s="578"/>
      <c r="X209" s="578"/>
      <c r="Y209" s="578"/>
      <c r="Z209" s="578"/>
    </row>
    <row r="210" spans="1:26">
      <c r="A210" s="577"/>
      <c r="B210" s="578"/>
      <c r="C210" s="578"/>
      <c r="D210" s="578"/>
      <c r="E210" s="578"/>
      <c r="F210" s="577"/>
      <c r="G210" s="577"/>
      <c r="H210" s="577"/>
      <c r="I210" s="577"/>
      <c r="J210" s="577"/>
      <c r="K210" s="577"/>
      <c r="L210" s="577"/>
      <c r="M210" s="577"/>
      <c r="N210" s="577"/>
      <c r="O210" s="577"/>
      <c r="P210" s="577"/>
      <c r="Q210" s="577"/>
      <c r="R210" s="577"/>
      <c r="S210" s="577"/>
      <c r="T210" s="577"/>
      <c r="U210" s="577"/>
      <c r="V210" s="578"/>
      <c r="W210" s="578"/>
      <c r="X210" s="578"/>
      <c r="Y210" s="578"/>
      <c r="Z210" s="578"/>
    </row>
    <row r="211" spans="1:26">
      <c r="A211" s="577"/>
      <c r="B211" s="578"/>
      <c r="C211" s="578"/>
      <c r="D211" s="578"/>
      <c r="E211" s="578"/>
      <c r="F211" s="577"/>
      <c r="G211" s="577"/>
      <c r="H211" s="577"/>
      <c r="I211" s="577"/>
      <c r="J211" s="577"/>
      <c r="K211" s="577"/>
      <c r="L211" s="577"/>
      <c r="M211" s="577"/>
      <c r="N211" s="577"/>
      <c r="O211" s="577"/>
      <c r="P211" s="577"/>
      <c r="Q211" s="577"/>
      <c r="R211" s="577"/>
      <c r="S211" s="577"/>
      <c r="T211" s="577"/>
      <c r="U211" s="577"/>
      <c r="V211" s="578"/>
      <c r="W211" s="578"/>
      <c r="X211" s="578"/>
      <c r="Y211" s="578"/>
      <c r="Z211" s="578"/>
    </row>
    <row r="212" spans="1:26">
      <c r="A212" s="577"/>
      <c r="B212" s="578"/>
      <c r="C212" s="578"/>
      <c r="D212" s="578"/>
      <c r="E212" s="578"/>
      <c r="F212" s="577"/>
      <c r="G212" s="577"/>
      <c r="H212" s="577"/>
      <c r="I212" s="577"/>
      <c r="J212" s="577"/>
      <c r="K212" s="577"/>
      <c r="L212" s="577"/>
      <c r="M212" s="577"/>
      <c r="N212" s="577"/>
      <c r="O212" s="577"/>
      <c r="P212" s="577"/>
      <c r="Q212" s="577"/>
      <c r="R212" s="577"/>
      <c r="S212" s="577"/>
      <c r="T212" s="577"/>
      <c r="U212" s="577"/>
      <c r="V212" s="578"/>
      <c r="W212" s="578"/>
      <c r="X212" s="578"/>
      <c r="Y212" s="578"/>
      <c r="Z212" s="578"/>
    </row>
    <row r="213" spans="1:26">
      <c r="A213" s="577"/>
      <c r="B213" s="578"/>
      <c r="C213" s="578"/>
      <c r="D213" s="578"/>
      <c r="E213" s="578"/>
      <c r="F213" s="577"/>
      <c r="G213" s="577"/>
      <c r="H213" s="577"/>
      <c r="I213" s="577"/>
      <c r="J213" s="577"/>
      <c r="K213" s="577"/>
      <c r="L213" s="577"/>
      <c r="M213" s="577"/>
      <c r="N213" s="577"/>
      <c r="O213" s="577"/>
      <c r="P213" s="577"/>
      <c r="Q213" s="577"/>
      <c r="R213" s="577"/>
      <c r="S213" s="577"/>
      <c r="T213" s="577"/>
      <c r="U213" s="577"/>
      <c r="V213" s="578"/>
      <c r="W213" s="578"/>
      <c r="X213" s="578"/>
      <c r="Y213" s="578"/>
      <c r="Z213" s="578"/>
    </row>
    <row r="214" spans="1:26">
      <c r="A214" s="577"/>
      <c r="B214" s="578"/>
      <c r="C214" s="578"/>
      <c r="D214" s="578"/>
      <c r="E214" s="578"/>
      <c r="F214" s="577"/>
      <c r="G214" s="577"/>
      <c r="H214" s="577"/>
      <c r="I214" s="577"/>
      <c r="J214" s="577"/>
      <c r="K214" s="577"/>
      <c r="L214" s="577"/>
      <c r="M214" s="577"/>
      <c r="N214" s="577"/>
      <c r="O214" s="577"/>
      <c r="P214" s="577"/>
      <c r="Q214" s="577"/>
      <c r="R214" s="577"/>
      <c r="S214" s="577"/>
      <c r="T214" s="577"/>
      <c r="U214" s="577"/>
      <c r="V214" s="578"/>
      <c r="W214" s="578"/>
      <c r="X214" s="578"/>
      <c r="Y214" s="578"/>
      <c r="Z214" s="578"/>
    </row>
    <row r="215" spans="1:26">
      <c r="A215" s="577"/>
      <c r="B215" s="578"/>
      <c r="C215" s="578"/>
      <c r="D215" s="578"/>
      <c r="E215" s="578"/>
      <c r="F215" s="577"/>
      <c r="G215" s="577"/>
      <c r="H215" s="577"/>
      <c r="I215" s="577"/>
      <c r="J215" s="577"/>
      <c r="K215" s="577"/>
      <c r="L215" s="577"/>
      <c r="M215" s="577"/>
      <c r="N215" s="577"/>
      <c r="O215" s="577"/>
      <c r="P215" s="577"/>
      <c r="Q215" s="577"/>
      <c r="R215" s="577"/>
      <c r="S215" s="577"/>
      <c r="T215" s="577"/>
      <c r="U215" s="577"/>
      <c r="V215" s="578"/>
      <c r="W215" s="578"/>
      <c r="X215" s="578"/>
      <c r="Y215" s="578"/>
      <c r="Z215" s="578"/>
    </row>
    <row r="216" spans="1:26">
      <c r="A216" s="577"/>
      <c r="B216" s="578"/>
      <c r="C216" s="578"/>
      <c r="D216" s="578"/>
      <c r="E216" s="578"/>
      <c r="F216" s="577"/>
      <c r="G216" s="577"/>
      <c r="H216" s="577"/>
      <c r="I216" s="577"/>
      <c r="J216" s="577"/>
      <c r="K216" s="577"/>
      <c r="L216" s="577"/>
      <c r="M216" s="577"/>
      <c r="N216" s="577"/>
      <c r="O216" s="577"/>
      <c r="P216" s="577"/>
      <c r="Q216" s="577"/>
      <c r="R216" s="577"/>
      <c r="S216" s="577"/>
      <c r="T216" s="577"/>
      <c r="U216" s="577"/>
      <c r="V216" s="578"/>
      <c r="W216" s="578"/>
      <c r="X216" s="578"/>
      <c r="Y216" s="578"/>
      <c r="Z216" s="578"/>
    </row>
    <row r="217" spans="1:26">
      <c r="A217" s="577"/>
      <c r="B217" s="578"/>
      <c r="C217" s="578"/>
      <c r="D217" s="578"/>
      <c r="E217" s="578"/>
      <c r="F217" s="577"/>
      <c r="G217" s="577"/>
      <c r="H217" s="577"/>
      <c r="I217" s="577"/>
      <c r="J217" s="577"/>
      <c r="K217" s="577"/>
      <c r="L217" s="577"/>
      <c r="M217" s="577"/>
      <c r="N217" s="577"/>
      <c r="O217" s="577"/>
      <c r="P217" s="577"/>
      <c r="Q217" s="577"/>
      <c r="R217" s="577"/>
      <c r="S217" s="577"/>
      <c r="T217" s="577"/>
      <c r="U217" s="577"/>
      <c r="V217" s="578"/>
      <c r="W217" s="578"/>
      <c r="X217" s="578"/>
      <c r="Y217" s="578"/>
      <c r="Z217" s="578"/>
    </row>
    <row r="218" spans="1:26">
      <c r="A218" s="577"/>
      <c r="B218" s="578"/>
      <c r="C218" s="578"/>
      <c r="D218" s="578"/>
      <c r="E218" s="578"/>
      <c r="F218" s="577"/>
      <c r="G218" s="577"/>
      <c r="H218" s="577"/>
      <c r="I218" s="577"/>
      <c r="J218" s="577"/>
      <c r="K218" s="577"/>
      <c r="L218" s="577"/>
      <c r="M218" s="577"/>
      <c r="N218" s="577"/>
      <c r="O218" s="577"/>
      <c r="P218" s="577"/>
      <c r="Q218" s="577"/>
      <c r="R218" s="577"/>
      <c r="S218" s="577"/>
      <c r="T218" s="577"/>
      <c r="U218" s="577"/>
      <c r="V218" s="578"/>
      <c r="W218" s="578"/>
      <c r="X218" s="578"/>
      <c r="Y218" s="578"/>
      <c r="Z218" s="578"/>
    </row>
    <row r="219" spans="1:26">
      <c r="A219" s="577"/>
      <c r="B219" s="578"/>
      <c r="C219" s="578"/>
      <c r="D219" s="578"/>
      <c r="E219" s="578"/>
      <c r="F219" s="577"/>
      <c r="G219" s="577"/>
      <c r="H219" s="577"/>
      <c r="I219" s="577"/>
      <c r="J219" s="577"/>
      <c r="K219" s="577"/>
      <c r="L219" s="577"/>
      <c r="M219" s="577"/>
      <c r="N219" s="577"/>
      <c r="O219" s="577"/>
      <c r="P219" s="577"/>
      <c r="Q219" s="577"/>
      <c r="R219" s="577"/>
      <c r="S219" s="577"/>
      <c r="T219" s="577"/>
      <c r="U219" s="577"/>
      <c r="V219" s="578"/>
      <c r="W219" s="578"/>
      <c r="X219" s="578"/>
      <c r="Y219" s="578"/>
      <c r="Z219" s="578"/>
    </row>
    <row r="220" spans="1:26">
      <c r="A220" s="577"/>
      <c r="B220" s="578"/>
      <c r="C220" s="578"/>
      <c r="D220" s="578"/>
      <c r="E220" s="578"/>
      <c r="F220" s="577"/>
      <c r="G220" s="577"/>
      <c r="H220" s="577"/>
      <c r="I220" s="577"/>
      <c r="J220" s="577"/>
      <c r="K220" s="577"/>
      <c r="L220" s="577"/>
      <c r="M220" s="577"/>
      <c r="N220" s="577"/>
      <c r="O220" s="577"/>
      <c r="P220" s="577"/>
      <c r="Q220" s="577"/>
      <c r="R220" s="577"/>
      <c r="S220" s="577"/>
      <c r="T220" s="577"/>
      <c r="U220" s="577"/>
      <c r="V220" s="578"/>
      <c r="W220" s="578"/>
      <c r="X220" s="578"/>
      <c r="Y220" s="578"/>
      <c r="Z220" s="578"/>
    </row>
    <row r="221" spans="1:26">
      <c r="A221" s="577"/>
      <c r="B221" s="578"/>
      <c r="C221" s="578"/>
      <c r="D221" s="578"/>
      <c r="E221" s="578"/>
      <c r="F221" s="577"/>
      <c r="G221" s="577"/>
      <c r="H221" s="577"/>
      <c r="I221" s="577"/>
      <c r="J221" s="577"/>
      <c r="K221" s="577"/>
      <c r="L221" s="577"/>
      <c r="M221" s="577"/>
      <c r="N221" s="577"/>
      <c r="O221" s="577"/>
      <c r="P221" s="577"/>
      <c r="Q221" s="577"/>
      <c r="R221" s="577"/>
      <c r="S221" s="577"/>
      <c r="T221" s="577"/>
      <c r="U221" s="577"/>
      <c r="V221" s="578"/>
      <c r="W221" s="578"/>
      <c r="X221" s="578"/>
      <c r="Y221" s="578"/>
      <c r="Z221" s="578"/>
    </row>
    <row r="222" spans="1:26">
      <c r="A222" s="577"/>
      <c r="B222" s="578"/>
      <c r="C222" s="578"/>
      <c r="D222" s="578"/>
      <c r="E222" s="578"/>
      <c r="F222" s="577"/>
      <c r="G222" s="577"/>
      <c r="H222" s="577"/>
      <c r="I222" s="577"/>
      <c r="J222" s="577"/>
      <c r="K222" s="577"/>
      <c r="L222" s="577"/>
      <c r="M222" s="577"/>
      <c r="N222" s="577"/>
      <c r="O222" s="577"/>
      <c r="P222" s="577"/>
      <c r="Q222" s="577"/>
      <c r="R222" s="577"/>
      <c r="S222" s="577"/>
      <c r="T222" s="577"/>
      <c r="U222" s="577"/>
      <c r="V222" s="578"/>
      <c r="W222" s="578"/>
      <c r="X222" s="578"/>
      <c r="Y222" s="578"/>
      <c r="Z222" s="578"/>
    </row>
    <row r="223" spans="1:26">
      <c r="A223" s="577"/>
      <c r="B223" s="578"/>
      <c r="C223" s="578"/>
      <c r="D223" s="578"/>
      <c r="E223" s="578"/>
      <c r="F223" s="577"/>
      <c r="G223" s="577"/>
      <c r="H223" s="577"/>
      <c r="I223" s="577"/>
      <c r="J223" s="577"/>
      <c r="K223" s="577"/>
      <c r="L223" s="577"/>
      <c r="M223" s="577"/>
      <c r="N223" s="577"/>
      <c r="O223" s="577"/>
      <c r="P223" s="577"/>
      <c r="Q223" s="577"/>
      <c r="R223" s="577"/>
      <c r="S223" s="577"/>
      <c r="T223" s="577"/>
      <c r="U223" s="577"/>
      <c r="V223" s="578"/>
      <c r="W223" s="578"/>
      <c r="X223" s="578"/>
      <c r="Y223" s="578"/>
      <c r="Z223" s="578"/>
    </row>
    <row r="224" spans="1:26">
      <c r="A224" s="577"/>
      <c r="B224" s="578"/>
      <c r="C224" s="578"/>
      <c r="D224" s="578"/>
      <c r="E224" s="578"/>
      <c r="F224" s="577"/>
      <c r="G224" s="577"/>
      <c r="H224" s="577"/>
      <c r="I224" s="577"/>
      <c r="J224" s="577"/>
      <c r="K224" s="577"/>
      <c r="L224" s="577"/>
      <c r="M224" s="577"/>
      <c r="N224" s="577"/>
      <c r="O224" s="577"/>
      <c r="P224" s="577"/>
      <c r="Q224" s="577"/>
      <c r="R224" s="577"/>
      <c r="S224" s="577"/>
      <c r="T224" s="577"/>
      <c r="U224" s="577"/>
      <c r="V224" s="578"/>
      <c r="W224" s="578"/>
      <c r="X224" s="578"/>
      <c r="Y224" s="578"/>
      <c r="Z224" s="578"/>
    </row>
    <row r="225" spans="1:26">
      <c r="A225" s="577"/>
      <c r="B225" s="578"/>
      <c r="C225" s="578"/>
      <c r="D225" s="578"/>
      <c r="E225" s="578"/>
      <c r="F225" s="577"/>
      <c r="G225" s="577"/>
      <c r="H225" s="577"/>
      <c r="I225" s="577"/>
      <c r="J225" s="577"/>
      <c r="K225" s="577"/>
      <c r="L225" s="577"/>
      <c r="M225" s="577"/>
      <c r="N225" s="577"/>
      <c r="O225" s="577"/>
      <c r="P225" s="577"/>
      <c r="Q225" s="577"/>
      <c r="R225" s="577"/>
      <c r="S225" s="577"/>
      <c r="T225" s="577"/>
      <c r="U225" s="577"/>
      <c r="V225" s="578"/>
      <c r="W225" s="578"/>
      <c r="X225" s="578"/>
      <c r="Y225" s="578"/>
      <c r="Z225" s="578"/>
    </row>
    <row r="226" spans="1:26">
      <c r="A226" s="577"/>
      <c r="B226" s="578"/>
      <c r="C226" s="578"/>
      <c r="D226" s="578"/>
      <c r="E226" s="578"/>
      <c r="F226" s="577"/>
      <c r="G226" s="577"/>
      <c r="H226" s="577"/>
      <c r="I226" s="577"/>
      <c r="J226" s="577"/>
      <c r="K226" s="577"/>
      <c r="L226" s="577"/>
      <c r="M226" s="577"/>
      <c r="N226" s="577"/>
      <c r="O226" s="577"/>
      <c r="P226" s="577"/>
      <c r="Q226" s="577"/>
      <c r="R226" s="577"/>
      <c r="S226" s="577"/>
      <c r="T226" s="577"/>
      <c r="U226" s="577"/>
      <c r="V226" s="578"/>
      <c r="W226" s="578"/>
      <c r="X226" s="578"/>
      <c r="Y226" s="578"/>
      <c r="Z226" s="578"/>
    </row>
    <row r="227" spans="1:26">
      <c r="A227" s="577"/>
      <c r="B227" s="578"/>
      <c r="C227" s="578"/>
      <c r="D227" s="578"/>
      <c r="E227" s="578"/>
      <c r="F227" s="577"/>
      <c r="G227" s="577"/>
      <c r="H227" s="577"/>
      <c r="I227" s="577"/>
      <c r="J227" s="577"/>
      <c r="K227" s="577"/>
      <c r="L227" s="577"/>
      <c r="M227" s="577"/>
      <c r="N227" s="577"/>
      <c r="O227" s="577"/>
      <c r="P227" s="577"/>
      <c r="Q227" s="577"/>
      <c r="R227" s="577"/>
      <c r="S227" s="577"/>
      <c r="T227" s="577"/>
      <c r="U227" s="577"/>
      <c r="V227" s="578"/>
      <c r="W227" s="578"/>
      <c r="X227" s="578"/>
      <c r="Y227" s="578"/>
      <c r="Z227" s="578"/>
    </row>
    <row r="228" spans="1:26">
      <c r="A228" s="577"/>
      <c r="B228" s="578"/>
      <c r="C228" s="578"/>
      <c r="D228" s="578"/>
      <c r="E228" s="578"/>
      <c r="F228" s="577"/>
      <c r="G228" s="577"/>
      <c r="H228" s="577"/>
      <c r="I228" s="577"/>
      <c r="J228" s="577"/>
      <c r="K228" s="577"/>
      <c r="L228" s="577"/>
      <c r="M228" s="577"/>
      <c r="N228" s="577"/>
      <c r="O228" s="577"/>
      <c r="P228" s="577"/>
      <c r="Q228" s="577"/>
      <c r="R228" s="577"/>
      <c r="S228" s="577"/>
      <c r="T228" s="577"/>
      <c r="U228" s="577"/>
      <c r="V228" s="578"/>
      <c r="W228" s="578"/>
      <c r="X228" s="578"/>
      <c r="Y228" s="578"/>
      <c r="Z228" s="578"/>
    </row>
    <row r="229" spans="1:26">
      <c r="A229" s="577"/>
      <c r="B229" s="578"/>
      <c r="C229" s="578"/>
      <c r="D229" s="578"/>
      <c r="E229" s="578"/>
      <c r="F229" s="577"/>
      <c r="G229" s="577"/>
      <c r="H229" s="577"/>
      <c r="I229" s="577"/>
      <c r="J229" s="577"/>
      <c r="K229" s="577"/>
      <c r="L229" s="577"/>
      <c r="M229" s="577"/>
      <c r="N229" s="577"/>
      <c r="O229" s="577"/>
      <c r="P229" s="577"/>
      <c r="Q229" s="577"/>
      <c r="R229" s="577"/>
      <c r="S229" s="577"/>
      <c r="T229" s="577"/>
      <c r="U229" s="577"/>
      <c r="V229" s="578"/>
      <c r="W229" s="578"/>
      <c r="X229" s="578"/>
      <c r="Y229" s="578"/>
      <c r="Z229" s="578"/>
    </row>
    <row r="230" spans="1:26">
      <c r="A230" s="577"/>
      <c r="B230" s="578"/>
      <c r="C230" s="578"/>
      <c r="D230" s="578"/>
      <c r="E230" s="578"/>
      <c r="F230" s="577"/>
      <c r="G230" s="577"/>
      <c r="H230" s="577"/>
      <c r="I230" s="577"/>
      <c r="J230" s="577"/>
      <c r="K230" s="577"/>
      <c r="L230" s="577"/>
      <c r="M230" s="577"/>
      <c r="N230" s="577"/>
      <c r="O230" s="577"/>
      <c r="P230" s="577"/>
      <c r="Q230" s="577"/>
      <c r="R230" s="577"/>
      <c r="S230" s="577"/>
      <c r="T230" s="577"/>
      <c r="U230" s="577"/>
      <c r="V230" s="578"/>
      <c r="W230" s="578"/>
      <c r="X230" s="578"/>
      <c r="Y230" s="578"/>
      <c r="Z230" s="578"/>
    </row>
    <row r="231" spans="1:26">
      <c r="A231" s="577"/>
      <c r="B231" s="578"/>
      <c r="C231" s="578"/>
      <c r="D231" s="578"/>
      <c r="E231" s="578"/>
      <c r="F231" s="577"/>
      <c r="G231" s="577"/>
      <c r="H231" s="577"/>
      <c r="I231" s="577"/>
      <c r="J231" s="577"/>
      <c r="K231" s="577"/>
      <c r="L231" s="577"/>
      <c r="M231" s="577"/>
      <c r="N231" s="577"/>
      <c r="O231" s="577"/>
      <c r="P231" s="577"/>
      <c r="Q231" s="577"/>
      <c r="R231" s="577"/>
      <c r="S231" s="577"/>
      <c r="T231" s="577"/>
      <c r="U231" s="577"/>
      <c r="V231" s="578"/>
      <c r="W231" s="578"/>
      <c r="X231" s="578"/>
      <c r="Y231" s="578"/>
      <c r="Z231" s="578"/>
    </row>
    <row r="232" spans="1:26">
      <c r="A232" s="577"/>
      <c r="B232" s="578"/>
      <c r="C232" s="578"/>
      <c r="D232" s="578"/>
      <c r="E232" s="578"/>
      <c r="F232" s="577"/>
      <c r="G232" s="577"/>
      <c r="H232" s="577"/>
      <c r="I232" s="577"/>
      <c r="J232" s="577"/>
      <c r="K232" s="577"/>
      <c r="L232" s="577"/>
      <c r="M232" s="577"/>
      <c r="N232" s="577"/>
      <c r="O232" s="577"/>
      <c r="P232" s="577"/>
      <c r="Q232" s="577"/>
      <c r="R232" s="577"/>
      <c r="S232" s="577"/>
      <c r="T232" s="577"/>
      <c r="U232" s="577"/>
      <c r="V232" s="578"/>
      <c r="W232" s="578"/>
      <c r="X232" s="578"/>
      <c r="Y232" s="578"/>
      <c r="Z232" s="578"/>
    </row>
    <row r="233" spans="1:26">
      <c r="A233" s="577"/>
      <c r="B233" s="578"/>
      <c r="C233" s="578"/>
      <c r="D233" s="578"/>
      <c r="E233" s="578"/>
      <c r="F233" s="577"/>
      <c r="G233" s="577"/>
      <c r="H233" s="577"/>
      <c r="I233" s="577"/>
      <c r="J233" s="577"/>
      <c r="K233" s="577"/>
      <c r="L233" s="577"/>
      <c r="M233" s="577"/>
      <c r="N233" s="577"/>
      <c r="O233" s="577"/>
      <c r="P233" s="577"/>
      <c r="Q233" s="577"/>
      <c r="R233" s="577"/>
      <c r="S233" s="577"/>
      <c r="T233" s="577"/>
      <c r="U233" s="577"/>
      <c r="V233" s="578"/>
      <c r="W233" s="578"/>
      <c r="X233" s="578"/>
      <c r="Y233" s="578"/>
      <c r="Z233" s="578"/>
    </row>
    <row r="234" spans="1:26">
      <c r="A234" s="577"/>
      <c r="B234" s="578"/>
      <c r="C234" s="578"/>
      <c r="D234" s="578"/>
      <c r="E234" s="578"/>
      <c r="F234" s="577"/>
      <c r="G234" s="577"/>
      <c r="H234" s="577"/>
      <c r="I234" s="577"/>
      <c r="J234" s="577"/>
      <c r="K234" s="577"/>
      <c r="L234" s="577"/>
      <c r="M234" s="577"/>
      <c r="N234" s="577"/>
      <c r="O234" s="577"/>
      <c r="P234" s="577"/>
      <c r="Q234" s="577"/>
      <c r="R234" s="577"/>
      <c r="S234" s="577"/>
      <c r="T234" s="577"/>
      <c r="U234" s="577"/>
      <c r="V234" s="578"/>
      <c r="W234" s="578"/>
      <c r="X234" s="578"/>
      <c r="Y234" s="578"/>
      <c r="Z234" s="578"/>
    </row>
    <row r="235" spans="1:26">
      <c r="A235" s="577"/>
      <c r="B235" s="578"/>
      <c r="C235" s="578"/>
      <c r="D235" s="578"/>
      <c r="E235" s="578"/>
      <c r="F235" s="577"/>
      <c r="G235" s="577"/>
      <c r="H235" s="577"/>
      <c r="I235" s="577"/>
      <c r="J235" s="577"/>
      <c r="K235" s="577"/>
      <c r="L235" s="577"/>
      <c r="M235" s="577"/>
      <c r="N235" s="577"/>
      <c r="O235" s="577"/>
      <c r="P235" s="577"/>
      <c r="Q235" s="577"/>
      <c r="R235" s="577"/>
      <c r="S235" s="577"/>
      <c r="T235" s="577"/>
      <c r="U235" s="577"/>
      <c r="V235" s="578"/>
      <c r="W235" s="578"/>
      <c r="X235" s="578"/>
      <c r="Y235" s="578"/>
      <c r="Z235" s="578"/>
    </row>
    <row r="236" spans="1:26">
      <c r="A236" s="577"/>
      <c r="B236" s="578"/>
      <c r="C236" s="578"/>
      <c r="D236" s="578"/>
      <c r="E236" s="578"/>
      <c r="F236" s="577"/>
      <c r="G236" s="577"/>
      <c r="H236" s="577"/>
      <c r="I236" s="577"/>
      <c r="J236" s="577"/>
      <c r="K236" s="577"/>
      <c r="L236" s="577"/>
      <c r="M236" s="577"/>
      <c r="N236" s="577"/>
      <c r="O236" s="577"/>
      <c r="P236" s="577"/>
      <c r="Q236" s="577"/>
      <c r="R236" s="577"/>
      <c r="S236" s="577"/>
      <c r="T236" s="577"/>
      <c r="U236" s="577"/>
      <c r="V236" s="578"/>
      <c r="W236" s="578"/>
      <c r="X236" s="578"/>
      <c r="Y236" s="578"/>
      <c r="Z236" s="578"/>
    </row>
    <row r="237" spans="1:26">
      <c r="A237" s="577"/>
      <c r="B237" s="578"/>
      <c r="C237" s="578"/>
      <c r="D237" s="578"/>
      <c r="E237" s="578"/>
      <c r="F237" s="577"/>
      <c r="G237" s="577"/>
      <c r="H237" s="577"/>
      <c r="I237" s="577"/>
      <c r="J237" s="577"/>
      <c r="K237" s="577"/>
      <c r="L237" s="577"/>
      <c r="M237" s="577"/>
      <c r="N237" s="577"/>
      <c r="O237" s="577"/>
      <c r="P237" s="577"/>
      <c r="Q237" s="577"/>
      <c r="R237" s="577"/>
      <c r="S237" s="577"/>
      <c r="T237" s="577"/>
      <c r="U237" s="577"/>
      <c r="V237" s="578"/>
      <c r="W237" s="578"/>
      <c r="X237" s="578"/>
      <c r="Y237" s="578"/>
      <c r="Z237" s="578"/>
    </row>
    <row r="238" spans="1:26">
      <c r="A238" s="577"/>
      <c r="B238" s="578"/>
      <c r="C238" s="578"/>
      <c r="D238" s="578"/>
      <c r="E238" s="578"/>
      <c r="F238" s="577"/>
      <c r="G238" s="577"/>
      <c r="H238" s="577"/>
      <c r="I238" s="577"/>
      <c r="J238" s="577"/>
      <c r="K238" s="577"/>
      <c r="L238" s="577"/>
      <c r="M238" s="577"/>
      <c r="N238" s="577"/>
      <c r="O238" s="577"/>
      <c r="P238" s="577"/>
      <c r="Q238" s="577"/>
      <c r="R238" s="577"/>
      <c r="S238" s="577"/>
      <c r="T238" s="577"/>
      <c r="U238" s="577"/>
      <c r="V238" s="578"/>
      <c r="W238" s="578"/>
      <c r="X238" s="578"/>
      <c r="Y238" s="578"/>
      <c r="Z238" s="578"/>
    </row>
    <row r="239" spans="1:26">
      <c r="A239" s="577"/>
      <c r="B239" s="578"/>
      <c r="C239" s="578"/>
      <c r="D239" s="578"/>
      <c r="E239" s="578"/>
      <c r="F239" s="577"/>
      <c r="G239" s="577"/>
      <c r="H239" s="577"/>
      <c r="I239" s="577"/>
      <c r="J239" s="577"/>
      <c r="K239" s="577"/>
      <c r="L239" s="577"/>
      <c r="M239" s="577"/>
      <c r="N239" s="577"/>
      <c r="O239" s="577"/>
      <c r="P239" s="577"/>
      <c r="Q239" s="577"/>
      <c r="R239" s="577"/>
      <c r="S239" s="577"/>
      <c r="T239" s="577"/>
      <c r="U239" s="577"/>
      <c r="V239" s="578"/>
      <c r="W239" s="578"/>
      <c r="X239" s="578"/>
      <c r="Y239" s="578"/>
      <c r="Z239" s="578"/>
    </row>
    <row r="240" spans="1:26">
      <c r="A240" s="577"/>
      <c r="B240" s="578"/>
      <c r="C240" s="578"/>
      <c r="D240" s="578"/>
      <c r="E240" s="578"/>
      <c r="F240" s="577"/>
      <c r="G240" s="577"/>
      <c r="H240" s="577"/>
      <c r="I240" s="577"/>
      <c r="J240" s="577"/>
      <c r="K240" s="577"/>
      <c r="L240" s="577"/>
      <c r="M240" s="577"/>
      <c r="N240" s="577"/>
      <c r="O240" s="577"/>
      <c r="P240" s="577"/>
      <c r="Q240" s="577"/>
      <c r="R240" s="577"/>
      <c r="S240" s="577"/>
      <c r="T240" s="577"/>
      <c r="U240" s="577"/>
      <c r="V240" s="578"/>
      <c r="W240" s="578"/>
      <c r="X240" s="578"/>
      <c r="Y240" s="578"/>
      <c r="Z240" s="578"/>
    </row>
    <row r="241" spans="1:26">
      <c r="A241" s="577"/>
      <c r="B241" s="578"/>
      <c r="C241" s="578"/>
      <c r="D241" s="578"/>
      <c r="E241" s="578"/>
      <c r="F241" s="577"/>
      <c r="G241" s="577"/>
      <c r="H241" s="577"/>
      <c r="I241" s="577"/>
      <c r="J241" s="577"/>
      <c r="K241" s="577"/>
      <c r="L241" s="577"/>
      <c r="M241" s="577"/>
      <c r="N241" s="577"/>
      <c r="O241" s="577"/>
      <c r="P241" s="577"/>
      <c r="Q241" s="577"/>
      <c r="R241" s="577"/>
      <c r="S241" s="577"/>
      <c r="T241" s="577"/>
      <c r="U241" s="577"/>
      <c r="V241" s="578"/>
      <c r="W241" s="578"/>
      <c r="X241" s="578"/>
      <c r="Y241" s="578"/>
      <c r="Z241" s="578"/>
    </row>
    <row r="242" spans="1:26">
      <c r="A242" s="577"/>
      <c r="B242" s="578"/>
      <c r="C242" s="578"/>
      <c r="D242" s="578"/>
      <c r="E242" s="578"/>
      <c r="F242" s="577"/>
      <c r="G242" s="577"/>
      <c r="H242" s="577"/>
      <c r="I242" s="577"/>
      <c r="J242" s="577"/>
      <c r="K242" s="577"/>
      <c r="L242" s="577"/>
      <c r="M242" s="577"/>
      <c r="N242" s="577"/>
      <c r="O242" s="577"/>
      <c r="P242" s="577"/>
      <c r="Q242" s="577"/>
      <c r="R242" s="577"/>
      <c r="S242" s="577"/>
      <c r="T242" s="577"/>
      <c r="U242" s="577"/>
      <c r="V242" s="578"/>
      <c r="W242" s="578"/>
      <c r="X242" s="578"/>
      <c r="Y242" s="578"/>
      <c r="Z242" s="578"/>
    </row>
    <row r="243" spans="1:26">
      <c r="A243" s="577"/>
      <c r="B243" s="578"/>
      <c r="C243" s="578"/>
      <c r="D243" s="578"/>
      <c r="E243" s="578"/>
      <c r="F243" s="577"/>
      <c r="G243" s="577"/>
      <c r="H243" s="577"/>
      <c r="I243" s="577"/>
      <c r="J243" s="577"/>
      <c r="K243" s="577"/>
      <c r="L243" s="577"/>
      <c r="M243" s="577"/>
      <c r="N243" s="577"/>
      <c r="O243" s="577"/>
      <c r="P243" s="577"/>
      <c r="Q243" s="577"/>
      <c r="R243" s="577"/>
      <c r="S243" s="577"/>
      <c r="T243" s="577"/>
      <c r="U243" s="577"/>
      <c r="V243" s="578"/>
      <c r="W243" s="578"/>
      <c r="X243" s="578"/>
      <c r="Y243" s="578"/>
      <c r="Z243" s="578"/>
    </row>
    <row r="244" spans="1:26">
      <c r="A244" s="577"/>
      <c r="B244" s="578"/>
      <c r="C244" s="578"/>
      <c r="D244" s="578"/>
      <c r="E244" s="578"/>
      <c r="F244" s="577"/>
      <c r="G244" s="577"/>
      <c r="H244" s="577"/>
      <c r="I244" s="577"/>
      <c r="J244" s="577"/>
      <c r="K244" s="577"/>
      <c r="L244" s="577"/>
      <c r="M244" s="577"/>
      <c r="N244" s="577"/>
      <c r="O244" s="577"/>
      <c r="P244" s="577"/>
      <c r="Q244" s="577"/>
      <c r="R244" s="577"/>
      <c r="S244" s="577"/>
      <c r="T244" s="577"/>
      <c r="U244" s="577"/>
      <c r="V244" s="578"/>
      <c r="W244" s="578"/>
      <c r="X244" s="578"/>
      <c r="Y244" s="578"/>
      <c r="Z244" s="578"/>
    </row>
    <row r="245" spans="1:26">
      <c r="A245" s="577"/>
      <c r="B245" s="578"/>
      <c r="C245" s="578"/>
      <c r="D245" s="578"/>
      <c r="E245" s="578"/>
      <c r="F245" s="577"/>
      <c r="G245" s="577"/>
      <c r="H245" s="577"/>
      <c r="I245" s="577"/>
      <c r="J245" s="577"/>
      <c r="K245" s="577"/>
      <c r="L245" s="577"/>
      <c r="M245" s="577"/>
      <c r="N245" s="577"/>
      <c r="O245" s="577"/>
      <c r="P245" s="577"/>
      <c r="Q245" s="577"/>
      <c r="R245" s="577"/>
      <c r="S245" s="577"/>
      <c r="T245" s="577"/>
      <c r="U245" s="577"/>
      <c r="V245" s="578"/>
      <c r="W245" s="578"/>
      <c r="X245" s="578"/>
      <c r="Y245" s="578"/>
      <c r="Z245" s="578"/>
    </row>
    <row r="246" spans="1:26">
      <c r="A246" s="577"/>
      <c r="B246" s="578"/>
      <c r="C246" s="578"/>
      <c r="D246" s="578"/>
      <c r="E246" s="578"/>
      <c r="F246" s="577"/>
      <c r="G246" s="577"/>
      <c r="H246" s="577"/>
      <c r="I246" s="577"/>
      <c r="J246" s="577"/>
      <c r="K246" s="577"/>
      <c r="L246" s="577"/>
      <c r="M246" s="577"/>
      <c r="N246" s="577"/>
      <c r="O246" s="577"/>
      <c r="P246" s="577"/>
      <c r="Q246" s="577"/>
      <c r="R246" s="577"/>
      <c r="S246" s="577"/>
      <c r="T246" s="577"/>
      <c r="U246" s="577"/>
      <c r="V246" s="578"/>
      <c r="W246" s="578"/>
      <c r="X246" s="578"/>
      <c r="Y246" s="578"/>
      <c r="Z246" s="578"/>
    </row>
    <row r="247" spans="1:26">
      <c r="A247" s="577"/>
      <c r="B247" s="578"/>
      <c r="C247" s="578"/>
      <c r="D247" s="578"/>
      <c r="E247" s="578"/>
      <c r="F247" s="577"/>
      <c r="G247" s="577"/>
      <c r="H247" s="577"/>
      <c r="I247" s="577"/>
      <c r="J247" s="577"/>
      <c r="K247" s="577"/>
      <c r="L247" s="577"/>
      <c r="M247" s="577"/>
      <c r="N247" s="577"/>
      <c r="O247" s="577"/>
      <c r="P247" s="577"/>
      <c r="Q247" s="577"/>
      <c r="R247" s="577"/>
      <c r="S247" s="577"/>
      <c r="T247" s="577"/>
      <c r="U247" s="577"/>
      <c r="V247" s="578"/>
      <c r="W247" s="578"/>
      <c r="X247" s="578"/>
      <c r="Y247" s="578"/>
      <c r="Z247" s="578"/>
    </row>
    <row r="248" spans="1:26">
      <c r="A248" s="577"/>
      <c r="B248" s="578"/>
      <c r="C248" s="578"/>
      <c r="D248" s="578"/>
      <c r="E248" s="578"/>
      <c r="F248" s="577"/>
      <c r="G248" s="577"/>
      <c r="H248" s="577"/>
      <c r="I248" s="577"/>
      <c r="J248" s="577"/>
      <c r="K248" s="577"/>
      <c r="L248" s="577"/>
      <c r="M248" s="577"/>
      <c r="N248" s="577"/>
      <c r="O248" s="577"/>
      <c r="P248" s="577"/>
      <c r="Q248" s="577"/>
      <c r="R248" s="577"/>
      <c r="S248" s="577"/>
      <c r="T248" s="577"/>
      <c r="U248" s="577"/>
      <c r="V248" s="578"/>
      <c r="W248" s="578"/>
      <c r="X248" s="578"/>
      <c r="Y248" s="578"/>
      <c r="Z248" s="578"/>
    </row>
    <row r="249" spans="1:26">
      <c r="A249" s="577"/>
      <c r="B249" s="578"/>
      <c r="C249" s="578"/>
      <c r="D249" s="578"/>
      <c r="E249" s="578"/>
      <c r="F249" s="577"/>
      <c r="G249" s="577"/>
      <c r="H249" s="577"/>
      <c r="I249" s="577"/>
      <c r="J249" s="577"/>
      <c r="K249" s="577"/>
      <c r="L249" s="577"/>
      <c r="M249" s="577"/>
      <c r="N249" s="577"/>
      <c r="O249" s="577"/>
      <c r="P249" s="577"/>
      <c r="Q249" s="577"/>
      <c r="R249" s="577"/>
      <c r="S249" s="577"/>
      <c r="T249" s="577"/>
      <c r="U249" s="577"/>
      <c r="V249" s="578"/>
      <c r="W249" s="578"/>
      <c r="X249" s="578"/>
      <c r="Y249" s="578"/>
      <c r="Z249" s="578"/>
    </row>
    <row r="250" spans="1:26">
      <c r="A250" s="577"/>
      <c r="B250" s="578"/>
      <c r="C250" s="578"/>
      <c r="D250" s="578"/>
      <c r="E250" s="578"/>
      <c r="F250" s="577"/>
      <c r="G250" s="577"/>
      <c r="H250" s="577"/>
      <c r="I250" s="577"/>
      <c r="J250" s="577"/>
      <c r="K250" s="577"/>
      <c r="L250" s="577"/>
      <c r="M250" s="577"/>
      <c r="N250" s="577"/>
      <c r="O250" s="577"/>
      <c r="P250" s="577"/>
      <c r="Q250" s="577"/>
      <c r="R250" s="577"/>
      <c r="S250" s="577"/>
      <c r="T250" s="577"/>
      <c r="U250" s="577"/>
      <c r="V250" s="578"/>
      <c r="W250" s="578"/>
      <c r="X250" s="578"/>
      <c r="Y250" s="578"/>
      <c r="Z250" s="578"/>
    </row>
    <row r="251" spans="1:26">
      <c r="A251" s="577"/>
      <c r="B251" s="578"/>
      <c r="C251" s="578"/>
      <c r="D251" s="578"/>
      <c r="E251" s="578"/>
      <c r="F251" s="577"/>
      <c r="G251" s="577"/>
      <c r="H251" s="577"/>
      <c r="I251" s="577"/>
      <c r="J251" s="577"/>
      <c r="K251" s="577"/>
      <c r="L251" s="577"/>
      <c r="M251" s="577"/>
      <c r="N251" s="577"/>
      <c r="O251" s="577"/>
      <c r="P251" s="577"/>
      <c r="Q251" s="577"/>
      <c r="R251" s="577"/>
      <c r="S251" s="577"/>
      <c r="T251" s="577"/>
      <c r="U251" s="577"/>
      <c r="V251" s="578"/>
      <c r="W251" s="578"/>
      <c r="X251" s="578"/>
      <c r="Y251" s="578"/>
      <c r="Z251" s="578"/>
    </row>
    <row r="252" spans="1:26">
      <c r="A252" s="577"/>
      <c r="B252" s="578"/>
      <c r="C252" s="578"/>
      <c r="D252" s="578"/>
      <c r="E252" s="578"/>
      <c r="F252" s="577"/>
      <c r="G252" s="577"/>
      <c r="H252" s="577"/>
      <c r="I252" s="577"/>
      <c r="J252" s="577"/>
      <c r="K252" s="577"/>
      <c r="L252" s="577"/>
      <c r="M252" s="577"/>
      <c r="N252" s="577"/>
      <c r="O252" s="577"/>
      <c r="P252" s="577"/>
      <c r="Q252" s="577"/>
      <c r="R252" s="577"/>
      <c r="S252" s="577"/>
      <c r="T252" s="577"/>
      <c r="U252" s="577"/>
      <c r="V252" s="578"/>
      <c r="W252" s="578"/>
      <c r="X252" s="578"/>
      <c r="Y252" s="578"/>
      <c r="Z252" s="578"/>
    </row>
    <row r="253" spans="1:26">
      <c r="A253" s="577"/>
      <c r="B253" s="578"/>
      <c r="C253" s="578"/>
      <c r="D253" s="578"/>
      <c r="E253" s="578"/>
      <c r="F253" s="577"/>
      <c r="G253" s="577"/>
      <c r="H253" s="577"/>
      <c r="I253" s="577"/>
      <c r="J253" s="577"/>
      <c r="K253" s="577"/>
      <c r="L253" s="577"/>
      <c r="M253" s="577"/>
      <c r="N253" s="577"/>
      <c r="O253" s="577"/>
      <c r="P253" s="577"/>
      <c r="Q253" s="577"/>
      <c r="R253" s="577"/>
      <c r="S253" s="577"/>
      <c r="T253" s="577"/>
      <c r="U253" s="577"/>
      <c r="V253" s="578"/>
      <c r="W253" s="578"/>
      <c r="X253" s="578"/>
      <c r="Y253" s="578"/>
      <c r="Z253" s="578"/>
    </row>
    <row r="254" spans="1:26">
      <c r="A254" s="577"/>
      <c r="B254" s="578"/>
      <c r="C254" s="578"/>
      <c r="D254" s="578"/>
      <c r="E254" s="578"/>
      <c r="F254" s="577"/>
      <c r="G254" s="577"/>
      <c r="H254" s="577"/>
      <c r="I254" s="577"/>
      <c r="J254" s="577"/>
      <c r="K254" s="577"/>
      <c r="L254" s="577"/>
      <c r="M254" s="577"/>
      <c r="N254" s="577"/>
      <c r="O254" s="577"/>
      <c r="P254" s="577"/>
      <c r="Q254" s="577"/>
      <c r="R254" s="577"/>
      <c r="S254" s="577"/>
      <c r="T254" s="577"/>
      <c r="U254" s="577"/>
      <c r="V254" s="578"/>
      <c r="W254" s="578"/>
      <c r="X254" s="578"/>
      <c r="Y254" s="578"/>
      <c r="Z254" s="578"/>
    </row>
    <row r="255" spans="1:26">
      <c r="A255" s="577"/>
      <c r="B255" s="578"/>
      <c r="C255" s="578"/>
      <c r="D255" s="578"/>
      <c r="E255" s="578"/>
      <c r="F255" s="577"/>
      <c r="G255" s="577"/>
      <c r="H255" s="577"/>
      <c r="I255" s="577"/>
      <c r="J255" s="577"/>
      <c r="K255" s="577"/>
      <c r="L255" s="577"/>
      <c r="M255" s="577"/>
      <c r="N255" s="577"/>
      <c r="O255" s="577"/>
      <c r="P255" s="577"/>
      <c r="Q255" s="577"/>
      <c r="R255" s="577"/>
      <c r="S255" s="577"/>
      <c r="T255" s="577"/>
      <c r="U255" s="577"/>
      <c r="V255" s="578"/>
      <c r="W255" s="578"/>
      <c r="X255" s="578"/>
      <c r="Y255" s="578"/>
      <c r="Z255" s="578"/>
    </row>
    <row r="256" spans="1:26">
      <c r="A256" s="577"/>
      <c r="B256" s="578"/>
      <c r="C256" s="578"/>
      <c r="D256" s="578"/>
      <c r="E256" s="578"/>
      <c r="F256" s="577"/>
      <c r="G256" s="577"/>
      <c r="H256" s="577"/>
      <c r="I256" s="577"/>
      <c r="J256" s="577"/>
      <c r="K256" s="577"/>
      <c r="L256" s="577"/>
      <c r="M256" s="577"/>
      <c r="N256" s="577"/>
      <c r="O256" s="577"/>
      <c r="P256" s="577"/>
      <c r="Q256" s="577"/>
      <c r="R256" s="577"/>
      <c r="S256" s="577"/>
      <c r="T256" s="577"/>
      <c r="U256" s="577"/>
      <c r="V256" s="578"/>
      <c r="W256" s="578"/>
      <c r="X256" s="578"/>
      <c r="Y256" s="578"/>
      <c r="Z256" s="578"/>
    </row>
    <row r="257" spans="1:26">
      <c r="A257" s="577"/>
      <c r="B257" s="578"/>
      <c r="C257" s="578"/>
      <c r="D257" s="578"/>
      <c r="E257" s="578"/>
      <c r="F257" s="577"/>
      <c r="G257" s="577"/>
      <c r="H257" s="577"/>
      <c r="I257" s="577"/>
      <c r="J257" s="577"/>
      <c r="K257" s="577"/>
      <c r="L257" s="577"/>
      <c r="M257" s="577"/>
      <c r="N257" s="577"/>
      <c r="O257" s="577"/>
      <c r="P257" s="577"/>
      <c r="Q257" s="577"/>
      <c r="R257" s="577"/>
      <c r="S257" s="577"/>
      <c r="T257" s="577"/>
      <c r="U257" s="577"/>
      <c r="V257" s="578"/>
      <c r="W257" s="578"/>
      <c r="X257" s="578"/>
      <c r="Y257" s="578"/>
      <c r="Z257" s="578"/>
    </row>
    <row r="258" spans="1:26">
      <c r="A258" s="577"/>
      <c r="B258" s="578"/>
      <c r="C258" s="578"/>
      <c r="D258" s="578"/>
      <c r="E258" s="578"/>
      <c r="F258" s="577"/>
      <c r="G258" s="577"/>
      <c r="H258" s="577"/>
      <c r="I258" s="577"/>
      <c r="J258" s="577"/>
      <c r="K258" s="577"/>
      <c r="L258" s="577"/>
      <c r="M258" s="577"/>
      <c r="N258" s="577"/>
      <c r="O258" s="577"/>
      <c r="P258" s="577"/>
      <c r="Q258" s="577"/>
      <c r="R258" s="577"/>
      <c r="S258" s="577"/>
      <c r="T258" s="577"/>
      <c r="U258" s="577"/>
      <c r="V258" s="578"/>
      <c r="W258" s="578"/>
      <c r="X258" s="578"/>
      <c r="Y258" s="578"/>
      <c r="Z258" s="578"/>
    </row>
    <row r="259" spans="1:26">
      <c r="A259" s="577"/>
      <c r="B259" s="578"/>
      <c r="C259" s="578"/>
      <c r="D259" s="578"/>
      <c r="E259" s="578"/>
      <c r="F259" s="577"/>
      <c r="G259" s="577"/>
      <c r="H259" s="577"/>
      <c r="I259" s="577"/>
      <c r="J259" s="577"/>
      <c r="K259" s="577"/>
      <c r="L259" s="577"/>
      <c r="M259" s="577"/>
      <c r="N259" s="577"/>
      <c r="O259" s="577"/>
      <c r="P259" s="577"/>
      <c r="Q259" s="577"/>
      <c r="R259" s="577"/>
      <c r="S259" s="577"/>
      <c r="T259" s="577"/>
      <c r="U259" s="577"/>
      <c r="V259" s="578"/>
      <c r="W259" s="578"/>
      <c r="X259" s="578"/>
      <c r="Y259" s="578"/>
      <c r="Z259" s="578"/>
    </row>
    <row r="260" spans="1:26">
      <c r="A260" s="577"/>
      <c r="B260" s="578"/>
      <c r="C260" s="578"/>
      <c r="D260" s="578"/>
      <c r="E260" s="578"/>
      <c r="F260" s="577"/>
      <c r="G260" s="577"/>
      <c r="H260" s="577"/>
      <c r="I260" s="577"/>
      <c r="J260" s="577"/>
      <c r="K260" s="577"/>
      <c r="L260" s="577"/>
      <c r="M260" s="577"/>
      <c r="N260" s="577"/>
      <c r="O260" s="577"/>
      <c r="P260" s="577"/>
      <c r="Q260" s="577"/>
      <c r="R260" s="577"/>
      <c r="S260" s="577"/>
      <c r="T260" s="577"/>
      <c r="U260" s="577"/>
      <c r="V260" s="578"/>
      <c r="W260" s="578"/>
      <c r="X260" s="578"/>
      <c r="Y260" s="578"/>
      <c r="Z260" s="578"/>
    </row>
    <row r="261" spans="1:26">
      <c r="A261" s="577"/>
      <c r="B261" s="578"/>
      <c r="C261" s="578"/>
      <c r="D261" s="578"/>
      <c r="E261" s="578"/>
      <c r="F261" s="577"/>
      <c r="G261" s="577"/>
      <c r="H261" s="577"/>
      <c r="I261" s="577"/>
      <c r="J261" s="577"/>
      <c r="K261" s="577"/>
      <c r="L261" s="577"/>
      <c r="M261" s="577"/>
      <c r="N261" s="577"/>
      <c r="O261" s="577"/>
      <c r="P261" s="577"/>
      <c r="Q261" s="577"/>
      <c r="R261" s="577"/>
      <c r="S261" s="577"/>
      <c r="T261" s="577"/>
      <c r="U261" s="577"/>
      <c r="V261" s="578"/>
      <c r="W261" s="578"/>
      <c r="X261" s="578"/>
      <c r="Y261" s="578"/>
      <c r="Z261" s="578"/>
    </row>
    <row r="262" spans="1:26">
      <c r="A262" s="577"/>
      <c r="B262" s="578"/>
      <c r="C262" s="578"/>
      <c r="D262" s="578"/>
      <c r="E262" s="578"/>
      <c r="F262" s="577"/>
      <c r="G262" s="577"/>
      <c r="H262" s="577"/>
      <c r="I262" s="577"/>
      <c r="J262" s="577"/>
      <c r="K262" s="577"/>
      <c r="L262" s="577"/>
      <c r="M262" s="577"/>
      <c r="N262" s="577"/>
      <c r="O262" s="577"/>
      <c r="P262" s="577"/>
      <c r="Q262" s="577"/>
      <c r="R262" s="577"/>
      <c r="S262" s="577"/>
      <c r="T262" s="577"/>
      <c r="U262" s="577"/>
      <c r="V262" s="578"/>
      <c r="W262" s="578"/>
      <c r="X262" s="578"/>
      <c r="Y262" s="578"/>
      <c r="Z262" s="578"/>
    </row>
    <row r="263" spans="1:26">
      <c r="A263" s="577"/>
      <c r="B263" s="578"/>
      <c r="C263" s="578"/>
      <c r="D263" s="578"/>
      <c r="E263" s="578"/>
      <c r="F263" s="577"/>
      <c r="G263" s="577"/>
      <c r="H263" s="577"/>
      <c r="I263" s="577"/>
      <c r="J263" s="577"/>
      <c r="K263" s="577"/>
      <c r="L263" s="577"/>
      <c r="M263" s="577"/>
      <c r="N263" s="577"/>
      <c r="O263" s="577"/>
      <c r="P263" s="577"/>
      <c r="Q263" s="577"/>
      <c r="R263" s="577"/>
      <c r="S263" s="577"/>
      <c r="T263" s="577"/>
      <c r="U263" s="577"/>
      <c r="V263" s="578"/>
      <c r="W263" s="578"/>
      <c r="X263" s="578"/>
      <c r="Y263" s="578"/>
      <c r="Z263" s="578"/>
    </row>
    <row r="264" spans="1:26">
      <c r="A264" s="577"/>
      <c r="B264" s="578"/>
      <c r="C264" s="578"/>
      <c r="D264" s="578"/>
      <c r="E264" s="578"/>
      <c r="F264" s="577"/>
      <c r="G264" s="577"/>
      <c r="H264" s="577"/>
      <c r="I264" s="577"/>
      <c r="J264" s="577"/>
      <c r="K264" s="577"/>
      <c r="L264" s="577"/>
      <c r="M264" s="577"/>
      <c r="N264" s="577"/>
      <c r="O264" s="577"/>
      <c r="P264" s="577"/>
      <c r="Q264" s="577"/>
      <c r="R264" s="577"/>
      <c r="S264" s="577"/>
      <c r="T264" s="577"/>
      <c r="U264" s="577"/>
      <c r="V264" s="578"/>
      <c r="W264" s="578"/>
      <c r="X264" s="578"/>
      <c r="Y264" s="578"/>
      <c r="Z264" s="578"/>
    </row>
    <row r="265" spans="1:26">
      <c r="A265" s="577"/>
      <c r="B265" s="578"/>
      <c r="C265" s="578"/>
      <c r="D265" s="578"/>
      <c r="E265" s="578"/>
      <c r="F265" s="577"/>
      <c r="G265" s="577"/>
      <c r="H265" s="577"/>
      <c r="I265" s="577"/>
      <c r="J265" s="577"/>
      <c r="K265" s="577"/>
      <c r="L265" s="577"/>
      <c r="M265" s="577"/>
      <c r="N265" s="577"/>
      <c r="O265" s="577"/>
      <c r="P265" s="577"/>
      <c r="Q265" s="577"/>
      <c r="R265" s="577"/>
      <c r="S265" s="577"/>
      <c r="T265" s="577"/>
      <c r="U265" s="577"/>
      <c r="V265" s="578"/>
      <c r="W265" s="578"/>
      <c r="X265" s="578"/>
      <c r="Y265" s="578"/>
      <c r="Z265" s="578"/>
    </row>
    <row r="266" spans="1:26">
      <c r="A266" s="577"/>
      <c r="B266" s="578"/>
      <c r="C266" s="578"/>
      <c r="D266" s="578"/>
      <c r="E266" s="578"/>
      <c r="F266" s="577"/>
      <c r="G266" s="577"/>
      <c r="H266" s="577"/>
      <c r="I266" s="577"/>
      <c r="J266" s="577"/>
      <c r="K266" s="577"/>
      <c r="L266" s="577"/>
      <c r="M266" s="577"/>
      <c r="N266" s="577"/>
      <c r="O266" s="577"/>
      <c r="P266" s="577"/>
      <c r="Q266" s="577"/>
      <c r="R266" s="577"/>
      <c r="S266" s="577"/>
      <c r="T266" s="577"/>
      <c r="U266" s="577"/>
      <c r="V266" s="578"/>
      <c r="W266" s="578"/>
      <c r="X266" s="578"/>
      <c r="Y266" s="578"/>
      <c r="Z266" s="578"/>
    </row>
    <row r="267" spans="1:26">
      <c r="A267" s="577"/>
      <c r="B267" s="578"/>
      <c r="C267" s="578"/>
      <c r="D267" s="578"/>
      <c r="E267" s="578"/>
      <c r="F267" s="577"/>
      <c r="G267" s="577"/>
      <c r="H267" s="577"/>
      <c r="I267" s="577"/>
      <c r="J267" s="577"/>
      <c r="K267" s="577"/>
      <c r="L267" s="577"/>
      <c r="M267" s="577"/>
      <c r="N267" s="577"/>
      <c r="O267" s="577"/>
      <c r="P267" s="577"/>
      <c r="Q267" s="577"/>
      <c r="R267" s="577"/>
      <c r="S267" s="577"/>
      <c r="T267" s="577"/>
      <c r="U267" s="577"/>
      <c r="V267" s="578"/>
      <c r="W267" s="578"/>
      <c r="X267" s="578"/>
      <c r="Y267" s="578"/>
      <c r="Z267" s="578"/>
    </row>
    <row r="268" spans="1:26">
      <c r="A268" s="577"/>
      <c r="B268" s="578"/>
      <c r="C268" s="578"/>
      <c r="D268" s="578"/>
      <c r="E268" s="578"/>
      <c r="F268" s="577"/>
      <c r="G268" s="577"/>
      <c r="H268" s="577"/>
      <c r="I268" s="577"/>
      <c r="J268" s="577"/>
      <c r="K268" s="577"/>
      <c r="L268" s="577"/>
      <c r="M268" s="577"/>
      <c r="N268" s="577"/>
      <c r="O268" s="577"/>
      <c r="P268" s="577"/>
      <c r="Q268" s="577"/>
      <c r="R268" s="577"/>
      <c r="S268" s="577"/>
      <c r="T268" s="577"/>
      <c r="U268" s="577"/>
      <c r="V268" s="578"/>
      <c r="W268" s="578"/>
      <c r="X268" s="578"/>
      <c r="Y268" s="578"/>
      <c r="Z268" s="578"/>
    </row>
    <row r="269" spans="1:26">
      <c r="A269" s="577"/>
      <c r="B269" s="578"/>
      <c r="C269" s="578"/>
      <c r="D269" s="578"/>
      <c r="E269" s="578"/>
      <c r="F269" s="577"/>
      <c r="G269" s="577"/>
      <c r="H269" s="577"/>
      <c r="I269" s="577"/>
      <c r="J269" s="577"/>
      <c r="K269" s="577"/>
      <c r="L269" s="577"/>
      <c r="M269" s="577"/>
      <c r="N269" s="577"/>
      <c r="O269" s="577"/>
      <c r="P269" s="577"/>
      <c r="Q269" s="577"/>
      <c r="R269" s="577"/>
      <c r="S269" s="577"/>
      <c r="T269" s="577"/>
      <c r="U269" s="577"/>
      <c r="V269" s="578"/>
      <c r="W269" s="578"/>
      <c r="X269" s="578"/>
      <c r="Y269" s="578"/>
      <c r="Z269" s="578"/>
    </row>
    <row r="270" spans="1:26">
      <c r="A270" s="577"/>
      <c r="B270" s="578"/>
      <c r="C270" s="578"/>
      <c r="D270" s="578"/>
      <c r="E270" s="578"/>
      <c r="F270" s="577"/>
      <c r="G270" s="577"/>
      <c r="H270" s="577"/>
      <c r="I270" s="577"/>
      <c r="J270" s="577"/>
      <c r="K270" s="577"/>
      <c r="L270" s="577"/>
      <c r="M270" s="577"/>
      <c r="N270" s="577"/>
      <c r="O270" s="577"/>
      <c r="P270" s="577"/>
      <c r="Q270" s="577"/>
      <c r="R270" s="577"/>
      <c r="S270" s="577"/>
      <c r="T270" s="577"/>
      <c r="U270" s="577"/>
      <c r="V270" s="578"/>
      <c r="W270" s="578"/>
      <c r="X270" s="578"/>
      <c r="Y270" s="578"/>
      <c r="Z270" s="578"/>
    </row>
    <row r="271" spans="1:26">
      <c r="A271" s="577"/>
      <c r="B271" s="578"/>
      <c r="C271" s="578"/>
      <c r="D271" s="578"/>
      <c r="E271" s="578"/>
      <c r="F271" s="577"/>
      <c r="G271" s="577"/>
      <c r="H271" s="577"/>
      <c r="I271" s="577"/>
      <c r="J271" s="577"/>
      <c r="K271" s="577"/>
      <c r="L271" s="577"/>
      <c r="M271" s="577"/>
      <c r="N271" s="577"/>
      <c r="O271" s="577"/>
      <c r="P271" s="577"/>
      <c r="Q271" s="577"/>
      <c r="R271" s="577"/>
      <c r="S271" s="577"/>
      <c r="T271" s="577"/>
      <c r="U271" s="577"/>
      <c r="V271" s="578"/>
      <c r="W271" s="578"/>
      <c r="X271" s="578"/>
      <c r="Y271" s="578"/>
      <c r="Z271" s="578"/>
    </row>
    <row r="272" spans="1:26">
      <c r="A272" s="577"/>
      <c r="B272" s="578"/>
      <c r="C272" s="578"/>
      <c r="D272" s="578"/>
      <c r="E272" s="578"/>
      <c r="F272" s="577"/>
      <c r="G272" s="577"/>
      <c r="H272" s="577"/>
      <c r="I272" s="577"/>
      <c r="J272" s="577"/>
      <c r="K272" s="577"/>
      <c r="L272" s="577"/>
      <c r="M272" s="577"/>
      <c r="N272" s="577"/>
      <c r="O272" s="577"/>
      <c r="P272" s="577"/>
      <c r="Q272" s="577"/>
      <c r="R272" s="577"/>
      <c r="S272" s="577"/>
      <c r="T272" s="577"/>
      <c r="U272" s="577"/>
      <c r="V272" s="578"/>
      <c r="W272" s="578"/>
      <c r="X272" s="578"/>
      <c r="Y272" s="578"/>
      <c r="Z272" s="578"/>
    </row>
    <row r="273" spans="1:26">
      <c r="A273" s="577"/>
      <c r="B273" s="578"/>
      <c r="C273" s="578"/>
      <c r="D273" s="578"/>
      <c r="E273" s="578"/>
      <c r="F273" s="577"/>
      <c r="G273" s="577"/>
      <c r="H273" s="577"/>
      <c r="I273" s="577"/>
      <c r="J273" s="577"/>
      <c r="K273" s="577"/>
      <c r="L273" s="577"/>
      <c r="M273" s="577"/>
      <c r="N273" s="577"/>
      <c r="O273" s="577"/>
      <c r="P273" s="577"/>
      <c r="Q273" s="577"/>
      <c r="R273" s="577"/>
      <c r="S273" s="577"/>
      <c r="T273" s="577"/>
      <c r="U273" s="577"/>
      <c r="V273" s="578"/>
      <c r="W273" s="578"/>
      <c r="X273" s="578"/>
      <c r="Y273" s="578"/>
      <c r="Z273" s="578"/>
    </row>
    <row r="274" spans="1:26">
      <c r="A274" s="577"/>
      <c r="B274" s="578"/>
      <c r="C274" s="578"/>
      <c r="D274" s="578"/>
      <c r="E274" s="578"/>
      <c r="F274" s="577"/>
      <c r="G274" s="577"/>
      <c r="H274" s="577"/>
      <c r="I274" s="577"/>
      <c r="J274" s="577"/>
      <c r="K274" s="577"/>
      <c r="L274" s="577"/>
      <c r="M274" s="577"/>
      <c r="N274" s="577"/>
      <c r="O274" s="577"/>
      <c r="P274" s="577"/>
      <c r="Q274" s="577"/>
      <c r="R274" s="577"/>
      <c r="S274" s="577"/>
      <c r="T274" s="577"/>
      <c r="U274" s="577"/>
      <c r="V274" s="578"/>
      <c r="W274" s="578"/>
      <c r="X274" s="578"/>
      <c r="Y274" s="578"/>
      <c r="Z274" s="578"/>
    </row>
    <row r="275" spans="1:26">
      <c r="A275" s="577"/>
      <c r="B275" s="578"/>
      <c r="C275" s="578"/>
      <c r="D275" s="578"/>
      <c r="E275" s="578"/>
      <c r="F275" s="577"/>
      <c r="G275" s="577"/>
      <c r="H275" s="577"/>
      <c r="I275" s="577"/>
      <c r="J275" s="577"/>
      <c r="K275" s="577"/>
      <c r="L275" s="577"/>
      <c r="M275" s="577"/>
      <c r="N275" s="577"/>
      <c r="O275" s="577"/>
      <c r="P275" s="577"/>
      <c r="Q275" s="577"/>
      <c r="R275" s="577"/>
      <c r="S275" s="577"/>
      <c r="T275" s="577"/>
      <c r="U275" s="577"/>
      <c r="V275" s="578"/>
      <c r="W275" s="578"/>
      <c r="X275" s="578"/>
      <c r="Y275" s="578"/>
      <c r="Z275" s="578"/>
    </row>
    <row r="276" spans="1:26">
      <c r="A276" s="577"/>
      <c r="B276" s="578"/>
      <c r="C276" s="578"/>
      <c r="D276" s="578"/>
      <c r="E276" s="578"/>
      <c r="F276" s="577"/>
      <c r="G276" s="577"/>
      <c r="H276" s="577"/>
      <c r="I276" s="577"/>
      <c r="J276" s="577"/>
      <c r="K276" s="577"/>
      <c r="L276" s="577"/>
      <c r="M276" s="577"/>
      <c r="N276" s="577"/>
      <c r="O276" s="577"/>
      <c r="P276" s="577"/>
      <c r="Q276" s="577"/>
      <c r="R276" s="577"/>
      <c r="S276" s="577"/>
      <c r="T276" s="577"/>
      <c r="U276" s="577"/>
      <c r="V276" s="578"/>
      <c r="W276" s="578"/>
      <c r="X276" s="578"/>
      <c r="Y276" s="578"/>
      <c r="Z276" s="578"/>
    </row>
    <row r="277" spans="1:26">
      <c r="A277" s="577"/>
      <c r="B277" s="578"/>
      <c r="C277" s="578"/>
      <c r="D277" s="578"/>
      <c r="E277" s="578"/>
      <c r="F277" s="577"/>
      <c r="G277" s="577"/>
      <c r="H277" s="577"/>
      <c r="I277" s="577"/>
      <c r="J277" s="577"/>
      <c r="K277" s="577"/>
      <c r="L277" s="577"/>
      <c r="M277" s="577"/>
      <c r="N277" s="577"/>
      <c r="O277" s="577"/>
      <c r="P277" s="577"/>
      <c r="Q277" s="577"/>
      <c r="R277" s="577"/>
      <c r="S277" s="577"/>
      <c r="T277" s="577"/>
      <c r="U277" s="577"/>
      <c r="V277" s="578"/>
      <c r="W277" s="578"/>
      <c r="X277" s="578"/>
      <c r="Y277" s="578"/>
      <c r="Z277" s="578"/>
    </row>
    <row r="278" spans="1:26">
      <c r="A278" s="577"/>
      <c r="B278" s="578"/>
      <c r="C278" s="578"/>
      <c r="D278" s="578"/>
      <c r="E278" s="578"/>
      <c r="F278" s="577"/>
      <c r="G278" s="577"/>
      <c r="H278" s="577"/>
      <c r="I278" s="577"/>
      <c r="J278" s="577"/>
      <c r="K278" s="577"/>
      <c r="L278" s="577"/>
      <c r="M278" s="577"/>
      <c r="N278" s="577"/>
      <c r="O278" s="577"/>
      <c r="P278" s="577"/>
      <c r="Q278" s="577"/>
      <c r="R278" s="577"/>
      <c r="S278" s="577"/>
      <c r="T278" s="577"/>
      <c r="U278" s="577"/>
      <c r="V278" s="578"/>
      <c r="W278" s="578"/>
      <c r="X278" s="578"/>
      <c r="Y278" s="578"/>
      <c r="Z278" s="578"/>
    </row>
    <row r="279" spans="1:26">
      <c r="A279" s="577"/>
      <c r="B279" s="578"/>
      <c r="C279" s="578"/>
      <c r="D279" s="578"/>
      <c r="E279" s="578"/>
      <c r="F279" s="577"/>
      <c r="G279" s="577"/>
      <c r="H279" s="577"/>
      <c r="I279" s="577"/>
      <c r="J279" s="577"/>
      <c r="K279" s="577"/>
      <c r="L279" s="577"/>
      <c r="M279" s="577"/>
      <c r="N279" s="577"/>
      <c r="O279" s="577"/>
      <c r="P279" s="577"/>
      <c r="Q279" s="577"/>
      <c r="R279" s="577"/>
      <c r="S279" s="577"/>
      <c r="T279" s="577"/>
      <c r="U279" s="577"/>
      <c r="V279" s="578"/>
      <c r="W279" s="578"/>
      <c r="X279" s="578"/>
      <c r="Y279" s="578"/>
      <c r="Z279" s="578"/>
    </row>
    <row r="280" spans="1:26">
      <c r="A280" s="577"/>
      <c r="B280" s="578"/>
      <c r="C280" s="578"/>
      <c r="D280" s="578"/>
      <c r="E280" s="578"/>
      <c r="F280" s="577"/>
      <c r="G280" s="577"/>
      <c r="H280" s="577"/>
      <c r="I280" s="577"/>
      <c r="J280" s="577"/>
      <c r="K280" s="577"/>
      <c r="L280" s="577"/>
      <c r="M280" s="577"/>
      <c r="N280" s="577"/>
      <c r="O280" s="577"/>
      <c r="P280" s="577"/>
      <c r="Q280" s="577"/>
      <c r="R280" s="577"/>
      <c r="S280" s="577"/>
      <c r="T280" s="577"/>
      <c r="U280" s="577"/>
      <c r="V280" s="578"/>
      <c r="W280" s="578"/>
      <c r="X280" s="578"/>
      <c r="Y280" s="578"/>
      <c r="Z280" s="578"/>
    </row>
    <row r="281" spans="1:26">
      <c r="A281" s="577"/>
      <c r="B281" s="578"/>
      <c r="C281" s="578"/>
      <c r="D281" s="578"/>
      <c r="E281" s="578"/>
      <c r="F281" s="577"/>
      <c r="G281" s="577"/>
      <c r="H281" s="577"/>
      <c r="I281" s="577"/>
      <c r="J281" s="577"/>
      <c r="K281" s="577"/>
      <c r="L281" s="577"/>
      <c r="M281" s="577"/>
      <c r="N281" s="577"/>
      <c r="O281" s="577"/>
      <c r="P281" s="577"/>
      <c r="Q281" s="577"/>
      <c r="R281" s="577"/>
      <c r="S281" s="577"/>
      <c r="T281" s="577"/>
      <c r="U281" s="577"/>
      <c r="V281" s="578"/>
      <c r="W281" s="578"/>
      <c r="X281" s="578"/>
      <c r="Y281" s="578"/>
      <c r="Z281" s="578"/>
    </row>
    <row r="282" spans="1:26">
      <c r="A282" s="577"/>
      <c r="B282" s="578"/>
      <c r="C282" s="578"/>
      <c r="D282" s="578"/>
      <c r="E282" s="578"/>
      <c r="F282" s="577"/>
      <c r="G282" s="577"/>
      <c r="H282" s="577"/>
      <c r="I282" s="577"/>
      <c r="J282" s="577"/>
      <c r="K282" s="577"/>
      <c r="L282" s="577"/>
      <c r="M282" s="577"/>
      <c r="N282" s="577"/>
      <c r="O282" s="577"/>
      <c r="P282" s="577"/>
      <c r="Q282" s="577"/>
      <c r="R282" s="577"/>
      <c r="S282" s="577"/>
      <c r="T282" s="577"/>
      <c r="U282" s="577"/>
      <c r="V282" s="578"/>
      <c r="W282" s="578"/>
      <c r="X282" s="578"/>
      <c r="Y282" s="578"/>
      <c r="Z282" s="578"/>
    </row>
    <row r="283" spans="1:26">
      <c r="A283" s="577"/>
      <c r="B283" s="578"/>
      <c r="C283" s="578"/>
      <c r="D283" s="578"/>
      <c r="E283" s="578"/>
      <c r="F283" s="577"/>
      <c r="G283" s="577"/>
      <c r="H283" s="577"/>
      <c r="I283" s="577"/>
      <c r="J283" s="577"/>
      <c r="K283" s="577"/>
      <c r="L283" s="577"/>
      <c r="M283" s="577"/>
      <c r="N283" s="577"/>
      <c r="O283" s="577"/>
      <c r="P283" s="577"/>
      <c r="Q283" s="577"/>
      <c r="R283" s="577"/>
      <c r="S283" s="577"/>
      <c r="T283" s="577"/>
      <c r="U283" s="577"/>
      <c r="V283" s="578"/>
      <c r="W283" s="578"/>
      <c r="X283" s="578"/>
      <c r="Y283" s="578"/>
      <c r="Z283" s="578"/>
    </row>
    <row r="284" spans="1:26">
      <c r="A284" s="577"/>
      <c r="B284" s="578"/>
      <c r="C284" s="578"/>
      <c r="D284" s="578"/>
      <c r="E284" s="578"/>
      <c r="F284" s="577"/>
      <c r="G284" s="577"/>
      <c r="H284" s="577"/>
      <c r="I284" s="577"/>
      <c r="J284" s="577"/>
      <c r="K284" s="577"/>
      <c r="L284" s="577"/>
      <c r="M284" s="577"/>
      <c r="N284" s="577"/>
      <c r="O284" s="577"/>
      <c r="P284" s="577"/>
      <c r="Q284" s="577"/>
      <c r="R284" s="577"/>
      <c r="S284" s="577"/>
      <c r="T284" s="577"/>
      <c r="U284" s="577"/>
      <c r="V284" s="578"/>
      <c r="W284" s="578"/>
      <c r="X284" s="578"/>
      <c r="Y284" s="578"/>
      <c r="Z284" s="578"/>
    </row>
    <row r="285" spans="1:26">
      <c r="A285" s="577"/>
      <c r="B285" s="578"/>
      <c r="C285" s="578"/>
      <c r="D285" s="578"/>
      <c r="E285" s="578"/>
      <c r="F285" s="577"/>
      <c r="G285" s="577"/>
      <c r="H285" s="577"/>
      <c r="I285" s="577"/>
      <c r="J285" s="577"/>
      <c r="K285" s="577"/>
      <c r="L285" s="577"/>
      <c r="M285" s="577"/>
      <c r="N285" s="577"/>
      <c r="O285" s="577"/>
      <c r="P285" s="577"/>
      <c r="Q285" s="577"/>
      <c r="R285" s="577"/>
      <c r="S285" s="577"/>
      <c r="T285" s="577"/>
      <c r="U285" s="577"/>
      <c r="V285" s="578"/>
      <c r="W285" s="578"/>
      <c r="X285" s="578"/>
      <c r="Y285" s="578"/>
      <c r="Z285" s="578"/>
    </row>
    <row r="286" spans="1:26">
      <c r="A286" s="577"/>
      <c r="B286" s="578"/>
      <c r="C286" s="578"/>
      <c r="D286" s="578"/>
      <c r="E286" s="578"/>
      <c r="F286" s="577"/>
      <c r="G286" s="577"/>
      <c r="H286" s="577"/>
      <c r="I286" s="577"/>
      <c r="J286" s="577"/>
      <c r="K286" s="577"/>
      <c r="L286" s="577"/>
      <c r="M286" s="577"/>
      <c r="N286" s="577"/>
      <c r="O286" s="577"/>
      <c r="P286" s="577"/>
      <c r="Q286" s="577"/>
      <c r="R286" s="577"/>
      <c r="S286" s="577"/>
      <c r="T286" s="577"/>
      <c r="U286" s="577"/>
      <c r="V286" s="578"/>
      <c r="W286" s="578"/>
      <c r="X286" s="578"/>
      <c r="Y286" s="578"/>
      <c r="Z286" s="578"/>
    </row>
    <row r="287" spans="1:26">
      <c r="A287" s="577"/>
      <c r="B287" s="578"/>
      <c r="C287" s="578"/>
      <c r="D287" s="578"/>
      <c r="E287" s="578"/>
      <c r="F287" s="577"/>
      <c r="G287" s="577"/>
      <c r="H287" s="577"/>
      <c r="I287" s="577"/>
      <c r="J287" s="577"/>
      <c r="K287" s="577"/>
      <c r="L287" s="577"/>
      <c r="M287" s="577"/>
      <c r="N287" s="577"/>
      <c r="O287" s="577"/>
      <c r="P287" s="577"/>
      <c r="Q287" s="577"/>
      <c r="R287" s="577"/>
      <c r="S287" s="577"/>
      <c r="T287" s="577"/>
      <c r="U287" s="577"/>
      <c r="V287" s="578"/>
      <c r="W287" s="578"/>
      <c r="X287" s="578"/>
      <c r="Y287" s="578"/>
      <c r="Z287" s="578"/>
    </row>
    <row r="288" spans="1:26">
      <c r="A288" s="577"/>
      <c r="B288" s="578"/>
      <c r="C288" s="578"/>
      <c r="D288" s="578"/>
      <c r="E288" s="578"/>
      <c r="F288" s="577"/>
      <c r="G288" s="577"/>
      <c r="H288" s="577"/>
      <c r="I288" s="577"/>
      <c r="J288" s="577"/>
      <c r="K288" s="577"/>
      <c r="L288" s="577"/>
      <c r="M288" s="577"/>
      <c r="N288" s="577"/>
      <c r="O288" s="577"/>
      <c r="P288" s="577"/>
      <c r="Q288" s="577"/>
      <c r="R288" s="577"/>
      <c r="S288" s="577"/>
      <c r="T288" s="577"/>
      <c r="U288" s="577"/>
      <c r="V288" s="578"/>
      <c r="W288" s="578"/>
      <c r="X288" s="578"/>
      <c r="Y288" s="578"/>
      <c r="Z288" s="578"/>
    </row>
    <row r="289" spans="1:26">
      <c r="A289" s="577"/>
      <c r="B289" s="578"/>
      <c r="C289" s="578"/>
      <c r="D289" s="578"/>
      <c r="E289" s="578"/>
      <c r="F289" s="577"/>
      <c r="G289" s="577"/>
      <c r="H289" s="577"/>
      <c r="I289" s="577"/>
      <c r="J289" s="577"/>
      <c r="K289" s="577"/>
      <c r="L289" s="577"/>
      <c r="M289" s="577"/>
      <c r="N289" s="577"/>
      <c r="O289" s="577"/>
      <c r="P289" s="577"/>
      <c r="Q289" s="577"/>
      <c r="R289" s="577"/>
      <c r="S289" s="577"/>
      <c r="T289" s="577"/>
      <c r="U289" s="577"/>
      <c r="V289" s="578"/>
      <c r="W289" s="578"/>
      <c r="X289" s="578"/>
      <c r="Y289" s="578"/>
      <c r="Z289" s="578"/>
    </row>
    <row r="290" spans="1:26">
      <c r="A290" s="577"/>
      <c r="B290" s="578"/>
      <c r="C290" s="578"/>
      <c r="D290" s="578"/>
      <c r="E290" s="578"/>
      <c r="F290" s="577"/>
      <c r="G290" s="577"/>
      <c r="H290" s="577"/>
      <c r="I290" s="577"/>
      <c r="J290" s="577"/>
      <c r="K290" s="577"/>
      <c r="L290" s="577"/>
      <c r="M290" s="577"/>
      <c r="N290" s="577"/>
      <c r="O290" s="577"/>
      <c r="P290" s="577"/>
      <c r="Q290" s="577"/>
      <c r="R290" s="577"/>
      <c r="S290" s="577"/>
      <c r="T290" s="577"/>
      <c r="U290" s="577"/>
      <c r="V290" s="578"/>
      <c r="W290" s="578"/>
      <c r="X290" s="578"/>
      <c r="Y290" s="578"/>
      <c r="Z290" s="578"/>
    </row>
    <row r="291" spans="1:26">
      <c r="A291" s="577"/>
      <c r="B291" s="578"/>
      <c r="C291" s="578"/>
      <c r="D291" s="578"/>
      <c r="E291" s="578"/>
      <c r="F291" s="577"/>
      <c r="G291" s="577"/>
      <c r="H291" s="577"/>
      <c r="I291" s="577"/>
      <c r="J291" s="577"/>
      <c r="K291" s="577"/>
      <c r="L291" s="577"/>
      <c r="M291" s="577"/>
      <c r="N291" s="577"/>
      <c r="O291" s="577"/>
      <c r="P291" s="577"/>
      <c r="Q291" s="577"/>
      <c r="R291" s="577"/>
      <c r="S291" s="577"/>
      <c r="T291" s="577"/>
      <c r="U291" s="577"/>
      <c r="V291" s="578"/>
      <c r="W291" s="578"/>
      <c r="X291" s="578"/>
      <c r="Y291" s="578"/>
      <c r="Z291" s="578"/>
    </row>
    <row r="292" spans="1:26">
      <c r="A292" s="577"/>
      <c r="B292" s="578"/>
      <c r="C292" s="578"/>
      <c r="D292" s="578"/>
      <c r="E292" s="578"/>
      <c r="F292" s="577"/>
      <c r="G292" s="577"/>
      <c r="H292" s="577"/>
      <c r="I292" s="577"/>
      <c r="J292" s="577"/>
      <c r="K292" s="577"/>
      <c r="L292" s="577"/>
      <c r="M292" s="577"/>
      <c r="N292" s="577"/>
      <c r="O292" s="577"/>
      <c r="P292" s="577"/>
      <c r="Q292" s="577"/>
      <c r="R292" s="577"/>
      <c r="S292" s="577"/>
      <c r="T292" s="577"/>
      <c r="U292" s="577"/>
      <c r="V292" s="578"/>
      <c r="W292" s="578"/>
      <c r="X292" s="578"/>
      <c r="Y292" s="578"/>
      <c r="Z292" s="578"/>
    </row>
    <row r="293" spans="1:26">
      <c r="A293" s="577"/>
      <c r="B293" s="578"/>
      <c r="C293" s="578"/>
      <c r="D293" s="578"/>
      <c r="E293" s="578"/>
      <c r="F293" s="577"/>
      <c r="G293" s="577"/>
      <c r="H293" s="577"/>
      <c r="I293" s="577"/>
      <c r="J293" s="577"/>
      <c r="K293" s="577"/>
      <c r="L293" s="577"/>
      <c r="M293" s="577"/>
      <c r="N293" s="577"/>
      <c r="O293" s="577"/>
      <c r="P293" s="577"/>
      <c r="Q293" s="577"/>
      <c r="R293" s="577"/>
      <c r="S293" s="577"/>
      <c r="T293" s="577"/>
      <c r="U293" s="577"/>
      <c r="V293" s="578"/>
      <c r="W293" s="578"/>
      <c r="X293" s="578"/>
      <c r="Y293" s="578"/>
      <c r="Z293" s="578"/>
    </row>
    <row r="294" spans="1:26">
      <c r="A294" s="577"/>
      <c r="B294" s="578"/>
      <c r="C294" s="578"/>
      <c r="D294" s="578"/>
      <c r="E294" s="578"/>
      <c r="F294" s="577"/>
      <c r="G294" s="577"/>
      <c r="H294" s="577"/>
      <c r="I294" s="577"/>
      <c r="J294" s="577"/>
      <c r="K294" s="577"/>
      <c r="L294" s="577"/>
      <c r="M294" s="577"/>
      <c r="N294" s="577"/>
      <c r="O294" s="577"/>
      <c r="P294" s="577"/>
      <c r="Q294" s="577"/>
      <c r="R294" s="577"/>
      <c r="S294" s="577"/>
      <c r="T294" s="577"/>
      <c r="U294" s="577"/>
      <c r="V294" s="578"/>
      <c r="W294" s="578"/>
      <c r="X294" s="578"/>
      <c r="Y294" s="578"/>
      <c r="Z294" s="578"/>
    </row>
    <row r="295" spans="1:26">
      <c r="A295" s="577"/>
      <c r="B295" s="578"/>
      <c r="C295" s="578"/>
      <c r="D295" s="578"/>
      <c r="E295" s="578"/>
      <c r="F295" s="577"/>
      <c r="G295" s="577"/>
      <c r="H295" s="577"/>
      <c r="I295" s="577"/>
      <c r="J295" s="577"/>
      <c r="K295" s="577"/>
      <c r="L295" s="577"/>
      <c r="M295" s="577"/>
      <c r="N295" s="577"/>
      <c r="O295" s="577"/>
      <c r="P295" s="577"/>
      <c r="Q295" s="577"/>
      <c r="R295" s="577"/>
      <c r="S295" s="577"/>
      <c r="T295" s="577"/>
      <c r="U295" s="577"/>
      <c r="V295" s="578"/>
      <c r="W295" s="578"/>
      <c r="X295" s="578"/>
      <c r="Y295" s="578"/>
      <c r="Z295" s="578"/>
    </row>
    <row r="296" spans="1:26">
      <c r="A296" s="577"/>
      <c r="B296" s="578"/>
      <c r="C296" s="578"/>
      <c r="D296" s="578"/>
      <c r="E296" s="578"/>
      <c r="F296" s="577"/>
      <c r="G296" s="577"/>
      <c r="H296" s="577"/>
      <c r="I296" s="577"/>
      <c r="J296" s="577"/>
      <c r="K296" s="577"/>
      <c r="L296" s="577"/>
      <c r="M296" s="577"/>
      <c r="N296" s="577"/>
      <c r="O296" s="577"/>
      <c r="P296" s="577"/>
      <c r="Q296" s="577"/>
      <c r="R296" s="577"/>
      <c r="S296" s="577"/>
      <c r="T296" s="577"/>
      <c r="U296" s="577"/>
      <c r="V296" s="578"/>
      <c r="W296" s="578"/>
      <c r="X296" s="578"/>
      <c r="Y296" s="578"/>
      <c r="Z296" s="578"/>
    </row>
    <row r="297" spans="1:26">
      <c r="A297" s="577"/>
      <c r="B297" s="578"/>
      <c r="C297" s="578"/>
      <c r="D297" s="578"/>
      <c r="E297" s="578"/>
      <c r="F297" s="577"/>
      <c r="G297" s="577"/>
      <c r="H297" s="577"/>
      <c r="I297" s="577"/>
      <c r="J297" s="577"/>
      <c r="K297" s="577"/>
      <c r="L297" s="577"/>
      <c r="M297" s="577"/>
      <c r="N297" s="577"/>
      <c r="O297" s="577"/>
      <c r="P297" s="577"/>
      <c r="Q297" s="577"/>
      <c r="R297" s="577"/>
      <c r="S297" s="577"/>
      <c r="T297" s="577"/>
      <c r="U297" s="577"/>
      <c r="V297" s="578"/>
      <c r="W297" s="578"/>
      <c r="X297" s="578"/>
      <c r="Y297" s="578"/>
      <c r="Z297" s="578"/>
    </row>
    <row r="298" spans="1:26">
      <c r="A298" s="577"/>
      <c r="B298" s="578"/>
      <c r="C298" s="578"/>
      <c r="D298" s="578"/>
      <c r="E298" s="578"/>
      <c r="F298" s="577"/>
      <c r="G298" s="577"/>
      <c r="H298" s="577"/>
      <c r="I298" s="577"/>
      <c r="J298" s="577"/>
      <c r="K298" s="577"/>
      <c r="L298" s="577"/>
      <c r="M298" s="577"/>
      <c r="N298" s="577"/>
      <c r="O298" s="577"/>
      <c r="P298" s="577"/>
      <c r="Q298" s="577"/>
      <c r="R298" s="577"/>
      <c r="S298" s="577"/>
      <c r="T298" s="577"/>
      <c r="U298" s="577"/>
      <c r="V298" s="578"/>
      <c r="W298" s="578"/>
      <c r="X298" s="578"/>
      <c r="Y298" s="578"/>
      <c r="Z298" s="578"/>
    </row>
    <row r="299" spans="1:26">
      <c r="A299" s="577"/>
      <c r="B299" s="578"/>
      <c r="C299" s="578"/>
      <c r="D299" s="578"/>
      <c r="E299" s="578"/>
      <c r="F299" s="577"/>
      <c r="G299" s="577"/>
      <c r="H299" s="577"/>
      <c r="I299" s="577"/>
      <c r="J299" s="577"/>
      <c r="K299" s="577"/>
      <c r="L299" s="577"/>
      <c r="M299" s="577"/>
      <c r="N299" s="577"/>
      <c r="O299" s="577"/>
      <c r="P299" s="577"/>
      <c r="Q299" s="577"/>
      <c r="R299" s="577"/>
      <c r="S299" s="577"/>
      <c r="T299" s="577"/>
      <c r="U299" s="577"/>
      <c r="V299" s="578"/>
      <c r="W299" s="578"/>
      <c r="X299" s="578"/>
      <c r="Y299" s="578"/>
      <c r="Z299" s="578"/>
    </row>
    <row r="300" spans="1:26">
      <c r="A300" s="577"/>
      <c r="B300" s="578"/>
      <c r="C300" s="578"/>
      <c r="D300" s="578"/>
      <c r="E300" s="578"/>
      <c r="F300" s="577"/>
      <c r="G300" s="577"/>
      <c r="H300" s="577"/>
      <c r="I300" s="577"/>
      <c r="J300" s="577"/>
      <c r="K300" s="577"/>
      <c r="L300" s="577"/>
      <c r="M300" s="577"/>
      <c r="N300" s="577"/>
      <c r="O300" s="577"/>
      <c r="P300" s="577"/>
      <c r="Q300" s="577"/>
      <c r="R300" s="577"/>
      <c r="S300" s="577"/>
      <c r="T300" s="577"/>
      <c r="U300" s="577"/>
      <c r="V300" s="578"/>
      <c r="W300" s="578"/>
      <c r="X300" s="578"/>
      <c r="Y300" s="578"/>
      <c r="Z300" s="578"/>
    </row>
    <row r="301" spans="1:26">
      <c r="A301" s="577"/>
      <c r="B301" s="578"/>
      <c r="C301" s="578"/>
      <c r="D301" s="578"/>
      <c r="E301" s="578"/>
      <c r="F301" s="577"/>
      <c r="G301" s="577"/>
      <c r="H301" s="577"/>
      <c r="I301" s="577"/>
      <c r="J301" s="577"/>
      <c r="K301" s="577"/>
      <c r="L301" s="577"/>
      <c r="M301" s="577"/>
      <c r="N301" s="577"/>
      <c r="O301" s="577"/>
      <c r="P301" s="577"/>
      <c r="Q301" s="577"/>
      <c r="R301" s="577"/>
      <c r="S301" s="577"/>
      <c r="T301" s="577"/>
      <c r="U301" s="577"/>
      <c r="V301" s="578"/>
      <c r="W301" s="578"/>
      <c r="X301" s="578"/>
      <c r="Y301" s="578"/>
      <c r="Z301" s="578"/>
    </row>
    <row r="302" spans="1:26">
      <c r="A302" s="577"/>
      <c r="B302" s="578"/>
      <c r="C302" s="578"/>
      <c r="D302" s="578"/>
      <c r="E302" s="578"/>
      <c r="F302" s="577"/>
      <c r="G302" s="577"/>
      <c r="H302" s="577"/>
      <c r="I302" s="577"/>
      <c r="J302" s="577"/>
      <c r="K302" s="577"/>
      <c r="L302" s="577"/>
      <c r="M302" s="577"/>
      <c r="N302" s="577"/>
      <c r="O302" s="577"/>
      <c r="P302" s="577"/>
      <c r="Q302" s="577"/>
      <c r="R302" s="577"/>
      <c r="S302" s="577"/>
      <c r="T302" s="577"/>
      <c r="U302" s="577"/>
      <c r="V302" s="578"/>
      <c r="W302" s="578"/>
      <c r="X302" s="578"/>
      <c r="Y302" s="578"/>
      <c r="Z302" s="578"/>
    </row>
    <row r="303" spans="1:26">
      <c r="A303" s="577"/>
      <c r="B303" s="578"/>
      <c r="C303" s="578"/>
      <c r="D303" s="578"/>
      <c r="E303" s="578"/>
      <c r="F303" s="577"/>
      <c r="G303" s="577"/>
      <c r="H303" s="577"/>
      <c r="I303" s="577"/>
      <c r="J303" s="577"/>
      <c r="K303" s="577"/>
      <c r="L303" s="577"/>
      <c r="M303" s="577"/>
      <c r="N303" s="577"/>
      <c r="O303" s="577"/>
      <c r="P303" s="577"/>
      <c r="Q303" s="577"/>
      <c r="R303" s="577"/>
      <c r="S303" s="577"/>
      <c r="T303" s="577"/>
      <c r="U303" s="577"/>
      <c r="V303" s="578"/>
      <c r="W303" s="578"/>
      <c r="X303" s="578"/>
      <c r="Y303" s="578"/>
      <c r="Z303" s="578"/>
    </row>
    <row r="304" spans="1:26">
      <c r="A304" s="577"/>
      <c r="B304" s="578"/>
      <c r="C304" s="578"/>
      <c r="D304" s="578"/>
      <c r="E304" s="578"/>
      <c r="F304" s="577"/>
      <c r="G304" s="577"/>
      <c r="H304" s="577"/>
      <c r="I304" s="577"/>
      <c r="J304" s="577"/>
      <c r="K304" s="577"/>
      <c r="L304" s="577"/>
      <c r="M304" s="577"/>
      <c r="N304" s="577"/>
      <c r="O304" s="577"/>
      <c r="P304" s="577"/>
      <c r="Q304" s="577"/>
      <c r="R304" s="577"/>
      <c r="S304" s="577"/>
      <c r="T304" s="577"/>
      <c r="U304" s="577"/>
      <c r="V304" s="578"/>
      <c r="W304" s="578"/>
      <c r="X304" s="578"/>
      <c r="Y304" s="578"/>
      <c r="Z304" s="578"/>
    </row>
    <row r="305" spans="1:26">
      <c r="A305" s="577"/>
      <c r="B305" s="578"/>
      <c r="C305" s="578"/>
      <c r="D305" s="578"/>
      <c r="E305" s="578"/>
      <c r="F305" s="577"/>
      <c r="G305" s="577"/>
      <c r="H305" s="577"/>
      <c r="I305" s="577"/>
      <c r="J305" s="577"/>
      <c r="K305" s="577"/>
      <c r="L305" s="577"/>
      <c r="M305" s="577"/>
      <c r="N305" s="577"/>
      <c r="O305" s="577"/>
      <c r="P305" s="577"/>
      <c r="Q305" s="577"/>
      <c r="R305" s="577"/>
      <c r="S305" s="577"/>
      <c r="T305" s="577"/>
      <c r="U305" s="577"/>
      <c r="V305" s="578"/>
      <c r="W305" s="578"/>
      <c r="X305" s="578"/>
      <c r="Y305" s="578"/>
      <c r="Z305" s="578"/>
    </row>
    <row r="306" spans="1:26">
      <c r="A306" s="577"/>
      <c r="B306" s="578"/>
      <c r="C306" s="578"/>
      <c r="D306" s="578"/>
      <c r="E306" s="578"/>
      <c r="F306" s="577"/>
      <c r="G306" s="577"/>
      <c r="H306" s="577"/>
      <c r="I306" s="577"/>
      <c r="J306" s="577"/>
      <c r="K306" s="577"/>
      <c r="L306" s="577"/>
      <c r="M306" s="577"/>
      <c r="N306" s="577"/>
      <c r="O306" s="577"/>
      <c r="P306" s="577"/>
      <c r="Q306" s="577"/>
      <c r="R306" s="577"/>
      <c r="S306" s="577"/>
      <c r="T306" s="577"/>
      <c r="U306" s="577"/>
      <c r="V306" s="578"/>
      <c r="W306" s="578"/>
      <c r="X306" s="578"/>
      <c r="Y306" s="578"/>
      <c r="Z306" s="578"/>
    </row>
    <row r="307" spans="1:26">
      <c r="A307" s="577"/>
      <c r="B307" s="578"/>
      <c r="C307" s="578"/>
      <c r="D307" s="578"/>
      <c r="E307" s="578"/>
      <c r="F307" s="577"/>
      <c r="G307" s="577"/>
      <c r="H307" s="577"/>
      <c r="I307" s="577"/>
      <c r="J307" s="577"/>
      <c r="K307" s="577"/>
      <c r="L307" s="577"/>
      <c r="M307" s="577"/>
      <c r="N307" s="577"/>
      <c r="O307" s="577"/>
      <c r="P307" s="577"/>
      <c r="Q307" s="577"/>
      <c r="R307" s="577"/>
      <c r="S307" s="577"/>
      <c r="T307" s="577"/>
      <c r="U307" s="577"/>
      <c r="V307" s="578"/>
      <c r="W307" s="578"/>
      <c r="X307" s="578"/>
      <c r="Y307" s="578"/>
      <c r="Z307" s="578"/>
    </row>
    <row r="308" spans="1:26">
      <c r="A308" s="577"/>
      <c r="B308" s="578"/>
      <c r="C308" s="578"/>
      <c r="D308" s="578"/>
      <c r="E308" s="578"/>
      <c r="F308" s="577"/>
      <c r="G308" s="577"/>
      <c r="H308" s="577"/>
      <c r="I308" s="577"/>
      <c r="J308" s="577"/>
      <c r="K308" s="577"/>
      <c r="L308" s="577"/>
      <c r="M308" s="577"/>
      <c r="N308" s="577"/>
      <c r="O308" s="577"/>
      <c r="P308" s="577"/>
      <c r="Q308" s="577"/>
      <c r="R308" s="577"/>
      <c r="S308" s="577"/>
      <c r="T308" s="577"/>
      <c r="U308" s="577"/>
      <c r="V308" s="578"/>
      <c r="W308" s="578"/>
      <c r="X308" s="578"/>
      <c r="Y308" s="578"/>
      <c r="Z308" s="578"/>
    </row>
    <row r="309" spans="1:26">
      <c r="A309" s="577"/>
      <c r="B309" s="578"/>
      <c r="C309" s="578"/>
      <c r="D309" s="578"/>
      <c r="E309" s="578"/>
      <c r="F309" s="577"/>
      <c r="G309" s="577"/>
      <c r="H309" s="577"/>
      <c r="I309" s="577"/>
      <c r="J309" s="577"/>
      <c r="K309" s="577"/>
      <c r="L309" s="577"/>
      <c r="M309" s="577"/>
      <c r="N309" s="577"/>
      <c r="O309" s="577"/>
      <c r="P309" s="577"/>
      <c r="Q309" s="577"/>
      <c r="R309" s="577"/>
      <c r="S309" s="577"/>
      <c r="T309" s="577"/>
      <c r="U309" s="577"/>
      <c r="V309" s="578"/>
      <c r="W309" s="578"/>
      <c r="X309" s="578"/>
      <c r="Y309" s="578"/>
      <c r="Z309" s="578"/>
    </row>
    <row r="310" spans="1:26">
      <c r="A310" s="577"/>
      <c r="B310" s="578"/>
      <c r="C310" s="578"/>
      <c r="D310" s="578"/>
      <c r="E310" s="578"/>
      <c r="F310" s="577"/>
      <c r="G310" s="577"/>
      <c r="H310" s="577"/>
      <c r="I310" s="577"/>
      <c r="J310" s="577"/>
      <c r="K310" s="577"/>
      <c r="L310" s="577"/>
      <c r="M310" s="577"/>
      <c r="N310" s="577"/>
      <c r="O310" s="577"/>
      <c r="P310" s="577"/>
      <c r="Q310" s="577"/>
      <c r="R310" s="577"/>
      <c r="S310" s="577"/>
      <c r="T310" s="577"/>
      <c r="U310" s="577"/>
      <c r="V310" s="578"/>
      <c r="W310" s="578"/>
      <c r="X310" s="578"/>
      <c r="Y310" s="578"/>
      <c r="Z310" s="578"/>
    </row>
    <row r="311" spans="1:26">
      <c r="A311" s="577"/>
      <c r="B311" s="578"/>
      <c r="C311" s="578"/>
      <c r="D311" s="578"/>
      <c r="E311" s="578"/>
      <c r="F311" s="577"/>
      <c r="G311" s="577"/>
      <c r="H311" s="577"/>
      <c r="I311" s="577"/>
      <c r="J311" s="577"/>
      <c r="K311" s="577"/>
      <c r="L311" s="577"/>
      <c r="M311" s="577"/>
      <c r="N311" s="577"/>
      <c r="O311" s="577"/>
      <c r="P311" s="577"/>
      <c r="Q311" s="577"/>
      <c r="R311" s="577"/>
      <c r="S311" s="577"/>
      <c r="T311" s="577"/>
      <c r="U311" s="577"/>
      <c r="V311" s="578"/>
      <c r="W311" s="578"/>
      <c r="X311" s="578"/>
      <c r="Y311" s="578"/>
      <c r="Z311" s="578"/>
    </row>
    <row r="312" spans="1:26">
      <c r="A312" s="577"/>
      <c r="B312" s="578"/>
      <c r="C312" s="578"/>
      <c r="D312" s="578"/>
      <c r="E312" s="578"/>
      <c r="F312" s="577"/>
      <c r="G312" s="577"/>
      <c r="H312" s="577"/>
      <c r="I312" s="577"/>
      <c r="J312" s="577"/>
      <c r="K312" s="577"/>
      <c r="L312" s="577"/>
      <c r="M312" s="577"/>
      <c r="N312" s="577"/>
      <c r="O312" s="577"/>
      <c r="P312" s="577"/>
      <c r="Q312" s="577"/>
      <c r="R312" s="577"/>
      <c r="S312" s="577"/>
      <c r="T312" s="577"/>
      <c r="U312" s="577"/>
      <c r="V312" s="578"/>
      <c r="W312" s="578"/>
      <c r="X312" s="578"/>
      <c r="Y312" s="578"/>
      <c r="Z312" s="578"/>
    </row>
    <row r="313" spans="1:26">
      <c r="A313" s="577"/>
      <c r="B313" s="578"/>
      <c r="C313" s="578"/>
      <c r="D313" s="578"/>
      <c r="E313" s="578"/>
      <c r="F313" s="577"/>
      <c r="G313" s="577"/>
      <c r="H313" s="577"/>
      <c r="I313" s="577"/>
      <c r="J313" s="577"/>
      <c r="K313" s="577"/>
      <c r="L313" s="577"/>
      <c r="M313" s="577"/>
      <c r="N313" s="577"/>
      <c r="O313" s="577"/>
      <c r="P313" s="577"/>
      <c r="Q313" s="577"/>
      <c r="R313" s="577"/>
      <c r="S313" s="577"/>
      <c r="T313" s="577"/>
      <c r="U313" s="577"/>
      <c r="V313" s="578"/>
      <c r="W313" s="578"/>
      <c r="X313" s="578"/>
      <c r="Y313" s="578"/>
      <c r="Z313" s="578"/>
    </row>
    <row r="314" spans="1:26">
      <c r="A314" s="577"/>
      <c r="B314" s="578"/>
      <c r="C314" s="578"/>
      <c r="D314" s="578"/>
      <c r="E314" s="578"/>
      <c r="F314" s="577"/>
      <c r="G314" s="577"/>
      <c r="H314" s="577"/>
      <c r="I314" s="577"/>
      <c r="J314" s="577"/>
      <c r="K314" s="577"/>
      <c r="L314" s="577"/>
      <c r="M314" s="577"/>
      <c r="N314" s="577"/>
      <c r="O314" s="577"/>
      <c r="P314" s="577"/>
      <c r="Q314" s="577"/>
      <c r="R314" s="577"/>
      <c r="S314" s="577"/>
      <c r="T314" s="577"/>
      <c r="U314" s="577"/>
      <c r="V314" s="578"/>
      <c r="W314" s="578"/>
      <c r="X314" s="578"/>
      <c r="Y314" s="578"/>
      <c r="Z314" s="578"/>
    </row>
    <row r="315" spans="1:26">
      <c r="A315" s="577"/>
      <c r="B315" s="578"/>
      <c r="C315" s="578"/>
      <c r="D315" s="578"/>
      <c r="E315" s="578"/>
      <c r="F315" s="577"/>
      <c r="G315" s="577"/>
      <c r="H315" s="577"/>
      <c r="I315" s="577"/>
      <c r="J315" s="577"/>
      <c r="K315" s="577"/>
      <c r="L315" s="577"/>
      <c r="M315" s="577"/>
      <c r="N315" s="577"/>
      <c r="O315" s="577"/>
      <c r="P315" s="577"/>
      <c r="Q315" s="577"/>
      <c r="R315" s="577"/>
      <c r="S315" s="577"/>
      <c r="T315" s="577"/>
      <c r="U315" s="577"/>
      <c r="V315" s="578"/>
      <c r="W315" s="578"/>
      <c r="X315" s="578"/>
      <c r="Y315" s="578"/>
      <c r="Z315" s="578"/>
    </row>
    <row r="316" spans="1:26">
      <c r="A316" s="577"/>
      <c r="B316" s="578"/>
      <c r="C316" s="578"/>
      <c r="D316" s="578"/>
      <c r="E316" s="578"/>
      <c r="F316" s="577"/>
      <c r="G316" s="577"/>
      <c r="H316" s="577"/>
      <c r="I316" s="577"/>
      <c r="J316" s="577"/>
      <c r="K316" s="577"/>
      <c r="L316" s="577"/>
      <c r="M316" s="577"/>
      <c r="N316" s="577"/>
      <c r="O316" s="577"/>
      <c r="P316" s="577"/>
      <c r="Q316" s="577"/>
      <c r="R316" s="577"/>
      <c r="S316" s="577"/>
      <c r="T316" s="577"/>
      <c r="U316" s="577"/>
      <c r="V316" s="578"/>
      <c r="W316" s="578"/>
      <c r="X316" s="578"/>
      <c r="Y316" s="578"/>
      <c r="Z316" s="578"/>
    </row>
    <row r="317" spans="1:26">
      <c r="A317" s="577"/>
      <c r="B317" s="578"/>
      <c r="C317" s="578"/>
      <c r="D317" s="578"/>
      <c r="E317" s="578"/>
      <c r="F317" s="577"/>
      <c r="G317" s="577"/>
      <c r="H317" s="577"/>
      <c r="I317" s="577"/>
      <c r="J317" s="577"/>
      <c r="K317" s="577"/>
      <c r="L317" s="577"/>
      <c r="M317" s="577"/>
      <c r="N317" s="577"/>
      <c r="O317" s="577"/>
      <c r="P317" s="577"/>
      <c r="Q317" s="577"/>
      <c r="R317" s="577"/>
      <c r="S317" s="577"/>
      <c r="T317" s="577"/>
      <c r="U317" s="577"/>
      <c r="V317" s="578"/>
      <c r="W317" s="578"/>
      <c r="X317" s="578"/>
      <c r="Y317" s="578"/>
      <c r="Z317" s="578"/>
    </row>
    <row r="318" spans="1:26">
      <c r="A318" s="577"/>
      <c r="B318" s="578"/>
      <c r="C318" s="578"/>
      <c r="D318" s="578"/>
      <c r="E318" s="578"/>
      <c r="F318" s="577"/>
      <c r="G318" s="577"/>
      <c r="H318" s="577"/>
      <c r="I318" s="577"/>
      <c r="J318" s="577"/>
      <c r="K318" s="577"/>
      <c r="L318" s="577"/>
      <c r="M318" s="577"/>
      <c r="N318" s="577"/>
      <c r="O318" s="577"/>
      <c r="P318" s="577"/>
      <c r="Q318" s="577"/>
      <c r="R318" s="577"/>
      <c r="S318" s="577"/>
      <c r="T318" s="577"/>
      <c r="U318" s="577"/>
      <c r="V318" s="578"/>
      <c r="W318" s="578"/>
      <c r="X318" s="578"/>
      <c r="Y318" s="578"/>
      <c r="Z318" s="578"/>
    </row>
    <row r="319" spans="1:26">
      <c r="A319" s="577"/>
      <c r="B319" s="578"/>
      <c r="C319" s="578"/>
      <c r="D319" s="578"/>
      <c r="E319" s="578"/>
      <c r="F319" s="577"/>
      <c r="G319" s="577"/>
      <c r="H319" s="577"/>
      <c r="I319" s="577"/>
      <c r="J319" s="577"/>
      <c r="K319" s="577"/>
      <c r="L319" s="577"/>
      <c r="M319" s="577"/>
      <c r="N319" s="577"/>
      <c r="O319" s="577"/>
      <c r="P319" s="577"/>
      <c r="Q319" s="577"/>
      <c r="R319" s="577"/>
      <c r="S319" s="577"/>
      <c r="T319" s="577"/>
      <c r="U319" s="577"/>
      <c r="V319" s="578"/>
      <c r="W319" s="578"/>
      <c r="X319" s="578"/>
      <c r="Y319" s="578"/>
      <c r="Z319" s="578"/>
    </row>
    <row r="320" spans="1:26">
      <c r="A320" s="577"/>
      <c r="B320" s="578"/>
      <c r="C320" s="578"/>
      <c r="D320" s="578"/>
      <c r="E320" s="578"/>
      <c r="F320" s="577"/>
      <c r="G320" s="577"/>
      <c r="H320" s="577"/>
      <c r="I320" s="577"/>
      <c r="J320" s="577"/>
      <c r="K320" s="577"/>
      <c r="L320" s="577"/>
      <c r="M320" s="577"/>
      <c r="N320" s="577"/>
      <c r="O320" s="577"/>
      <c r="P320" s="577"/>
      <c r="Q320" s="577"/>
      <c r="R320" s="577"/>
      <c r="S320" s="577"/>
      <c r="T320" s="577"/>
      <c r="U320" s="577"/>
      <c r="V320" s="578"/>
      <c r="W320" s="578"/>
      <c r="X320" s="578"/>
      <c r="Y320" s="578"/>
      <c r="Z320" s="578"/>
    </row>
    <row r="321" spans="1:26">
      <c r="A321" s="577"/>
      <c r="B321" s="578"/>
      <c r="C321" s="578"/>
      <c r="D321" s="578"/>
      <c r="E321" s="578"/>
      <c r="F321" s="577"/>
      <c r="G321" s="577"/>
      <c r="H321" s="577"/>
      <c r="I321" s="577"/>
      <c r="J321" s="577"/>
      <c r="K321" s="577"/>
      <c r="L321" s="577"/>
      <c r="M321" s="577"/>
      <c r="N321" s="577"/>
      <c r="O321" s="577"/>
      <c r="P321" s="577"/>
      <c r="Q321" s="577"/>
      <c r="R321" s="577"/>
      <c r="S321" s="577"/>
      <c r="T321" s="577"/>
      <c r="U321" s="577"/>
      <c r="V321" s="578"/>
      <c r="W321" s="578"/>
      <c r="X321" s="578"/>
      <c r="Y321" s="578"/>
      <c r="Z321" s="578"/>
    </row>
    <row r="322" spans="1:26">
      <c r="A322" s="577"/>
      <c r="B322" s="578"/>
      <c r="C322" s="578"/>
      <c r="D322" s="578"/>
      <c r="E322" s="578"/>
      <c r="F322" s="577"/>
      <c r="G322" s="577"/>
      <c r="H322" s="577"/>
      <c r="I322" s="577"/>
      <c r="J322" s="577"/>
      <c r="K322" s="577"/>
      <c r="L322" s="577"/>
      <c r="M322" s="577"/>
      <c r="N322" s="577"/>
      <c r="O322" s="577"/>
      <c r="P322" s="577"/>
      <c r="Q322" s="577"/>
      <c r="R322" s="577"/>
      <c r="S322" s="577"/>
      <c r="T322" s="577"/>
      <c r="U322" s="577"/>
      <c r="V322" s="578"/>
      <c r="W322" s="578"/>
      <c r="X322" s="578"/>
      <c r="Y322" s="578"/>
      <c r="Z322" s="578"/>
    </row>
    <row r="323" spans="1:26">
      <c r="A323" s="577"/>
      <c r="B323" s="578"/>
      <c r="C323" s="578"/>
      <c r="D323" s="578"/>
      <c r="E323" s="578"/>
      <c r="F323" s="577"/>
      <c r="G323" s="577"/>
      <c r="H323" s="577"/>
      <c r="I323" s="577"/>
      <c r="J323" s="577"/>
      <c r="K323" s="577"/>
      <c r="L323" s="577"/>
      <c r="M323" s="577"/>
      <c r="N323" s="577"/>
      <c r="O323" s="577"/>
      <c r="P323" s="577"/>
      <c r="Q323" s="577"/>
      <c r="R323" s="577"/>
      <c r="S323" s="577"/>
      <c r="T323" s="577"/>
      <c r="U323" s="577"/>
      <c r="V323" s="578"/>
      <c r="W323" s="578"/>
      <c r="X323" s="578"/>
      <c r="Y323" s="578"/>
      <c r="Z323" s="578"/>
    </row>
    <row r="324" spans="1:26">
      <c r="A324" s="577"/>
      <c r="B324" s="578"/>
      <c r="C324" s="578"/>
      <c r="D324" s="578"/>
      <c r="E324" s="578"/>
      <c r="F324" s="577"/>
      <c r="G324" s="577"/>
      <c r="H324" s="577"/>
      <c r="I324" s="577"/>
      <c r="J324" s="577"/>
      <c r="K324" s="577"/>
      <c r="L324" s="577"/>
      <c r="M324" s="577"/>
      <c r="N324" s="577"/>
      <c r="O324" s="577"/>
      <c r="P324" s="577"/>
      <c r="Q324" s="577"/>
      <c r="R324" s="577"/>
      <c r="S324" s="577"/>
      <c r="T324" s="577"/>
      <c r="U324" s="577"/>
      <c r="V324" s="578"/>
      <c r="W324" s="578"/>
      <c r="X324" s="578"/>
      <c r="Y324" s="578"/>
      <c r="Z324" s="578"/>
    </row>
    <row r="325" spans="1:26">
      <c r="A325" s="577"/>
      <c r="B325" s="578"/>
      <c r="C325" s="578"/>
      <c r="D325" s="578"/>
      <c r="E325" s="578"/>
      <c r="F325" s="577"/>
      <c r="G325" s="577"/>
      <c r="H325" s="577"/>
      <c r="I325" s="577"/>
      <c r="J325" s="577"/>
      <c r="K325" s="577"/>
      <c r="L325" s="577"/>
      <c r="M325" s="577"/>
      <c r="N325" s="577"/>
      <c r="O325" s="577"/>
      <c r="P325" s="577"/>
      <c r="Q325" s="577"/>
      <c r="R325" s="577"/>
      <c r="S325" s="577"/>
      <c r="T325" s="577"/>
      <c r="U325" s="577"/>
      <c r="V325" s="578"/>
      <c r="W325" s="578"/>
      <c r="X325" s="578"/>
      <c r="Y325" s="578"/>
      <c r="Z325" s="578"/>
    </row>
    <row r="326" spans="1:26">
      <c r="A326" s="577"/>
      <c r="B326" s="578"/>
      <c r="C326" s="578"/>
      <c r="D326" s="578"/>
      <c r="E326" s="578"/>
      <c r="F326" s="577"/>
      <c r="G326" s="577"/>
      <c r="H326" s="577"/>
      <c r="I326" s="577"/>
      <c r="J326" s="577"/>
      <c r="K326" s="577"/>
      <c r="L326" s="577"/>
      <c r="M326" s="577"/>
      <c r="N326" s="577"/>
      <c r="O326" s="577"/>
      <c r="P326" s="577"/>
      <c r="Q326" s="577"/>
      <c r="R326" s="577"/>
      <c r="S326" s="577"/>
      <c r="T326" s="577"/>
      <c r="U326" s="577"/>
      <c r="V326" s="578"/>
      <c r="W326" s="578"/>
      <c r="X326" s="578"/>
      <c r="Y326" s="578"/>
      <c r="Z326" s="578"/>
    </row>
    <row r="327" spans="1:26">
      <c r="A327" s="577"/>
      <c r="B327" s="578"/>
      <c r="C327" s="578"/>
      <c r="D327" s="578"/>
      <c r="E327" s="578"/>
      <c r="F327" s="577"/>
      <c r="G327" s="577"/>
      <c r="H327" s="577"/>
      <c r="I327" s="577"/>
      <c r="J327" s="577"/>
      <c r="K327" s="577"/>
      <c r="L327" s="577"/>
      <c r="M327" s="577"/>
      <c r="N327" s="577"/>
      <c r="O327" s="577"/>
      <c r="P327" s="577"/>
      <c r="Q327" s="577"/>
      <c r="R327" s="577"/>
      <c r="S327" s="577"/>
      <c r="T327" s="577"/>
      <c r="U327" s="577"/>
      <c r="V327" s="578"/>
      <c r="W327" s="578"/>
      <c r="X327" s="578"/>
      <c r="Y327" s="578"/>
      <c r="Z327" s="578"/>
    </row>
    <row r="328" spans="1:26">
      <c r="A328" s="577"/>
      <c r="B328" s="578"/>
      <c r="C328" s="578"/>
      <c r="D328" s="578"/>
      <c r="E328" s="578"/>
      <c r="F328" s="577"/>
      <c r="G328" s="577"/>
      <c r="H328" s="577"/>
      <c r="I328" s="577"/>
      <c r="J328" s="577"/>
      <c r="K328" s="577"/>
      <c r="L328" s="577"/>
      <c r="M328" s="577"/>
      <c r="N328" s="577"/>
      <c r="O328" s="577"/>
      <c r="P328" s="577"/>
      <c r="Q328" s="577"/>
      <c r="R328" s="577"/>
      <c r="S328" s="577"/>
      <c r="T328" s="577"/>
      <c r="U328" s="577"/>
      <c r="V328" s="578"/>
      <c r="W328" s="578"/>
      <c r="X328" s="578"/>
      <c r="Y328" s="578"/>
      <c r="Z328" s="578"/>
    </row>
    <row r="329" spans="1:26">
      <c r="A329" s="577"/>
      <c r="B329" s="578"/>
      <c r="C329" s="578"/>
      <c r="D329" s="578"/>
      <c r="E329" s="578"/>
      <c r="F329" s="577"/>
      <c r="G329" s="577"/>
      <c r="H329" s="577"/>
      <c r="I329" s="577"/>
      <c r="J329" s="577"/>
      <c r="K329" s="577"/>
      <c r="L329" s="577"/>
      <c r="M329" s="577"/>
      <c r="N329" s="577"/>
      <c r="O329" s="577"/>
      <c r="P329" s="577"/>
      <c r="Q329" s="577"/>
      <c r="R329" s="577"/>
      <c r="S329" s="577"/>
      <c r="T329" s="577"/>
      <c r="U329" s="577"/>
      <c r="V329" s="578"/>
      <c r="W329" s="578"/>
      <c r="X329" s="578"/>
      <c r="Y329" s="578"/>
      <c r="Z329" s="578"/>
    </row>
    <row r="330" spans="1:26">
      <c r="A330" s="577"/>
      <c r="B330" s="578"/>
      <c r="C330" s="578"/>
      <c r="D330" s="578"/>
      <c r="E330" s="578"/>
      <c r="F330" s="577"/>
      <c r="G330" s="577"/>
      <c r="H330" s="577"/>
      <c r="I330" s="577"/>
      <c r="J330" s="577"/>
      <c r="K330" s="577"/>
      <c r="L330" s="577"/>
      <c r="M330" s="577"/>
      <c r="N330" s="577"/>
      <c r="O330" s="577"/>
      <c r="P330" s="577"/>
      <c r="Q330" s="577"/>
      <c r="R330" s="577"/>
      <c r="S330" s="577"/>
      <c r="T330" s="577"/>
      <c r="U330" s="577"/>
      <c r="V330" s="578"/>
      <c r="W330" s="578"/>
      <c r="X330" s="578"/>
      <c r="Y330" s="578"/>
      <c r="Z330" s="578"/>
    </row>
    <row r="331" spans="1:26">
      <c r="A331" s="577"/>
      <c r="B331" s="578"/>
      <c r="C331" s="578"/>
      <c r="D331" s="578"/>
      <c r="E331" s="578"/>
      <c r="F331" s="577"/>
      <c r="G331" s="577"/>
      <c r="H331" s="577"/>
      <c r="I331" s="577"/>
      <c r="J331" s="577"/>
      <c r="K331" s="577"/>
      <c r="L331" s="577"/>
      <c r="M331" s="577"/>
      <c r="N331" s="577"/>
      <c r="O331" s="577"/>
      <c r="P331" s="577"/>
      <c r="Q331" s="577"/>
      <c r="R331" s="577"/>
      <c r="S331" s="577"/>
      <c r="T331" s="577"/>
      <c r="U331" s="577"/>
      <c r="V331" s="578"/>
      <c r="W331" s="578"/>
      <c r="X331" s="578"/>
      <c r="Y331" s="578"/>
      <c r="Z331" s="578"/>
    </row>
    <row r="332" spans="1:26">
      <c r="A332" s="577"/>
      <c r="B332" s="578"/>
      <c r="C332" s="578"/>
      <c r="D332" s="578"/>
      <c r="E332" s="578"/>
      <c r="F332" s="577"/>
      <c r="G332" s="577"/>
      <c r="H332" s="577"/>
      <c r="I332" s="577"/>
      <c r="J332" s="577"/>
      <c r="K332" s="577"/>
      <c r="L332" s="577"/>
      <c r="M332" s="577"/>
      <c r="N332" s="577"/>
      <c r="O332" s="577"/>
      <c r="P332" s="577"/>
      <c r="Q332" s="577"/>
      <c r="R332" s="577"/>
      <c r="S332" s="577"/>
      <c r="T332" s="577"/>
      <c r="U332" s="577"/>
      <c r="V332" s="578"/>
      <c r="W332" s="578"/>
      <c r="X332" s="578"/>
      <c r="Y332" s="578"/>
      <c r="Z332" s="578"/>
    </row>
    <row r="333" spans="1:26">
      <c r="A333" s="577"/>
      <c r="B333" s="578"/>
      <c r="C333" s="578"/>
      <c r="D333" s="578"/>
      <c r="E333" s="578"/>
      <c r="F333" s="577"/>
      <c r="G333" s="577"/>
      <c r="H333" s="577"/>
      <c r="I333" s="577"/>
      <c r="J333" s="577"/>
      <c r="K333" s="577"/>
      <c r="L333" s="577"/>
      <c r="M333" s="577"/>
      <c r="N333" s="577"/>
      <c r="O333" s="577"/>
      <c r="P333" s="577"/>
      <c r="Q333" s="577"/>
      <c r="R333" s="577"/>
      <c r="S333" s="577"/>
      <c r="T333" s="577"/>
      <c r="U333" s="577"/>
      <c r="V333" s="578"/>
      <c r="W333" s="578"/>
      <c r="X333" s="578"/>
      <c r="Y333" s="578"/>
      <c r="Z333" s="578"/>
    </row>
    <row r="334" spans="1:26">
      <c r="A334" s="577"/>
      <c r="B334" s="578"/>
      <c r="C334" s="578"/>
      <c r="D334" s="578"/>
      <c r="E334" s="578"/>
      <c r="F334" s="577"/>
      <c r="G334" s="577"/>
      <c r="H334" s="577"/>
      <c r="I334" s="577"/>
      <c r="J334" s="577"/>
      <c r="K334" s="577"/>
      <c r="L334" s="577"/>
      <c r="M334" s="577"/>
      <c r="N334" s="577"/>
      <c r="O334" s="577"/>
      <c r="P334" s="577"/>
      <c r="Q334" s="577"/>
      <c r="R334" s="577"/>
      <c r="S334" s="577"/>
      <c r="T334" s="577"/>
      <c r="U334" s="577"/>
      <c r="V334" s="578"/>
      <c r="W334" s="578"/>
      <c r="X334" s="578"/>
      <c r="Y334" s="578"/>
      <c r="Z334" s="578"/>
    </row>
    <row r="335" spans="1:26">
      <c r="A335" s="577"/>
      <c r="B335" s="578"/>
      <c r="C335" s="578"/>
      <c r="D335" s="578"/>
      <c r="E335" s="578"/>
      <c r="F335" s="577"/>
      <c r="G335" s="577"/>
      <c r="H335" s="577"/>
      <c r="I335" s="577"/>
      <c r="J335" s="577"/>
      <c r="K335" s="577"/>
      <c r="L335" s="577"/>
      <c r="M335" s="577"/>
      <c r="N335" s="577"/>
      <c r="O335" s="577"/>
      <c r="P335" s="577"/>
      <c r="Q335" s="577"/>
      <c r="R335" s="577"/>
      <c r="S335" s="577"/>
      <c r="T335" s="577"/>
      <c r="U335" s="577"/>
      <c r="V335" s="578"/>
      <c r="W335" s="578"/>
      <c r="X335" s="578"/>
      <c r="Y335" s="578"/>
      <c r="Z335" s="578"/>
    </row>
    <row r="336" spans="1:26">
      <c r="A336" s="577"/>
      <c r="B336" s="578"/>
      <c r="C336" s="578"/>
      <c r="D336" s="578"/>
      <c r="E336" s="578"/>
      <c r="F336" s="577"/>
      <c r="G336" s="577"/>
      <c r="H336" s="577"/>
      <c r="I336" s="577"/>
      <c r="J336" s="577"/>
      <c r="K336" s="577"/>
      <c r="L336" s="577"/>
      <c r="M336" s="577"/>
      <c r="N336" s="577"/>
      <c r="O336" s="577"/>
      <c r="P336" s="577"/>
      <c r="Q336" s="577"/>
      <c r="R336" s="577"/>
      <c r="S336" s="577"/>
      <c r="T336" s="577"/>
      <c r="U336" s="577"/>
      <c r="V336" s="578"/>
      <c r="W336" s="578"/>
      <c r="X336" s="578"/>
      <c r="Y336" s="578"/>
      <c r="Z336" s="578"/>
    </row>
    <row r="337" spans="1:26">
      <c r="A337" s="577"/>
      <c r="B337" s="578"/>
      <c r="C337" s="578"/>
      <c r="D337" s="578"/>
      <c r="E337" s="578"/>
      <c r="F337" s="577"/>
      <c r="G337" s="577"/>
      <c r="H337" s="577"/>
      <c r="I337" s="577"/>
      <c r="J337" s="577"/>
      <c r="K337" s="577"/>
      <c r="L337" s="577"/>
      <c r="M337" s="577"/>
      <c r="N337" s="577"/>
      <c r="O337" s="577"/>
      <c r="P337" s="577"/>
      <c r="Q337" s="577"/>
      <c r="R337" s="577"/>
      <c r="S337" s="577"/>
      <c r="T337" s="577"/>
      <c r="U337" s="577"/>
      <c r="V337" s="578"/>
      <c r="W337" s="578"/>
      <c r="X337" s="578"/>
      <c r="Y337" s="578"/>
      <c r="Z337" s="578"/>
    </row>
    <row r="338" spans="1:26">
      <c r="A338" s="577"/>
      <c r="B338" s="578"/>
      <c r="C338" s="578"/>
      <c r="D338" s="578"/>
      <c r="E338" s="578"/>
      <c r="F338" s="577"/>
      <c r="G338" s="577"/>
      <c r="H338" s="577"/>
      <c r="I338" s="577"/>
      <c r="J338" s="577"/>
      <c r="K338" s="577"/>
      <c r="L338" s="577"/>
      <c r="M338" s="577"/>
      <c r="N338" s="577"/>
      <c r="O338" s="577"/>
      <c r="P338" s="577"/>
      <c r="Q338" s="577"/>
      <c r="R338" s="577"/>
      <c r="S338" s="577"/>
      <c r="T338" s="577"/>
      <c r="U338" s="577"/>
      <c r="V338" s="578"/>
      <c r="W338" s="578"/>
      <c r="X338" s="578"/>
      <c r="Y338" s="578"/>
      <c r="Z338" s="578"/>
    </row>
    <row r="339" spans="1:26">
      <c r="A339" s="577"/>
      <c r="B339" s="578"/>
      <c r="C339" s="578"/>
      <c r="D339" s="578"/>
      <c r="E339" s="578"/>
      <c r="F339" s="577"/>
      <c r="G339" s="577"/>
      <c r="H339" s="577"/>
      <c r="I339" s="577"/>
      <c r="J339" s="577"/>
      <c r="K339" s="577"/>
      <c r="L339" s="577"/>
      <c r="M339" s="577"/>
      <c r="N339" s="577"/>
      <c r="O339" s="577"/>
      <c r="P339" s="577"/>
      <c r="Q339" s="577"/>
      <c r="R339" s="577"/>
      <c r="S339" s="577"/>
      <c r="T339" s="577"/>
      <c r="U339" s="577"/>
      <c r="V339" s="578"/>
      <c r="W339" s="578"/>
      <c r="X339" s="578"/>
      <c r="Y339" s="578"/>
      <c r="Z339" s="578"/>
    </row>
    <row r="340" spans="1:26">
      <c r="A340" s="577"/>
      <c r="B340" s="578"/>
      <c r="C340" s="578"/>
      <c r="D340" s="578"/>
      <c r="E340" s="578"/>
      <c r="F340" s="577"/>
      <c r="G340" s="577"/>
      <c r="H340" s="577"/>
      <c r="I340" s="577"/>
      <c r="J340" s="577"/>
      <c r="K340" s="577"/>
      <c r="L340" s="577"/>
      <c r="M340" s="577"/>
      <c r="N340" s="577"/>
      <c r="O340" s="577"/>
      <c r="P340" s="577"/>
      <c r="Q340" s="577"/>
      <c r="R340" s="577"/>
      <c r="S340" s="577"/>
      <c r="T340" s="577"/>
      <c r="U340" s="577"/>
      <c r="V340" s="578"/>
      <c r="W340" s="578"/>
      <c r="X340" s="578"/>
      <c r="Y340" s="578"/>
      <c r="Z340" s="578"/>
    </row>
    <row r="341" spans="1:26">
      <c r="A341" s="577"/>
      <c r="B341" s="578"/>
      <c r="C341" s="578"/>
      <c r="D341" s="578"/>
      <c r="E341" s="578"/>
      <c r="F341" s="577"/>
      <c r="G341" s="577"/>
      <c r="H341" s="577"/>
      <c r="I341" s="577"/>
      <c r="J341" s="577"/>
      <c r="K341" s="577"/>
      <c r="L341" s="577"/>
      <c r="M341" s="577"/>
      <c r="N341" s="577"/>
      <c r="O341" s="577"/>
      <c r="P341" s="577"/>
      <c r="Q341" s="577"/>
      <c r="R341" s="577"/>
      <c r="S341" s="577"/>
      <c r="T341" s="577"/>
      <c r="U341" s="577"/>
      <c r="V341" s="578"/>
      <c r="W341" s="578"/>
      <c r="X341" s="578"/>
      <c r="Y341" s="578"/>
      <c r="Z341" s="578"/>
    </row>
    <row r="342" spans="1:26">
      <c r="A342" s="577"/>
      <c r="B342" s="578"/>
      <c r="C342" s="578"/>
      <c r="D342" s="578"/>
      <c r="E342" s="578"/>
      <c r="F342" s="577"/>
      <c r="G342" s="577"/>
      <c r="H342" s="577"/>
      <c r="I342" s="577"/>
      <c r="J342" s="577"/>
      <c r="K342" s="577"/>
      <c r="L342" s="577"/>
      <c r="M342" s="577"/>
      <c r="N342" s="577"/>
      <c r="O342" s="577"/>
      <c r="P342" s="577"/>
      <c r="Q342" s="577"/>
      <c r="R342" s="577"/>
      <c r="S342" s="577"/>
      <c r="T342" s="577"/>
      <c r="U342" s="577"/>
      <c r="V342" s="578"/>
      <c r="W342" s="578"/>
      <c r="X342" s="578"/>
      <c r="Y342" s="578"/>
      <c r="Z342" s="578"/>
    </row>
    <row r="343" spans="1:26">
      <c r="A343" s="577"/>
      <c r="B343" s="578"/>
      <c r="C343" s="578"/>
      <c r="D343" s="578"/>
      <c r="E343" s="578"/>
      <c r="F343" s="577"/>
      <c r="G343" s="577"/>
      <c r="H343" s="577"/>
      <c r="I343" s="577"/>
      <c r="J343" s="577"/>
      <c r="K343" s="577"/>
      <c r="L343" s="577"/>
      <c r="M343" s="577"/>
      <c r="N343" s="577"/>
      <c r="O343" s="577"/>
      <c r="P343" s="577"/>
      <c r="Q343" s="577"/>
      <c r="R343" s="577"/>
      <c r="S343" s="577"/>
      <c r="T343" s="577"/>
      <c r="U343" s="577"/>
      <c r="V343" s="578"/>
      <c r="W343" s="578"/>
      <c r="X343" s="578"/>
      <c r="Y343" s="578"/>
      <c r="Z343" s="578"/>
    </row>
    <row r="344" spans="1:26">
      <c r="A344" s="577"/>
      <c r="B344" s="578"/>
      <c r="C344" s="578"/>
      <c r="D344" s="578"/>
      <c r="E344" s="578"/>
      <c r="F344" s="577"/>
      <c r="G344" s="577"/>
      <c r="H344" s="577"/>
      <c r="I344" s="577"/>
      <c r="J344" s="577"/>
      <c r="K344" s="577"/>
      <c r="L344" s="577"/>
      <c r="M344" s="577"/>
      <c r="N344" s="577"/>
      <c r="O344" s="577"/>
      <c r="P344" s="577"/>
      <c r="Q344" s="577"/>
      <c r="R344" s="577"/>
      <c r="S344" s="577"/>
      <c r="T344" s="577"/>
      <c r="U344" s="577"/>
      <c r="V344" s="578"/>
      <c r="W344" s="578"/>
      <c r="X344" s="578"/>
      <c r="Y344" s="578"/>
      <c r="Z344" s="578"/>
    </row>
    <row r="345" spans="1:26">
      <c r="A345" s="577"/>
      <c r="B345" s="578"/>
      <c r="C345" s="578"/>
      <c r="D345" s="578"/>
      <c r="E345" s="578"/>
      <c r="F345" s="577"/>
      <c r="G345" s="577"/>
      <c r="H345" s="577"/>
      <c r="I345" s="577"/>
      <c r="J345" s="577"/>
      <c r="K345" s="577"/>
      <c r="L345" s="577"/>
      <c r="M345" s="577"/>
      <c r="N345" s="577"/>
      <c r="O345" s="577"/>
      <c r="P345" s="577"/>
      <c r="Q345" s="577"/>
      <c r="R345" s="577"/>
      <c r="S345" s="577"/>
      <c r="T345" s="577"/>
      <c r="U345" s="577"/>
      <c r="V345" s="578"/>
      <c r="W345" s="578"/>
      <c r="X345" s="578"/>
      <c r="Y345" s="578"/>
      <c r="Z345" s="578"/>
    </row>
    <row r="346" spans="1:26">
      <c r="A346" s="577"/>
      <c r="B346" s="578"/>
      <c r="C346" s="578"/>
      <c r="D346" s="578"/>
      <c r="E346" s="578"/>
      <c r="F346" s="577"/>
      <c r="G346" s="577"/>
      <c r="H346" s="577"/>
      <c r="I346" s="577"/>
      <c r="J346" s="577"/>
      <c r="K346" s="577"/>
      <c r="L346" s="577"/>
      <c r="M346" s="577"/>
      <c r="N346" s="577"/>
      <c r="O346" s="577"/>
      <c r="P346" s="577"/>
      <c r="Q346" s="577"/>
      <c r="R346" s="577"/>
      <c r="S346" s="577"/>
      <c r="T346" s="577"/>
      <c r="U346" s="577"/>
      <c r="V346" s="578"/>
      <c r="W346" s="578"/>
      <c r="X346" s="578"/>
      <c r="Y346" s="578"/>
      <c r="Z346" s="578"/>
    </row>
    <row r="347" spans="1:26">
      <c r="A347" s="577"/>
      <c r="B347" s="578"/>
      <c r="C347" s="578"/>
      <c r="D347" s="578"/>
      <c r="E347" s="578"/>
      <c r="F347" s="577"/>
      <c r="G347" s="577"/>
      <c r="H347" s="577"/>
      <c r="I347" s="577"/>
      <c r="J347" s="577"/>
      <c r="K347" s="577"/>
      <c r="L347" s="577"/>
      <c r="M347" s="577"/>
      <c r="N347" s="577"/>
      <c r="O347" s="577"/>
      <c r="P347" s="577"/>
      <c r="Q347" s="577"/>
      <c r="R347" s="577"/>
      <c r="S347" s="577"/>
      <c r="T347" s="577"/>
      <c r="U347" s="577"/>
      <c r="V347" s="578"/>
      <c r="W347" s="578"/>
      <c r="X347" s="578"/>
      <c r="Y347" s="578"/>
      <c r="Z347" s="578"/>
    </row>
    <row r="348" spans="1:26">
      <c r="A348" s="577"/>
      <c r="B348" s="578"/>
      <c r="C348" s="578"/>
      <c r="D348" s="578"/>
      <c r="E348" s="578"/>
      <c r="F348" s="577"/>
      <c r="G348" s="577"/>
      <c r="H348" s="577"/>
      <c r="I348" s="577"/>
      <c r="J348" s="577"/>
      <c r="K348" s="577"/>
      <c r="L348" s="577"/>
      <c r="M348" s="577"/>
      <c r="N348" s="577"/>
      <c r="O348" s="577"/>
      <c r="P348" s="577"/>
      <c r="Q348" s="577"/>
      <c r="R348" s="577"/>
      <c r="S348" s="577"/>
      <c r="T348" s="577"/>
      <c r="U348" s="577"/>
      <c r="V348" s="578"/>
      <c r="W348" s="578"/>
      <c r="X348" s="578"/>
      <c r="Y348" s="578"/>
      <c r="Z348" s="578"/>
    </row>
    <row r="349" spans="1:26">
      <c r="A349" s="577"/>
      <c r="B349" s="578"/>
      <c r="C349" s="578"/>
      <c r="D349" s="578"/>
      <c r="E349" s="578"/>
      <c r="F349" s="577"/>
      <c r="G349" s="577"/>
      <c r="H349" s="577"/>
      <c r="I349" s="577"/>
      <c r="J349" s="577"/>
      <c r="K349" s="577"/>
      <c r="L349" s="577"/>
      <c r="M349" s="577"/>
      <c r="N349" s="577"/>
      <c r="O349" s="577"/>
      <c r="P349" s="577"/>
      <c r="Q349" s="577"/>
      <c r="R349" s="577"/>
      <c r="S349" s="577"/>
      <c r="T349" s="577"/>
      <c r="U349" s="577"/>
      <c r="V349" s="578"/>
      <c r="W349" s="578"/>
      <c r="X349" s="578"/>
      <c r="Y349" s="578"/>
      <c r="Z349" s="578"/>
    </row>
    <row r="350" spans="1:26">
      <c r="A350" s="577"/>
      <c r="B350" s="578"/>
      <c r="C350" s="578"/>
      <c r="D350" s="578"/>
      <c r="E350" s="578"/>
      <c r="F350" s="577"/>
      <c r="G350" s="577"/>
      <c r="H350" s="577"/>
      <c r="I350" s="577"/>
      <c r="J350" s="577"/>
      <c r="K350" s="577"/>
      <c r="L350" s="577"/>
      <c r="M350" s="577"/>
      <c r="N350" s="577"/>
      <c r="O350" s="577"/>
      <c r="P350" s="577"/>
      <c r="Q350" s="577"/>
      <c r="R350" s="577"/>
      <c r="S350" s="577"/>
      <c r="T350" s="577"/>
      <c r="U350" s="577"/>
      <c r="V350" s="578"/>
      <c r="W350" s="578"/>
      <c r="X350" s="578"/>
      <c r="Y350" s="578"/>
      <c r="Z350" s="578"/>
    </row>
    <row r="351" spans="1:26">
      <c r="A351" s="577"/>
      <c r="B351" s="578"/>
      <c r="C351" s="578"/>
      <c r="D351" s="578"/>
      <c r="E351" s="578"/>
      <c r="F351" s="577"/>
      <c r="G351" s="577"/>
      <c r="H351" s="577"/>
      <c r="I351" s="577"/>
      <c r="J351" s="577"/>
      <c r="K351" s="577"/>
      <c r="L351" s="577"/>
      <c r="M351" s="577"/>
      <c r="N351" s="577"/>
      <c r="O351" s="577"/>
      <c r="P351" s="577"/>
      <c r="Q351" s="577"/>
      <c r="R351" s="577"/>
      <c r="S351" s="577"/>
      <c r="T351" s="577"/>
      <c r="U351" s="577"/>
      <c r="V351" s="578"/>
      <c r="W351" s="578"/>
      <c r="X351" s="578"/>
      <c r="Y351" s="578"/>
      <c r="Z351" s="578"/>
    </row>
    <row r="352" spans="1:26">
      <c r="A352" s="577"/>
      <c r="B352" s="578"/>
      <c r="C352" s="578"/>
      <c r="D352" s="578"/>
      <c r="E352" s="578"/>
      <c r="F352" s="577"/>
      <c r="G352" s="577"/>
      <c r="H352" s="577"/>
      <c r="I352" s="577"/>
      <c r="J352" s="577"/>
      <c r="K352" s="577"/>
      <c r="L352" s="577"/>
      <c r="M352" s="577"/>
      <c r="N352" s="577"/>
      <c r="O352" s="577"/>
      <c r="P352" s="577"/>
      <c r="Q352" s="577"/>
      <c r="R352" s="577"/>
      <c r="S352" s="577"/>
      <c r="T352" s="577"/>
      <c r="U352" s="577"/>
      <c r="V352" s="578"/>
      <c r="W352" s="578"/>
      <c r="X352" s="578"/>
      <c r="Y352" s="578"/>
      <c r="Z352" s="578"/>
    </row>
    <row r="353" spans="1:26">
      <c r="A353" s="577"/>
      <c r="B353" s="578"/>
      <c r="C353" s="578"/>
      <c r="D353" s="578"/>
      <c r="E353" s="578"/>
      <c r="F353" s="577"/>
      <c r="G353" s="577"/>
      <c r="H353" s="577"/>
      <c r="I353" s="577"/>
      <c r="J353" s="577"/>
      <c r="K353" s="577"/>
      <c r="L353" s="577"/>
      <c r="M353" s="577"/>
      <c r="N353" s="577"/>
      <c r="O353" s="577"/>
      <c r="P353" s="577"/>
      <c r="Q353" s="577"/>
      <c r="R353" s="577"/>
      <c r="S353" s="577"/>
      <c r="T353" s="577"/>
      <c r="U353" s="577"/>
      <c r="V353" s="578"/>
      <c r="W353" s="578"/>
      <c r="X353" s="578"/>
      <c r="Y353" s="578"/>
      <c r="Z353" s="578"/>
    </row>
    <row r="354" spans="1:26">
      <c r="A354" s="577"/>
      <c r="B354" s="578"/>
      <c r="C354" s="578"/>
      <c r="D354" s="578"/>
      <c r="E354" s="578"/>
      <c r="F354" s="577"/>
      <c r="G354" s="577"/>
      <c r="H354" s="577"/>
      <c r="I354" s="577"/>
      <c r="J354" s="577"/>
      <c r="K354" s="577"/>
      <c r="L354" s="577"/>
      <c r="M354" s="577"/>
      <c r="N354" s="577"/>
      <c r="O354" s="577"/>
      <c r="P354" s="577"/>
      <c r="Q354" s="577"/>
      <c r="R354" s="577"/>
      <c r="S354" s="577"/>
      <c r="T354" s="577"/>
      <c r="U354" s="577"/>
      <c r="V354" s="578"/>
      <c r="W354" s="578"/>
      <c r="X354" s="578"/>
      <c r="Y354" s="578"/>
      <c r="Z354" s="578"/>
    </row>
    <row r="355" spans="1:26">
      <c r="A355" s="577"/>
      <c r="B355" s="578"/>
      <c r="C355" s="578"/>
      <c r="D355" s="578"/>
      <c r="E355" s="578"/>
      <c r="F355" s="577"/>
      <c r="G355" s="577"/>
      <c r="H355" s="577"/>
      <c r="I355" s="577"/>
      <c r="J355" s="577"/>
      <c r="K355" s="577"/>
      <c r="L355" s="577"/>
      <c r="M355" s="577"/>
      <c r="N355" s="577"/>
      <c r="O355" s="577"/>
      <c r="P355" s="577"/>
      <c r="Q355" s="577"/>
      <c r="R355" s="577"/>
      <c r="S355" s="577"/>
      <c r="T355" s="577"/>
      <c r="U355" s="577"/>
      <c r="V355" s="578"/>
      <c r="W355" s="578"/>
      <c r="X355" s="578"/>
      <c r="Y355" s="578"/>
      <c r="Z355" s="578"/>
    </row>
    <row r="356" spans="1:26">
      <c r="A356" s="577"/>
      <c r="B356" s="578"/>
      <c r="C356" s="578"/>
      <c r="D356" s="578"/>
      <c r="E356" s="578"/>
      <c r="F356" s="577"/>
      <c r="G356" s="577"/>
      <c r="H356" s="577"/>
      <c r="I356" s="577"/>
      <c r="J356" s="577"/>
      <c r="K356" s="577"/>
      <c r="L356" s="577"/>
      <c r="M356" s="577"/>
      <c r="N356" s="577"/>
      <c r="O356" s="577"/>
      <c r="P356" s="577"/>
      <c r="Q356" s="577"/>
      <c r="R356" s="577"/>
      <c r="S356" s="577"/>
      <c r="T356" s="577"/>
      <c r="U356" s="577"/>
      <c r="V356" s="578"/>
      <c r="W356" s="578"/>
      <c r="X356" s="578"/>
      <c r="Y356" s="578"/>
      <c r="Z356" s="578"/>
    </row>
    <row r="357" spans="1:26">
      <c r="A357" s="577"/>
      <c r="B357" s="578"/>
      <c r="C357" s="578"/>
      <c r="D357" s="578"/>
      <c r="E357" s="578"/>
      <c r="F357" s="577"/>
      <c r="G357" s="577"/>
      <c r="H357" s="577"/>
      <c r="I357" s="577"/>
      <c r="J357" s="577"/>
      <c r="K357" s="577"/>
      <c r="L357" s="577"/>
      <c r="M357" s="577"/>
      <c r="N357" s="577"/>
      <c r="O357" s="577"/>
      <c r="P357" s="577"/>
      <c r="Q357" s="577"/>
      <c r="R357" s="577"/>
      <c r="S357" s="577"/>
      <c r="T357" s="577"/>
      <c r="U357" s="577"/>
      <c r="V357" s="578"/>
      <c r="W357" s="578"/>
      <c r="X357" s="578"/>
      <c r="Y357" s="578"/>
      <c r="Z357" s="578"/>
    </row>
    <row r="358" spans="1:26">
      <c r="A358" s="577"/>
      <c r="B358" s="578"/>
      <c r="C358" s="578"/>
      <c r="D358" s="578"/>
      <c r="E358" s="578"/>
      <c r="F358" s="577"/>
      <c r="G358" s="577"/>
      <c r="H358" s="577"/>
      <c r="I358" s="577"/>
      <c r="J358" s="577"/>
      <c r="K358" s="577"/>
      <c r="L358" s="577"/>
      <c r="M358" s="577"/>
      <c r="N358" s="577"/>
      <c r="O358" s="577"/>
      <c r="P358" s="577"/>
      <c r="Q358" s="577"/>
      <c r="R358" s="577"/>
      <c r="S358" s="577"/>
      <c r="T358" s="577"/>
      <c r="U358" s="577"/>
      <c r="V358" s="578"/>
      <c r="W358" s="578"/>
      <c r="X358" s="578"/>
      <c r="Y358" s="578"/>
      <c r="Z358" s="578"/>
    </row>
    <row r="359" spans="1:26">
      <c r="A359" s="577"/>
      <c r="B359" s="578"/>
      <c r="C359" s="578"/>
      <c r="D359" s="578"/>
      <c r="E359" s="578"/>
      <c r="F359" s="577"/>
      <c r="G359" s="577"/>
      <c r="H359" s="577"/>
      <c r="I359" s="577"/>
      <c r="J359" s="577"/>
      <c r="K359" s="577"/>
      <c r="L359" s="577"/>
      <c r="M359" s="577"/>
      <c r="N359" s="577"/>
      <c r="O359" s="577"/>
      <c r="P359" s="577"/>
      <c r="Q359" s="577"/>
      <c r="R359" s="577"/>
      <c r="S359" s="577"/>
      <c r="T359" s="577"/>
      <c r="U359" s="577"/>
      <c r="V359" s="578"/>
      <c r="W359" s="578"/>
      <c r="X359" s="578"/>
      <c r="Y359" s="578"/>
      <c r="Z359" s="578"/>
    </row>
    <row r="360" spans="1:26">
      <c r="A360" s="577"/>
      <c r="B360" s="578"/>
      <c r="C360" s="578"/>
      <c r="D360" s="578"/>
      <c r="E360" s="578"/>
      <c r="F360" s="577"/>
      <c r="G360" s="577"/>
      <c r="H360" s="577"/>
      <c r="I360" s="577"/>
      <c r="J360" s="577"/>
      <c r="K360" s="577"/>
      <c r="L360" s="577"/>
      <c r="M360" s="577"/>
      <c r="N360" s="577"/>
      <c r="O360" s="577"/>
      <c r="P360" s="577"/>
      <c r="Q360" s="577"/>
      <c r="R360" s="577"/>
      <c r="S360" s="577"/>
      <c r="T360" s="577"/>
      <c r="U360" s="577"/>
      <c r="V360" s="578"/>
      <c r="W360" s="578"/>
      <c r="X360" s="578"/>
      <c r="Y360" s="578"/>
      <c r="Z360" s="578"/>
    </row>
    <row r="361" spans="1:26">
      <c r="A361" s="577"/>
      <c r="B361" s="578"/>
      <c r="C361" s="578"/>
      <c r="D361" s="578"/>
      <c r="E361" s="578"/>
      <c r="F361" s="577"/>
      <c r="G361" s="577"/>
      <c r="H361" s="577"/>
      <c r="I361" s="577"/>
      <c r="J361" s="577"/>
      <c r="K361" s="577"/>
      <c r="L361" s="577"/>
      <c r="M361" s="577"/>
      <c r="N361" s="577"/>
      <c r="O361" s="577"/>
      <c r="P361" s="577"/>
      <c r="Q361" s="577"/>
      <c r="R361" s="577"/>
      <c r="S361" s="577"/>
      <c r="T361" s="577"/>
      <c r="U361" s="577"/>
      <c r="V361" s="578"/>
      <c r="W361" s="578"/>
      <c r="X361" s="578"/>
      <c r="Y361" s="578"/>
      <c r="Z361" s="578"/>
    </row>
    <row r="362" spans="1:26">
      <c r="A362" s="577"/>
      <c r="B362" s="578"/>
      <c r="C362" s="578"/>
      <c r="D362" s="578"/>
      <c r="E362" s="578"/>
      <c r="F362" s="577"/>
      <c r="G362" s="577"/>
      <c r="H362" s="577"/>
      <c r="I362" s="577"/>
      <c r="J362" s="577"/>
      <c r="K362" s="577"/>
      <c r="L362" s="577"/>
      <c r="M362" s="577"/>
      <c r="N362" s="577"/>
      <c r="O362" s="577"/>
      <c r="P362" s="577"/>
      <c r="Q362" s="577"/>
      <c r="R362" s="577"/>
      <c r="S362" s="577"/>
      <c r="T362" s="577"/>
      <c r="U362" s="577"/>
      <c r="V362" s="578"/>
      <c r="W362" s="578"/>
      <c r="X362" s="578"/>
      <c r="Y362" s="578"/>
      <c r="Z362" s="578"/>
    </row>
    <row r="363" spans="1:26">
      <c r="A363" s="577"/>
      <c r="B363" s="578"/>
      <c r="C363" s="578"/>
      <c r="D363" s="578"/>
      <c r="E363" s="578"/>
      <c r="F363" s="577"/>
      <c r="G363" s="577"/>
      <c r="H363" s="577"/>
      <c r="I363" s="577"/>
      <c r="J363" s="577"/>
      <c r="K363" s="577"/>
      <c r="L363" s="577"/>
      <c r="M363" s="577"/>
      <c r="N363" s="577"/>
      <c r="O363" s="577"/>
      <c r="P363" s="577"/>
      <c r="Q363" s="577"/>
      <c r="R363" s="577"/>
      <c r="S363" s="577"/>
      <c r="T363" s="577"/>
      <c r="U363" s="577"/>
      <c r="V363" s="578"/>
      <c r="W363" s="578"/>
      <c r="X363" s="578"/>
      <c r="Y363" s="578"/>
      <c r="Z363" s="578"/>
    </row>
    <row r="364" spans="1:26">
      <c r="A364" s="577"/>
      <c r="B364" s="578"/>
      <c r="C364" s="578"/>
      <c r="D364" s="578"/>
      <c r="E364" s="578"/>
      <c r="F364" s="577"/>
      <c r="G364" s="577"/>
      <c r="H364" s="577"/>
      <c r="I364" s="577"/>
      <c r="J364" s="577"/>
      <c r="K364" s="577"/>
      <c r="L364" s="577"/>
      <c r="M364" s="577"/>
      <c r="N364" s="577"/>
      <c r="O364" s="577"/>
      <c r="P364" s="577"/>
      <c r="Q364" s="577"/>
      <c r="R364" s="577"/>
      <c r="S364" s="577"/>
      <c r="T364" s="577"/>
      <c r="U364" s="577"/>
      <c r="V364" s="578"/>
      <c r="W364" s="578"/>
      <c r="X364" s="578"/>
      <c r="Y364" s="578"/>
      <c r="Z364" s="578"/>
    </row>
    <row r="365" spans="1:26">
      <c r="A365" s="577"/>
      <c r="B365" s="578"/>
      <c r="C365" s="578"/>
      <c r="D365" s="578"/>
      <c r="E365" s="578"/>
      <c r="F365" s="577"/>
      <c r="G365" s="577"/>
      <c r="H365" s="577"/>
      <c r="I365" s="577"/>
      <c r="J365" s="577"/>
      <c r="K365" s="577"/>
      <c r="L365" s="577"/>
      <c r="M365" s="577"/>
      <c r="N365" s="577"/>
      <c r="O365" s="577"/>
      <c r="P365" s="577"/>
      <c r="Q365" s="577"/>
      <c r="R365" s="577"/>
      <c r="S365" s="577"/>
      <c r="T365" s="577"/>
      <c r="U365" s="577"/>
      <c r="V365" s="578"/>
      <c r="W365" s="578"/>
      <c r="X365" s="578"/>
      <c r="Y365" s="578"/>
      <c r="Z365" s="578"/>
    </row>
    <row r="366" spans="1:26">
      <c r="A366" s="577"/>
      <c r="B366" s="578"/>
      <c r="C366" s="578"/>
      <c r="D366" s="578"/>
      <c r="E366" s="578"/>
      <c r="F366" s="577"/>
      <c r="G366" s="577"/>
      <c r="H366" s="577"/>
      <c r="I366" s="577"/>
      <c r="J366" s="577"/>
      <c r="K366" s="577"/>
      <c r="L366" s="577"/>
      <c r="M366" s="577"/>
      <c r="N366" s="577"/>
      <c r="O366" s="577"/>
      <c r="P366" s="577"/>
      <c r="Q366" s="577"/>
      <c r="R366" s="577"/>
      <c r="S366" s="577"/>
      <c r="T366" s="577"/>
      <c r="U366" s="577"/>
      <c r="V366" s="578"/>
      <c r="W366" s="578"/>
      <c r="X366" s="578"/>
      <c r="Y366" s="578"/>
      <c r="Z366" s="578"/>
    </row>
    <row r="367" spans="1:26">
      <c r="A367" s="577"/>
      <c r="B367" s="578"/>
      <c r="C367" s="578"/>
      <c r="D367" s="578"/>
      <c r="E367" s="578"/>
      <c r="F367" s="577"/>
      <c r="G367" s="577"/>
      <c r="H367" s="577"/>
      <c r="I367" s="577"/>
      <c r="J367" s="577"/>
      <c r="K367" s="577"/>
      <c r="L367" s="577"/>
      <c r="M367" s="577"/>
      <c r="N367" s="577"/>
      <c r="O367" s="577"/>
      <c r="P367" s="577"/>
      <c r="Q367" s="577"/>
      <c r="R367" s="577"/>
      <c r="S367" s="577"/>
      <c r="T367" s="577"/>
      <c r="U367" s="577"/>
      <c r="V367" s="578"/>
      <c r="W367" s="578"/>
      <c r="X367" s="578"/>
      <c r="Y367" s="578"/>
      <c r="Z367" s="578"/>
    </row>
    <row r="368" spans="1:26">
      <c r="A368" s="577"/>
      <c r="B368" s="578"/>
      <c r="C368" s="578"/>
      <c r="D368" s="578"/>
      <c r="E368" s="578"/>
      <c r="F368" s="577"/>
      <c r="G368" s="577"/>
      <c r="H368" s="577"/>
      <c r="I368" s="577"/>
      <c r="J368" s="577"/>
      <c r="K368" s="577"/>
      <c r="L368" s="577"/>
      <c r="M368" s="577"/>
      <c r="N368" s="577"/>
      <c r="O368" s="577"/>
      <c r="P368" s="577"/>
      <c r="Q368" s="577"/>
      <c r="R368" s="577"/>
      <c r="S368" s="577"/>
      <c r="T368" s="577"/>
      <c r="U368" s="577"/>
      <c r="V368" s="578"/>
      <c r="W368" s="578"/>
      <c r="X368" s="578"/>
      <c r="Y368" s="578"/>
      <c r="Z368" s="578"/>
    </row>
    <row r="369" spans="1:26">
      <c r="A369" s="577"/>
      <c r="B369" s="578"/>
      <c r="C369" s="578"/>
      <c r="D369" s="578"/>
      <c r="E369" s="578"/>
      <c r="F369" s="577"/>
      <c r="G369" s="577"/>
      <c r="H369" s="577"/>
      <c r="I369" s="577"/>
      <c r="J369" s="577"/>
      <c r="K369" s="577"/>
      <c r="L369" s="577"/>
      <c r="M369" s="577"/>
      <c r="N369" s="577"/>
      <c r="O369" s="577"/>
      <c r="P369" s="577"/>
      <c r="Q369" s="577"/>
      <c r="R369" s="577"/>
      <c r="S369" s="577"/>
      <c r="T369" s="577"/>
      <c r="U369" s="577"/>
      <c r="V369" s="578"/>
      <c r="W369" s="578"/>
      <c r="X369" s="578"/>
      <c r="Y369" s="578"/>
      <c r="Z369" s="578"/>
    </row>
    <row r="370" spans="1:26">
      <c r="A370" s="577"/>
      <c r="B370" s="578"/>
      <c r="C370" s="578"/>
      <c r="D370" s="578"/>
      <c r="E370" s="578"/>
      <c r="F370" s="577"/>
      <c r="G370" s="577"/>
      <c r="H370" s="577"/>
      <c r="I370" s="577"/>
      <c r="J370" s="577"/>
      <c r="K370" s="577"/>
      <c r="L370" s="577"/>
      <c r="M370" s="577"/>
      <c r="N370" s="577"/>
      <c r="O370" s="577"/>
      <c r="P370" s="577"/>
      <c r="Q370" s="577"/>
      <c r="R370" s="577"/>
      <c r="S370" s="577"/>
      <c r="T370" s="577"/>
      <c r="U370" s="577"/>
      <c r="V370" s="578"/>
      <c r="W370" s="578"/>
      <c r="X370" s="578"/>
      <c r="Y370" s="578"/>
      <c r="Z370" s="578"/>
    </row>
    <row r="371" spans="1:26">
      <c r="A371" s="577"/>
      <c r="B371" s="578"/>
      <c r="C371" s="578"/>
      <c r="D371" s="578"/>
      <c r="E371" s="578"/>
      <c r="F371" s="577"/>
      <c r="G371" s="577"/>
      <c r="H371" s="577"/>
      <c r="I371" s="577"/>
      <c r="J371" s="577"/>
      <c r="K371" s="577"/>
      <c r="L371" s="577"/>
      <c r="M371" s="577"/>
      <c r="N371" s="577"/>
      <c r="O371" s="577"/>
      <c r="P371" s="577"/>
      <c r="Q371" s="577"/>
      <c r="R371" s="577"/>
      <c r="S371" s="577"/>
      <c r="T371" s="577"/>
      <c r="U371" s="577"/>
      <c r="V371" s="578"/>
      <c r="W371" s="578"/>
      <c r="X371" s="578"/>
      <c r="Y371" s="578"/>
      <c r="Z371" s="578"/>
    </row>
    <row r="372" spans="1:26">
      <c r="A372" s="577"/>
      <c r="B372" s="578"/>
      <c r="C372" s="578"/>
      <c r="D372" s="578"/>
      <c r="E372" s="578"/>
      <c r="F372" s="577"/>
      <c r="G372" s="577"/>
      <c r="H372" s="577"/>
      <c r="I372" s="577"/>
      <c r="J372" s="577"/>
      <c r="K372" s="577"/>
      <c r="L372" s="577"/>
      <c r="M372" s="577"/>
      <c r="N372" s="577"/>
      <c r="O372" s="577"/>
      <c r="P372" s="577"/>
      <c r="Q372" s="577"/>
      <c r="R372" s="577"/>
      <c r="S372" s="577"/>
      <c r="T372" s="577"/>
      <c r="U372" s="577"/>
      <c r="V372" s="578"/>
      <c r="W372" s="578"/>
      <c r="X372" s="578"/>
      <c r="Y372" s="578"/>
      <c r="Z372" s="578"/>
    </row>
    <row r="373" spans="1:26">
      <c r="A373" s="577"/>
      <c r="B373" s="578"/>
      <c r="C373" s="578"/>
      <c r="D373" s="578"/>
      <c r="E373" s="578"/>
      <c r="F373" s="577"/>
      <c r="G373" s="577"/>
      <c r="H373" s="577"/>
      <c r="I373" s="577"/>
      <c r="J373" s="577"/>
      <c r="K373" s="577"/>
      <c r="L373" s="577"/>
      <c r="M373" s="577"/>
      <c r="N373" s="577"/>
      <c r="O373" s="577"/>
      <c r="P373" s="577"/>
      <c r="Q373" s="577"/>
      <c r="R373" s="577"/>
      <c r="S373" s="577"/>
      <c r="T373" s="577"/>
      <c r="U373" s="577"/>
      <c r="V373" s="578"/>
      <c r="W373" s="578"/>
      <c r="X373" s="578"/>
      <c r="Y373" s="578"/>
      <c r="Z373" s="578"/>
    </row>
    <row r="374" spans="1:26">
      <c r="A374" s="577"/>
      <c r="B374" s="578"/>
      <c r="C374" s="578"/>
      <c r="D374" s="578"/>
      <c r="E374" s="578"/>
      <c r="F374" s="577"/>
      <c r="G374" s="577"/>
      <c r="H374" s="577"/>
      <c r="I374" s="577"/>
      <c r="J374" s="577"/>
      <c r="K374" s="577"/>
      <c r="L374" s="577"/>
      <c r="M374" s="577"/>
      <c r="N374" s="577"/>
      <c r="O374" s="577"/>
      <c r="P374" s="577"/>
      <c r="Q374" s="577"/>
      <c r="R374" s="577"/>
      <c r="S374" s="577"/>
      <c r="T374" s="577"/>
      <c r="U374" s="577"/>
      <c r="V374" s="578"/>
      <c r="W374" s="578"/>
      <c r="X374" s="578"/>
      <c r="Y374" s="578"/>
      <c r="Z374" s="578"/>
    </row>
    <row r="375" spans="1:26">
      <c r="A375" s="577"/>
      <c r="B375" s="578"/>
      <c r="C375" s="578"/>
      <c r="D375" s="578"/>
      <c r="E375" s="578"/>
      <c r="F375" s="577"/>
      <c r="G375" s="577"/>
      <c r="H375" s="577"/>
      <c r="I375" s="577"/>
      <c r="J375" s="577"/>
      <c r="K375" s="577"/>
      <c r="L375" s="577"/>
      <c r="M375" s="577"/>
      <c r="N375" s="577"/>
      <c r="O375" s="577"/>
      <c r="P375" s="577"/>
      <c r="Q375" s="577"/>
      <c r="R375" s="577"/>
      <c r="S375" s="577"/>
      <c r="T375" s="577"/>
      <c r="U375" s="577"/>
      <c r="V375" s="578"/>
      <c r="W375" s="578"/>
      <c r="X375" s="578"/>
      <c r="Y375" s="578"/>
      <c r="Z375" s="578"/>
    </row>
    <row r="376" spans="1:26">
      <c r="A376" s="577"/>
      <c r="B376" s="578"/>
      <c r="C376" s="578"/>
      <c r="D376" s="578"/>
      <c r="E376" s="578"/>
      <c r="F376" s="577"/>
      <c r="G376" s="577"/>
      <c r="H376" s="577"/>
      <c r="I376" s="577"/>
      <c r="J376" s="577"/>
      <c r="K376" s="577"/>
      <c r="L376" s="577"/>
      <c r="M376" s="577"/>
      <c r="N376" s="577"/>
      <c r="O376" s="577"/>
      <c r="P376" s="577"/>
      <c r="Q376" s="577"/>
      <c r="R376" s="577"/>
      <c r="S376" s="577"/>
      <c r="T376" s="577"/>
      <c r="U376" s="577"/>
      <c r="V376" s="578"/>
      <c r="W376" s="578"/>
      <c r="X376" s="578"/>
      <c r="Y376" s="578"/>
      <c r="Z376" s="578"/>
    </row>
    <row r="377" spans="1:26">
      <c r="A377" s="577"/>
      <c r="B377" s="578"/>
      <c r="C377" s="578"/>
      <c r="D377" s="578"/>
      <c r="E377" s="578"/>
      <c r="F377" s="577"/>
      <c r="G377" s="577"/>
      <c r="H377" s="577"/>
      <c r="I377" s="577"/>
      <c r="J377" s="577"/>
      <c r="K377" s="577"/>
      <c r="L377" s="577"/>
      <c r="M377" s="577"/>
      <c r="N377" s="577"/>
      <c r="O377" s="577"/>
      <c r="P377" s="577"/>
      <c r="Q377" s="577"/>
      <c r="R377" s="577"/>
      <c r="S377" s="577"/>
      <c r="T377" s="577"/>
      <c r="U377" s="577"/>
      <c r="V377" s="578"/>
      <c r="W377" s="578"/>
      <c r="X377" s="578"/>
      <c r="Y377" s="578"/>
      <c r="Z377" s="578"/>
    </row>
    <row r="378" spans="1:26">
      <c r="A378" s="577"/>
      <c r="B378" s="578"/>
      <c r="C378" s="578"/>
      <c r="D378" s="578"/>
      <c r="E378" s="578"/>
      <c r="F378" s="577"/>
      <c r="G378" s="577"/>
      <c r="H378" s="577"/>
      <c r="I378" s="577"/>
      <c r="J378" s="577"/>
      <c r="K378" s="577"/>
      <c r="L378" s="577"/>
      <c r="M378" s="577"/>
      <c r="N378" s="577"/>
      <c r="O378" s="577"/>
      <c r="P378" s="577"/>
      <c r="Q378" s="577"/>
      <c r="R378" s="577"/>
      <c r="S378" s="577"/>
      <c r="T378" s="577"/>
      <c r="U378" s="577"/>
      <c r="V378" s="578"/>
      <c r="W378" s="578"/>
      <c r="X378" s="578"/>
      <c r="Y378" s="578"/>
      <c r="Z378" s="578"/>
    </row>
    <row r="379" spans="1:26">
      <c r="A379" s="577"/>
      <c r="B379" s="578"/>
      <c r="C379" s="578"/>
      <c r="D379" s="578"/>
      <c r="E379" s="578"/>
      <c r="F379" s="577"/>
      <c r="G379" s="577"/>
      <c r="H379" s="577"/>
      <c r="I379" s="577"/>
      <c r="J379" s="577"/>
      <c r="K379" s="577"/>
      <c r="L379" s="577"/>
      <c r="M379" s="577"/>
      <c r="N379" s="577"/>
      <c r="O379" s="577"/>
      <c r="P379" s="577"/>
      <c r="Q379" s="577"/>
      <c r="R379" s="577"/>
      <c r="S379" s="577"/>
      <c r="T379" s="577"/>
      <c r="U379" s="577"/>
      <c r="V379" s="578"/>
      <c r="W379" s="578"/>
      <c r="X379" s="578"/>
      <c r="Y379" s="578"/>
      <c r="Z379" s="578"/>
    </row>
    <row r="380" spans="1:26">
      <c r="A380" s="577"/>
      <c r="B380" s="578"/>
      <c r="C380" s="578"/>
      <c r="D380" s="578"/>
      <c r="E380" s="578"/>
      <c r="F380" s="577"/>
      <c r="G380" s="577"/>
      <c r="H380" s="577"/>
      <c r="I380" s="577"/>
      <c r="J380" s="577"/>
      <c r="K380" s="577"/>
      <c r="L380" s="577"/>
      <c r="M380" s="577"/>
      <c r="N380" s="577"/>
      <c r="O380" s="577"/>
      <c r="P380" s="577"/>
      <c r="Q380" s="577"/>
      <c r="R380" s="577"/>
      <c r="S380" s="577"/>
      <c r="T380" s="577"/>
      <c r="U380" s="577"/>
      <c r="V380" s="578"/>
      <c r="W380" s="578"/>
      <c r="X380" s="578"/>
      <c r="Y380" s="578"/>
      <c r="Z380" s="578"/>
    </row>
    <row r="381" spans="1:26">
      <c r="A381" s="577"/>
      <c r="B381" s="578"/>
      <c r="C381" s="578"/>
      <c r="D381" s="578"/>
      <c r="E381" s="578"/>
      <c r="F381" s="577"/>
      <c r="G381" s="577"/>
      <c r="H381" s="577"/>
      <c r="I381" s="577"/>
      <c r="J381" s="577"/>
      <c r="K381" s="577"/>
      <c r="L381" s="577"/>
      <c r="M381" s="577"/>
      <c r="N381" s="577"/>
      <c r="O381" s="577"/>
      <c r="P381" s="577"/>
      <c r="Q381" s="577"/>
      <c r="R381" s="577"/>
      <c r="S381" s="577"/>
      <c r="T381" s="577"/>
      <c r="U381" s="577"/>
      <c r="V381" s="578"/>
      <c r="W381" s="578"/>
      <c r="X381" s="578"/>
      <c r="Y381" s="578"/>
      <c r="Z381" s="578"/>
    </row>
    <row r="382" spans="1:26">
      <c r="A382" s="577"/>
      <c r="B382" s="578"/>
      <c r="C382" s="578"/>
      <c r="D382" s="578"/>
      <c r="E382" s="578"/>
      <c r="F382" s="577"/>
      <c r="G382" s="577"/>
      <c r="H382" s="577"/>
      <c r="I382" s="577"/>
      <c r="J382" s="577"/>
      <c r="K382" s="577"/>
      <c r="L382" s="577"/>
      <c r="M382" s="577"/>
      <c r="N382" s="577"/>
      <c r="O382" s="577"/>
      <c r="P382" s="577"/>
      <c r="Q382" s="577"/>
      <c r="R382" s="577"/>
      <c r="S382" s="577"/>
      <c r="T382" s="577"/>
      <c r="U382" s="577"/>
      <c r="V382" s="578"/>
      <c r="W382" s="578"/>
      <c r="X382" s="578"/>
      <c r="Y382" s="578"/>
      <c r="Z382" s="578"/>
    </row>
    <row r="383" spans="1:26">
      <c r="A383" s="577"/>
      <c r="B383" s="578"/>
      <c r="C383" s="578"/>
      <c r="D383" s="578"/>
      <c r="E383" s="578"/>
      <c r="F383" s="577"/>
      <c r="G383" s="577"/>
      <c r="H383" s="577"/>
      <c r="I383" s="577"/>
      <c r="J383" s="577"/>
      <c r="K383" s="577"/>
      <c r="L383" s="577"/>
      <c r="M383" s="577"/>
      <c r="N383" s="577"/>
      <c r="O383" s="577"/>
      <c r="P383" s="577"/>
      <c r="Q383" s="577"/>
      <c r="R383" s="577"/>
      <c r="S383" s="577"/>
      <c r="T383" s="577"/>
      <c r="U383" s="577"/>
      <c r="V383" s="578"/>
      <c r="W383" s="578"/>
      <c r="X383" s="578"/>
      <c r="Y383" s="578"/>
      <c r="Z383" s="578"/>
    </row>
    <row r="384" spans="1:26">
      <c r="A384" s="577"/>
      <c r="B384" s="578"/>
      <c r="C384" s="578"/>
      <c r="D384" s="578"/>
      <c r="E384" s="578"/>
      <c r="F384" s="577"/>
      <c r="G384" s="577"/>
      <c r="H384" s="577"/>
      <c r="I384" s="577"/>
      <c r="J384" s="577"/>
      <c r="K384" s="577"/>
      <c r="L384" s="577"/>
      <c r="M384" s="577"/>
      <c r="N384" s="577"/>
      <c r="O384" s="577"/>
      <c r="P384" s="577"/>
      <c r="Q384" s="577"/>
      <c r="R384" s="577"/>
      <c r="S384" s="577"/>
      <c r="T384" s="577"/>
      <c r="U384" s="577"/>
      <c r="V384" s="578"/>
      <c r="W384" s="578"/>
      <c r="X384" s="578"/>
      <c r="Y384" s="578"/>
      <c r="Z384" s="578"/>
    </row>
    <row r="385" spans="1:26">
      <c r="A385" s="577"/>
      <c r="B385" s="578"/>
      <c r="C385" s="578"/>
      <c r="D385" s="578"/>
      <c r="E385" s="578"/>
      <c r="F385" s="577"/>
      <c r="G385" s="577"/>
      <c r="H385" s="577"/>
      <c r="I385" s="577"/>
      <c r="J385" s="577"/>
      <c r="K385" s="577"/>
      <c r="L385" s="577"/>
      <c r="M385" s="577"/>
      <c r="N385" s="577"/>
      <c r="O385" s="577"/>
      <c r="P385" s="577"/>
      <c r="Q385" s="577"/>
      <c r="R385" s="577"/>
      <c r="S385" s="577"/>
      <c r="T385" s="577"/>
      <c r="U385" s="577"/>
      <c r="V385" s="578"/>
      <c r="W385" s="578"/>
      <c r="X385" s="578"/>
      <c r="Y385" s="578"/>
      <c r="Z385" s="578"/>
    </row>
    <row r="386" spans="1:26">
      <c r="A386" s="577"/>
      <c r="B386" s="578"/>
      <c r="C386" s="578"/>
      <c r="D386" s="578"/>
      <c r="E386" s="578"/>
      <c r="F386" s="577"/>
      <c r="G386" s="577"/>
      <c r="H386" s="577"/>
      <c r="I386" s="577"/>
      <c r="J386" s="577"/>
      <c r="K386" s="577"/>
      <c r="L386" s="577"/>
      <c r="M386" s="577"/>
      <c r="N386" s="577"/>
      <c r="O386" s="577"/>
      <c r="P386" s="577"/>
      <c r="Q386" s="577"/>
      <c r="R386" s="577"/>
      <c r="S386" s="577"/>
      <c r="T386" s="577"/>
      <c r="U386" s="577"/>
      <c r="V386" s="578"/>
      <c r="W386" s="578"/>
      <c r="X386" s="578"/>
      <c r="Y386" s="578"/>
      <c r="Z386" s="578"/>
    </row>
    <row r="387" spans="1:26">
      <c r="A387" s="577"/>
      <c r="B387" s="578"/>
      <c r="C387" s="578"/>
      <c r="D387" s="578"/>
      <c r="E387" s="578"/>
      <c r="F387" s="577"/>
      <c r="G387" s="577"/>
      <c r="H387" s="577"/>
      <c r="I387" s="577"/>
      <c r="J387" s="577"/>
      <c r="K387" s="577"/>
      <c r="L387" s="577"/>
      <c r="M387" s="577"/>
      <c r="N387" s="577"/>
      <c r="O387" s="577"/>
      <c r="P387" s="577"/>
      <c r="Q387" s="577"/>
      <c r="R387" s="577"/>
      <c r="S387" s="577"/>
      <c r="T387" s="577"/>
      <c r="U387" s="577"/>
      <c r="V387" s="578"/>
      <c r="W387" s="578"/>
      <c r="X387" s="578"/>
      <c r="Y387" s="578"/>
      <c r="Z387" s="578"/>
    </row>
    <row r="388" spans="1:26">
      <c r="A388" s="577"/>
      <c r="B388" s="578"/>
      <c r="C388" s="578"/>
      <c r="D388" s="578"/>
      <c r="E388" s="578"/>
      <c r="F388" s="577"/>
      <c r="G388" s="577"/>
      <c r="H388" s="577"/>
      <c r="I388" s="577"/>
      <c r="J388" s="577"/>
      <c r="K388" s="577"/>
      <c r="L388" s="577"/>
      <c r="M388" s="577"/>
      <c r="N388" s="577"/>
      <c r="O388" s="577"/>
      <c r="P388" s="577"/>
      <c r="Q388" s="577"/>
      <c r="R388" s="577"/>
      <c r="S388" s="577"/>
      <c r="T388" s="577"/>
      <c r="U388" s="577"/>
      <c r="V388" s="578"/>
      <c r="W388" s="578"/>
      <c r="X388" s="578"/>
      <c r="Y388" s="578"/>
      <c r="Z388" s="578"/>
    </row>
    <row r="389" spans="1:26">
      <c r="A389" s="577"/>
      <c r="B389" s="578"/>
      <c r="C389" s="578"/>
      <c r="D389" s="578"/>
      <c r="E389" s="578"/>
      <c r="F389" s="577"/>
      <c r="G389" s="577"/>
      <c r="H389" s="577"/>
      <c r="I389" s="577"/>
      <c r="J389" s="577"/>
      <c r="K389" s="577"/>
      <c r="L389" s="577"/>
      <c r="M389" s="577"/>
      <c r="N389" s="577"/>
      <c r="O389" s="577"/>
      <c r="P389" s="577"/>
      <c r="Q389" s="577"/>
      <c r="R389" s="577"/>
      <c r="S389" s="577"/>
      <c r="T389" s="577"/>
      <c r="U389" s="577"/>
      <c r="V389" s="578"/>
      <c r="W389" s="578"/>
      <c r="X389" s="578"/>
      <c r="Y389" s="578"/>
      <c r="Z389" s="578"/>
    </row>
    <row r="390" spans="1:26">
      <c r="A390" s="577"/>
      <c r="B390" s="578"/>
      <c r="C390" s="578"/>
      <c r="D390" s="578"/>
      <c r="E390" s="578"/>
      <c r="F390" s="577"/>
      <c r="G390" s="577"/>
      <c r="H390" s="577"/>
      <c r="I390" s="577"/>
      <c r="J390" s="577"/>
      <c r="K390" s="577"/>
      <c r="L390" s="577"/>
      <c r="M390" s="577"/>
      <c r="N390" s="577"/>
      <c r="O390" s="577"/>
      <c r="P390" s="577"/>
      <c r="Q390" s="577"/>
      <c r="R390" s="577"/>
      <c r="S390" s="577"/>
      <c r="T390" s="577"/>
      <c r="U390" s="577"/>
      <c r="V390" s="578"/>
      <c r="W390" s="578"/>
      <c r="X390" s="578"/>
      <c r="Y390" s="578"/>
      <c r="Z390" s="578"/>
    </row>
    <row r="391" spans="1:26">
      <c r="A391" s="577"/>
      <c r="B391" s="578"/>
      <c r="C391" s="578"/>
      <c r="D391" s="578"/>
      <c r="E391" s="578"/>
      <c r="F391" s="577"/>
      <c r="G391" s="577"/>
      <c r="H391" s="577"/>
      <c r="I391" s="577"/>
      <c r="J391" s="577"/>
      <c r="K391" s="577"/>
      <c r="L391" s="577"/>
      <c r="M391" s="577"/>
      <c r="N391" s="577"/>
      <c r="O391" s="577"/>
      <c r="P391" s="577"/>
      <c r="Q391" s="577"/>
      <c r="R391" s="577"/>
      <c r="S391" s="577"/>
      <c r="T391" s="577"/>
      <c r="U391" s="577"/>
      <c r="V391" s="578"/>
      <c r="W391" s="578"/>
      <c r="X391" s="578"/>
      <c r="Y391" s="578"/>
      <c r="Z391" s="578"/>
    </row>
    <row r="392" spans="1:26">
      <c r="A392" s="577"/>
      <c r="B392" s="578"/>
      <c r="C392" s="578"/>
      <c r="D392" s="578"/>
      <c r="E392" s="578"/>
      <c r="F392" s="577"/>
      <c r="G392" s="577"/>
      <c r="H392" s="577"/>
      <c r="I392" s="577"/>
      <c r="J392" s="577"/>
      <c r="K392" s="577"/>
      <c r="L392" s="577"/>
      <c r="M392" s="577"/>
      <c r="N392" s="577"/>
      <c r="O392" s="577"/>
      <c r="P392" s="577"/>
      <c r="Q392" s="577"/>
      <c r="R392" s="577"/>
      <c r="S392" s="577"/>
      <c r="T392" s="577"/>
      <c r="U392" s="577"/>
      <c r="V392" s="578"/>
      <c r="W392" s="578"/>
      <c r="X392" s="578"/>
      <c r="Y392" s="578"/>
      <c r="Z392" s="578"/>
    </row>
    <row r="393" spans="1:26">
      <c r="A393" s="577"/>
      <c r="B393" s="578"/>
      <c r="C393" s="578"/>
      <c r="D393" s="578"/>
      <c r="E393" s="578"/>
      <c r="F393" s="577"/>
      <c r="G393" s="577"/>
      <c r="H393" s="577"/>
      <c r="I393" s="577"/>
      <c r="J393" s="577"/>
      <c r="K393" s="577"/>
      <c r="L393" s="577"/>
      <c r="M393" s="577"/>
      <c r="N393" s="577"/>
      <c r="O393" s="577"/>
      <c r="P393" s="577"/>
      <c r="Q393" s="577"/>
      <c r="R393" s="577"/>
      <c r="S393" s="577"/>
      <c r="T393" s="577"/>
      <c r="U393" s="577"/>
      <c r="V393" s="578"/>
      <c r="W393" s="578"/>
      <c r="X393" s="578"/>
      <c r="Y393" s="578"/>
      <c r="Z393" s="578"/>
    </row>
    <row r="394" spans="1:26">
      <c r="A394" s="577"/>
      <c r="B394" s="578"/>
      <c r="C394" s="578"/>
      <c r="D394" s="578"/>
      <c r="E394" s="578"/>
      <c r="F394" s="577"/>
      <c r="G394" s="577"/>
      <c r="H394" s="577"/>
      <c r="I394" s="577"/>
      <c r="J394" s="577"/>
      <c r="K394" s="577"/>
      <c r="L394" s="577"/>
      <c r="M394" s="577"/>
      <c r="N394" s="577"/>
      <c r="O394" s="577"/>
      <c r="P394" s="577"/>
      <c r="Q394" s="577"/>
      <c r="R394" s="577"/>
      <c r="S394" s="577"/>
      <c r="T394" s="577"/>
      <c r="U394" s="577"/>
      <c r="V394" s="578"/>
      <c r="W394" s="578"/>
      <c r="X394" s="578"/>
      <c r="Y394" s="578"/>
      <c r="Z394" s="578"/>
    </row>
    <row r="395" spans="1:26">
      <c r="A395" s="577"/>
      <c r="B395" s="578"/>
      <c r="C395" s="578"/>
      <c r="D395" s="578"/>
      <c r="E395" s="578"/>
      <c r="F395" s="577"/>
      <c r="G395" s="577"/>
      <c r="H395" s="577"/>
      <c r="I395" s="577"/>
      <c r="J395" s="577"/>
      <c r="K395" s="577"/>
      <c r="L395" s="577"/>
      <c r="M395" s="577"/>
      <c r="N395" s="577"/>
      <c r="O395" s="577"/>
      <c r="P395" s="577"/>
      <c r="Q395" s="577"/>
      <c r="R395" s="577"/>
      <c r="S395" s="577"/>
      <c r="T395" s="577"/>
      <c r="U395" s="577"/>
      <c r="V395" s="578"/>
      <c r="W395" s="578"/>
      <c r="X395" s="578"/>
      <c r="Y395" s="578"/>
      <c r="Z395" s="578"/>
    </row>
    <row r="396" spans="1:26">
      <c r="A396" s="577"/>
      <c r="B396" s="578"/>
      <c r="C396" s="578"/>
      <c r="D396" s="578"/>
      <c r="E396" s="578"/>
      <c r="F396" s="577"/>
      <c r="G396" s="577"/>
      <c r="H396" s="577"/>
      <c r="I396" s="577"/>
      <c r="J396" s="577"/>
      <c r="K396" s="577"/>
      <c r="L396" s="577"/>
      <c r="M396" s="577"/>
      <c r="N396" s="577"/>
      <c r="O396" s="577"/>
      <c r="P396" s="577"/>
      <c r="Q396" s="577"/>
      <c r="R396" s="577"/>
      <c r="S396" s="577"/>
      <c r="T396" s="577"/>
      <c r="U396" s="577"/>
      <c r="V396" s="578"/>
      <c r="W396" s="578"/>
      <c r="X396" s="578"/>
      <c r="Y396" s="578"/>
      <c r="Z396" s="578"/>
    </row>
    <row r="397" spans="1:26">
      <c r="A397" s="577"/>
      <c r="B397" s="578"/>
      <c r="C397" s="578"/>
      <c r="D397" s="578"/>
      <c r="E397" s="578"/>
      <c r="F397" s="577"/>
      <c r="G397" s="577"/>
      <c r="H397" s="577"/>
      <c r="I397" s="577"/>
      <c r="J397" s="577"/>
      <c r="K397" s="577"/>
      <c r="L397" s="577"/>
      <c r="M397" s="577"/>
      <c r="N397" s="577"/>
      <c r="O397" s="577"/>
      <c r="P397" s="577"/>
      <c r="Q397" s="577"/>
      <c r="R397" s="577"/>
      <c r="S397" s="577"/>
      <c r="T397" s="577"/>
      <c r="U397" s="577"/>
      <c r="V397" s="578"/>
      <c r="W397" s="578"/>
      <c r="X397" s="578"/>
      <c r="Y397" s="578"/>
      <c r="Z397" s="578"/>
    </row>
    <row r="398" spans="1:26">
      <c r="A398" s="577"/>
      <c r="B398" s="578"/>
      <c r="C398" s="578"/>
      <c r="D398" s="578"/>
      <c r="E398" s="578"/>
      <c r="F398" s="577"/>
      <c r="G398" s="577"/>
      <c r="H398" s="577"/>
      <c r="I398" s="577"/>
      <c r="J398" s="577"/>
      <c r="K398" s="577"/>
      <c r="L398" s="577"/>
      <c r="M398" s="577"/>
      <c r="N398" s="577"/>
      <c r="O398" s="577"/>
      <c r="P398" s="577"/>
      <c r="Q398" s="577"/>
      <c r="R398" s="577"/>
      <c r="S398" s="577"/>
      <c r="T398" s="577"/>
      <c r="U398" s="577"/>
      <c r="V398" s="578"/>
      <c r="W398" s="578"/>
      <c r="X398" s="578"/>
      <c r="Y398" s="578"/>
      <c r="Z398" s="578"/>
    </row>
    <row r="399" spans="1:26">
      <c r="A399" s="577"/>
      <c r="B399" s="578"/>
      <c r="C399" s="578"/>
      <c r="D399" s="578"/>
      <c r="E399" s="578"/>
      <c r="F399" s="577"/>
      <c r="G399" s="577"/>
      <c r="H399" s="577"/>
      <c r="I399" s="577"/>
      <c r="J399" s="577"/>
      <c r="K399" s="577"/>
      <c r="L399" s="577"/>
      <c r="M399" s="577"/>
      <c r="N399" s="577"/>
      <c r="O399" s="577"/>
      <c r="P399" s="577"/>
      <c r="Q399" s="577"/>
      <c r="R399" s="577"/>
      <c r="S399" s="577"/>
      <c r="T399" s="577"/>
      <c r="U399" s="577"/>
      <c r="V399" s="578"/>
      <c r="W399" s="578"/>
      <c r="X399" s="578"/>
      <c r="Y399" s="578"/>
      <c r="Z399" s="578"/>
    </row>
    <row r="400" spans="1:26">
      <c r="A400" s="577"/>
      <c r="B400" s="578"/>
      <c r="C400" s="578"/>
      <c r="D400" s="578"/>
      <c r="E400" s="578"/>
      <c r="F400" s="577"/>
      <c r="G400" s="577"/>
      <c r="H400" s="577"/>
      <c r="I400" s="577"/>
      <c r="J400" s="577"/>
      <c r="K400" s="577"/>
      <c r="L400" s="577"/>
      <c r="M400" s="577"/>
      <c r="N400" s="577"/>
      <c r="O400" s="577"/>
      <c r="P400" s="577"/>
      <c r="Q400" s="577"/>
      <c r="R400" s="577"/>
      <c r="S400" s="577"/>
      <c r="T400" s="577"/>
      <c r="U400" s="577"/>
      <c r="V400" s="578"/>
      <c r="W400" s="578"/>
      <c r="X400" s="578"/>
      <c r="Y400" s="578"/>
      <c r="Z400" s="578"/>
    </row>
    <row r="401" spans="1:26">
      <c r="A401" s="577"/>
      <c r="B401" s="578"/>
      <c r="C401" s="578"/>
      <c r="D401" s="578"/>
      <c r="E401" s="578"/>
      <c r="F401" s="577"/>
      <c r="G401" s="577"/>
      <c r="H401" s="577"/>
      <c r="I401" s="577"/>
      <c r="J401" s="577"/>
      <c r="K401" s="577"/>
      <c r="L401" s="577"/>
      <c r="M401" s="577"/>
      <c r="N401" s="577"/>
      <c r="O401" s="577"/>
      <c r="P401" s="577"/>
      <c r="Q401" s="577"/>
      <c r="R401" s="577"/>
      <c r="S401" s="577"/>
      <c r="T401" s="577"/>
      <c r="U401" s="577"/>
      <c r="V401" s="578"/>
      <c r="W401" s="578"/>
      <c r="X401" s="578"/>
      <c r="Y401" s="578"/>
      <c r="Z401" s="578"/>
    </row>
    <row r="402" spans="1:26">
      <c r="A402" s="577"/>
      <c r="B402" s="578"/>
      <c r="C402" s="578"/>
      <c r="D402" s="578"/>
      <c r="E402" s="578"/>
      <c r="F402" s="577"/>
      <c r="G402" s="577"/>
      <c r="H402" s="577"/>
      <c r="I402" s="577"/>
      <c r="J402" s="577"/>
      <c r="K402" s="577"/>
      <c r="L402" s="577"/>
      <c r="M402" s="577"/>
      <c r="N402" s="577"/>
      <c r="O402" s="577"/>
      <c r="P402" s="577"/>
      <c r="Q402" s="577"/>
      <c r="R402" s="577"/>
      <c r="S402" s="577"/>
      <c r="T402" s="577"/>
      <c r="U402" s="577"/>
      <c r="V402" s="578"/>
      <c r="W402" s="578"/>
      <c r="X402" s="578"/>
      <c r="Y402" s="578"/>
      <c r="Z402" s="578"/>
    </row>
    <row r="403" spans="1:26">
      <c r="A403" s="577"/>
      <c r="B403" s="578"/>
      <c r="C403" s="578"/>
      <c r="D403" s="578"/>
      <c r="E403" s="578"/>
      <c r="F403" s="577"/>
      <c r="G403" s="577"/>
      <c r="H403" s="577"/>
      <c r="I403" s="577"/>
      <c r="J403" s="577"/>
      <c r="K403" s="577"/>
      <c r="L403" s="577"/>
      <c r="M403" s="577"/>
      <c r="N403" s="577"/>
      <c r="O403" s="577"/>
      <c r="P403" s="577"/>
      <c r="Q403" s="577"/>
      <c r="R403" s="577"/>
      <c r="S403" s="577"/>
      <c r="T403" s="577"/>
      <c r="U403" s="577"/>
      <c r="V403" s="578"/>
      <c r="W403" s="578"/>
      <c r="X403" s="578"/>
      <c r="Y403" s="578"/>
      <c r="Z403" s="578"/>
    </row>
    <row r="404" spans="1:26">
      <c r="A404" s="577"/>
      <c r="B404" s="578"/>
      <c r="C404" s="578"/>
      <c r="D404" s="578"/>
      <c r="E404" s="578"/>
      <c r="F404" s="577"/>
      <c r="G404" s="577"/>
      <c r="H404" s="577"/>
      <c r="I404" s="577"/>
      <c r="J404" s="577"/>
      <c r="K404" s="577"/>
      <c r="L404" s="577"/>
      <c r="M404" s="577"/>
      <c r="N404" s="577"/>
      <c r="O404" s="577"/>
      <c r="P404" s="577"/>
      <c r="Q404" s="577"/>
      <c r="R404" s="577"/>
      <c r="S404" s="577"/>
      <c r="T404" s="577"/>
      <c r="U404" s="577"/>
      <c r="V404" s="578"/>
      <c r="W404" s="578"/>
      <c r="X404" s="578"/>
      <c r="Y404" s="578"/>
      <c r="Z404" s="578"/>
    </row>
    <row r="405" spans="1:26">
      <c r="A405" s="577"/>
      <c r="B405" s="578"/>
      <c r="C405" s="578"/>
      <c r="D405" s="578"/>
      <c r="E405" s="578"/>
      <c r="F405" s="577"/>
      <c r="G405" s="577"/>
      <c r="H405" s="577"/>
      <c r="I405" s="577"/>
      <c r="J405" s="577"/>
      <c r="K405" s="577"/>
      <c r="L405" s="577"/>
      <c r="M405" s="577"/>
      <c r="N405" s="577"/>
      <c r="O405" s="577"/>
      <c r="P405" s="577"/>
      <c r="Q405" s="577"/>
      <c r="R405" s="577"/>
      <c r="S405" s="577"/>
      <c r="T405" s="577"/>
      <c r="U405" s="577"/>
      <c r="V405" s="578"/>
      <c r="W405" s="578"/>
      <c r="X405" s="578"/>
      <c r="Y405" s="578"/>
      <c r="Z405" s="578"/>
    </row>
    <row r="406" spans="1:26">
      <c r="A406" s="577"/>
      <c r="B406" s="578"/>
      <c r="C406" s="578"/>
      <c r="D406" s="578"/>
      <c r="E406" s="578"/>
      <c r="F406" s="577"/>
      <c r="G406" s="577"/>
      <c r="H406" s="577"/>
      <c r="I406" s="577"/>
      <c r="J406" s="577"/>
      <c r="K406" s="577"/>
      <c r="L406" s="577"/>
      <c r="M406" s="577"/>
      <c r="N406" s="577"/>
      <c r="O406" s="577"/>
      <c r="P406" s="577"/>
      <c r="Q406" s="577"/>
      <c r="R406" s="577"/>
      <c r="S406" s="577"/>
      <c r="T406" s="577"/>
      <c r="U406" s="577"/>
      <c r="V406" s="578"/>
      <c r="W406" s="578"/>
      <c r="X406" s="578"/>
      <c r="Y406" s="578"/>
      <c r="Z406" s="578"/>
    </row>
    <row r="407" spans="1:26">
      <c r="A407" s="577"/>
      <c r="B407" s="578"/>
      <c r="C407" s="578"/>
      <c r="D407" s="578"/>
      <c r="E407" s="578"/>
      <c r="F407" s="577"/>
      <c r="G407" s="577"/>
      <c r="H407" s="577"/>
      <c r="I407" s="577"/>
      <c r="J407" s="577"/>
      <c r="K407" s="577"/>
      <c r="L407" s="577"/>
      <c r="M407" s="577"/>
      <c r="N407" s="577"/>
      <c r="O407" s="577"/>
      <c r="P407" s="577"/>
      <c r="Q407" s="577"/>
      <c r="R407" s="577"/>
      <c r="S407" s="577"/>
      <c r="T407" s="577"/>
      <c r="U407" s="577"/>
      <c r="V407" s="578"/>
      <c r="W407" s="578"/>
      <c r="X407" s="578"/>
      <c r="Y407" s="578"/>
      <c r="Z407" s="578"/>
    </row>
    <row r="408" spans="1:26">
      <c r="A408" s="577"/>
      <c r="B408" s="578"/>
      <c r="C408" s="578"/>
      <c r="D408" s="578"/>
      <c r="E408" s="578"/>
      <c r="F408" s="577"/>
      <c r="G408" s="577"/>
      <c r="H408" s="577"/>
      <c r="I408" s="577"/>
      <c r="J408" s="577"/>
      <c r="K408" s="577"/>
      <c r="L408" s="577"/>
      <c r="M408" s="577"/>
      <c r="N408" s="577"/>
      <c r="O408" s="577"/>
      <c r="P408" s="577"/>
      <c r="Q408" s="577"/>
      <c r="R408" s="577"/>
      <c r="S408" s="577"/>
      <c r="T408" s="577"/>
      <c r="U408" s="577"/>
      <c r="V408" s="578"/>
      <c r="W408" s="578"/>
      <c r="X408" s="578"/>
      <c r="Y408" s="578"/>
      <c r="Z408" s="578"/>
    </row>
    <row r="409" spans="1:26">
      <c r="A409" s="577"/>
      <c r="B409" s="578"/>
      <c r="C409" s="578"/>
      <c r="D409" s="578"/>
      <c r="E409" s="578"/>
      <c r="F409" s="577"/>
      <c r="G409" s="577"/>
      <c r="H409" s="577"/>
      <c r="I409" s="577"/>
      <c r="J409" s="577"/>
      <c r="K409" s="577"/>
      <c r="L409" s="577"/>
      <c r="M409" s="577"/>
      <c r="N409" s="577"/>
      <c r="O409" s="577"/>
      <c r="P409" s="577"/>
      <c r="Q409" s="577"/>
      <c r="R409" s="577"/>
      <c r="S409" s="577"/>
      <c r="T409" s="577"/>
      <c r="U409" s="577"/>
      <c r="V409" s="578"/>
      <c r="W409" s="578"/>
      <c r="X409" s="578"/>
      <c r="Y409" s="578"/>
      <c r="Z409" s="578"/>
    </row>
    <row r="410" spans="1:26">
      <c r="A410" s="577"/>
      <c r="B410" s="578"/>
      <c r="C410" s="578"/>
      <c r="D410" s="578"/>
      <c r="E410" s="578"/>
      <c r="F410" s="577"/>
      <c r="G410" s="577"/>
      <c r="H410" s="577"/>
      <c r="I410" s="577"/>
      <c r="J410" s="577"/>
      <c r="K410" s="577"/>
      <c r="L410" s="577"/>
      <c r="M410" s="577"/>
      <c r="N410" s="577"/>
      <c r="O410" s="577"/>
      <c r="P410" s="577"/>
      <c r="Q410" s="577"/>
      <c r="R410" s="577"/>
      <c r="S410" s="577"/>
      <c r="T410" s="577"/>
      <c r="U410" s="577"/>
      <c r="V410" s="578"/>
      <c r="W410" s="578"/>
      <c r="X410" s="578"/>
      <c r="Y410" s="578"/>
      <c r="Z410" s="578"/>
    </row>
    <row r="411" spans="1:26">
      <c r="A411" s="577"/>
      <c r="B411" s="578"/>
      <c r="C411" s="578"/>
      <c r="D411" s="578"/>
      <c r="E411" s="578"/>
      <c r="F411" s="577"/>
      <c r="G411" s="577"/>
      <c r="H411" s="577"/>
      <c r="I411" s="577"/>
      <c r="J411" s="577"/>
      <c r="K411" s="577"/>
      <c r="L411" s="577"/>
      <c r="M411" s="577"/>
      <c r="N411" s="577"/>
      <c r="O411" s="577"/>
      <c r="P411" s="577"/>
      <c r="Q411" s="577"/>
      <c r="R411" s="577"/>
      <c r="S411" s="577"/>
      <c r="T411" s="577"/>
      <c r="U411" s="577"/>
      <c r="V411" s="578"/>
      <c r="W411" s="578"/>
      <c r="X411" s="578"/>
      <c r="Y411" s="578"/>
      <c r="Z411" s="578"/>
    </row>
    <row r="412" spans="1:26">
      <c r="A412" s="577"/>
      <c r="B412" s="578"/>
      <c r="C412" s="578"/>
      <c r="D412" s="578"/>
      <c r="E412" s="578"/>
      <c r="F412" s="577"/>
      <c r="G412" s="577"/>
      <c r="H412" s="577"/>
      <c r="I412" s="577"/>
      <c r="J412" s="577"/>
      <c r="K412" s="577"/>
      <c r="L412" s="577"/>
      <c r="M412" s="577"/>
      <c r="N412" s="577"/>
      <c r="O412" s="577"/>
      <c r="P412" s="577"/>
      <c r="Q412" s="577"/>
      <c r="R412" s="577"/>
      <c r="S412" s="577"/>
      <c r="T412" s="577"/>
      <c r="U412" s="577"/>
      <c r="V412" s="578"/>
      <c r="W412" s="578"/>
      <c r="X412" s="578"/>
      <c r="Y412" s="578"/>
      <c r="Z412" s="578"/>
    </row>
    <row r="413" spans="1:26">
      <c r="A413" s="577"/>
      <c r="B413" s="578"/>
      <c r="C413" s="578"/>
      <c r="D413" s="578"/>
      <c r="E413" s="578"/>
      <c r="F413" s="577"/>
      <c r="G413" s="577"/>
      <c r="H413" s="577"/>
      <c r="I413" s="577"/>
      <c r="J413" s="577"/>
      <c r="K413" s="577"/>
      <c r="L413" s="577"/>
      <c r="M413" s="577"/>
      <c r="N413" s="577"/>
      <c r="O413" s="577"/>
      <c r="P413" s="577"/>
      <c r="Q413" s="577"/>
      <c r="R413" s="577"/>
      <c r="S413" s="577"/>
      <c r="T413" s="577"/>
      <c r="U413" s="577"/>
      <c r="V413" s="578"/>
      <c r="W413" s="578"/>
      <c r="X413" s="578"/>
      <c r="Y413" s="578"/>
      <c r="Z413" s="578"/>
    </row>
    <row r="414" spans="1:26">
      <c r="A414" s="577"/>
      <c r="B414" s="578"/>
      <c r="C414" s="578"/>
      <c r="D414" s="578"/>
      <c r="E414" s="578"/>
      <c r="F414" s="577"/>
      <c r="G414" s="577"/>
      <c r="H414" s="577"/>
      <c r="I414" s="577"/>
      <c r="J414" s="577"/>
      <c r="K414" s="577"/>
      <c r="L414" s="577"/>
      <c r="M414" s="577"/>
      <c r="N414" s="577"/>
      <c r="O414" s="577"/>
      <c r="P414" s="577"/>
      <c r="Q414" s="577"/>
      <c r="R414" s="577"/>
      <c r="S414" s="577"/>
      <c r="T414" s="577"/>
      <c r="U414" s="577"/>
      <c r="V414" s="578"/>
      <c r="W414" s="578"/>
      <c r="X414" s="578"/>
      <c r="Y414" s="578"/>
      <c r="Z414" s="578"/>
    </row>
    <row r="415" spans="1:26">
      <c r="A415" s="577"/>
      <c r="B415" s="578"/>
      <c r="C415" s="578"/>
      <c r="D415" s="578"/>
      <c r="E415" s="578"/>
      <c r="F415" s="577"/>
      <c r="G415" s="577"/>
      <c r="H415" s="577"/>
      <c r="I415" s="577"/>
      <c r="J415" s="577"/>
      <c r="K415" s="577"/>
      <c r="L415" s="577"/>
      <c r="M415" s="577"/>
      <c r="N415" s="577"/>
      <c r="O415" s="577"/>
      <c r="P415" s="577"/>
      <c r="Q415" s="577"/>
      <c r="R415" s="577"/>
      <c r="S415" s="577"/>
      <c r="T415" s="577"/>
      <c r="U415" s="577"/>
      <c r="V415" s="578"/>
      <c r="W415" s="578"/>
      <c r="X415" s="578"/>
      <c r="Y415" s="578"/>
      <c r="Z415" s="578"/>
    </row>
    <row r="416" spans="1:26">
      <c r="A416" s="577"/>
      <c r="B416" s="578"/>
      <c r="C416" s="578"/>
      <c r="D416" s="578"/>
      <c r="E416" s="578"/>
      <c r="F416" s="577"/>
      <c r="G416" s="577"/>
      <c r="H416" s="577"/>
      <c r="I416" s="577"/>
      <c r="J416" s="577"/>
      <c r="K416" s="577"/>
      <c r="L416" s="577"/>
      <c r="M416" s="577"/>
      <c r="N416" s="577"/>
      <c r="O416" s="577"/>
      <c r="P416" s="577"/>
      <c r="Q416" s="577"/>
      <c r="R416" s="577"/>
      <c r="S416" s="577"/>
      <c r="T416" s="577"/>
      <c r="U416" s="577"/>
      <c r="V416" s="578"/>
      <c r="W416" s="578"/>
      <c r="X416" s="578"/>
      <c r="Y416" s="578"/>
      <c r="Z416" s="578"/>
    </row>
    <row r="417" spans="1:26">
      <c r="A417" s="577"/>
      <c r="B417" s="578"/>
      <c r="C417" s="578"/>
      <c r="D417" s="578"/>
      <c r="E417" s="578"/>
      <c r="F417" s="577"/>
      <c r="G417" s="577"/>
      <c r="H417" s="577"/>
      <c r="I417" s="577"/>
      <c r="J417" s="577"/>
      <c r="K417" s="577"/>
      <c r="L417" s="577"/>
      <c r="M417" s="577"/>
      <c r="N417" s="577"/>
      <c r="O417" s="577"/>
      <c r="P417" s="577"/>
      <c r="Q417" s="577"/>
      <c r="R417" s="577"/>
      <c r="S417" s="577"/>
      <c r="T417" s="577"/>
      <c r="U417" s="577"/>
      <c r="V417" s="578"/>
      <c r="W417" s="578"/>
      <c r="X417" s="578"/>
      <c r="Y417" s="578"/>
      <c r="Z417" s="578"/>
    </row>
    <row r="418" spans="1:26">
      <c r="A418" s="577"/>
      <c r="B418" s="578"/>
      <c r="C418" s="578"/>
      <c r="D418" s="578"/>
      <c r="E418" s="578"/>
      <c r="F418" s="577"/>
      <c r="G418" s="577"/>
      <c r="H418" s="577"/>
      <c r="I418" s="577"/>
      <c r="J418" s="577"/>
      <c r="K418" s="577"/>
      <c r="L418" s="577"/>
      <c r="M418" s="577"/>
      <c r="N418" s="577"/>
      <c r="O418" s="577"/>
      <c r="P418" s="577"/>
      <c r="Q418" s="577"/>
      <c r="R418" s="577"/>
      <c r="S418" s="577"/>
      <c r="T418" s="577"/>
      <c r="U418" s="577"/>
      <c r="V418" s="578"/>
      <c r="W418" s="578"/>
      <c r="X418" s="578"/>
      <c r="Y418" s="578"/>
      <c r="Z418" s="578"/>
    </row>
    <row r="419" spans="1:26">
      <c r="A419" s="577"/>
      <c r="B419" s="578"/>
      <c r="C419" s="578"/>
      <c r="D419" s="578"/>
      <c r="E419" s="578"/>
      <c r="F419" s="577"/>
      <c r="G419" s="577"/>
      <c r="H419" s="577"/>
      <c r="I419" s="577"/>
      <c r="J419" s="577"/>
      <c r="K419" s="577"/>
      <c r="L419" s="577"/>
      <c r="M419" s="577"/>
      <c r="N419" s="577"/>
      <c r="O419" s="577"/>
      <c r="P419" s="577"/>
      <c r="Q419" s="577"/>
      <c r="R419" s="577"/>
      <c r="S419" s="577"/>
      <c r="T419" s="577"/>
      <c r="U419" s="577"/>
      <c r="V419" s="578"/>
      <c r="W419" s="578"/>
      <c r="X419" s="578"/>
      <c r="Y419" s="578"/>
      <c r="Z419" s="578"/>
    </row>
    <row r="420" spans="1:26">
      <c r="A420" s="577"/>
      <c r="B420" s="578"/>
      <c r="C420" s="578"/>
      <c r="D420" s="578"/>
      <c r="E420" s="578"/>
      <c r="F420" s="577"/>
      <c r="G420" s="577"/>
      <c r="H420" s="577"/>
      <c r="I420" s="577"/>
      <c r="J420" s="577"/>
      <c r="K420" s="577"/>
      <c r="L420" s="577"/>
      <c r="M420" s="577"/>
      <c r="N420" s="577"/>
      <c r="O420" s="577"/>
      <c r="P420" s="577"/>
      <c r="Q420" s="577"/>
      <c r="R420" s="577"/>
      <c r="S420" s="577"/>
      <c r="T420" s="577"/>
      <c r="U420" s="577"/>
      <c r="V420" s="578"/>
      <c r="W420" s="578"/>
      <c r="X420" s="578"/>
      <c r="Y420" s="578"/>
      <c r="Z420" s="578"/>
    </row>
    <row r="421" spans="1:26">
      <c r="A421" s="577"/>
      <c r="B421" s="578"/>
      <c r="C421" s="578"/>
      <c r="D421" s="578"/>
      <c r="E421" s="578"/>
      <c r="F421" s="577"/>
      <c r="G421" s="577"/>
      <c r="H421" s="577"/>
      <c r="I421" s="577"/>
      <c r="J421" s="577"/>
      <c r="K421" s="577"/>
      <c r="L421" s="577"/>
      <c r="M421" s="577"/>
      <c r="N421" s="577"/>
      <c r="O421" s="577"/>
      <c r="P421" s="577"/>
      <c r="Q421" s="577"/>
      <c r="R421" s="577"/>
      <c r="S421" s="577"/>
      <c r="T421" s="577"/>
      <c r="U421" s="577"/>
      <c r="V421" s="578"/>
      <c r="W421" s="578"/>
      <c r="X421" s="578"/>
      <c r="Y421" s="578"/>
      <c r="Z421" s="578"/>
    </row>
    <row r="422" spans="1:26">
      <c r="A422" s="577"/>
      <c r="B422" s="578"/>
      <c r="C422" s="578"/>
      <c r="D422" s="578"/>
      <c r="E422" s="578"/>
      <c r="F422" s="577"/>
      <c r="G422" s="577"/>
      <c r="H422" s="577"/>
      <c r="I422" s="577"/>
      <c r="J422" s="577"/>
      <c r="K422" s="577"/>
      <c r="L422" s="577"/>
      <c r="M422" s="577"/>
      <c r="N422" s="577"/>
      <c r="O422" s="577"/>
      <c r="P422" s="577"/>
      <c r="Q422" s="577"/>
      <c r="R422" s="577"/>
      <c r="S422" s="577"/>
      <c r="T422" s="577"/>
      <c r="U422" s="577"/>
      <c r="V422" s="578"/>
      <c r="W422" s="578"/>
      <c r="X422" s="578"/>
      <c r="Y422" s="578"/>
      <c r="Z422" s="578"/>
    </row>
    <row r="423" spans="1:26">
      <c r="A423" s="577"/>
      <c r="B423" s="578"/>
      <c r="C423" s="578"/>
      <c r="D423" s="578"/>
      <c r="E423" s="578"/>
      <c r="F423" s="577"/>
      <c r="G423" s="577"/>
      <c r="H423" s="577"/>
      <c r="I423" s="577"/>
      <c r="J423" s="577"/>
      <c r="K423" s="577"/>
      <c r="L423" s="577"/>
      <c r="M423" s="577"/>
      <c r="N423" s="577"/>
      <c r="O423" s="577"/>
      <c r="P423" s="577"/>
      <c r="Q423" s="577"/>
      <c r="R423" s="577"/>
      <c r="S423" s="577"/>
      <c r="T423" s="577"/>
      <c r="U423" s="577"/>
      <c r="V423" s="578"/>
      <c r="W423" s="578"/>
      <c r="X423" s="578"/>
      <c r="Y423" s="578"/>
      <c r="Z423" s="578"/>
    </row>
    <row r="424" spans="1:26">
      <c r="A424" s="577"/>
      <c r="B424" s="578"/>
      <c r="C424" s="578"/>
      <c r="D424" s="578"/>
      <c r="E424" s="578"/>
      <c r="F424" s="577"/>
      <c r="G424" s="577"/>
      <c r="H424" s="577"/>
      <c r="I424" s="577"/>
      <c r="J424" s="577"/>
      <c r="K424" s="577"/>
      <c r="L424" s="577"/>
      <c r="M424" s="577"/>
      <c r="N424" s="577"/>
      <c r="O424" s="577"/>
      <c r="P424" s="577"/>
      <c r="Q424" s="577"/>
      <c r="R424" s="577"/>
      <c r="S424" s="577"/>
      <c r="T424" s="577"/>
      <c r="U424" s="577"/>
      <c r="V424" s="578"/>
      <c r="W424" s="578"/>
      <c r="X424" s="578"/>
      <c r="Y424" s="578"/>
      <c r="Z424" s="578"/>
    </row>
    <row r="425" spans="1:26">
      <c r="A425" s="577"/>
      <c r="B425" s="578"/>
      <c r="C425" s="578"/>
      <c r="D425" s="578"/>
      <c r="E425" s="578"/>
      <c r="F425" s="577"/>
      <c r="G425" s="577"/>
      <c r="H425" s="577"/>
      <c r="I425" s="577"/>
      <c r="J425" s="577"/>
      <c r="K425" s="577"/>
      <c r="L425" s="577"/>
      <c r="M425" s="577"/>
      <c r="N425" s="577"/>
      <c r="O425" s="577"/>
      <c r="P425" s="577"/>
      <c r="Q425" s="577"/>
      <c r="R425" s="577"/>
      <c r="S425" s="577"/>
      <c r="T425" s="577"/>
      <c r="U425" s="577"/>
      <c r="V425" s="578"/>
      <c r="W425" s="578"/>
      <c r="X425" s="578"/>
      <c r="Y425" s="578"/>
      <c r="Z425" s="578"/>
    </row>
    <row r="426" spans="1:26">
      <c r="A426" s="577"/>
      <c r="B426" s="578"/>
      <c r="C426" s="578"/>
      <c r="D426" s="578"/>
      <c r="E426" s="578"/>
      <c r="F426" s="577"/>
      <c r="G426" s="577"/>
      <c r="H426" s="577"/>
      <c r="I426" s="577"/>
      <c r="J426" s="577"/>
      <c r="K426" s="577"/>
      <c r="L426" s="577"/>
      <c r="M426" s="577"/>
      <c r="N426" s="577"/>
      <c r="O426" s="577"/>
      <c r="P426" s="577"/>
      <c r="Q426" s="577"/>
      <c r="R426" s="577"/>
      <c r="S426" s="577"/>
      <c r="T426" s="577"/>
      <c r="U426" s="577"/>
      <c r="V426" s="578"/>
      <c r="W426" s="578"/>
      <c r="X426" s="578"/>
      <c r="Y426" s="578"/>
      <c r="Z426" s="578"/>
    </row>
    <row r="427" spans="1:26">
      <c r="A427" s="577"/>
      <c r="B427" s="578"/>
      <c r="C427" s="578"/>
      <c r="D427" s="578"/>
      <c r="E427" s="578"/>
      <c r="F427" s="577"/>
      <c r="G427" s="577"/>
      <c r="H427" s="577"/>
      <c r="I427" s="577"/>
      <c r="J427" s="577"/>
      <c r="K427" s="577"/>
      <c r="L427" s="577"/>
      <c r="M427" s="577"/>
      <c r="N427" s="577"/>
      <c r="O427" s="577"/>
      <c r="P427" s="577"/>
      <c r="Q427" s="577"/>
      <c r="R427" s="577"/>
      <c r="S427" s="577"/>
      <c r="T427" s="577"/>
      <c r="U427" s="577"/>
      <c r="V427" s="578"/>
      <c r="W427" s="578"/>
      <c r="X427" s="578"/>
      <c r="Y427" s="578"/>
      <c r="Z427" s="578"/>
    </row>
    <row r="428" spans="1:26">
      <c r="A428" s="577"/>
      <c r="B428" s="578"/>
      <c r="C428" s="578"/>
      <c r="D428" s="578"/>
      <c r="E428" s="578"/>
      <c r="F428" s="577"/>
      <c r="G428" s="577"/>
      <c r="H428" s="577"/>
      <c r="I428" s="577"/>
      <c r="J428" s="577"/>
      <c r="K428" s="577"/>
      <c r="L428" s="577"/>
      <c r="M428" s="577"/>
      <c r="N428" s="577"/>
      <c r="O428" s="577"/>
      <c r="P428" s="577"/>
      <c r="Q428" s="577"/>
      <c r="R428" s="577"/>
      <c r="S428" s="577"/>
      <c r="T428" s="577"/>
      <c r="U428" s="577"/>
      <c r="V428" s="578"/>
      <c r="W428" s="578"/>
      <c r="X428" s="578"/>
      <c r="Y428" s="578"/>
      <c r="Z428" s="578"/>
    </row>
    <row r="429" spans="1:26">
      <c r="A429" s="577"/>
      <c r="B429" s="578"/>
      <c r="C429" s="578"/>
      <c r="D429" s="578"/>
      <c r="E429" s="578"/>
      <c r="F429" s="577"/>
      <c r="G429" s="577"/>
      <c r="H429" s="577"/>
      <c r="I429" s="577"/>
      <c r="J429" s="577"/>
      <c r="K429" s="577"/>
      <c r="L429" s="577"/>
      <c r="M429" s="577"/>
      <c r="N429" s="577"/>
      <c r="O429" s="577"/>
      <c r="P429" s="577"/>
      <c r="Q429" s="577"/>
      <c r="R429" s="577"/>
      <c r="S429" s="577"/>
      <c r="T429" s="577"/>
      <c r="U429" s="577"/>
      <c r="V429" s="578"/>
      <c r="W429" s="578"/>
      <c r="X429" s="578"/>
      <c r="Y429" s="578"/>
      <c r="Z429" s="578"/>
    </row>
    <row r="430" spans="1:26">
      <c r="A430" s="577"/>
      <c r="B430" s="578"/>
      <c r="C430" s="578"/>
      <c r="D430" s="578"/>
      <c r="E430" s="578"/>
      <c r="F430" s="577"/>
      <c r="G430" s="577"/>
      <c r="H430" s="577"/>
      <c r="I430" s="577"/>
      <c r="J430" s="577"/>
      <c r="K430" s="577"/>
      <c r="L430" s="577"/>
      <c r="M430" s="577"/>
      <c r="N430" s="577"/>
      <c r="O430" s="577"/>
      <c r="P430" s="577"/>
      <c r="Q430" s="577"/>
      <c r="R430" s="577"/>
      <c r="S430" s="577"/>
      <c r="T430" s="577"/>
      <c r="U430" s="577"/>
      <c r="V430" s="578"/>
      <c r="W430" s="578"/>
      <c r="X430" s="578"/>
      <c r="Y430" s="578"/>
      <c r="Z430" s="578"/>
    </row>
    <row r="431" spans="1:26">
      <c r="A431" s="577"/>
      <c r="B431" s="578"/>
      <c r="C431" s="578"/>
      <c r="D431" s="578"/>
      <c r="E431" s="578"/>
      <c r="F431" s="577"/>
      <c r="G431" s="577"/>
      <c r="H431" s="577"/>
      <c r="I431" s="577"/>
      <c r="J431" s="577"/>
      <c r="K431" s="577"/>
      <c r="L431" s="577"/>
      <c r="M431" s="577"/>
      <c r="N431" s="577"/>
      <c r="O431" s="577"/>
      <c r="P431" s="577"/>
      <c r="Q431" s="577"/>
      <c r="R431" s="577"/>
      <c r="S431" s="577"/>
      <c r="T431" s="577"/>
      <c r="U431" s="577"/>
      <c r="V431" s="578"/>
      <c r="W431" s="578"/>
      <c r="X431" s="578"/>
      <c r="Y431" s="578"/>
      <c r="Z431" s="578"/>
    </row>
    <row r="432" spans="1:26">
      <c r="A432" s="577"/>
      <c r="B432" s="578"/>
      <c r="C432" s="578"/>
      <c r="D432" s="578"/>
      <c r="E432" s="578"/>
      <c r="F432" s="577"/>
      <c r="G432" s="577"/>
      <c r="H432" s="577"/>
      <c r="I432" s="577"/>
      <c r="J432" s="577"/>
      <c r="K432" s="577"/>
      <c r="L432" s="577"/>
      <c r="M432" s="577"/>
      <c r="N432" s="577"/>
      <c r="O432" s="577"/>
      <c r="P432" s="577"/>
      <c r="Q432" s="577"/>
      <c r="R432" s="577"/>
      <c r="S432" s="577"/>
      <c r="T432" s="577"/>
      <c r="U432" s="577"/>
      <c r="V432" s="578"/>
      <c r="W432" s="578"/>
      <c r="X432" s="578"/>
      <c r="Y432" s="578"/>
      <c r="Z432" s="578"/>
    </row>
    <row r="433" spans="1:26">
      <c r="A433" s="577"/>
      <c r="B433" s="578"/>
      <c r="C433" s="578"/>
      <c r="D433" s="578"/>
      <c r="E433" s="578"/>
      <c r="F433" s="577"/>
      <c r="G433" s="577"/>
      <c r="H433" s="577"/>
      <c r="I433" s="577"/>
      <c r="J433" s="577"/>
      <c r="K433" s="577"/>
      <c r="L433" s="577"/>
      <c r="M433" s="577"/>
      <c r="N433" s="577"/>
      <c r="O433" s="577"/>
      <c r="P433" s="577"/>
      <c r="Q433" s="577"/>
      <c r="R433" s="577"/>
      <c r="S433" s="577"/>
      <c r="T433" s="577"/>
      <c r="U433" s="577"/>
      <c r="V433" s="578"/>
      <c r="W433" s="578"/>
      <c r="X433" s="578"/>
      <c r="Y433" s="578"/>
      <c r="Z433" s="578"/>
    </row>
    <row r="434" spans="1:26">
      <c r="A434" s="577"/>
      <c r="B434" s="578"/>
      <c r="C434" s="578"/>
      <c r="D434" s="578"/>
      <c r="E434" s="578"/>
      <c r="F434" s="577"/>
      <c r="G434" s="577"/>
      <c r="H434" s="577"/>
      <c r="I434" s="577"/>
      <c r="J434" s="577"/>
      <c r="K434" s="577"/>
      <c r="L434" s="577"/>
      <c r="M434" s="577"/>
      <c r="N434" s="577"/>
      <c r="O434" s="577"/>
      <c r="P434" s="577"/>
      <c r="Q434" s="577"/>
      <c r="R434" s="577"/>
      <c r="S434" s="577"/>
      <c r="T434" s="577"/>
      <c r="U434" s="577"/>
      <c r="V434" s="578"/>
      <c r="W434" s="578"/>
      <c r="X434" s="578"/>
      <c r="Y434" s="578"/>
      <c r="Z434" s="578"/>
    </row>
    <row r="435" spans="1:26">
      <c r="A435" s="577"/>
      <c r="B435" s="578"/>
      <c r="C435" s="578"/>
      <c r="D435" s="578"/>
      <c r="E435" s="578"/>
      <c r="F435" s="577"/>
      <c r="G435" s="577"/>
      <c r="H435" s="577"/>
      <c r="I435" s="577"/>
      <c r="J435" s="577"/>
      <c r="K435" s="577"/>
      <c r="L435" s="577"/>
      <c r="M435" s="577"/>
      <c r="N435" s="577"/>
      <c r="O435" s="577"/>
      <c r="P435" s="577"/>
      <c r="Q435" s="577"/>
      <c r="R435" s="577"/>
      <c r="S435" s="577"/>
      <c r="T435" s="577"/>
      <c r="U435" s="577"/>
      <c r="V435" s="578"/>
      <c r="W435" s="578"/>
      <c r="X435" s="578"/>
      <c r="Y435" s="578"/>
      <c r="Z435" s="578"/>
    </row>
    <row r="436" spans="1:26">
      <c r="A436" s="577"/>
      <c r="B436" s="578"/>
      <c r="C436" s="578"/>
      <c r="D436" s="578"/>
      <c r="E436" s="578"/>
      <c r="F436" s="577"/>
      <c r="G436" s="577"/>
      <c r="H436" s="577"/>
      <c r="I436" s="577"/>
      <c r="J436" s="577"/>
      <c r="K436" s="577"/>
      <c r="L436" s="577"/>
      <c r="M436" s="577"/>
      <c r="N436" s="577"/>
      <c r="O436" s="577"/>
      <c r="P436" s="577"/>
      <c r="Q436" s="577"/>
      <c r="R436" s="577"/>
      <c r="S436" s="577"/>
      <c r="T436" s="577"/>
      <c r="U436" s="577"/>
      <c r="V436" s="578"/>
      <c r="W436" s="578"/>
      <c r="X436" s="578"/>
      <c r="Y436" s="578"/>
      <c r="Z436" s="578"/>
    </row>
    <row r="437" spans="1:26">
      <c r="A437" s="577"/>
      <c r="B437" s="578"/>
      <c r="C437" s="578"/>
      <c r="D437" s="578"/>
      <c r="E437" s="578"/>
      <c r="F437" s="577"/>
      <c r="G437" s="577"/>
      <c r="H437" s="577"/>
      <c r="I437" s="577"/>
      <c r="J437" s="577"/>
      <c r="K437" s="577"/>
      <c r="L437" s="577"/>
      <c r="M437" s="577"/>
      <c r="N437" s="577"/>
      <c r="O437" s="577"/>
      <c r="P437" s="577"/>
      <c r="Q437" s="577"/>
      <c r="R437" s="577"/>
      <c r="S437" s="577"/>
      <c r="T437" s="577"/>
      <c r="U437" s="577"/>
      <c r="V437" s="578"/>
      <c r="W437" s="578"/>
      <c r="X437" s="578"/>
      <c r="Y437" s="578"/>
      <c r="Z437" s="578"/>
    </row>
    <row r="438" spans="1:26">
      <c r="A438" s="577"/>
      <c r="B438" s="578"/>
      <c r="C438" s="578"/>
      <c r="D438" s="578"/>
      <c r="E438" s="578"/>
      <c r="F438" s="577"/>
      <c r="G438" s="577"/>
      <c r="H438" s="577"/>
      <c r="I438" s="577"/>
      <c r="J438" s="577"/>
      <c r="K438" s="577"/>
      <c r="L438" s="577"/>
      <c r="M438" s="577"/>
      <c r="N438" s="577"/>
      <c r="O438" s="577"/>
      <c r="P438" s="577"/>
      <c r="Q438" s="577"/>
      <c r="R438" s="577"/>
      <c r="S438" s="577"/>
      <c r="T438" s="577"/>
      <c r="U438" s="577"/>
      <c r="V438" s="578"/>
      <c r="W438" s="578"/>
      <c r="X438" s="578"/>
      <c r="Y438" s="578"/>
      <c r="Z438" s="578"/>
    </row>
    <row r="439" spans="1:26">
      <c r="A439" s="577"/>
      <c r="B439" s="578"/>
      <c r="C439" s="578"/>
      <c r="D439" s="578"/>
      <c r="E439" s="578"/>
      <c r="F439" s="577"/>
      <c r="G439" s="577"/>
      <c r="H439" s="577"/>
      <c r="I439" s="577"/>
      <c r="J439" s="577"/>
      <c r="K439" s="577"/>
      <c r="L439" s="577"/>
      <c r="M439" s="577"/>
      <c r="N439" s="577"/>
      <c r="O439" s="577"/>
      <c r="P439" s="577"/>
      <c r="Q439" s="577"/>
      <c r="R439" s="577"/>
      <c r="S439" s="577"/>
      <c r="T439" s="577"/>
      <c r="U439" s="577"/>
      <c r="V439" s="578"/>
      <c r="W439" s="578"/>
      <c r="X439" s="578"/>
      <c r="Y439" s="578"/>
      <c r="Z439" s="578"/>
    </row>
    <row r="440" spans="1:26">
      <c r="A440" s="577"/>
      <c r="B440" s="578"/>
      <c r="C440" s="578"/>
      <c r="D440" s="578"/>
      <c r="E440" s="578"/>
      <c r="F440" s="577"/>
      <c r="G440" s="577"/>
      <c r="H440" s="577"/>
      <c r="I440" s="577"/>
      <c r="J440" s="577"/>
      <c r="K440" s="577"/>
      <c r="L440" s="577"/>
      <c r="M440" s="577"/>
      <c r="N440" s="577"/>
      <c r="O440" s="577"/>
      <c r="P440" s="577"/>
      <c r="Q440" s="577"/>
      <c r="R440" s="577"/>
      <c r="S440" s="577"/>
      <c r="T440" s="577"/>
      <c r="U440" s="577"/>
      <c r="V440" s="578"/>
      <c r="W440" s="578"/>
      <c r="X440" s="578"/>
      <c r="Y440" s="578"/>
      <c r="Z440" s="578"/>
    </row>
    <row r="441" spans="1:26">
      <c r="A441" s="577"/>
      <c r="B441" s="578"/>
      <c r="C441" s="578"/>
      <c r="D441" s="578"/>
      <c r="E441" s="578"/>
      <c r="F441" s="577"/>
      <c r="G441" s="577"/>
      <c r="H441" s="577"/>
      <c r="I441" s="577"/>
      <c r="J441" s="577"/>
      <c r="K441" s="577"/>
      <c r="L441" s="577"/>
      <c r="M441" s="577"/>
      <c r="N441" s="577"/>
      <c r="O441" s="577"/>
      <c r="P441" s="577"/>
      <c r="Q441" s="577"/>
      <c r="R441" s="577"/>
      <c r="S441" s="577"/>
      <c r="T441" s="577"/>
      <c r="U441" s="577"/>
      <c r="V441" s="578"/>
      <c r="W441" s="578"/>
      <c r="X441" s="578"/>
      <c r="Y441" s="578"/>
      <c r="Z441" s="578"/>
    </row>
    <row r="442" spans="1:26">
      <c r="A442" s="577"/>
      <c r="B442" s="578"/>
      <c r="C442" s="578"/>
      <c r="D442" s="578"/>
      <c r="E442" s="578"/>
      <c r="F442" s="577"/>
      <c r="G442" s="577"/>
      <c r="H442" s="577"/>
      <c r="I442" s="577"/>
      <c r="J442" s="577"/>
      <c r="K442" s="577"/>
      <c r="L442" s="577"/>
      <c r="M442" s="577"/>
      <c r="N442" s="577"/>
      <c r="O442" s="577"/>
      <c r="P442" s="577"/>
      <c r="Q442" s="577"/>
      <c r="R442" s="577"/>
      <c r="S442" s="577"/>
      <c r="T442" s="577"/>
      <c r="U442" s="577"/>
      <c r="V442" s="578"/>
      <c r="W442" s="578"/>
      <c r="X442" s="578"/>
      <c r="Y442" s="578"/>
      <c r="Z442" s="578"/>
    </row>
    <row r="443" spans="1:26">
      <c r="A443" s="577"/>
      <c r="B443" s="578"/>
      <c r="C443" s="578"/>
      <c r="D443" s="578"/>
      <c r="E443" s="578"/>
      <c r="F443" s="577"/>
      <c r="G443" s="577"/>
      <c r="H443" s="577"/>
      <c r="I443" s="577"/>
      <c r="J443" s="577"/>
      <c r="K443" s="577"/>
      <c r="L443" s="577"/>
      <c r="M443" s="577"/>
      <c r="N443" s="577"/>
      <c r="O443" s="577"/>
      <c r="P443" s="577"/>
      <c r="Q443" s="577"/>
      <c r="R443" s="577"/>
      <c r="S443" s="577"/>
      <c r="T443" s="577"/>
      <c r="U443" s="577"/>
      <c r="V443" s="578"/>
      <c r="W443" s="578"/>
      <c r="X443" s="578"/>
      <c r="Y443" s="578"/>
      <c r="Z443" s="578"/>
    </row>
    <row r="444" spans="1:26">
      <c r="A444" s="577"/>
      <c r="B444" s="578"/>
      <c r="C444" s="578"/>
      <c r="D444" s="578"/>
      <c r="E444" s="578"/>
      <c r="F444" s="577"/>
      <c r="G444" s="577"/>
      <c r="H444" s="577"/>
      <c r="I444" s="577"/>
      <c r="J444" s="577"/>
      <c r="K444" s="577"/>
      <c r="L444" s="577"/>
      <c r="M444" s="577"/>
      <c r="N444" s="577"/>
      <c r="O444" s="577"/>
      <c r="P444" s="577"/>
      <c r="Q444" s="577"/>
      <c r="R444" s="577"/>
      <c r="S444" s="577"/>
      <c r="T444" s="577"/>
      <c r="U444" s="577"/>
      <c r="V444" s="578"/>
      <c r="W444" s="578"/>
      <c r="X444" s="578"/>
      <c r="Y444" s="578"/>
      <c r="Z444" s="578"/>
    </row>
    <row r="445" spans="1:26">
      <c r="A445" s="577"/>
      <c r="B445" s="578"/>
      <c r="C445" s="578"/>
      <c r="D445" s="578"/>
      <c r="E445" s="578"/>
      <c r="F445" s="577"/>
      <c r="G445" s="577"/>
      <c r="H445" s="577"/>
      <c r="I445" s="577"/>
      <c r="J445" s="577"/>
      <c r="K445" s="577"/>
      <c r="L445" s="577"/>
      <c r="M445" s="577"/>
      <c r="N445" s="577"/>
      <c r="O445" s="577"/>
      <c r="P445" s="577"/>
      <c r="Q445" s="577"/>
      <c r="R445" s="577"/>
      <c r="S445" s="577"/>
      <c r="T445" s="577"/>
      <c r="U445" s="577"/>
      <c r="V445" s="578"/>
      <c r="W445" s="578"/>
      <c r="X445" s="578"/>
      <c r="Y445" s="578"/>
      <c r="Z445" s="578"/>
    </row>
    <row r="446" spans="1:26">
      <c r="A446" s="577"/>
      <c r="B446" s="578"/>
      <c r="C446" s="578"/>
      <c r="D446" s="578"/>
      <c r="E446" s="578"/>
      <c r="F446" s="577"/>
      <c r="G446" s="577"/>
      <c r="H446" s="577"/>
      <c r="I446" s="577"/>
      <c r="J446" s="577"/>
      <c r="K446" s="577"/>
      <c r="L446" s="577"/>
      <c r="M446" s="577"/>
      <c r="N446" s="577"/>
      <c r="O446" s="577"/>
      <c r="P446" s="577"/>
      <c r="Q446" s="577"/>
      <c r="R446" s="577"/>
      <c r="S446" s="577"/>
      <c r="T446" s="577"/>
      <c r="U446" s="577"/>
      <c r="V446" s="578"/>
      <c r="W446" s="578"/>
      <c r="X446" s="578"/>
      <c r="Y446" s="578"/>
      <c r="Z446" s="578"/>
    </row>
    <row r="447" spans="1:26">
      <c r="A447" s="577"/>
      <c r="B447" s="578"/>
      <c r="C447" s="578"/>
      <c r="D447" s="578"/>
      <c r="E447" s="578"/>
      <c r="F447" s="577"/>
      <c r="G447" s="577"/>
      <c r="H447" s="577"/>
      <c r="I447" s="577"/>
      <c r="J447" s="577"/>
      <c r="K447" s="577"/>
      <c r="L447" s="577"/>
      <c r="M447" s="577"/>
      <c r="N447" s="577"/>
      <c r="O447" s="577"/>
      <c r="P447" s="577"/>
      <c r="Q447" s="577"/>
      <c r="R447" s="577"/>
      <c r="S447" s="577"/>
      <c r="T447" s="577"/>
      <c r="U447" s="577"/>
      <c r="V447" s="578"/>
      <c r="W447" s="578"/>
      <c r="X447" s="578"/>
      <c r="Y447" s="578"/>
      <c r="Z447" s="578"/>
    </row>
    <row r="448" spans="1:26">
      <c r="A448" s="577"/>
      <c r="B448" s="578"/>
      <c r="C448" s="578"/>
      <c r="D448" s="578"/>
      <c r="E448" s="578"/>
      <c r="F448" s="577"/>
      <c r="G448" s="577"/>
      <c r="H448" s="577"/>
      <c r="I448" s="577"/>
      <c r="J448" s="577"/>
      <c r="K448" s="577"/>
      <c r="L448" s="577"/>
      <c r="M448" s="577"/>
      <c r="N448" s="577"/>
      <c r="O448" s="577"/>
      <c r="P448" s="577"/>
      <c r="Q448" s="577"/>
      <c r="R448" s="577"/>
      <c r="S448" s="577"/>
      <c r="T448" s="577"/>
      <c r="U448" s="577"/>
      <c r="V448" s="578"/>
      <c r="W448" s="578"/>
      <c r="X448" s="578"/>
      <c r="Y448" s="578"/>
      <c r="Z448" s="578"/>
    </row>
    <row r="449" spans="1:26">
      <c r="A449" s="577"/>
      <c r="B449" s="578"/>
      <c r="C449" s="578"/>
      <c r="D449" s="578"/>
      <c r="E449" s="578"/>
      <c r="F449" s="577"/>
      <c r="G449" s="577"/>
      <c r="H449" s="577"/>
      <c r="I449" s="577"/>
      <c r="J449" s="577"/>
      <c r="K449" s="577"/>
      <c r="L449" s="577"/>
      <c r="M449" s="577"/>
      <c r="N449" s="577"/>
      <c r="O449" s="577"/>
      <c r="P449" s="577"/>
      <c r="Q449" s="577"/>
      <c r="R449" s="577"/>
      <c r="S449" s="577"/>
      <c r="T449" s="577"/>
      <c r="U449" s="577"/>
      <c r="V449" s="578"/>
      <c r="W449" s="578"/>
      <c r="X449" s="578"/>
      <c r="Y449" s="578"/>
      <c r="Z449" s="578"/>
    </row>
    <row r="450" spans="1:26">
      <c r="A450" s="577"/>
      <c r="B450" s="578"/>
      <c r="C450" s="578"/>
      <c r="D450" s="578"/>
      <c r="E450" s="578"/>
      <c r="F450" s="577"/>
      <c r="G450" s="577"/>
      <c r="H450" s="577"/>
      <c r="I450" s="577"/>
      <c r="J450" s="577"/>
      <c r="K450" s="577"/>
      <c r="L450" s="577"/>
      <c r="M450" s="577"/>
      <c r="N450" s="577"/>
      <c r="O450" s="577"/>
      <c r="P450" s="577"/>
      <c r="Q450" s="577"/>
      <c r="R450" s="577"/>
      <c r="S450" s="577"/>
      <c r="T450" s="577"/>
      <c r="U450" s="577"/>
      <c r="V450" s="578"/>
      <c r="W450" s="578"/>
      <c r="X450" s="578"/>
      <c r="Y450" s="578"/>
      <c r="Z450" s="578"/>
    </row>
    <row r="451" spans="1:26">
      <c r="A451" s="577"/>
      <c r="B451" s="578"/>
      <c r="C451" s="578"/>
      <c r="D451" s="578"/>
      <c r="E451" s="578"/>
      <c r="F451" s="577"/>
      <c r="G451" s="577"/>
      <c r="H451" s="577"/>
      <c r="I451" s="577"/>
      <c r="J451" s="577"/>
      <c r="K451" s="577"/>
      <c r="L451" s="577"/>
      <c r="M451" s="577"/>
      <c r="N451" s="577"/>
      <c r="O451" s="577"/>
      <c r="P451" s="577"/>
      <c r="Q451" s="577"/>
      <c r="R451" s="577"/>
      <c r="S451" s="577"/>
      <c r="T451" s="577"/>
      <c r="U451" s="577"/>
      <c r="V451" s="578"/>
      <c r="W451" s="578"/>
      <c r="X451" s="578"/>
      <c r="Y451" s="578"/>
      <c r="Z451" s="578"/>
    </row>
    <row r="452" spans="1:26">
      <c r="A452" s="577"/>
      <c r="B452" s="578"/>
      <c r="C452" s="578"/>
      <c r="D452" s="578"/>
      <c r="E452" s="578"/>
      <c r="F452" s="577"/>
      <c r="G452" s="577"/>
      <c r="H452" s="577"/>
      <c r="I452" s="577"/>
      <c r="J452" s="577"/>
      <c r="K452" s="577"/>
      <c r="L452" s="577"/>
      <c r="M452" s="577"/>
      <c r="N452" s="577"/>
      <c r="O452" s="577"/>
      <c r="P452" s="577"/>
      <c r="Q452" s="577"/>
      <c r="R452" s="577"/>
      <c r="S452" s="577"/>
      <c r="T452" s="577"/>
      <c r="U452" s="577"/>
      <c r="V452" s="578"/>
      <c r="W452" s="578"/>
      <c r="X452" s="578"/>
      <c r="Y452" s="578"/>
      <c r="Z452" s="578"/>
    </row>
    <row r="453" spans="1:26">
      <c r="A453" s="577"/>
      <c r="B453" s="578"/>
      <c r="C453" s="578"/>
      <c r="D453" s="578"/>
      <c r="E453" s="578"/>
      <c r="F453" s="577"/>
      <c r="G453" s="577"/>
      <c r="H453" s="577"/>
      <c r="I453" s="577"/>
      <c r="J453" s="577"/>
      <c r="K453" s="577"/>
      <c r="L453" s="577"/>
      <c r="M453" s="577"/>
      <c r="N453" s="577"/>
      <c r="O453" s="577"/>
      <c r="P453" s="577"/>
      <c r="Q453" s="577"/>
      <c r="R453" s="577"/>
      <c r="S453" s="577"/>
      <c r="T453" s="577"/>
      <c r="U453" s="577"/>
      <c r="V453" s="578"/>
      <c r="W453" s="578"/>
      <c r="X453" s="578"/>
      <c r="Y453" s="578"/>
      <c r="Z453" s="578"/>
    </row>
    <row r="454" spans="1:26">
      <c r="A454" s="577"/>
      <c r="B454" s="578"/>
      <c r="C454" s="578"/>
      <c r="D454" s="578"/>
      <c r="E454" s="578"/>
      <c r="F454" s="577"/>
      <c r="G454" s="577"/>
      <c r="H454" s="577"/>
      <c r="I454" s="577"/>
      <c r="J454" s="577"/>
      <c r="K454" s="577"/>
      <c r="L454" s="577"/>
      <c r="M454" s="577"/>
      <c r="N454" s="577"/>
      <c r="O454" s="577"/>
      <c r="P454" s="577"/>
      <c r="Q454" s="577"/>
      <c r="R454" s="577"/>
      <c r="S454" s="577"/>
      <c r="T454" s="577"/>
      <c r="U454" s="577"/>
      <c r="V454" s="578"/>
      <c r="W454" s="578"/>
      <c r="X454" s="578"/>
      <c r="Y454" s="578"/>
      <c r="Z454" s="578"/>
    </row>
    <row r="455" spans="1:26">
      <c r="A455" s="577"/>
      <c r="B455" s="578"/>
      <c r="C455" s="578"/>
      <c r="D455" s="578"/>
      <c r="E455" s="578"/>
      <c r="F455" s="577"/>
      <c r="G455" s="577"/>
      <c r="H455" s="577"/>
      <c r="I455" s="577"/>
      <c r="J455" s="577"/>
      <c r="K455" s="577"/>
      <c r="L455" s="577"/>
      <c r="M455" s="577"/>
      <c r="N455" s="577"/>
      <c r="O455" s="577"/>
      <c r="P455" s="577"/>
      <c r="Q455" s="577"/>
      <c r="R455" s="577"/>
      <c r="S455" s="577"/>
      <c r="T455" s="577"/>
      <c r="U455" s="577"/>
      <c r="V455" s="578"/>
      <c r="W455" s="578"/>
      <c r="X455" s="578"/>
      <c r="Y455" s="578"/>
      <c r="Z455" s="578"/>
    </row>
    <row r="456" spans="1:26">
      <c r="A456" s="577"/>
      <c r="B456" s="578"/>
      <c r="C456" s="578"/>
      <c r="D456" s="578"/>
      <c r="E456" s="578"/>
      <c r="F456" s="577"/>
      <c r="G456" s="577"/>
      <c r="H456" s="577"/>
      <c r="I456" s="577"/>
      <c r="J456" s="577"/>
      <c r="K456" s="577"/>
      <c r="L456" s="577"/>
      <c r="M456" s="577"/>
      <c r="N456" s="577"/>
      <c r="O456" s="577"/>
      <c r="P456" s="577"/>
      <c r="Q456" s="577"/>
      <c r="R456" s="577"/>
      <c r="S456" s="577"/>
      <c r="T456" s="577"/>
      <c r="U456" s="577"/>
      <c r="V456" s="578"/>
      <c r="W456" s="578"/>
      <c r="X456" s="578"/>
      <c r="Y456" s="578"/>
      <c r="Z456" s="578"/>
    </row>
    <row r="457" spans="1:26">
      <c r="A457" s="577"/>
      <c r="B457" s="578"/>
      <c r="C457" s="578"/>
      <c r="D457" s="578"/>
      <c r="E457" s="578"/>
      <c r="F457" s="577"/>
      <c r="G457" s="577"/>
      <c r="H457" s="577"/>
      <c r="I457" s="577"/>
      <c r="J457" s="577"/>
      <c r="K457" s="577"/>
      <c r="L457" s="577"/>
      <c r="M457" s="577"/>
      <c r="N457" s="577"/>
      <c r="O457" s="577"/>
      <c r="P457" s="577"/>
      <c r="Q457" s="577"/>
      <c r="R457" s="577"/>
      <c r="S457" s="577"/>
      <c r="T457" s="577"/>
      <c r="U457" s="577"/>
      <c r="V457" s="578"/>
      <c r="W457" s="578"/>
      <c r="X457" s="578"/>
      <c r="Y457" s="578"/>
      <c r="Z457" s="578"/>
    </row>
    <row r="458" spans="1:26">
      <c r="A458" s="577"/>
      <c r="B458" s="578"/>
      <c r="C458" s="578"/>
      <c r="D458" s="578"/>
      <c r="E458" s="578"/>
      <c r="F458" s="577"/>
      <c r="G458" s="577"/>
      <c r="H458" s="577"/>
      <c r="I458" s="577"/>
      <c r="J458" s="577"/>
      <c r="K458" s="577"/>
      <c r="L458" s="577"/>
      <c r="M458" s="577"/>
      <c r="N458" s="577"/>
      <c r="O458" s="577"/>
      <c r="P458" s="577"/>
      <c r="Q458" s="577"/>
      <c r="R458" s="577"/>
      <c r="S458" s="577"/>
      <c r="T458" s="577"/>
      <c r="U458" s="577"/>
      <c r="V458" s="578"/>
      <c r="W458" s="578"/>
      <c r="X458" s="578"/>
      <c r="Y458" s="578"/>
      <c r="Z458" s="578"/>
    </row>
    <row r="459" spans="1:26">
      <c r="A459" s="577"/>
      <c r="B459" s="578"/>
      <c r="C459" s="578"/>
      <c r="D459" s="578"/>
      <c r="E459" s="578"/>
      <c r="F459" s="577"/>
      <c r="G459" s="577"/>
      <c r="H459" s="577"/>
      <c r="I459" s="577"/>
      <c r="J459" s="577"/>
      <c r="K459" s="577"/>
      <c r="L459" s="577"/>
      <c r="M459" s="577"/>
      <c r="N459" s="577"/>
      <c r="O459" s="577"/>
      <c r="P459" s="577"/>
      <c r="Q459" s="577"/>
      <c r="R459" s="577"/>
      <c r="S459" s="577"/>
      <c r="T459" s="577"/>
      <c r="U459" s="577"/>
      <c r="V459" s="578"/>
      <c r="W459" s="578"/>
      <c r="X459" s="578"/>
      <c r="Y459" s="578"/>
      <c r="Z459" s="578"/>
    </row>
    <row r="460" spans="1:26">
      <c r="A460" s="577"/>
      <c r="B460" s="578"/>
      <c r="C460" s="578"/>
      <c r="D460" s="578"/>
      <c r="E460" s="578"/>
      <c r="F460" s="577"/>
      <c r="G460" s="577"/>
      <c r="H460" s="577"/>
      <c r="I460" s="577"/>
      <c r="J460" s="577"/>
      <c r="K460" s="577"/>
      <c r="L460" s="577"/>
      <c r="M460" s="577"/>
      <c r="N460" s="577"/>
      <c r="O460" s="577"/>
      <c r="P460" s="577"/>
      <c r="Q460" s="577"/>
      <c r="R460" s="577"/>
      <c r="S460" s="577"/>
      <c r="T460" s="577"/>
      <c r="U460" s="577"/>
      <c r="V460" s="578"/>
      <c r="W460" s="578"/>
      <c r="X460" s="578"/>
      <c r="Y460" s="578"/>
      <c r="Z460" s="578"/>
    </row>
    <row r="461" spans="1:26">
      <c r="A461" s="577"/>
      <c r="B461" s="578"/>
      <c r="C461" s="578"/>
      <c r="D461" s="578"/>
      <c r="E461" s="578"/>
      <c r="F461" s="577"/>
      <c r="G461" s="577"/>
      <c r="H461" s="577"/>
      <c r="I461" s="577"/>
      <c r="J461" s="577"/>
      <c r="K461" s="577"/>
      <c r="L461" s="577"/>
      <c r="M461" s="577"/>
      <c r="N461" s="577"/>
      <c r="O461" s="577"/>
      <c r="P461" s="577"/>
      <c r="Q461" s="577"/>
      <c r="R461" s="577"/>
      <c r="S461" s="577"/>
      <c r="T461" s="577"/>
      <c r="U461" s="577"/>
      <c r="V461" s="578"/>
      <c r="W461" s="578"/>
      <c r="X461" s="578"/>
      <c r="Y461" s="578"/>
      <c r="Z461" s="578"/>
    </row>
    <row r="462" spans="1:26">
      <c r="A462" s="577"/>
      <c r="B462" s="578"/>
      <c r="C462" s="578"/>
      <c r="D462" s="578"/>
      <c r="E462" s="578"/>
      <c r="F462" s="577"/>
      <c r="G462" s="577"/>
      <c r="H462" s="577"/>
      <c r="I462" s="577"/>
      <c r="J462" s="577"/>
      <c r="K462" s="577"/>
      <c r="L462" s="577"/>
      <c r="M462" s="577"/>
      <c r="N462" s="577"/>
      <c r="O462" s="577"/>
      <c r="P462" s="577"/>
      <c r="Q462" s="577"/>
      <c r="R462" s="577"/>
      <c r="S462" s="577"/>
      <c r="T462" s="577"/>
      <c r="U462" s="577"/>
      <c r="V462" s="578"/>
      <c r="W462" s="578"/>
      <c r="X462" s="578"/>
      <c r="Y462" s="578"/>
      <c r="Z462" s="578"/>
    </row>
    <row r="463" spans="1:26">
      <c r="A463" s="577"/>
      <c r="B463" s="578"/>
      <c r="C463" s="578"/>
      <c r="D463" s="578"/>
      <c r="E463" s="578"/>
      <c r="F463" s="577"/>
      <c r="G463" s="577"/>
      <c r="H463" s="577"/>
      <c r="I463" s="577"/>
      <c r="J463" s="577"/>
      <c r="K463" s="577"/>
      <c r="L463" s="577"/>
      <c r="M463" s="577"/>
      <c r="N463" s="577"/>
      <c r="O463" s="577"/>
      <c r="P463" s="577"/>
      <c r="Q463" s="577"/>
      <c r="R463" s="577"/>
      <c r="S463" s="577"/>
      <c r="T463" s="577"/>
      <c r="U463" s="577"/>
      <c r="V463" s="578"/>
      <c r="W463" s="578"/>
      <c r="X463" s="578"/>
      <c r="Y463" s="578"/>
      <c r="Z463" s="578"/>
    </row>
    <row r="464" spans="1:26">
      <c r="A464" s="577"/>
      <c r="B464" s="578"/>
      <c r="C464" s="578"/>
      <c r="D464" s="578"/>
      <c r="E464" s="578"/>
      <c r="F464" s="577"/>
      <c r="G464" s="577"/>
      <c r="H464" s="577"/>
      <c r="I464" s="577"/>
      <c r="J464" s="577"/>
      <c r="K464" s="577"/>
      <c r="L464" s="577"/>
      <c r="M464" s="577"/>
      <c r="N464" s="577"/>
      <c r="O464" s="577"/>
      <c r="P464" s="577"/>
      <c r="Q464" s="577"/>
      <c r="R464" s="577"/>
      <c r="S464" s="577"/>
      <c r="T464" s="577"/>
      <c r="U464" s="577"/>
      <c r="V464" s="578"/>
      <c r="W464" s="578"/>
      <c r="X464" s="578"/>
      <c r="Y464" s="578"/>
      <c r="Z464" s="578"/>
    </row>
    <row r="465" spans="1:26">
      <c r="A465" s="577"/>
      <c r="B465" s="578"/>
      <c r="C465" s="578"/>
      <c r="D465" s="578"/>
      <c r="E465" s="578"/>
      <c r="F465" s="577"/>
      <c r="G465" s="577"/>
      <c r="H465" s="577"/>
      <c r="I465" s="577"/>
      <c r="J465" s="577"/>
      <c r="K465" s="577"/>
      <c r="L465" s="577"/>
      <c r="M465" s="577"/>
      <c r="N465" s="577"/>
      <c r="O465" s="577"/>
      <c r="P465" s="577"/>
      <c r="Q465" s="577"/>
      <c r="R465" s="577"/>
      <c r="S465" s="577"/>
      <c r="T465" s="577"/>
      <c r="U465" s="577"/>
      <c r="V465" s="578"/>
      <c r="W465" s="578"/>
      <c r="X465" s="578"/>
      <c r="Y465" s="578"/>
      <c r="Z465" s="578"/>
    </row>
    <row r="466" spans="1:26">
      <c r="A466" s="577"/>
      <c r="B466" s="578"/>
      <c r="C466" s="578"/>
      <c r="D466" s="578"/>
      <c r="E466" s="578"/>
      <c r="F466" s="577"/>
      <c r="G466" s="577"/>
      <c r="H466" s="577"/>
      <c r="I466" s="577"/>
      <c r="J466" s="577"/>
      <c r="K466" s="577"/>
      <c r="L466" s="577"/>
      <c r="M466" s="577"/>
      <c r="N466" s="577"/>
      <c r="O466" s="577"/>
      <c r="P466" s="577"/>
      <c r="Q466" s="577"/>
      <c r="R466" s="577"/>
      <c r="S466" s="577"/>
      <c r="T466" s="577"/>
      <c r="U466" s="577"/>
      <c r="V466" s="578"/>
      <c r="W466" s="578"/>
      <c r="X466" s="578"/>
      <c r="Y466" s="578"/>
      <c r="Z466" s="578"/>
    </row>
    <row r="467" spans="1:26">
      <c r="A467" s="577"/>
      <c r="B467" s="578"/>
      <c r="C467" s="578"/>
      <c r="D467" s="578"/>
      <c r="E467" s="578"/>
      <c r="F467" s="577"/>
      <c r="G467" s="577"/>
      <c r="H467" s="577"/>
      <c r="I467" s="577"/>
      <c r="J467" s="577"/>
      <c r="K467" s="577"/>
      <c r="L467" s="577"/>
      <c r="M467" s="577"/>
      <c r="N467" s="577"/>
      <c r="O467" s="577"/>
      <c r="P467" s="577"/>
      <c r="Q467" s="577"/>
      <c r="R467" s="577"/>
      <c r="S467" s="577"/>
      <c r="T467" s="577"/>
      <c r="U467" s="577"/>
      <c r="V467" s="578"/>
      <c r="W467" s="578"/>
      <c r="X467" s="578"/>
      <c r="Y467" s="578"/>
      <c r="Z467" s="578"/>
    </row>
    <row r="468" spans="1:26">
      <c r="A468" s="577"/>
      <c r="B468" s="578"/>
      <c r="C468" s="578"/>
      <c r="D468" s="578"/>
      <c r="E468" s="578"/>
      <c r="F468" s="577"/>
      <c r="G468" s="577"/>
      <c r="H468" s="577"/>
      <c r="I468" s="577"/>
      <c r="J468" s="577"/>
      <c r="K468" s="577"/>
      <c r="L468" s="577"/>
      <c r="M468" s="577"/>
      <c r="N468" s="577"/>
      <c r="O468" s="577"/>
      <c r="P468" s="577"/>
      <c r="Q468" s="577"/>
      <c r="R468" s="577"/>
      <c r="S468" s="577"/>
      <c r="T468" s="577"/>
      <c r="U468" s="577"/>
      <c r="V468" s="578"/>
      <c r="W468" s="578"/>
      <c r="X468" s="578"/>
      <c r="Y468" s="578"/>
      <c r="Z468" s="578"/>
    </row>
    <row r="469" spans="1:26">
      <c r="A469" s="577"/>
      <c r="B469" s="578"/>
      <c r="C469" s="578"/>
      <c r="D469" s="578"/>
      <c r="E469" s="578"/>
      <c r="F469" s="577"/>
      <c r="G469" s="577"/>
      <c r="H469" s="577"/>
      <c r="I469" s="577"/>
      <c r="J469" s="577"/>
      <c r="K469" s="577"/>
      <c r="L469" s="577"/>
      <c r="M469" s="577"/>
      <c r="N469" s="577"/>
      <c r="O469" s="577"/>
      <c r="P469" s="577"/>
      <c r="Q469" s="577"/>
      <c r="R469" s="577"/>
      <c r="S469" s="577"/>
      <c r="T469" s="577"/>
      <c r="U469" s="577"/>
      <c r="V469" s="578"/>
      <c r="W469" s="578"/>
      <c r="X469" s="578"/>
      <c r="Y469" s="578"/>
      <c r="Z469" s="578"/>
    </row>
    <row r="470" spans="1:26">
      <c r="A470" s="577"/>
      <c r="B470" s="578"/>
      <c r="C470" s="578"/>
      <c r="D470" s="578"/>
      <c r="E470" s="578"/>
      <c r="F470" s="577"/>
      <c r="G470" s="577"/>
      <c r="H470" s="577"/>
      <c r="I470" s="577"/>
      <c r="J470" s="577"/>
      <c r="K470" s="577"/>
      <c r="L470" s="577"/>
      <c r="M470" s="577"/>
      <c r="N470" s="577"/>
      <c r="O470" s="577"/>
      <c r="P470" s="577"/>
      <c r="Q470" s="577"/>
      <c r="R470" s="577"/>
      <c r="S470" s="577"/>
      <c r="T470" s="577"/>
      <c r="U470" s="577"/>
      <c r="V470" s="578"/>
      <c r="W470" s="578"/>
      <c r="X470" s="578"/>
      <c r="Y470" s="578"/>
      <c r="Z470" s="578"/>
    </row>
    <row r="471" spans="1:26">
      <c r="A471" s="577"/>
      <c r="B471" s="578"/>
      <c r="C471" s="578"/>
      <c r="D471" s="578"/>
      <c r="E471" s="578"/>
      <c r="F471" s="577"/>
      <c r="G471" s="577"/>
      <c r="H471" s="577"/>
      <c r="I471" s="577"/>
      <c r="J471" s="577"/>
      <c r="K471" s="577"/>
      <c r="L471" s="577"/>
      <c r="M471" s="577"/>
      <c r="N471" s="577"/>
      <c r="O471" s="577"/>
      <c r="P471" s="577"/>
      <c r="Q471" s="577"/>
      <c r="R471" s="577"/>
      <c r="S471" s="577"/>
      <c r="T471" s="577"/>
      <c r="U471" s="577"/>
      <c r="V471" s="578"/>
      <c r="W471" s="578"/>
      <c r="X471" s="578"/>
      <c r="Y471" s="578"/>
      <c r="Z471" s="578"/>
    </row>
    <row r="472" spans="1:26">
      <c r="A472" s="577"/>
      <c r="B472" s="578"/>
      <c r="C472" s="578"/>
      <c r="D472" s="578"/>
      <c r="E472" s="578"/>
      <c r="F472" s="577"/>
      <c r="G472" s="577"/>
      <c r="H472" s="577"/>
      <c r="I472" s="577"/>
      <c r="J472" s="577"/>
      <c r="K472" s="577"/>
      <c r="L472" s="577"/>
      <c r="M472" s="577"/>
      <c r="N472" s="577"/>
      <c r="O472" s="577"/>
      <c r="P472" s="577"/>
      <c r="Q472" s="577"/>
      <c r="R472" s="577"/>
      <c r="S472" s="577"/>
      <c r="T472" s="577"/>
      <c r="U472" s="577"/>
      <c r="V472" s="578"/>
      <c r="W472" s="578"/>
      <c r="X472" s="578"/>
      <c r="Y472" s="578"/>
      <c r="Z472" s="578"/>
    </row>
    <row r="473" spans="1:26">
      <c r="A473" s="577"/>
      <c r="B473" s="578"/>
      <c r="C473" s="578"/>
      <c r="D473" s="578"/>
      <c r="E473" s="578"/>
      <c r="F473" s="577"/>
      <c r="G473" s="577"/>
      <c r="H473" s="577"/>
      <c r="I473" s="577"/>
      <c r="J473" s="577"/>
      <c r="K473" s="577"/>
      <c r="L473" s="577"/>
      <c r="M473" s="577"/>
      <c r="N473" s="577"/>
      <c r="O473" s="577"/>
      <c r="P473" s="577"/>
      <c r="Q473" s="577"/>
      <c r="R473" s="577"/>
      <c r="S473" s="577"/>
      <c r="T473" s="577"/>
      <c r="U473" s="577"/>
      <c r="V473" s="578"/>
      <c r="W473" s="578"/>
      <c r="X473" s="578"/>
      <c r="Y473" s="578"/>
      <c r="Z473" s="578"/>
    </row>
    <row r="474" spans="1:26">
      <c r="A474" s="577"/>
      <c r="B474" s="578"/>
      <c r="C474" s="578"/>
      <c r="D474" s="578"/>
      <c r="E474" s="578"/>
      <c r="F474" s="577"/>
      <c r="G474" s="577"/>
      <c r="H474" s="577"/>
      <c r="I474" s="577"/>
      <c r="J474" s="577"/>
      <c r="K474" s="577"/>
      <c r="L474" s="577"/>
      <c r="M474" s="577"/>
      <c r="N474" s="577"/>
      <c r="O474" s="577"/>
      <c r="P474" s="577"/>
      <c r="Q474" s="577"/>
      <c r="R474" s="577"/>
      <c r="S474" s="577"/>
      <c r="T474" s="577"/>
      <c r="U474" s="577"/>
      <c r="V474" s="578"/>
      <c r="W474" s="578"/>
      <c r="X474" s="578"/>
      <c r="Y474" s="578"/>
      <c r="Z474" s="578"/>
    </row>
    <row r="475" spans="1:26">
      <c r="A475" s="577"/>
      <c r="B475" s="578"/>
      <c r="C475" s="578"/>
      <c r="D475" s="578"/>
      <c r="E475" s="578"/>
      <c r="F475" s="577"/>
      <c r="G475" s="577"/>
      <c r="H475" s="577"/>
      <c r="I475" s="577"/>
      <c r="J475" s="577"/>
      <c r="K475" s="577"/>
      <c r="L475" s="577"/>
      <c r="M475" s="577"/>
      <c r="N475" s="577"/>
      <c r="O475" s="577"/>
      <c r="P475" s="577"/>
      <c r="Q475" s="577"/>
      <c r="R475" s="577"/>
      <c r="S475" s="577"/>
      <c r="T475" s="577"/>
      <c r="U475" s="577"/>
      <c r="V475" s="578"/>
      <c r="W475" s="578"/>
      <c r="X475" s="578"/>
      <c r="Y475" s="578"/>
      <c r="Z475" s="578"/>
    </row>
    <row r="476" spans="1:26">
      <c r="A476" s="577"/>
      <c r="B476" s="578"/>
      <c r="C476" s="578"/>
      <c r="D476" s="578"/>
      <c r="E476" s="578"/>
      <c r="F476" s="577"/>
      <c r="G476" s="577"/>
      <c r="H476" s="577"/>
      <c r="I476" s="577"/>
      <c r="J476" s="577"/>
      <c r="K476" s="577"/>
      <c r="L476" s="577"/>
      <c r="M476" s="577"/>
      <c r="N476" s="577"/>
      <c r="O476" s="577"/>
      <c r="P476" s="577"/>
      <c r="Q476" s="577"/>
      <c r="R476" s="577"/>
      <c r="S476" s="577"/>
      <c r="T476" s="577"/>
      <c r="U476" s="577"/>
      <c r="V476" s="578"/>
      <c r="W476" s="578"/>
      <c r="X476" s="578"/>
      <c r="Y476" s="578"/>
      <c r="Z476" s="578"/>
    </row>
    <row r="477" spans="1:26">
      <c r="A477" s="577"/>
      <c r="B477" s="578"/>
      <c r="C477" s="578"/>
      <c r="D477" s="578"/>
      <c r="E477" s="578"/>
      <c r="F477" s="577"/>
      <c r="G477" s="577"/>
      <c r="H477" s="577"/>
      <c r="I477" s="577"/>
      <c r="J477" s="577"/>
      <c r="K477" s="577"/>
      <c r="L477" s="577"/>
      <c r="M477" s="577"/>
      <c r="N477" s="577"/>
      <c r="O477" s="577"/>
      <c r="P477" s="577"/>
      <c r="Q477" s="577"/>
      <c r="R477" s="577"/>
      <c r="S477" s="577"/>
      <c r="T477" s="577"/>
      <c r="U477" s="577"/>
      <c r="V477" s="578"/>
      <c r="W477" s="578"/>
      <c r="X477" s="578"/>
      <c r="Y477" s="578"/>
      <c r="Z477" s="578"/>
    </row>
    <row r="478" spans="1:26">
      <c r="A478" s="577"/>
      <c r="B478" s="578"/>
      <c r="C478" s="578"/>
      <c r="D478" s="578"/>
      <c r="E478" s="578"/>
      <c r="F478" s="577"/>
      <c r="G478" s="577"/>
      <c r="H478" s="577"/>
      <c r="I478" s="577"/>
      <c r="J478" s="577"/>
      <c r="K478" s="577"/>
      <c r="L478" s="577"/>
      <c r="M478" s="577"/>
      <c r="N478" s="577"/>
      <c r="O478" s="577"/>
      <c r="P478" s="577"/>
      <c r="Q478" s="577"/>
      <c r="R478" s="577"/>
      <c r="S478" s="577"/>
      <c r="T478" s="577"/>
      <c r="U478" s="577"/>
      <c r="V478" s="578"/>
      <c r="W478" s="578"/>
      <c r="X478" s="578"/>
      <c r="Y478" s="578"/>
      <c r="Z478" s="578"/>
    </row>
    <row r="479" spans="1:26">
      <c r="A479" s="577"/>
      <c r="B479" s="578"/>
      <c r="C479" s="578"/>
      <c r="D479" s="578"/>
      <c r="E479" s="578"/>
      <c r="F479" s="577"/>
      <c r="G479" s="577"/>
      <c r="H479" s="577"/>
      <c r="I479" s="577"/>
      <c r="J479" s="577"/>
      <c r="K479" s="577"/>
      <c r="L479" s="577"/>
      <c r="M479" s="577"/>
      <c r="N479" s="577"/>
      <c r="O479" s="577"/>
      <c r="P479" s="577"/>
      <c r="Q479" s="577"/>
      <c r="R479" s="577"/>
      <c r="S479" s="577"/>
      <c r="T479" s="577"/>
      <c r="U479" s="577"/>
      <c r="V479" s="578"/>
      <c r="W479" s="578"/>
      <c r="X479" s="578"/>
      <c r="Y479" s="578"/>
      <c r="Z479" s="578"/>
    </row>
    <row r="480" spans="1:26">
      <c r="A480" s="577"/>
      <c r="B480" s="578"/>
      <c r="C480" s="578"/>
      <c r="D480" s="578"/>
      <c r="E480" s="578"/>
      <c r="F480" s="577"/>
      <c r="G480" s="577"/>
      <c r="H480" s="577"/>
      <c r="I480" s="577"/>
      <c r="J480" s="577"/>
      <c r="K480" s="577"/>
      <c r="L480" s="577"/>
      <c r="M480" s="577"/>
      <c r="N480" s="577"/>
      <c r="O480" s="577"/>
      <c r="P480" s="577"/>
      <c r="Q480" s="577"/>
      <c r="R480" s="577"/>
      <c r="S480" s="577"/>
      <c r="T480" s="577"/>
      <c r="U480" s="577"/>
      <c r="V480" s="578"/>
      <c r="W480" s="578"/>
      <c r="X480" s="578"/>
      <c r="Y480" s="578"/>
      <c r="Z480" s="578"/>
    </row>
    <row r="481" spans="1:26">
      <c r="A481" s="577"/>
      <c r="B481" s="578"/>
      <c r="C481" s="578"/>
      <c r="D481" s="578"/>
      <c r="E481" s="578"/>
      <c r="F481" s="577"/>
      <c r="G481" s="577"/>
      <c r="H481" s="577"/>
      <c r="I481" s="577"/>
      <c r="J481" s="577"/>
      <c r="K481" s="577"/>
      <c r="L481" s="577"/>
      <c r="M481" s="577"/>
      <c r="N481" s="577"/>
      <c r="O481" s="577"/>
      <c r="P481" s="577"/>
      <c r="Q481" s="577"/>
      <c r="R481" s="577"/>
      <c r="S481" s="577"/>
      <c r="T481" s="577"/>
      <c r="U481" s="577"/>
      <c r="V481" s="578"/>
      <c r="W481" s="578"/>
      <c r="X481" s="578"/>
      <c r="Y481" s="578"/>
      <c r="Z481" s="578"/>
    </row>
    <row r="482" spans="1:26">
      <c r="A482" s="577"/>
      <c r="B482" s="578"/>
      <c r="C482" s="578"/>
      <c r="D482" s="578"/>
      <c r="E482" s="578"/>
      <c r="F482" s="577"/>
      <c r="G482" s="577"/>
      <c r="H482" s="577"/>
      <c r="I482" s="577"/>
      <c r="J482" s="577"/>
      <c r="K482" s="577"/>
      <c r="L482" s="577"/>
      <c r="M482" s="577"/>
      <c r="N482" s="577"/>
      <c r="O482" s="577"/>
      <c r="P482" s="577"/>
      <c r="Q482" s="577"/>
      <c r="R482" s="577"/>
      <c r="S482" s="577"/>
      <c r="T482" s="577"/>
      <c r="U482" s="577"/>
      <c r="V482" s="578"/>
      <c r="W482" s="578"/>
      <c r="X482" s="578"/>
      <c r="Y482" s="578"/>
      <c r="Z482" s="578"/>
    </row>
    <row r="483" spans="1:26">
      <c r="A483" s="577"/>
      <c r="B483" s="578"/>
      <c r="C483" s="578"/>
      <c r="D483" s="578"/>
      <c r="E483" s="578"/>
      <c r="F483" s="577"/>
      <c r="G483" s="577"/>
      <c r="H483" s="577"/>
      <c r="I483" s="577"/>
      <c r="J483" s="577"/>
      <c r="K483" s="577"/>
      <c r="L483" s="577"/>
      <c r="M483" s="577"/>
      <c r="N483" s="577"/>
      <c r="O483" s="577"/>
      <c r="P483" s="577"/>
      <c r="Q483" s="577"/>
      <c r="R483" s="577"/>
      <c r="S483" s="577"/>
      <c r="T483" s="577"/>
      <c r="U483" s="577"/>
      <c r="V483" s="578"/>
      <c r="W483" s="578"/>
      <c r="X483" s="578"/>
      <c r="Y483" s="578"/>
      <c r="Z483" s="578"/>
    </row>
    <row r="484" spans="1:26">
      <c r="A484" s="577"/>
      <c r="B484" s="578"/>
      <c r="C484" s="578"/>
      <c r="D484" s="578"/>
      <c r="E484" s="578"/>
      <c r="F484" s="577"/>
      <c r="G484" s="577"/>
      <c r="H484" s="577"/>
      <c r="I484" s="577"/>
      <c r="J484" s="577"/>
      <c r="K484" s="577"/>
      <c r="L484" s="577"/>
      <c r="M484" s="577"/>
      <c r="N484" s="577"/>
      <c r="O484" s="577"/>
      <c r="P484" s="577"/>
      <c r="Q484" s="577"/>
      <c r="R484" s="577"/>
      <c r="S484" s="577"/>
      <c r="T484" s="577"/>
      <c r="U484" s="577"/>
      <c r="V484" s="578"/>
      <c r="W484" s="578"/>
      <c r="X484" s="578"/>
      <c r="Y484" s="578"/>
      <c r="Z484" s="578"/>
    </row>
    <row r="485" spans="1:26">
      <c r="A485" s="577"/>
      <c r="B485" s="578"/>
      <c r="C485" s="578"/>
      <c r="D485" s="578"/>
      <c r="E485" s="578"/>
      <c r="F485" s="577"/>
      <c r="G485" s="577"/>
      <c r="H485" s="577"/>
      <c r="I485" s="577"/>
      <c r="J485" s="577"/>
      <c r="K485" s="577"/>
      <c r="L485" s="577"/>
      <c r="M485" s="577"/>
      <c r="N485" s="577"/>
      <c r="O485" s="577"/>
      <c r="P485" s="577"/>
      <c r="Q485" s="577"/>
      <c r="R485" s="577"/>
      <c r="S485" s="577"/>
      <c r="T485" s="577"/>
      <c r="U485" s="577"/>
      <c r="V485" s="578"/>
      <c r="W485" s="578"/>
      <c r="X485" s="578"/>
      <c r="Y485" s="578"/>
      <c r="Z485" s="578"/>
    </row>
    <row r="486" spans="1:26">
      <c r="A486" s="577"/>
      <c r="B486" s="578"/>
      <c r="C486" s="578"/>
      <c r="D486" s="578"/>
      <c r="E486" s="578"/>
      <c r="F486" s="577"/>
      <c r="G486" s="577"/>
      <c r="H486" s="577"/>
      <c r="I486" s="577"/>
      <c r="J486" s="577"/>
      <c r="K486" s="577"/>
      <c r="L486" s="577"/>
      <c r="M486" s="577"/>
      <c r="N486" s="577"/>
      <c r="O486" s="577"/>
      <c r="P486" s="577"/>
      <c r="Q486" s="577"/>
      <c r="R486" s="577"/>
      <c r="S486" s="577"/>
      <c r="T486" s="577"/>
      <c r="U486" s="577"/>
      <c r="V486" s="578"/>
      <c r="W486" s="578"/>
      <c r="X486" s="578"/>
      <c r="Y486" s="578"/>
      <c r="Z486" s="578"/>
    </row>
    <row r="487" spans="1:26">
      <c r="A487" s="577"/>
      <c r="B487" s="578"/>
      <c r="C487" s="578"/>
      <c r="D487" s="578"/>
      <c r="E487" s="578"/>
      <c r="F487" s="577"/>
      <c r="G487" s="577"/>
      <c r="H487" s="577"/>
      <c r="I487" s="577"/>
      <c r="J487" s="577"/>
      <c r="K487" s="577"/>
      <c r="L487" s="577"/>
      <c r="M487" s="577"/>
      <c r="N487" s="577"/>
      <c r="O487" s="577"/>
      <c r="P487" s="577"/>
      <c r="Q487" s="577"/>
      <c r="R487" s="577"/>
      <c r="S487" s="577"/>
      <c r="T487" s="577"/>
      <c r="U487" s="577"/>
      <c r="V487" s="578"/>
      <c r="W487" s="578"/>
      <c r="X487" s="578"/>
      <c r="Y487" s="578"/>
      <c r="Z487" s="578"/>
    </row>
    <row r="488" spans="1:26">
      <c r="A488" s="577"/>
      <c r="B488" s="578"/>
      <c r="C488" s="578"/>
      <c r="D488" s="578"/>
      <c r="E488" s="578"/>
      <c r="F488" s="577"/>
      <c r="G488" s="577"/>
      <c r="H488" s="577"/>
      <c r="I488" s="577"/>
      <c r="J488" s="577"/>
      <c r="K488" s="577"/>
      <c r="L488" s="577"/>
      <c r="M488" s="577"/>
      <c r="N488" s="577"/>
      <c r="O488" s="577"/>
      <c r="P488" s="577"/>
      <c r="Q488" s="577"/>
      <c r="R488" s="577"/>
      <c r="S488" s="577"/>
      <c r="T488" s="577"/>
      <c r="U488" s="577"/>
      <c r="V488" s="578"/>
      <c r="W488" s="578"/>
      <c r="X488" s="578"/>
      <c r="Y488" s="578"/>
      <c r="Z488" s="578"/>
    </row>
    <row r="489" spans="1:26">
      <c r="A489" s="577"/>
      <c r="B489" s="578"/>
      <c r="C489" s="578"/>
      <c r="D489" s="578"/>
      <c r="E489" s="578"/>
      <c r="F489" s="577"/>
      <c r="G489" s="577"/>
      <c r="H489" s="577"/>
      <c r="I489" s="577"/>
      <c r="J489" s="577"/>
      <c r="K489" s="577"/>
      <c r="L489" s="577"/>
      <c r="M489" s="577"/>
      <c r="N489" s="577"/>
      <c r="O489" s="577"/>
      <c r="P489" s="577"/>
      <c r="Q489" s="577"/>
      <c r="R489" s="577"/>
      <c r="S489" s="577"/>
      <c r="T489" s="577"/>
      <c r="U489" s="577"/>
      <c r="V489" s="578"/>
      <c r="W489" s="578"/>
      <c r="X489" s="578"/>
      <c r="Y489" s="578"/>
      <c r="Z489" s="578"/>
    </row>
    <row r="490" spans="1:26">
      <c r="A490" s="577"/>
      <c r="B490" s="578"/>
      <c r="C490" s="578"/>
      <c r="D490" s="578"/>
      <c r="E490" s="578"/>
      <c r="F490" s="577"/>
      <c r="G490" s="577"/>
      <c r="H490" s="577"/>
      <c r="I490" s="577"/>
      <c r="J490" s="577"/>
      <c r="K490" s="577"/>
      <c r="L490" s="577"/>
      <c r="M490" s="577"/>
      <c r="N490" s="577"/>
      <c r="O490" s="577"/>
      <c r="P490" s="577"/>
      <c r="Q490" s="577"/>
      <c r="R490" s="577"/>
      <c r="S490" s="577"/>
      <c r="T490" s="577"/>
      <c r="U490" s="577"/>
      <c r="V490" s="578"/>
      <c r="W490" s="578"/>
      <c r="X490" s="578"/>
      <c r="Y490" s="578"/>
      <c r="Z490" s="578"/>
    </row>
    <row r="491" spans="1:26">
      <c r="A491" s="577"/>
      <c r="B491" s="578"/>
      <c r="C491" s="578"/>
      <c r="D491" s="578"/>
      <c r="E491" s="578"/>
      <c r="F491" s="577"/>
      <c r="G491" s="577"/>
      <c r="H491" s="577"/>
      <c r="I491" s="577"/>
      <c r="J491" s="577"/>
      <c r="K491" s="577"/>
      <c r="L491" s="577"/>
      <c r="M491" s="577"/>
      <c r="N491" s="577"/>
      <c r="O491" s="577"/>
      <c r="P491" s="577"/>
      <c r="Q491" s="577"/>
      <c r="R491" s="577"/>
      <c r="S491" s="577"/>
      <c r="T491" s="577"/>
      <c r="U491" s="577"/>
      <c r="V491" s="578"/>
      <c r="W491" s="578"/>
      <c r="X491" s="578"/>
      <c r="Y491" s="578"/>
      <c r="Z491" s="578"/>
    </row>
    <row r="492" spans="1:26">
      <c r="A492" s="577"/>
      <c r="B492" s="578"/>
      <c r="C492" s="578"/>
      <c r="D492" s="578"/>
      <c r="E492" s="578"/>
      <c r="F492" s="577"/>
      <c r="G492" s="577"/>
      <c r="H492" s="577"/>
      <c r="I492" s="577"/>
      <c r="J492" s="577"/>
      <c r="K492" s="577"/>
      <c r="L492" s="577"/>
      <c r="M492" s="577"/>
      <c r="N492" s="577"/>
      <c r="O492" s="577"/>
      <c r="P492" s="577"/>
      <c r="Q492" s="577"/>
      <c r="R492" s="577"/>
      <c r="S492" s="577"/>
      <c r="T492" s="577"/>
      <c r="U492" s="577"/>
      <c r="V492" s="578"/>
      <c r="W492" s="578"/>
      <c r="X492" s="578"/>
      <c r="Y492" s="578"/>
      <c r="Z492" s="578"/>
    </row>
    <row r="493" spans="1:26">
      <c r="A493" s="577"/>
      <c r="B493" s="578"/>
      <c r="C493" s="578"/>
      <c r="D493" s="578"/>
      <c r="E493" s="578"/>
      <c r="F493" s="577"/>
      <c r="G493" s="577"/>
      <c r="H493" s="577"/>
      <c r="I493" s="577"/>
      <c r="J493" s="577"/>
      <c r="K493" s="577"/>
      <c r="L493" s="577"/>
      <c r="M493" s="577"/>
      <c r="N493" s="577"/>
      <c r="O493" s="577"/>
      <c r="P493" s="577"/>
      <c r="Q493" s="577"/>
      <c r="R493" s="577"/>
      <c r="S493" s="577"/>
      <c r="T493" s="577"/>
      <c r="U493" s="577"/>
      <c r="V493" s="578"/>
      <c r="W493" s="578"/>
      <c r="X493" s="578"/>
      <c r="Y493" s="578"/>
      <c r="Z493" s="578"/>
    </row>
    <row r="494" spans="1:26">
      <c r="A494" s="577"/>
      <c r="B494" s="578"/>
      <c r="C494" s="578"/>
      <c r="D494" s="578"/>
      <c r="E494" s="578"/>
      <c r="F494" s="577"/>
      <c r="G494" s="577"/>
      <c r="H494" s="577"/>
      <c r="I494" s="577"/>
      <c r="J494" s="577"/>
      <c r="K494" s="577"/>
      <c r="L494" s="577"/>
      <c r="M494" s="577"/>
      <c r="N494" s="577"/>
      <c r="O494" s="577"/>
      <c r="P494" s="577"/>
      <c r="Q494" s="577"/>
      <c r="R494" s="577"/>
      <c r="S494" s="577"/>
      <c r="T494" s="577"/>
      <c r="U494" s="577"/>
      <c r="V494" s="578"/>
      <c r="W494" s="578"/>
      <c r="X494" s="578"/>
      <c r="Y494" s="578"/>
      <c r="Z494" s="578"/>
    </row>
    <row r="495" spans="1:26">
      <c r="A495" s="577"/>
      <c r="B495" s="578"/>
      <c r="C495" s="578"/>
      <c r="D495" s="578"/>
      <c r="E495" s="578"/>
      <c r="F495" s="577"/>
      <c r="G495" s="577"/>
      <c r="H495" s="577"/>
      <c r="I495" s="577"/>
      <c r="J495" s="577"/>
      <c r="K495" s="577"/>
      <c r="L495" s="577"/>
      <c r="M495" s="577"/>
      <c r="N495" s="577"/>
      <c r="O495" s="577"/>
      <c r="P495" s="577"/>
      <c r="Q495" s="577"/>
      <c r="R495" s="577"/>
      <c r="S495" s="577"/>
      <c r="T495" s="577"/>
      <c r="U495" s="577"/>
      <c r="V495" s="578"/>
      <c r="W495" s="578"/>
      <c r="X495" s="578"/>
      <c r="Y495" s="578"/>
      <c r="Z495" s="578"/>
    </row>
    <row r="496" spans="1:26">
      <c r="A496" s="577"/>
      <c r="B496" s="578"/>
      <c r="C496" s="578"/>
      <c r="D496" s="578"/>
      <c r="E496" s="578"/>
      <c r="F496" s="577"/>
      <c r="G496" s="577"/>
      <c r="H496" s="577"/>
      <c r="I496" s="577"/>
      <c r="J496" s="577"/>
      <c r="K496" s="577"/>
      <c r="L496" s="577"/>
      <c r="M496" s="577"/>
      <c r="N496" s="577"/>
      <c r="O496" s="577"/>
      <c r="P496" s="577"/>
      <c r="Q496" s="577"/>
      <c r="R496" s="577"/>
      <c r="S496" s="577"/>
      <c r="T496" s="577"/>
      <c r="U496" s="577"/>
      <c r="V496" s="578"/>
      <c r="W496" s="578"/>
      <c r="X496" s="578"/>
      <c r="Y496" s="578"/>
      <c r="Z496" s="578"/>
    </row>
    <row r="497" spans="1:26">
      <c r="A497" s="577"/>
      <c r="B497" s="578"/>
      <c r="C497" s="578"/>
      <c r="D497" s="578"/>
      <c r="E497" s="578"/>
      <c r="F497" s="577"/>
      <c r="G497" s="577"/>
      <c r="H497" s="577"/>
      <c r="I497" s="577"/>
      <c r="J497" s="577"/>
      <c r="K497" s="577"/>
      <c r="L497" s="577"/>
      <c r="M497" s="577"/>
      <c r="N497" s="577"/>
      <c r="O497" s="577"/>
      <c r="P497" s="577"/>
      <c r="Q497" s="577"/>
      <c r="R497" s="577"/>
      <c r="S497" s="577"/>
      <c r="T497" s="577"/>
      <c r="U497" s="577"/>
      <c r="V497" s="578"/>
      <c r="W497" s="578"/>
      <c r="X497" s="578"/>
      <c r="Y497" s="578"/>
      <c r="Z497" s="578"/>
    </row>
    <row r="498" spans="1:26">
      <c r="A498" s="577"/>
      <c r="B498" s="578"/>
      <c r="C498" s="578"/>
      <c r="D498" s="578"/>
      <c r="E498" s="578"/>
      <c r="F498" s="577"/>
      <c r="G498" s="577"/>
      <c r="H498" s="577"/>
      <c r="I498" s="577"/>
      <c r="J498" s="577"/>
      <c r="K498" s="577"/>
      <c r="L498" s="577"/>
      <c r="M498" s="577"/>
      <c r="N498" s="577"/>
      <c r="O498" s="577"/>
      <c r="P498" s="577"/>
      <c r="Q498" s="577"/>
      <c r="R498" s="577"/>
      <c r="S498" s="577"/>
      <c r="T498" s="577"/>
      <c r="U498" s="577"/>
      <c r="V498" s="578"/>
      <c r="W498" s="578"/>
      <c r="X498" s="578"/>
      <c r="Y498" s="578"/>
      <c r="Z498" s="578"/>
    </row>
    <row r="499" spans="1:26">
      <c r="A499" s="577"/>
      <c r="B499" s="578"/>
      <c r="C499" s="578"/>
      <c r="D499" s="578"/>
      <c r="E499" s="578"/>
      <c r="F499" s="577"/>
      <c r="G499" s="577"/>
      <c r="H499" s="577"/>
      <c r="I499" s="577"/>
      <c r="J499" s="577"/>
      <c r="K499" s="577"/>
      <c r="L499" s="577"/>
      <c r="M499" s="577"/>
      <c r="N499" s="577"/>
      <c r="O499" s="577"/>
      <c r="P499" s="577"/>
      <c r="Q499" s="577"/>
      <c r="R499" s="577"/>
      <c r="S499" s="577"/>
      <c r="T499" s="577"/>
      <c r="U499" s="577"/>
      <c r="V499" s="578"/>
      <c r="W499" s="578"/>
      <c r="X499" s="578"/>
      <c r="Y499" s="578"/>
      <c r="Z499" s="578"/>
    </row>
    <row r="500" spans="1:26">
      <c r="A500" s="577"/>
      <c r="B500" s="578"/>
      <c r="C500" s="578"/>
      <c r="D500" s="578"/>
      <c r="E500" s="578"/>
      <c r="F500" s="577"/>
      <c r="G500" s="577"/>
      <c r="H500" s="577"/>
      <c r="I500" s="577"/>
      <c r="J500" s="577"/>
      <c r="K500" s="577"/>
      <c r="L500" s="577"/>
      <c r="M500" s="577"/>
      <c r="N500" s="577"/>
      <c r="O500" s="577"/>
      <c r="P500" s="577"/>
      <c r="Q500" s="577"/>
      <c r="R500" s="577"/>
      <c r="S500" s="577"/>
      <c r="T500" s="577"/>
      <c r="U500" s="577"/>
      <c r="V500" s="578"/>
      <c r="W500" s="578"/>
      <c r="X500" s="578"/>
      <c r="Y500" s="578"/>
      <c r="Z500" s="578"/>
    </row>
    <row r="501" spans="1:26">
      <c r="A501" s="577"/>
      <c r="B501" s="578"/>
      <c r="C501" s="578"/>
      <c r="D501" s="578"/>
      <c r="E501" s="578"/>
      <c r="F501" s="577"/>
      <c r="G501" s="577"/>
      <c r="H501" s="577"/>
      <c r="I501" s="577"/>
      <c r="J501" s="577"/>
      <c r="K501" s="577"/>
      <c r="L501" s="577"/>
      <c r="M501" s="577"/>
      <c r="N501" s="577"/>
      <c r="O501" s="577"/>
      <c r="P501" s="577"/>
      <c r="Q501" s="577"/>
      <c r="R501" s="577"/>
      <c r="S501" s="577"/>
      <c r="T501" s="577"/>
      <c r="U501" s="577"/>
      <c r="V501" s="578"/>
      <c r="W501" s="578"/>
      <c r="X501" s="578"/>
      <c r="Y501" s="578"/>
      <c r="Z501" s="578"/>
    </row>
    <row r="502" spans="1:26">
      <c r="A502" s="577"/>
      <c r="B502" s="578"/>
      <c r="C502" s="578"/>
      <c r="D502" s="578"/>
      <c r="E502" s="578"/>
      <c r="F502" s="577"/>
      <c r="G502" s="577"/>
      <c r="H502" s="577"/>
      <c r="I502" s="577"/>
      <c r="J502" s="577"/>
      <c r="K502" s="577"/>
      <c r="L502" s="577"/>
      <c r="M502" s="577"/>
      <c r="N502" s="577"/>
      <c r="O502" s="577"/>
      <c r="P502" s="577"/>
      <c r="Q502" s="577"/>
      <c r="R502" s="577"/>
      <c r="S502" s="577"/>
      <c r="T502" s="577"/>
      <c r="U502" s="577"/>
      <c r="V502" s="578"/>
      <c r="W502" s="578"/>
      <c r="X502" s="578"/>
      <c r="Y502" s="578"/>
      <c r="Z502" s="578"/>
    </row>
    <row r="503" spans="1:26">
      <c r="A503" s="577"/>
      <c r="B503" s="578"/>
      <c r="C503" s="578"/>
      <c r="D503" s="578"/>
      <c r="E503" s="578"/>
      <c r="F503" s="577"/>
      <c r="G503" s="577"/>
      <c r="H503" s="577"/>
      <c r="I503" s="577"/>
      <c r="J503" s="577"/>
      <c r="K503" s="577"/>
      <c r="L503" s="577"/>
      <c r="M503" s="577"/>
      <c r="N503" s="577"/>
      <c r="O503" s="577"/>
      <c r="P503" s="577"/>
      <c r="Q503" s="577"/>
      <c r="R503" s="577"/>
      <c r="S503" s="577"/>
      <c r="T503" s="577"/>
      <c r="U503" s="577"/>
      <c r="V503" s="578"/>
      <c r="W503" s="578"/>
      <c r="X503" s="578"/>
      <c r="Y503" s="578"/>
      <c r="Z503" s="578"/>
    </row>
    <row r="504" spans="1:26">
      <c r="A504" s="577"/>
      <c r="B504" s="578"/>
      <c r="C504" s="578"/>
      <c r="D504" s="578"/>
      <c r="E504" s="578"/>
      <c r="F504" s="577"/>
      <c r="G504" s="577"/>
      <c r="H504" s="577"/>
      <c r="I504" s="577"/>
      <c r="J504" s="577"/>
      <c r="K504" s="577"/>
      <c r="L504" s="577"/>
      <c r="M504" s="577"/>
      <c r="N504" s="577"/>
      <c r="O504" s="577"/>
      <c r="P504" s="577"/>
      <c r="Q504" s="577"/>
      <c r="R504" s="577"/>
      <c r="S504" s="577"/>
      <c r="T504" s="577"/>
      <c r="U504" s="577"/>
      <c r="V504" s="578"/>
      <c r="W504" s="578"/>
      <c r="X504" s="578"/>
      <c r="Y504" s="578"/>
      <c r="Z504" s="578"/>
    </row>
    <row r="505" spans="1:26">
      <c r="A505" s="577"/>
      <c r="B505" s="578"/>
      <c r="C505" s="578"/>
      <c r="D505" s="578"/>
      <c r="E505" s="578"/>
      <c r="F505" s="577"/>
      <c r="G505" s="577"/>
      <c r="H505" s="577"/>
      <c r="I505" s="577"/>
      <c r="J505" s="577"/>
      <c r="K505" s="577"/>
      <c r="L505" s="577"/>
      <c r="M505" s="577"/>
      <c r="N505" s="577"/>
      <c r="O505" s="577"/>
      <c r="P505" s="577"/>
      <c r="Q505" s="577"/>
      <c r="R505" s="577"/>
      <c r="S505" s="577"/>
      <c r="T505" s="577"/>
      <c r="U505" s="577"/>
      <c r="V505" s="578"/>
      <c r="W505" s="578"/>
      <c r="X505" s="578"/>
      <c r="Y505" s="578"/>
      <c r="Z505" s="578"/>
    </row>
    <row r="506" spans="1:26">
      <c r="A506" s="577"/>
      <c r="B506" s="578"/>
      <c r="C506" s="578"/>
      <c r="D506" s="578"/>
      <c r="E506" s="578"/>
      <c r="F506" s="577"/>
      <c r="G506" s="577"/>
      <c r="H506" s="577"/>
      <c r="I506" s="577"/>
      <c r="J506" s="577"/>
      <c r="K506" s="577"/>
      <c r="L506" s="577"/>
      <c r="M506" s="577"/>
      <c r="N506" s="577"/>
      <c r="O506" s="577"/>
      <c r="P506" s="577"/>
      <c r="Q506" s="577"/>
      <c r="R506" s="577"/>
      <c r="S506" s="577"/>
      <c r="T506" s="577"/>
      <c r="U506" s="577"/>
      <c r="V506" s="578"/>
      <c r="W506" s="578"/>
      <c r="X506" s="578"/>
      <c r="Y506" s="578"/>
      <c r="Z506" s="578"/>
    </row>
    <row r="507" spans="1:26">
      <c r="A507" s="577"/>
      <c r="B507" s="578"/>
      <c r="C507" s="578"/>
      <c r="D507" s="578"/>
      <c r="E507" s="578"/>
      <c r="F507" s="577"/>
      <c r="G507" s="577"/>
      <c r="H507" s="577"/>
      <c r="I507" s="577"/>
      <c r="J507" s="577"/>
      <c r="K507" s="577"/>
      <c r="L507" s="577"/>
      <c r="M507" s="577"/>
      <c r="N507" s="577"/>
      <c r="O507" s="577"/>
      <c r="P507" s="577"/>
      <c r="Q507" s="577"/>
      <c r="R507" s="577"/>
      <c r="S507" s="577"/>
      <c r="T507" s="577"/>
      <c r="U507" s="577"/>
      <c r="V507" s="578"/>
      <c r="W507" s="578"/>
      <c r="X507" s="578"/>
      <c r="Y507" s="578"/>
      <c r="Z507" s="578"/>
    </row>
    <row r="508" spans="1:26">
      <c r="A508" s="577"/>
      <c r="B508" s="578"/>
      <c r="C508" s="578"/>
      <c r="D508" s="578"/>
      <c r="E508" s="578"/>
      <c r="F508" s="577"/>
      <c r="G508" s="577"/>
      <c r="H508" s="577"/>
      <c r="I508" s="577"/>
      <c r="J508" s="577"/>
      <c r="K508" s="577"/>
      <c r="L508" s="577"/>
      <c r="M508" s="577"/>
      <c r="N508" s="577"/>
      <c r="O508" s="577"/>
      <c r="P508" s="577"/>
      <c r="Q508" s="577"/>
      <c r="R508" s="577"/>
      <c r="S508" s="577"/>
      <c r="T508" s="577"/>
      <c r="U508" s="577"/>
      <c r="V508" s="578"/>
      <c r="W508" s="578"/>
      <c r="X508" s="578"/>
      <c r="Y508" s="578"/>
      <c r="Z508" s="578"/>
    </row>
    <row r="509" spans="1:26">
      <c r="A509" s="577"/>
      <c r="B509" s="578"/>
      <c r="C509" s="578"/>
      <c r="D509" s="578"/>
      <c r="E509" s="578"/>
      <c r="F509" s="577"/>
      <c r="G509" s="577"/>
      <c r="H509" s="577"/>
      <c r="I509" s="577"/>
      <c r="J509" s="577"/>
      <c r="K509" s="577"/>
      <c r="L509" s="577"/>
      <c r="M509" s="577"/>
      <c r="N509" s="577"/>
      <c r="O509" s="577"/>
      <c r="P509" s="577"/>
      <c r="Q509" s="577"/>
      <c r="R509" s="577"/>
      <c r="S509" s="577"/>
      <c r="T509" s="577"/>
      <c r="U509" s="577"/>
      <c r="V509" s="578"/>
      <c r="W509" s="578"/>
      <c r="X509" s="578"/>
      <c r="Y509" s="578"/>
      <c r="Z509" s="578"/>
    </row>
    <row r="510" spans="1:26">
      <c r="A510" s="577"/>
      <c r="B510" s="578"/>
      <c r="C510" s="578"/>
      <c r="D510" s="578"/>
      <c r="E510" s="578"/>
      <c r="F510" s="577"/>
      <c r="G510" s="577"/>
      <c r="H510" s="577"/>
      <c r="I510" s="577"/>
      <c r="J510" s="577"/>
      <c r="K510" s="577"/>
      <c r="L510" s="577"/>
      <c r="M510" s="577"/>
      <c r="N510" s="577"/>
      <c r="O510" s="577"/>
      <c r="P510" s="577"/>
      <c r="Q510" s="577"/>
      <c r="R510" s="577"/>
      <c r="S510" s="577"/>
      <c r="T510" s="577"/>
      <c r="U510" s="577"/>
      <c r="V510" s="578"/>
      <c r="W510" s="578"/>
      <c r="X510" s="578"/>
      <c r="Y510" s="578"/>
      <c r="Z510" s="578"/>
    </row>
    <row r="511" spans="1:26">
      <c r="A511" s="577"/>
      <c r="B511" s="578"/>
      <c r="C511" s="578"/>
      <c r="D511" s="578"/>
      <c r="E511" s="578"/>
      <c r="F511" s="577"/>
      <c r="G511" s="577"/>
      <c r="H511" s="577"/>
      <c r="I511" s="577"/>
      <c r="J511" s="577"/>
      <c r="K511" s="577"/>
      <c r="L511" s="577"/>
      <c r="M511" s="577"/>
      <c r="N511" s="577"/>
      <c r="O511" s="577"/>
      <c r="P511" s="577"/>
      <c r="Q511" s="577"/>
      <c r="R511" s="577"/>
      <c r="S511" s="577"/>
      <c r="T511" s="577"/>
      <c r="U511" s="577"/>
      <c r="V511" s="578"/>
      <c r="W511" s="578"/>
      <c r="X511" s="578"/>
      <c r="Y511" s="578"/>
      <c r="Z511" s="578"/>
    </row>
    <row r="512" spans="1:26">
      <c r="A512" s="577"/>
      <c r="B512" s="578"/>
      <c r="C512" s="578"/>
      <c r="D512" s="578"/>
      <c r="E512" s="578"/>
      <c r="F512" s="577"/>
      <c r="G512" s="577"/>
      <c r="H512" s="577"/>
      <c r="I512" s="577"/>
      <c r="J512" s="577"/>
      <c r="K512" s="577"/>
      <c r="L512" s="577"/>
      <c r="M512" s="577"/>
      <c r="N512" s="577"/>
      <c r="O512" s="577"/>
      <c r="P512" s="577"/>
      <c r="Q512" s="577"/>
      <c r="R512" s="577"/>
      <c r="S512" s="577"/>
      <c r="T512" s="577"/>
      <c r="U512" s="577"/>
      <c r="V512" s="578"/>
      <c r="W512" s="578"/>
      <c r="X512" s="578"/>
      <c r="Y512" s="578"/>
      <c r="Z512" s="578"/>
    </row>
    <row r="513" spans="1:26">
      <c r="A513" s="577"/>
      <c r="B513" s="578"/>
      <c r="C513" s="578"/>
      <c r="D513" s="578"/>
      <c r="E513" s="578"/>
      <c r="F513" s="577"/>
      <c r="G513" s="577"/>
      <c r="H513" s="577"/>
      <c r="I513" s="577"/>
      <c r="J513" s="577"/>
      <c r="K513" s="577"/>
      <c r="L513" s="577"/>
      <c r="M513" s="577"/>
      <c r="N513" s="577"/>
      <c r="O513" s="577"/>
      <c r="P513" s="577"/>
      <c r="Q513" s="577"/>
      <c r="R513" s="577"/>
      <c r="S513" s="577"/>
      <c r="T513" s="577"/>
      <c r="U513" s="577"/>
      <c r="V513" s="578"/>
      <c r="W513" s="578"/>
      <c r="X513" s="578"/>
      <c r="Y513" s="578"/>
      <c r="Z513" s="578"/>
    </row>
    <row r="514" spans="1:26">
      <c r="A514" s="577"/>
      <c r="B514" s="578"/>
      <c r="C514" s="578"/>
      <c r="D514" s="578"/>
      <c r="E514" s="578"/>
      <c r="F514" s="577"/>
      <c r="G514" s="577"/>
      <c r="H514" s="577"/>
      <c r="I514" s="577"/>
      <c r="J514" s="577"/>
      <c r="K514" s="577"/>
      <c r="L514" s="577"/>
      <c r="M514" s="577"/>
      <c r="N514" s="577"/>
      <c r="O514" s="577"/>
      <c r="P514" s="577"/>
      <c r="Q514" s="577"/>
      <c r="R514" s="577"/>
      <c r="S514" s="577"/>
      <c r="T514" s="577"/>
      <c r="U514" s="577"/>
      <c r="V514" s="578"/>
      <c r="W514" s="578"/>
      <c r="X514" s="578"/>
      <c r="Y514" s="578"/>
      <c r="Z514" s="578"/>
    </row>
    <row r="515" spans="1:26">
      <c r="A515" s="577"/>
      <c r="B515" s="578"/>
      <c r="C515" s="578"/>
      <c r="D515" s="578"/>
      <c r="E515" s="578"/>
      <c r="F515" s="577"/>
      <c r="G515" s="577"/>
      <c r="H515" s="577"/>
      <c r="I515" s="577"/>
      <c r="J515" s="577"/>
      <c r="K515" s="577"/>
      <c r="L515" s="577"/>
      <c r="M515" s="577"/>
      <c r="N515" s="577"/>
      <c r="O515" s="577"/>
      <c r="P515" s="577"/>
      <c r="Q515" s="577"/>
      <c r="R515" s="577"/>
      <c r="S515" s="577"/>
      <c r="T515" s="577"/>
      <c r="U515" s="577"/>
      <c r="V515" s="578"/>
      <c r="W515" s="578"/>
      <c r="X515" s="578"/>
      <c r="Y515" s="578"/>
      <c r="Z515" s="578"/>
    </row>
    <row r="516" spans="1:26">
      <c r="A516" s="577"/>
      <c r="B516" s="578"/>
      <c r="C516" s="578"/>
      <c r="D516" s="578"/>
      <c r="E516" s="578"/>
      <c r="F516" s="577"/>
      <c r="G516" s="577"/>
      <c r="H516" s="577"/>
      <c r="I516" s="577"/>
      <c r="J516" s="577"/>
      <c r="K516" s="577"/>
      <c r="L516" s="577"/>
      <c r="M516" s="577"/>
      <c r="N516" s="577"/>
      <c r="O516" s="577"/>
      <c r="P516" s="577"/>
      <c r="Q516" s="577"/>
      <c r="R516" s="577"/>
      <c r="S516" s="577"/>
      <c r="T516" s="577"/>
      <c r="U516" s="577"/>
      <c r="V516" s="578"/>
      <c r="W516" s="578"/>
      <c r="X516" s="578"/>
      <c r="Y516" s="578"/>
      <c r="Z516" s="578"/>
    </row>
    <row r="517" spans="1:26">
      <c r="A517" s="577"/>
      <c r="B517" s="578"/>
      <c r="C517" s="578"/>
      <c r="D517" s="578"/>
      <c r="E517" s="578"/>
      <c r="F517" s="577"/>
      <c r="G517" s="577"/>
      <c r="H517" s="577"/>
      <c r="I517" s="577"/>
      <c r="J517" s="577"/>
      <c r="K517" s="577"/>
      <c r="L517" s="577"/>
      <c r="M517" s="577"/>
      <c r="N517" s="577"/>
      <c r="O517" s="577"/>
      <c r="P517" s="577"/>
      <c r="Q517" s="577"/>
      <c r="R517" s="577"/>
      <c r="S517" s="577"/>
      <c r="T517" s="577"/>
      <c r="U517" s="577"/>
      <c r="V517" s="578"/>
      <c r="W517" s="578"/>
      <c r="X517" s="578"/>
      <c r="Y517" s="578"/>
      <c r="Z517" s="578"/>
    </row>
    <row r="518" spans="1:26">
      <c r="A518" s="577"/>
      <c r="B518" s="578"/>
      <c r="C518" s="578"/>
      <c r="D518" s="578"/>
      <c r="E518" s="578"/>
      <c r="F518" s="577"/>
      <c r="G518" s="577"/>
      <c r="H518" s="577"/>
      <c r="I518" s="577"/>
      <c r="J518" s="577"/>
      <c r="K518" s="577"/>
      <c r="L518" s="577"/>
      <c r="M518" s="577"/>
      <c r="N518" s="577"/>
      <c r="O518" s="577"/>
      <c r="P518" s="577"/>
      <c r="Q518" s="577"/>
      <c r="R518" s="577"/>
      <c r="S518" s="577"/>
      <c r="T518" s="577"/>
      <c r="U518" s="577"/>
      <c r="V518" s="578"/>
      <c r="W518" s="578"/>
      <c r="X518" s="578"/>
      <c r="Y518" s="578"/>
      <c r="Z518" s="578"/>
    </row>
    <row r="519" spans="1:26">
      <c r="A519" s="577"/>
      <c r="B519" s="578"/>
      <c r="C519" s="578"/>
      <c r="D519" s="578"/>
      <c r="E519" s="578"/>
      <c r="F519" s="577"/>
      <c r="G519" s="577"/>
      <c r="H519" s="577"/>
      <c r="I519" s="577"/>
      <c r="J519" s="577"/>
      <c r="K519" s="577"/>
      <c r="L519" s="577"/>
      <c r="M519" s="577"/>
      <c r="N519" s="577"/>
      <c r="O519" s="577"/>
      <c r="P519" s="577"/>
      <c r="Q519" s="577"/>
      <c r="R519" s="577"/>
      <c r="S519" s="577"/>
      <c r="T519" s="577"/>
      <c r="U519" s="577"/>
      <c r="V519" s="578"/>
      <c r="W519" s="578"/>
      <c r="X519" s="578"/>
      <c r="Y519" s="578"/>
      <c r="Z519" s="578"/>
    </row>
    <row r="520" spans="1:26">
      <c r="A520" s="577"/>
      <c r="B520" s="578"/>
      <c r="C520" s="578"/>
      <c r="D520" s="578"/>
      <c r="E520" s="578"/>
      <c r="F520" s="577"/>
      <c r="G520" s="577"/>
      <c r="H520" s="577"/>
      <c r="I520" s="577"/>
      <c r="J520" s="577"/>
      <c r="K520" s="577"/>
      <c r="L520" s="577"/>
      <c r="M520" s="577"/>
      <c r="N520" s="577"/>
      <c r="O520" s="577"/>
      <c r="P520" s="577"/>
      <c r="Q520" s="577"/>
      <c r="R520" s="577"/>
      <c r="S520" s="577"/>
      <c r="T520" s="577"/>
      <c r="U520" s="577"/>
      <c r="V520" s="578"/>
      <c r="W520" s="578"/>
      <c r="X520" s="578"/>
      <c r="Y520" s="578"/>
      <c r="Z520" s="578"/>
    </row>
    <row r="521" spans="1:26">
      <c r="A521" s="577"/>
      <c r="B521" s="578"/>
      <c r="C521" s="578"/>
      <c r="D521" s="578"/>
      <c r="E521" s="578"/>
      <c r="F521" s="577"/>
      <c r="G521" s="577"/>
      <c r="H521" s="577"/>
      <c r="I521" s="577"/>
      <c r="J521" s="577"/>
      <c r="K521" s="577"/>
      <c r="L521" s="577"/>
      <c r="M521" s="577"/>
      <c r="N521" s="577"/>
      <c r="O521" s="577"/>
      <c r="P521" s="577"/>
      <c r="Q521" s="577"/>
      <c r="R521" s="577"/>
      <c r="S521" s="577"/>
      <c r="T521" s="577"/>
      <c r="U521" s="577"/>
      <c r="V521" s="578"/>
      <c r="W521" s="578"/>
      <c r="X521" s="578"/>
      <c r="Y521" s="578"/>
      <c r="Z521" s="578"/>
    </row>
    <row r="522" spans="1:26">
      <c r="A522" s="577"/>
      <c r="B522" s="578"/>
      <c r="C522" s="578"/>
      <c r="D522" s="578"/>
      <c r="E522" s="578"/>
      <c r="F522" s="577"/>
      <c r="G522" s="577"/>
      <c r="H522" s="577"/>
      <c r="I522" s="577"/>
      <c r="J522" s="577"/>
      <c r="K522" s="577"/>
      <c r="L522" s="577"/>
      <c r="M522" s="577"/>
      <c r="N522" s="577"/>
      <c r="O522" s="577"/>
      <c r="P522" s="577"/>
      <c r="Q522" s="577"/>
      <c r="R522" s="577"/>
      <c r="S522" s="577"/>
      <c r="T522" s="577"/>
      <c r="U522" s="577"/>
      <c r="V522" s="578"/>
      <c r="W522" s="578"/>
      <c r="X522" s="578"/>
      <c r="Y522" s="578"/>
      <c r="Z522" s="578"/>
    </row>
    <row r="523" spans="1:26">
      <c r="A523" s="577"/>
      <c r="B523" s="578"/>
      <c r="C523" s="578"/>
      <c r="D523" s="578"/>
      <c r="E523" s="578"/>
      <c r="F523" s="577"/>
      <c r="G523" s="577"/>
      <c r="H523" s="577"/>
      <c r="I523" s="577"/>
      <c r="J523" s="577"/>
      <c r="K523" s="577"/>
      <c r="L523" s="577"/>
      <c r="M523" s="577"/>
      <c r="N523" s="577"/>
      <c r="O523" s="577"/>
      <c r="P523" s="577"/>
      <c r="Q523" s="577"/>
      <c r="R523" s="577"/>
      <c r="S523" s="577"/>
      <c r="T523" s="577"/>
      <c r="U523" s="577"/>
      <c r="V523" s="578"/>
      <c r="W523" s="578"/>
      <c r="X523" s="578"/>
      <c r="Y523" s="578"/>
      <c r="Z523" s="578"/>
    </row>
    <row r="524" spans="1:26">
      <c r="A524" s="577"/>
      <c r="B524" s="578"/>
      <c r="C524" s="578"/>
      <c r="D524" s="578"/>
      <c r="E524" s="578"/>
      <c r="F524" s="577"/>
      <c r="G524" s="577"/>
      <c r="H524" s="577"/>
      <c r="I524" s="577"/>
      <c r="J524" s="577"/>
      <c r="K524" s="577"/>
      <c r="L524" s="577"/>
      <c r="M524" s="577"/>
      <c r="N524" s="577"/>
      <c r="O524" s="577"/>
      <c r="P524" s="577"/>
      <c r="Q524" s="577"/>
      <c r="R524" s="577"/>
      <c r="S524" s="577"/>
      <c r="T524" s="577"/>
      <c r="U524" s="577"/>
      <c r="V524" s="578"/>
      <c r="W524" s="578"/>
      <c r="X524" s="578"/>
      <c r="Y524" s="578"/>
      <c r="Z524" s="578"/>
    </row>
    <row r="525" spans="1:26">
      <c r="A525" s="577"/>
      <c r="B525" s="578"/>
      <c r="C525" s="578"/>
      <c r="D525" s="578"/>
      <c r="E525" s="578"/>
      <c r="F525" s="577"/>
      <c r="G525" s="577"/>
      <c r="H525" s="577"/>
      <c r="I525" s="577"/>
      <c r="J525" s="577"/>
      <c r="K525" s="577"/>
      <c r="L525" s="577"/>
      <c r="M525" s="577"/>
      <c r="N525" s="577"/>
      <c r="O525" s="577"/>
      <c r="P525" s="577"/>
      <c r="Q525" s="577"/>
      <c r="R525" s="577"/>
      <c r="S525" s="577"/>
      <c r="T525" s="577"/>
      <c r="U525" s="577"/>
      <c r="V525" s="578"/>
      <c r="W525" s="578"/>
      <c r="X525" s="578"/>
      <c r="Y525" s="578"/>
      <c r="Z525" s="578"/>
    </row>
    <row r="526" spans="1:26">
      <c r="A526" s="577"/>
      <c r="B526" s="578"/>
      <c r="C526" s="578"/>
      <c r="D526" s="578"/>
      <c r="E526" s="578"/>
      <c r="F526" s="577"/>
      <c r="G526" s="577"/>
      <c r="H526" s="577"/>
      <c r="I526" s="577"/>
      <c r="J526" s="577"/>
      <c r="K526" s="577"/>
      <c r="L526" s="577"/>
      <c r="M526" s="577"/>
      <c r="N526" s="577"/>
      <c r="O526" s="577"/>
      <c r="P526" s="577"/>
      <c r="Q526" s="577"/>
      <c r="R526" s="577"/>
      <c r="S526" s="577"/>
      <c r="T526" s="577"/>
      <c r="U526" s="577"/>
      <c r="V526" s="578"/>
      <c r="W526" s="578"/>
      <c r="X526" s="578"/>
      <c r="Y526" s="578"/>
      <c r="Z526" s="578"/>
    </row>
    <row r="527" spans="1:26">
      <c r="A527" s="577"/>
      <c r="B527" s="578"/>
      <c r="C527" s="578"/>
      <c r="D527" s="578"/>
      <c r="E527" s="578"/>
      <c r="F527" s="577"/>
      <c r="G527" s="577"/>
      <c r="H527" s="577"/>
      <c r="I527" s="577"/>
      <c r="J527" s="577"/>
      <c r="K527" s="577"/>
      <c r="L527" s="577"/>
      <c r="M527" s="577"/>
      <c r="N527" s="577"/>
      <c r="O527" s="577"/>
      <c r="P527" s="577"/>
      <c r="Q527" s="577"/>
      <c r="R527" s="577"/>
      <c r="S527" s="577"/>
      <c r="T527" s="577"/>
      <c r="U527" s="577"/>
      <c r="V527" s="578"/>
      <c r="W527" s="578"/>
      <c r="X527" s="578"/>
      <c r="Y527" s="578"/>
      <c r="Z527" s="578"/>
    </row>
    <row r="528" spans="1:26">
      <c r="A528" s="577"/>
      <c r="B528" s="578"/>
      <c r="C528" s="578"/>
      <c r="D528" s="578"/>
      <c r="E528" s="578"/>
      <c r="F528" s="577"/>
      <c r="G528" s="577"/>
      <c r="H528" s="577"/>
      <c r="I528" s="577"/>
      <c r="J528" s="577"/>
      <c r="K528" s="577"/>
      <c r="L528" s="577"/>
      <c r="M528" s="577"/>
      <c r="N528" s="577"/>
      <c r="O528" s="577"/>
      <c r="P528" s="577"/>
      <c r="Q528" s="577"/>
      <c r="R528" s="577"/>
      <c r="S528" s="577"/>
      <c r="T528" s="577"/>
      <c r="U528" s="577"/>
      <c r="V528" s="578"/>
      <c r="W528" s="578"/>
      <c r="X528" s="578"/>
      <c r="Y528" s="578"/>
      <c r="Z528" s="578"/>
    </row>
    <row r="529" spans="1:26">
      <c r="A529" s="577"/>
      <c r="B529" s="578"/>
      <c r="C529" s="578"/>
      <c r="D529" s="578"/>
      <c r="E529" s="578"/>
      <c r="F529" s="577"/>
      <c r="G529" s="577"/>
      <c r="H529" s="577"/>
      <c r="I529" s="577"/>
      <c r="J529" s="577"/>
      <c r="K529" s="577"/>
      <c r="L529" s="577"/>
      <c r="M529" s="577"/>
      <c r="N529" s="577"/>
      <c r="O529" s="577"/>
      <c r="P529" s="577"/>
      <c r="Q529" s="577"/>
      <c r="R529" s="577"/>
      <c r="S529" s="577"/>
      <c r="T529" s="577"/>
      <c r="U529" s="577"/>
      <c r="V529" s="578"/>
      <c r="W529" s="578"/>
      <c r="X529" s="578"/>
      <c r="Y529" s="578"/>
      <c r="Z529" s="578"/>
    </row>
    <row r="530" spans="1:26">
      <c r="A530" s="577"/>
      <c r="B530" s="578"/>
      <c r="C530" s="578"/>
      <c r="D530" s="578"/>
      <c r="E530" s="578"/>
      <c r="F530" s="577"/>
      <c r="G530" s="577"/>
      <c r="H530" s="577"/>
      <c r="I530" s="577"/>
      <c r="J530" s="577"/>
      <c r="K530" s="577"/>
      <c r="L530" s="577"/>
      <c r="M530" s="577"/>
      <c r="N530" s="577"/>
      <c r="O530" s="577"/>
      <c r="P530" s="577"/>
      <c r="Q530" s="577"/>
      <c r="R530" s="577"/>
      <c r="S530" s="577"/>
      <c r="T530" s="577"/>
      <c r="U530" s="577"/>
      <c r="V530" s="578"/>
      <c r="W530" s="578"/>
      <c r="X530" s="578"/>
      <c r="Y530" s="578"/>
      <c r="Z530" s="578"/>
    </row>
    <row r="531" spans="1:26">
      <c r="A531" s="577"/>
      <c r="B531" s="578"/>
      <c r="C531" s="578"/>
      <c r="D531" s="578"/>
      <c r="E531" s="578"/>
      <c r="F531" s="577"/>
      <c r="G531" s="577"/>
      <c r="H531" s="577"/>
      <c r="I531" s="577"/>
      <c r="J531" s="577"/>
      <c r="K531" s="577"/>
      <c r="L531" s="577"/>
      <c r="M531" s="577"/>
      <c r="N531" s="577"/>
      <c r="O531" s="577"/>
      <c r="P531" s="577"/>
      <c r="Q531" s="577"/>
      <c r="R531" s="577"/>
      <c r="S531" s="577"/>
      <c r="T531" s="577"/>
      <c r="U531" s="577"/>
      <c r="V531" s="578"/>
      <c r="W531" s="578"/>
      <c r="X531" s="578"/>
      <c r="Y531" s="578"/>
      <c r="Z531" s="578"/>
    </row>
    <row r="532" spans="1:26">
      <c r="A532" s="577"/>
      <c r="B532" s="578"/>
      <c r="C532" s="578"/>
      <c r="D532" s="578"/>
      <c r="E532" s="578"/>
      <c r="F532" s="577"/>
      <c r="G532" s="577"/>
      <c r="H532" s="577"/>
      <c r="I532" s="577"/>
      <c r="J532" s="577"/>
      <c r="K532" s="577"/>
      <c r="L532" s="577"/>
      <c r="M532" s="577"/>
      <c r="N532" s="577"/>
      <c r="O532" s="577"/>
      <c r="P532" s="577"/>
      <c r="Q532" s="577"/>
      <c r="R532" s="577"/>
      <c r="S532" s="577"/>
      <c r="T532" s="577"/>
      <c r="U532" s="577"/>
      <c r="V532" s="578"/>
      <c r="W532" s="578"/>
      <c r="X532" s="578"/>
      <c r="Y532" s="578"/>
      <c r="Z532" s="578"/>
    </row>
    <row r="533" spans="1:26">
      <c r="A533" s="577"/>
      <c r="B533" s="578"/>
      <c r="C533" s="578"/>
      <c r="D533" s="578"/>
      <c r="E533" s="578"/>
      <c r="F533" s="577"/>
      <c r="G533" s="577"/>
      <c r="H533" s="577"/>
      <c r="I533" s="577"/>
      <c r="J533" s="577"/>
      <c r="K533" s="577"/>
      <c r="L533" s="577"/>
      <c r="M533" s="577"/>
      <c r="N533" s="577"/>
      <c r="O533" s="577"/>
      <c r="P533" s="577"/>
      <c r="Q533" s="577"/>
      <c r="R533" s="577"/>
      <c r="S533" s="577"/>
      <c r="T533" s="577"/>
      <c r="U533" s="577"/>
      <c r="V533" s="578"/>
      <c r="W533" s="578"/>
      <c r="X533" s="578"/>
      <c r="Y533" s="578"/>
      <c r="Z533" s="578"/>
    </row>
    <row r="534" spans="1:26">
      <c r="A534" s="577"/>
      <c r="B534" s="578"/>
      <c r="C534" s="578"/>
      <c r="D534" s="578"/>
      <c r="E534" s="578"/>
      <c r="F534" s="577"/>
      <c r="G534" s="577"/>
      <c r="H534" s="577"/>
      <c r="I534" s="577"/>
      <c r="J534" s="577"/>
      <c r="K534" s="577"/>
      <c r="L534" s="577"/>
      <c r="M534" s="577"/>
      <c r="N534" s="577"/>
      <c r="O534" s="577"/>
      <c r="P534" s="577"/>
      <c r="Q534" s="577"/>
      <c r="R534" s="577"/>
      <c r="S534" s="577"/>
      <c r="T534" s="577"/>
      <c r="U534" s="577"/>
      <c r="V534" s="578"/>
      <c r="W534" s="578"/>
      <c r="X534" s="578"/>
      <c r="Y534" s="578"/>
      <c r="Z534" s="578"/>
    </row>
    <row r="535" spans="1:26">
      <c r="A535" s="577"/>
      <c r="B535" s="578"/>
      <c r="C535" s="578"/>
      <c r="D535" s="578"/>
      <c r="E535" s="578"/>
      <c r="F535" s="577"/>
      <c r="G535" s="577"/>
      <c r="H535" s="577"/>
      <c r="I535" s="577"/>
      <c r="J535" s="577"/>
      <c r="K535" s="577"/>
      <c r="L535" s="577"/>
      <c r="M535" s="577"/>
      <c r="N535" s="577"/>
      <c r="O535" s="577"/>
      <c r="P535" s="577"/>
      <c r="Q535" s="577"/>
      <c r="R535" s="577"/>
      <c r="S535" s="577"/>
      <c r="T535" s="577"/>
      <c r="U535" s="577"/>
      <c r="V535" s="578"/>
      <c r="W535" s="578"/>
      <c r="X535" s="578"/>
      <c r="Y535" s="578"/>
      <c r="Z535" s="578"/>
    </row>
    <row r="536" spans="1:26">
      <c r="A536" s="577"/>
      <c r="B536" s="578"/>
      <c r="C536" s="578"/>
      <c r="D536" s="578"/>
      <c r="E536" s="578"/>
      <c r="F536" s="577"/>
      <c r="G536" s="577"/>
      <c r="H536" s="577"/>
      <c r="I536" s="577"/>
      <c r="J536" s="577"/>
      <c r="K536" s="577"/>
      <c r="L536" s="577"/>
      <c r="M536" s="577"/>
      <c r="N536" s="577"/>
      <c r="O536" s="577"/>
      <c r="P536" s="577"/>
      <c r="Q536" s="577"/>
      <c r="R536" s="577"/>
      <c r="S536" s="577"/>
      <c r="T536" s="577"/>
      <c r="U536" s="577"/>
      <c r="V536" s="578"/>
      <c r="W536" s="578"/>
      <c r="X536" s="578"/>
      <c r="Y536" s="578"/>
      <c r="Z536" s="578"/>
    </row>
    <row r="537" spans="1:26">
      <c r="A537" s="577"/>
      <c r="B537" s="578"/>
      <c r="C537" s="578"/>
      <c r="D537" s="578"/>
      <c r="E537" s="578"/>
      <c r="F537" s="577"/>
      <c r="G537" s="577"/>
      <c r="H537" s="577"/>
      <c r="I537" s="577"/>
      <c r="J537" s="577"/>
      <c r="K537" s="577"/>
      <c r="L537" s="577"/>
      <c r="M537" s="577"/>
      <c r="N537" s="577"/>
      <c r="O537" s="577"/>
      <c r="P537" s="577"/>
      <c r="Q537" s="577"/>
      <c r="R537" s="577"/>
      <c r="S537" s="577"/>
      <c r="T537" s="577"/>
      <c r="U537" s="577"/>
      <c r="V537" s="578"/>
      <c r="W537" s="578"/>
      <c r="X537" s="578"/>
      <c r="Y537" s="578"/>
      <c r="Z537" s="578"/>
    </row>
    <row r="538" spans="1:26">
      <c r="A538" s="577"/>
      <c r="B538" s="578"/>
      <c r="C538" s="578"/>
      <c r="D538" s="578"/>
      <c r="E538" s="578"/>
      <c r="F538" s="577"/>
      <c r="G538" s="577"/>
      <c r="H538" s="577"/>
      <c r="I538" s="577"/>
      <c r="J538" s="577"/>
      <c r="K538" s="577"/>
      <c r="L538" s="577"/>
      <c r="M538" s="577"/>
      <c r="N538" s="577"/>
      <c r="O538" s="577"/>
      <c r="P538" s="577"/>
      <c r="Q538" s="577"/>
      <c r="R538" s="577"/>
      <c r="S538" s="577"/>
      <c r="T538" s="577"/>
      <c r="U538" s="577"/>
      <c r="V538" s="578"/>
      <c r="W538" s="578"/>
      <c r="X538" s="578"/>
      <c r="Y538" s="578"/>
      <c r="Z538" s="578"/>
    </row>
    <row r="539" spans="1:26">
      <c r="A539" s="577"/>
      <c r="B539" s="578"/>
      <c r="C539" s="578"/>
      <c r="D539" s="578"/>
      <c r="E539" s="578"/>
      <c r="F539" s="577"/>
      <c r="G539" s="577"/>
      <c r="H539" s="577"/>
      <c r="I539" s="577"/>
      <c r="J539" s="577"/>
      <c r="K539" s="577"/>
      <c r="L539" s="577"/>
      <c r="M539" s="577"/>
      <c r="N539" s="577"/>
      <c r="O539" s="577"/>
      <c r="P539" s="577"/>
      <c r="Q539" s="577"/>
      <c r="R539" s="577"/>
      <c r="S539" s="577"/>
      <c r="T539" s="577"/>
      <c r="U539" s="577"/>
      <c r="V539" s="578"/>
      <c r="W539" s="578"/>
      <c r="X539" s="578"/>
      <c r="Y539" s="578"/>
      <c r="Z539" s="578"/>
    </row>
    <row r="540" spans="1:26">
      <c r="A540" s="577"/>
      <c r="B540" s="578"/>
      <c r="C540" s="578"/>
      <c r="D540" s="578"/>
      <c r="E540" s="578"/>
      <c r="F540" s="577"/>
      <c r="G540" s="577"/>
      <c r="H540" s="577"/>
      <c r="I540" s="577"/>
      <c r="J540" s="577"/>
      <c r="K540" s="577"/>
      <c r="L540" s="577"/>
      <c r="M540" s="577"/>
      <c r="N540" s="577"/>
      <c r="O540" s="577"/>
      <c r="P540" s="577"/>
      <c r="Q540" s="577"/>
      <c r="R540" s="577"/>
      <c r="S540" s="577"/>
      <c r="T540" s="577"/>
      <c r="U540" s="577"/>
      <c r="V540" s="578"/>
      <c r="W540" s="578"/>
      <c r="X540" s="578"/>
      <c r="Y540" s="578"/>
      <c r="Z540" s="578"/>
    </row>
    <row r="541" spans="1:26">
      <c r="A541" s="577"/>
      <c r="B541" s="578"/>
      <c r="C541" s="578"/>
      <c r="D541" s="578"/>
      <c r="E541" s="578"/>
      <c r="F541" s="577"/>
      <c r="G541" s="577"/>
      <c r="H541" s="577"/>
      <c r="I541" s="577"/>
      <c r="J541" s="577"/>
      <c r="K541" s="577"/>
      <c r="L541" s="577"/>
      <c r="M541" s="577"/>
      <c r="N541" s="577"/>
      <c r="O541" s="577"/>
      <c r="P541" s="577"/>
      <c r="Q541" s="577"/>
      <c r="R541" s="577"/>
      <c r="S541" s="577"/>
      <c r="T541" s="577"/>
      <c r="U541" s="577"/>
      <c r="V541" s="578"/>
      <c r="W541" s="578"/>
      <c r="X541" s="578"/>
      <c r="Y541" s="578"/>
      <c r="Z541" s="578"/>
    </row>
    <row r="542" spans="1:26">
      <c r="A542" s="577"/>
      <c r="B542" s="578"/>
      <c r="C542" s="578"/>
      <c r="D542" s="578"/>
      <c r="E542" s="578"/>
      <c r="F542" s="577"/>
      <c r="G542" s="577"/>
      <c r="H542" s="577"/>
      <c r="I542" s="577"/>
      <c r="J542" s="577"/>
      <c r="K542" s="577"/>
      <c r="L542" s="577"/>
      <c r="M542" s="577"/>
      <c r="N542" s="577"/>
      <c r="O542" s="577"/>
      <c r="P542" s="577"/>
      <c r="Q542" s="577"/>
      <c r="R542" s="577"/>
      <c r="S542" s="577"/>
      <c r="T542" s="577"/>
      <c r="U542" s="577"/>
      <c r="V542" s="578"/>
      <c r="W542" s="578"/>
      <c r="X542" s="578"/>
      <c r="Y542" s="578"/>
      <c r="Z542" s="578"/>
    </row>
    <row r="543" spans="1:26">
      <c r="A543" s="577"/>
      <c r="B543" s="578"/>
      <c r="C543" s="578"/>
      <c r="D543" s="578"/>
      <c r="E543" s="578"/>
      <c r="F543" s="577"/>
      <c r="G543" s="577"/>
      <c r="H543" s="577"/>
      <c r="I543" s="577"/>
      <c r="J543" s="577"/>
      <c r="K543" s="577"/>
      <c r="L543" s="577"/>
      <c r="M543" s="577"/>
      <c r="N543" s="577"/>
      <c r="O543" s="577"/>
      <c r="P543" s="577"/>
      <c r="Q543" s="577"/>
      <c r="R543" s="577"/>
      <c r="S543" s="577"/>
      <c r="T543" s="577"/>
      <c r="U543" s="577"/>
      <c r="V543" s="578"/>
      <c r="W543" s="578"/>
      <c r="X543" s="578"/>
      <c r="Y543" s="578"/>
      <c r="Z543" s="578"/>
    </row>
    <row r="544" spans="1:26">
      <c r="A544" s="577"/>
      <c r="B544" s="578"/>
      <c r="C544" s="578"/>
      <c r="D544" s="578"/>
      <c r="E544" s="578"/>
      <c r="F544" s="577"/>
      <c r="G544" s="577"/>
      <c r="H544" s="577"/>
      <c r="I544" s="577"/>
      <c r="J544" s="577"/>
      <c r="K544" s="577"/>
      <c r="L544" s="577"/>
      <c r="M544" s="577"/>
      <c r="N544" s="577"/>
      <c r="O544" s="577"/>
      <c r="P544" s="577"/>
      <c r="Q544" s="577"/>
      <c r="R544" s="577"/>
      <c r="S544" s="577"/>
      <c r="T544" s="577"/>
      <c r="U544" s="577"/>
      <c r="V544" s="578"/>
      <c r="W544" s="578"/>
      <c r="X544" s="578"/>
      <c r="Y544" s="578"/>
      <c r="Z544" s="578"/>
    </row>
    <row r="545" spans="1:26">
      <c r="A545" s="577"/>
      <c r="B545" s="578"/>
      <c r="C545" s="578"/>
      <c r="D545" s="578"/>
      <c r="E545" s="578"/>
      <c r="F545" s="577"/>
      <c r="G545" s="577"/>
      <c r="H545" s="577"/>
      <c r="I545" s="577"/>
      <c r="J545" s="577"/>
      <c r="K545" s="577"/>
      <c r="L545" s="577"/>
      <c r="M545" s="577"/>
      <c r="N545" s="577"/>
      <c r="O545" s="577"/>
      <c r="P545" s="577"/>
      <c r="Q545" s="577"/>
      <c r="R545" s="577"/>
      <c r="S545" s="577"/>
      <c r="T545" s="577"/>
      <c r="U545" s="577"/>
      <c r="V545" s="578"/>
      <c r="W545" s="578"/>
      <c r="X545" s="578"/>
      <c r="Y545" s="578"/>
      <c r="Z545" s="578"/>
    </row>
    <row r="546" spans="1:26">
      <c r="A546" s="577"/>
      <c r="B546" s="578"/>
      <c r="C546" s="578"/>
      <c r="D546" s="578"/>
      <c r="E546" s="578"/>
      <c r="F546" s="577"/>
      <c r="G546" s="577"/>
      <c r="H546" s="577"/>
      <c r="I546" s="577"/>
      <c r="J546" s="577"/>
      <c r="K546" s="577"/>
      <c r="L546" s="577"/>
      <c r="M546" s="577"/>
      <c r="N546" s="577"/>
      <c r="O546" s="577"/>
      <c r="P546" s="577"/>
      <c r="Q546" s="577"/>
      <c r="R546" s="577"/>
      <c r="S546" s="577"/>
      <c r="T546" s="577"/>
      <c r="U546" s="577"/>
      <c r="V546" s="578"/>
      <c r="W546" s="578"/>
      <c r="X546" s="578"/>
      <c r="Y546" s="578"/>
      <c r="Z546" s="578"/>
    </row>
    <row r="547" spans="1:26">
      <c r="A547" s="577"/>
      <c r="B547" s="578"/>
      <c r="C547" s="578"/>
      <c r="D547" s="578"/>
      <c r="E547" s="578"/>
      <c r="F547" s="577"/>
      <c r="G547" s="577"/>
      <c r="H547" s="577"/>
      <c r="I547" s="577"/>
      <c r="J547" s="577"/>
      <c r="K547" s="577"/>
      <c r="L547" s="577"/>
      <c r="M547" s="577"/>
      <c r="N547" s="577"/>
      <c r="O547" s="577"/>
      <c r="P547" s="577"/>
      <c r="Q547" s="577"/>
      <c r="R547" s="577"/>
      <c r="S547" s="577"/>
      <c r="T547" s="577"/>
      <c r="U547" s="577"/>
      <c r="V547" s="578"/>
      <c r="W547" s="578"/>
      <c r="X547" s="578"/>
      <c r="Y547" s="578"/>
      <c r="Z547" s="578"/>
    </row>
    <row r="548" spans="1:26">
      <c r="A548" s="577"/>
      <c r="B548" s="578"/>
      <c r="C548" s="578"/>
      <c r="D548" s="578"/>
      <c r="E548" s="578"/>
      <c r="F548" s="577"/>
      <c r="G548" s="577"/>
      <c r="H548" s="577"/>
      <c r="I548" s="577"/>
      <c r="J548" s="577"/>
      <c r="K548" s="577"/>
      <c r="L548" s="577"/>
      <c r="M548" s="577"/>
      <c r="N548" s="577"/>
      <c r="O548" s="577"/>
      <c r="P548" s="577"/>
      <c r="Q548" s="577"/>
      <c r="R548" s="577"/>
      <c r="S548" s="577"/>
      <c r="T548" s="577"/>
      <c r="U548" s="577"/>
      <c r="V548" s="578"/>
      <c r="W548" s="578"/>
      <c r="X548" s="578"/>
      <c r="Y548" s="578"/>
      <c r="Z548" s="578"/>
    </row>
    <row r="549" spans="1:26">
      <c r="A549" s="577"/>
      <c r="B549" s="578"/>
      <c r="C549" s="578"/>
      <c r="D549" s="578"/>
      <c r="E549" s="578"/>
      <c r="F549" s="577"/>
      <c r="G549" s="577"/>
      <c r="H549" s="577"/>
      <c r="I549" s="577"/>
      <c r="J549" s="577"/>
      <c r="K549" s="577"/>
      <c r="L549" s="577"/>
      <c r="M549" s="577"/>
      <c r="N549" s="577"/>
      <c r="O549" s="577"/>
      <c r="P549" s="577"/>
      <c r="Q549" s="577"/>
      <c r="R549" s="577"/>
      <c r="S549" s="577"/>
      <c r="T549" s="577"/>
      <c r="U549" s="577"/>
      <c r="V549" s="578"/>
      <c r="W549" s="578"/>
      <c r="X549" s="578"/>
      <c r="Y549" s="578"/>
      <c r="Z549" s="578"/>
    </row>
    <row r="550" spans="1:26">
      <c r="A550" s="577"/>
      <c r="B550" s="578"/>
      <c r="C550" s="578"/>
      <c r="D550" s="578"/>
      <c r="E550" s="578"/>
      <c r="F550" s="577"/>
      <c r="G550" s="577"/>
      <c r="H550" s="577"/>
      <c r="I550" s="577"/>
      <c r="J550" s="577"/>
      <c r="K550" s="577"/>
      <c r="L550" s="577"/>
      <c r="M550" s="577"/>
      <c r="N550" s="577"/>
      <c r="O550" s="577"/>
      <c r="P550" s="577"/>
      <c r="Q550" s="577"/>
      <c r="R550" s="577"/>
      <c r="S550" s="577"/>
      <c r="T550" s="577"/>
      <c r="U550" s="577"/>
      <c r="V550" s="578"/>
      <c r="W550" s="578"/>
      <c r="X550" s="578"/>
      <c r="Y550" s="578"/>
      <c r="Z550" s="578"/>
    </row>
    <row r="551" spans="1:26">
      <c r="A551" s="577"/>
      <c r="B551" s="578"/>
      <c r="C551" s="578"/>
      <c r="D551" s="578"/>
      <c r="E551" s="578"/>
      <c r="F551" s="577"/>
      <c r="G551" s="577"/>
      <c r="H551" s="577"/>
      <c r="I551" s="577"/>
      <c r="J551" s="577"/>
      <c r="K551" s="577"/>
      <c r="L551" s="577"/>
      <c r="M551" s="577"/>
      <c r="N551" s="577"/>
      <c r="O551" s="577"/>
      <c r="P551" s="577"/>
      <c r="Q551" s="577"/>
      <c r="R551" s="577"/>
      <c r="S551" s="577"/>
      <c r="T551" s="577"/>
      <c r="U551" s="577"/>
      <c r="V551" s="578"/>
      <c r="W551" s="578"/>
      <c r="X551" s="578"/>
      <c r="Y551" s="578"/>
      <c r="Z551" s="578"/>
    </row>
    <row r="552" spans="1:26">
      <c r="A552" s="577"/>
      <c r="B552" s="578"/>
      <c r="C552" s="578"/>
      <c r="D552" s="578"/>
      <c r="E552" s="578"/>
      <c r="F552" s="577"/>
      <c r="G552" s="577"/>
      <c r="H552" s="577"/>
      <c r="I552" s="577"/>
      <c r="J552" s="577"/>
      <c r="K552" s="577"/>
      <c r="L552" s="577"/>
      <c r="M552" s="577"/>
      <c r="N552" s="577"/>
      <c r="O552" s="577"/>
      <c r="P552" s="577"/>
      <c r="Q552" s="577"/>
      <c r="R552" s="577"/>
      <c r="S552" s="577"/>
      <c r="T552" s="577"/>
      <c r="U552" s="577"/>
      <c r="V552" s="578"/>
      <c r="W552" s="578"/>
      <c r="X552" s="578"/>
      <c r="Y552" s="578"/>
      <c r="Z552" s="578"/>
    </row>
    <row r="553" spans="1:26">
      <c r="A553" s="577"/>
      <c r="B553" s="578"/>
      <c r="C553" s="578"/>
      <c r="D553" s="578"/>
      <c r="E553" s="578"/>
      <c r="F553" s="577"/>
      <c r="G553" s="577"/>
      <c r="H553" s="577"/>
      <c r="I553" s="577"/>
      <c r="J553" s="577"/>
      <c r="K553" s="577"/>
      <c r="L553" s="577"/>
      <c r="M553" s="577"/>
      <c r="N553" s="577"/>
      <c r="O553" s="577"/>
      <c r="P553" s="577"/>
      <c r="Q553" s="577"/>
      <c r="R553" s="577"/>
      <c r="S553" s="577"/>
      <c r="T553" s="577"/>
      <c r="U553" s="577"/>
      <c r="V553" s="578"/>
      <c r="W553" s="578"/>
      <c r="X553" s="578"/>
      <c r="Y553" s="578"/>
      <c r="Z553" s="578"/>
    </row>
    <row r="554" spans="1:26">
      <c r="A554" s="577"/>
      <c r="B554" s="578"/>
      <c r="C554" s="578"/>
      <c r="D554" s="578"/>
      <c r="E554" s="578"/>
      <c r="F554" s="577"/>
      <c r="G554" s="577"/>
      <c r="H554" s="577"/>
      <c r="I554" s="577"/>
      <c r="J554" s="577"/>
      <c r="K554" s="577"/>
      <c r="L554" s="577"/>
      <c r="M554" s="577"/>
      <c r="N554" s="577"/>
      <c r="O554" s="577"/>
      <c r="P554" s="577"/>
      <c r="Q554" s="577"/>
      <c r="R554" s="577"/>
      <c r="S554" s="577"/>
      <c r="T554" s="577"/>
      <c r="U554" s="577"/>
      <c r="V554" s="578"/>
      <c r="W554" s="578"/>
      <c r="X554" s="578"/>
      <c r="Y554" s="578"/>
      <c r="Z554" s="578"/>
    </row>
    <row r="555" spans="1:26">
      <c r="A555" s="577"/>
      <c r="B555" s="578"/>
      <c r="C555" s="578"/>
      <c r="D555" s="578"/>
      <c r="E555" s="578"/>
      <c r="F555" s="577"/>
      <c r="G555" s="577"/>
      <c r="H555" s="577"/>
      <c r="I555" s="577"/>
      <c r="J555" s="577"/>
      <c r="K555" s="577"/>
      <c r="L555" s="577"/>
      <c r="M555" s="577"/>
      <c r="N555" s="577"/>
      <c r="O555" s="577"/>
      <c r="P555" s="577"/>
      <c r="Q555" s="577"/>
      <c r="R555" s="577"/>
      <c r="S555" s="577"/>
      <c r="T555" s="577"/>
      <c r="U555" s="577"/>
      <c r="V555" s="578"/>
      <c r="W555" s="578"/>
      <c r="X555" s="578"/>
      <c r="Y555" s="578"/>
      <c r="Z555" s="578"/>
    </row>
    <row r="556" spans="1:26">
      <c r="A556" s="577"/>
      <c r="B556" s="578"/>
      <c r="C556" s="578"/>
      <c r="D556" s="578"/>
      <c r="E556" s="578"/>
      <c r="F556" s="577"/>
      <c r="G556" s="577"/>
      <c r="H556" s="577"/>
      <c r="I556" s="577"/>
      <c r="J556" s="577"/>
      <c r="K556" s="577"/>
      <c r="L556" s="577"/>
      <c r="M556" s="577"/>
      <c r="N556" s="577"/>
      <c r="O556" s="577"/>
      <c r="P556" s="577"/>
      <c r="Q556" s="577"/>
      <c r="R556" s="577"/>
      <c r="S556" s="577"/>
      <c r="T556" s="577"/>
      <c r="U556" s="577"/>
      <c r="V556" s="578"/>
      <c r="W556" s="578"/>
      <c r="X556" s="578"/>
      <c r="Y556" s="578"/>
      <c r="Z556" s="578"/>
    </row>
    <row r="557" spans="1:26">
      <c r="A557" s="577"/>
      <c r="B557" s="578"/>
      <c r="C557" s="578"/>
      <c r="D557" s="578"/>
      <c r="E557" s="578"/>
      <c r="F557" s="577"/>
      <c r="G557" s="577"/>
      <c r="H557" s="577"/>
      <c r="I557" s="577"/>
      <c r="J557" s="577"/>
      <c r="K557" s="577"/>
      <c r="L557" s="577"/>
      <c r="M557" s="577"/>
      <c r="N557" s="577"/>
      <c r="O557" s="577"/>
      <c r="P557" s="577"/>
      <c r="Q557" s="577"/>
      <c r="R557" s="577"/>
      <c r="S557" s="577"/>
      <c r="T557" s="577"/>
      <c r="U557" s="577"/>
      <c r="V557" s="578"/>
      <c r="W557" s="578"/>
      <c r="X557" s="578"/>
      <c r="Y557" s="578"/>
      <c r="Z557" s="578"/>
    </row>
    <row r="558" spans="1:26">
      <c r="A558" s="577"/>
      <c r="B558" s="578"/>
      <c r="C558" s="578"/>
      <c r="D558" s="578"/>
      <c r="E558" s="578"/>
      <c r="F558" s="577"/>
      <c r="G558" s="577"/>
      <c r="H558" s="577"/>
      <c r="I558" s="577"/>
      <c r="J558" s="577"/>
      <c r="K558" s="577"/>
      <c r="L558" s="577"/>
      <c r="M558" s="577"/>
      <c r="N558" s="577"/>
      <c r="O558" s="577"/>
      <c r="P558" s="577"/>
      <c r="Q558" s="577"/>
      <c r="R558" s="577"/>
      <c r="S558" s="577"/>
      <c r="T558" s="577"/>
      <c r="U558" s="577"/>
      <c r="V558" s="578"/>
      <c r="W558" s="578"/>
      <c r="X558" s="578"/>
      <c r="Y558" s="578"/>
      <c r="Z558" s="578"/>
    </row>
    <row r="559" spans="1:26">
      <c r="A559" s="577"/>
      <c r="B559" s="578"/>
      <c r="C559" s="578"/>
      <c r="D559" s="578"/>
      <c r="E559" s="578"/>
      <c r="F559" s="577"/>
      <c r="G559" s="577"/>
      <c r="H559" s="577"/>
      <c r="I559" s="577"/>
      <c r="J559" s="577"/>
      <c r="K559" s="577"/>
      <c r="L559" s="577"/>
      <c r="M559" s="577"/>
      <c r="N559" s="577"/>
      <c r="O559" s="577"/>
      <c r="P559" s="577"/>
      <c r="Q559" s="577"/>
      <c r="R559" s="577"/>
      <c r="S559" s="577"/>
      <c r="T559" s="577"/>
      <c r="U559" s="577"/>
      <c r="V559" s="578"/>
      <c r="W559" s="578"/>
      <c r="X559" s="578"/>
      <c r="Y559" s="578"/>
      <c r="Z559" s="578"/>
    </row>
    <row r="560" spans="1:26">
      <c r="A560" s="577"/>
      <c r="B560" s="578"/>
      <c r="C560" s="578"/>
      <c r="D560" s="578"/>
      <c r="E560" s="578"/>
      <c r="F560" s="577"/>
      <c r="G560" s="577"/>
      <c r="H560" s="577"/>
      <c r="I560" s="577"/>
      <c r="J560" s="577"/>
      <c r="K560" s="577"/>
      <c r="L560" s="577"/>
      <c r="M560" s="577"/>
      <c r="N560" s="577"/>
      <c r="O560" s="577"/>
      <c r="P560" s="577"/>
      <c r="Q560" s="577"/>
      <c r="R560" s="577"/>
      <c r="S560" s="577"/>
      <c r="T560" s="577"/>
      <c r="U560" s="577"/>
      <c r="V560" s="578"/>
      <c r="W560" s="578"/>
      <c r="X560" s="578"/>
      <c r="Y560" s="578"/>
      <c r="Z560" s="578"/>
    </row>
    <row r="561" spans="1:26">
      <c r="A561" s="577"/>
      <c r="B561" s="578"/>
      <c r="C561" s="578"/>
      <c r="D561" s="578"/>
      <c r="E561" s="578"/>
      <c r="F561" s="577"/>
      <c r="G561" s="577"/>
      <c r="H561" s="577"/>
      <c r="I561" s="577"/>
      <c r="J561" s="577"/>
      <c r="K561" s="577"/>
      <c r="L561" s="577"/>
      <c r="M561" s="577"/>
      <c r="N561" s="577"/>
      <c r="O561" s="577"/>
      <c r="P561" s="577"/>
      <c r="Q561" s="577"/>
      <c r="R561" s="577"/>
      <c r="S561" s="577"/>
      <c r="T561" s="577"/>
      <c r="U561" s="577"/>
      <c r="V561" s="578"/>
      <c r="W561" s="578"/>
      <c r="X561" s="578"/>
      <c r="Y561" s="578"/>
      <c r="Z561" s="578"/>
    </row>
    <row r="562" spans="1:26">
      <c r="A562" s="577"/>
      <c r="B562" s="578"/>
      <c r="C562" s="578"/>
      <c r="D562" s="578"/>
      <c r="E562" s="578"/>
      <c r="F562" s="577"/>
      <c r="G562" s="577"/>
      <c r="H562" s="577"/>
      <c r="I562" s="577"/>
      <c r="J562" s="577"/>
      <c r="K562" s="577"/>
      <c r="L562" s="577"/>
      <c r="M562" s="577"/>
      <c r="N562" s="577"/>
      <c r="O562" s="577"/>
      <c r="P562" s="577"/>
      <c r="Q562" s="577"/>
      <c r="R562" s="577"/>
      <c r="S562" s="577"/>
      <c r="T562" s="577"/>
      <c r="U562" s="577"/>
      <c r="V562" s="578"/>
      <c r="W562" s="578"/>
      <c r="X562" s="578"/>
      <c r="Y562" s="578"/>
      <c r="Z562" s="578"/>
    </row>
    <row r="563" spans="1:26">
      <c r="A563" s="577"/>
      <c r="B563" s="578"/>
      <c r="C563" s="578"/>
      <c r="D563" s="578"/>
      <c r="E563" s="578"/>
      <c r="F563" s="577"/>
      <c r="G563" s="577"/>
      <c r="H563" s="577"/>
      <c r="I563" s="577"/>
      <c r="J563" s="577"/>
      <c r="K563" s="577"/>
      <c r="L563" s="577"/>
      <c r="M563" s="577"/>
      <c r="N563" s="577"/>
      <c r="O563" s="577"/>
      <c r="P563" s="577"/>
      <c r="Q563" s="577"/>
      <c r="R563" s="577"/>
      <c r="S563" s="577"/>
      <c r="T563" s="577"/>
      <c r="U563" s="577"/>
      <c r="V563" s="578"/>
      <c r="W563" s="578"/>
      <c r="X563" s="578"/>
      <c r="Y563" s="578"/>
      <c r="Z563" s="578"/>
    </row>
    <row r="564" spans="1:26">
      <c r="A564" s="577"/>
      <c r="B564" s="578"/>
      <c r="C564" s="578"/>
      <c r="D564" s="578"/>
      <c r="E564" s="578"/>
      <c r="F564" s="577"/>
      <c r="G564" s="577"/>
      <c r="H564" s="577"/>
      <c r="I564" s="577"/>
      <c r="J564" s="577"/>
      <c r="K564" s="577"/>
      <c r="L564" s="577"/>
      <c r="M564" s="577"/>
      <c r="N564" s="577"/>
      <c r="O564" s="577"/>
      <c r="P564" s="577"/>
      <c r="Q564" s="577"/>
      <c r="R564" s="577"/>
      <c r="S564" s="577"/>
      <c r="T564" s="577"/>
      <c r="U564" s="577"/>
      <c r="V564" s="578"/>
      <c r="W564" s="578"/>
      <c r="X564" s="578"/>
      <c r="Y564" s="578"/>
      <c r="Z564" s="578"/>
    </row>
    <row r="565" spans="1:26">
      <c r="A565" s="577"/>
      <c r="B565" s="578"/>
      <c r="C565" s="578"/>
      <c r="D565" s="578"/>
      <c r="E565" s="578"/>
      <c r="F565" s="577"/>
      <c r="G565" s="577"/>
      <c r="H565" s="577"/>
      <c r="I565" s="577"/>
      <c r="J565" s="577"/>
      <c r="K565" s="577"/>
      <c r="L565" s="577"/>
      <c r="M565" s="577"/>
      <c r="N565" s="577"/>
      <c r="O565" s="577"/>
      <c r="P565" s="577"/>
      <c r="Q565" s="577"/>
      <c r="R565" s="577"/>
      <c r="S565" s="577"/>
      <c r="T565" s="577"/>
      <c r="U565" s="577"/>
      <c r="V565" s="578"/>
      <c r="W565" s="578"/>
      <c r="X565" s="578"/>
      <c r="Y565" s="578"/>
      <c r="Z565" s="578"/>
    </row>
    <row r="566" spans="1:26">
      <c r="A566" s="577"/>
      <c r="B566" s="578"/>
      <c r="C566" s="578"/>
      <c r="D566" s="578"/>
      <c r="E566" s="578"/>
      <c r="F566" s="577"/>
      <c r="G566" s="577"/>
      <c r="H566" s="577"/>
      <c r="I566" s="577"/>
      <c r="J566" s="577"/>
      <c r="K566" s="577"/>
      <c r="L566" s="577"/>
      <c r="M566" s="577"/>
      <c r="N566" s="577"/>
      <c r="O566" s="577"/>
      <c r="P566" s="577"/>
      <c r="Q566" s="577"/>
      <c r="R566" s="577"/>
      <c r="S566" s="577"/>
      <c r="T566" s="577"/>
      <c r="U566" s="577"/>
      <c r="V566" s="578"/>
      <c r="W566" s="578"/>
      <c r="X566" s="578"/>
      <c r="Y566" s="578"/>
      <c r="Z566" s="578"/>
    </row>
    <row r="567" spans="1:26">
      <c r="A567" s="577"/>
      <c r="B567" s="578"/>
      <c r="C567" s="578"/>
      <c r="D567" s="578"/>
      <c r="E567" s="578"/>
      <c r="F567" s="577"/>
      <c r="G567" s="577"/>
      <c r="H567" s="577"/>
      <c r="I567" s="577"/>
      <c r="J567" s="577"/>
      <c r="K567" s="577"/>
      <c r="L567" s="577"/>
      <c r="M567" s="577"/>
      <c r="N567" s="577"/>
      <c r="O567" s="577"/>
      <c r="P567" s="577"/>
      <c r="Q567" s="577"/>
      <c r="R567" s="577"/>
      <c r="S567" s="577"/>
      <c r="T567" s="577"/>
      <c r="U567" s="577"/>
      <c r="V567" s="578"/>
      <c r="W567" s="578"/>
      <c r="X567" s="578"/>
      <c r="Y567" s="578"/>
      <c r="Z567" s="578"/>
    </row>
    <row r="568" spans="1:26">
      <c r="A568" s="577"/>
      <c r="B568" s="578"/>
      <c r="C568" s="578"/>
      <c r="D568" s="578"/>
      <c r="E568" s="578"/>
      <c r="F568" s="577"/>
      <c r="G568" s="577"/>
      <c r="H568" s="577"/>
      <c r="I568" s="577"/>
      <c r="J568" s="577"/>
      <c r="K568" s="577"/>
      <c r="L568" s="577"/>
      <c r="M568" s="577"/>
      <c r="N568" s="577"/>
      <c r="O568" s="577"/>
      <c r="P568" s="577"/>
      <c r="Q568" s="577"/>
      <c r="R568" s="577"/>
      <c r="S568" s="577"/>
      <c r="T568" s="577"/>
      <c r="U568" s="577"/>
      <c r="V568" s="578"/>
      <c r="W568" s="578"/>
      <c r="X568" s="578"/>
      <c r="Y568" s="578"/>
      <c r="Z568" s="578"/>
    </row>
    <row r="569" spans="1:26">
      <c r="A569" s="577"/>
      <c r="B569" s="578"/>
      <c r="C569" s="578"/>
      <c r="D569" s="578"/>
      <c r="E569" s="578"/>
      <c r="F569" s="577"/>
      <c r="G569" s="577"/>
      <c r="H569" s="577"/>
      <c r="I569" s="577"/>
      <c r="J569" s="577"/>
      <c r="K569" s="577"/>
      <c r="L569" s="577"/>
      <c r="M569" s="577"/>
      <c r="N569" s="577"/>
      <c r="O569" s="577"/>
      <c r="P569" s="577"/>
      <c r="Q569" s="577"/>
      <c r="R569" s="577"/>
      <c r="S569" s="577"/>
      <c r="T569" s="577"/>
      <c r="U569" s="577"/>
      <c r="V569" s="578"/>
      <c r="W569" s="578"/>
      <c r="X569" s="578"/>
      <c r="Y569" s="578"/>
      <c r="Z569" s="578"/>
    </row>
    <row r="570" spans="1:26">
      <c r="A570" s="577"/>
      <c r="B570" s="578"/>
      <c r="C570" s="578"/>
      <c r="D570" s="578"/>
      <c r="E570" s="578"/>
      <c r="F570" s="577"/>
      <c r="G570" s="577"/>
      <c r="H570" s="577"/>
      <c r="I570" s="577"/>
      <c r="J570" s="577"/>
      <c r="K570" s="577"/>
      <c r="L570" s="577"/>
      <c r="M570" s="577"/>
      <c r="N570" s="577"/>
      <c r="O570" s="577"/>
      <c r="P570" s="577"/>
      <c r="Q570" s="577"/>
      <c r="R570" s="577"/>
      <c r="S570" s="577"/>
      <c r="T570" s="577"/>
      <c r="U570" s="577"/>
      <c r="V570" s="578"/>
      <c r="W570" s="578"/>
      <c r="X570" s="578"/>
      <c r="Y570" s="578"/>
      <c r="Z570" s="578"/>
    </row>
    <row r="571" spans="1:26">
      <c r="A571" s="577"/>
      <c r="B571" s="578"/>
      <c r="C571" s="578"/>
      <c r="D571" s="578"/>
      <c r="E571" s="578"/>
      <c r="F571" s="577"/>
      <c r="G571" s="577"/>
      <c r="H571" s="577"/>
      <c r="I571" s="577"/>
      <c r="J571" s="577"/>
      <c r="K571" s="577"/>
      <c r="L571" s="577"/>
      <c r="M571" s="577"/>
      <c r="N571" s="577"/>
      <c r="O571" s="577"/>
      <c r="P571" s="577"/>
      <c r="Q571" s="577"/>
      <c r="R571" s="577"/>
      <c r="S571" s="577"/>
      <c r="T571" s="577"/>
      <c r="U571" s="577"/>
      <c r="V571" s="578"/>
      <c r="W571" s="578"/>
      <c r="X571" s="578"/>
      <c r="Y571" s="578"/>
      <c r="Z571" s="578"/>
    </row>
    <row r="572" spans="1:26">
      <c r="A572" s="577"/>
      <c r="B572" s="578"/>
      <c r="C572" s="578"/>
      <c r="D572" s="578"/>
      <c r="E572" s="578"/>
      <c r="F572" s="577"/>
      <c r="G572" s="577"/>
      <c r="H572" s="577"/>
      <c r="I572" s="577"/>
      <c r="J572" s="577"/>
      <c r="K572" s="577"/>
      <c r="L572" s="577"/>
      <c r="M572" s="577"/>
      <c r="N572" s="577"/>
      <c r="O572" s="577"/>
      <c r="P572" s="577"/>
      <c r="Q572" s="577"/>
      <c r="R572" s="577"/>
      <c r="S572" s="577"/>
      <c r="T572" s="577"/>
      <c r="U572" s="577"/>
      <c r="V572" s="578"/>
      <c r="W572" s="578"/>
      <c r="X572" s="578"/>
      <c r="Y572" s="578"/>
      <c r="Z572" s="578"/>
    </row>
    <row r="573" spans="1:26">
      <c r="A573" s="577"/>
      <c r="B573" s="578"/>
      <c r="C573" s="578"/>
      <c r="D573" s="578"/>
      <c r="E573" s="578"/>
      <c r="F573" s="577"/>
      <c r="G573" s="577"/>
      <c r="H573" s="577"/>
      <c r="I573" s="577"/>
      <c r="J573" s="577"/>
      <c r="K573" s="577"/>
      <c r="L573" s="577"/>
      <c r="M573" s="577"/>
      <c r="N573" s="577"/>
      <c r="O573" s="577"/>
      <c r="P573" s="577"/>
      <c r="Q573" s="577"/>
      <c r="R573" s="577"/>
      <c r="S573" s="577"/>
      <c r="T573" s="577"/>
      <c r="U573" s="577"/>
      <c r="V573" s="578"/>
      <c r="W573" s="578"/>
      <c r="X573" s="578"/>
      <c r="Y573" s="578"/>
      <c r="Z573" s="578"/>
    </row>
    <row r="574" spans="1:26">
      <c r="A574" s="577"/>
      <c r="B574" s="578"/>
      <c r="C574" s="578"/>
      <c r="D574" s="578"/>
      <c r="E574" s="578"/>
      <c r="F574" s="577"/>
      <c r="G574" s="577"/>
      <c r="H574" s="577"/>
      <c r="I574" s="577"/>
      <c r="J574" s="577"/>
      <c r="K574" s="577"/>
      <c r="L574" s="577"/>
      <c r="M574" s="577"/>
      <c r="N574" s="577"/>
      <c r="O574" s="577"/>
      <c r="P574" s="577"/>
      <c r="Q574" s="577"/>
      <c r="R574" s="577"/>
      <c r="S574" s="577"/>
      <c r="T574" s="577"/>
      <c r="U574" s="577"/>
      <c r="V574" s="578"/>
      <c r="W574" s="578"/>
      <c r="X574" s="578"/>
      <c r="Y574" s="578"/>
      <c r="Z574" s="578"/>
    </row>
    <row r="575" spans="1:26">
      <c r="A575" s="577"/>
      <c r="B575" s="578"/>
      <c r="C575" s="578"/>
      <c r="D575" s="578"/>
      <c r="E575" s="578"/>
      <c r="F575" s="577"/>
      <c r="G575" s="577"/>
      <c r="H575" s="577"/>
      <c r="I575" s="577"/>
      <c r="J575" s="577"/>
      <c r="K575" s="577"/>
      <c r="L575" s="577"/>
      <c r="M575" s="577"/>
      <c r="N575" s="577"/>
      <c r="O575" s="577"/>
      <c r="P575" s="577"/>
      <c r="Q575" s="577"/>
      <c r="R575" s="577"/>
      <c r="S575" s="577"/>
      <c r="T575" s="577"/>
      <c r="U575" s="577"/>
      <c r="V575" s="578"/>
      <c r="W575" s="578"/>
      <c r="X575" s="578"/>
      <c r="Y575" s="578"/>
      <c r="Z575" s="578"/>
    </row>
    <row r="576" spans="1:26">
      <c r="A576" s="577"/>
      <c r="B576" s="578"/>
      <c r="C576" s="578"/>
      <c r="D576" s="578"/>
      <c r="E576" s="578"/>
      <c r="F576" s="577"/>
      <c r="G576" s="577"/>
      <c r="H576" s="577"/>
      <c r="I576" s="577"/>
      <c r="J576" s="577"/>
      <c r="K576" s="577"/>
      <c r="L576" s="577"/>
      <c r="M576" s="577"/>
      <c r="N576" s="577"/>
      <c r="O576" s="577"/>
      <c r="P576" s="577"/>
      <c r="Q576" s="577"/>
      <c r="R576" s="577"/>
      <c r="S576" s="577"/>
      <c r="T576" s="577"/>
      <c r="U576" s="577"/>
      <c r="V576" s="578"/>
      <c r="W576" s="578"/>
      <c r="X576" s="578"/>
      <c r="Y576" s="578"/>
      <c r="Z576" s="578"/>
    </row>
    <row r="577" spans="1:26">
      <c r="A577" s="577"/>
      <c r="B577" s="578"/>
      <c r="C577" s="578"/>
      <c r="D577" s="578"/>
      <c r="E577" s="578"/>
      <c r="F577" s="577"/>
      <c r="G577" s="577"/>
      <c r="H577" s="577"/>
      <c r="I577" s="577"/>
      <c r="J577" s="577"/>
      <c r="K577" s="577"/>
      <c r="L577" s="577"/>
      <c r="M577" s="577"/>
      <c r="N577" s="577"/>
      <c r="O577" s="577"/>
      <c r="P577" s="577"/>
      <c r="Q577" s="577"/>
      <c r="R577" s="577"/>
      <c r="S577" s="577"/>
      <c r="T577" s="577"/>
      <c r="U577" s="577"/>
      <c r="V577" s="578"/>
      <c r="W577" s="578"/>
      <c r="X577" s="578"/>
      <c r="Y577" s="578"/>
      <c r="Z577" s="578"/>
    </row>
    <row r="578" spans="1:26">
      <c r="A578" s="577"/>
      <c r="B578" s="578"/>
      <c r="C578" s="578"/>
      <c r="D578" s="578"/>
      <c r="E578" s="578"/>
      <c r="F578" s="577"/>
      <c r="G578" s="577"/>
      <c r="H578" s="577"/>
      <c r="I578" s="577"/>
      <c r="J578" s="577"/>
      <c r="K578" s="577"/>
      <c r="L578" s="577"/>
      <c r="M578" s="577"/>
      <c r="N578" s="577"/>
      <c r="O578" s="577"/>
      <c r="P578" s="577"/>
      <c r="Q578" s="577"/>
      <c r="R578" s="577"/>
      <c r="S578" s="577"/>
      <c r="T578" s="577"/>
      <c r="U578" s="577"/>
      <c r="V578" s="578"/>
      <c r="W578" s="578"/>
      <c r="X578" s="578"/>
      <c r="Y578" s="578"/>
      <c r="Z578" s="578"/>
    </row>
    <row r="579" spans="1:26">
      <c r="A579" s="577"/>
      <c r="B579" s="578"/>
      <c r="C579" s="578"/>
      <c r="D579" s="578"/>
      <c r="E579" s="578"/>
      <c r="F579" s="577"/>
      <c r="G579" s="577"/>
      <c r="H579" s="577"/>
      <c r="I579" s="577"/>
      <c r="J579" s="577"/>
      <c r="K579" s="577"/>
      <c r="L579" s="577"/>
      <c r="M579" s="577"/>
      <c r="N579" s="577"/>
      <c r="O579" s="577"/>
      <c r="P579" s="577"/>
      <c r="Q579" s="577"/>
      <c r="R579" s="577"/>
      <c r="S579" s="577"/>
      <c r="T579" s="577"/>
      <c r="U579" s="577"/>
      <c r="V579" s="578"/>
      <c r="W579" s="578"/>
      <c r="X579" s="578"/>
      <c r="Y579" s="578"/>
      <c r="Z579" s="578"/>
    </row>
    <row r="580" spans="1:26">
      <c r="A580" s="577"/>
      <c r="B580" s="578"/>
      <c r="C580" s="578"/>
      <c r="D580" s="578"/>
      <c r="E580" s="578"/>
      <c r="F580" s="577"/>
      <c r="G580" s="577"/>
      <c r="H580" s="577"/>
      <c r="I580" s="577"/>
      <c r="J580" s="577"/>
      <c r="K580" s="577"/>
      <c r="L580" s="577"/>
      <c r="M580" s="577"/>
      <c r="N580" s="577"/>
      <c r="O580" s="577"/>
      <c r="P580" s="577"/>
      <c r="Q580" s="577"/>
      <c r="R580" s="577"/>
      <c r="S580" s="577"/>
      <c r="T580" s="577"/>
      <c r="U580" s="577"/>
      <c r="V580" s="578"/>
      <c r="W580" s="578"/>
      <c r="X580" s="578"/>
      <c r="Y580" s="578"/>
      <c r="Z580" s="578"/>
    </row>
    <row r="581" spans="1:26">
      <c r="A581" s="577"/>
      <c r="B581" s="578"/>
      <c r="C581" s="578"/>
      <c r="D581" s="578"/>
      <c r="E581" s="578"/>
      <c r="F581" s="577"/>
      <c r="G581" s="577"/>
      <c r="H581" s="577"/>
      <c r="I581" s="577"/>
      <c r="J581" s="577"/>
      <c r="K581" s="577"/>
      <c r="L581" s="577"/>
      <c r="M581" s="577"/>
      <c r="N581" s="577"/>
      <c r="O581" s="577"/>
      <c r="P581" s="577"/>
      <c r="Q581" s="577"/>
      <c r="R581" s="577"/>
      <c r="S581" s="577"/>
      <c r="T581" s="577"/>
      <c r="U581" s="577"/>
      <c r="V581" s="578"/>
      <c r="W581" s="578"/>
      <c r="X581" s="578"/>
      <c r="Y581" s="578"/>
      <c r="Z581" s="578"/>
    </row>
    <row r="582" spans="1:26">
      <c r="A582" s="577"/>
      <c r="B582" s="578"/>
      <c r="C582" s="578"/>
      <c r="D582" s="578"/>
      <c r="E582" s="578"/>
      <c r="F582" s="577"/>
      <c r="G582" s="577"/>
      <c r="H582" s="577"/>
      <c r="I582" s="577"/>
      <c r="J582" s="577"/>
      <c r="K582" s="577"/>
      <c r="L582" s="577"/>
      <c r="M582" s="577"/>
      <c r="N582" s="577"/>
      <c r="O582" s="577"/>
      <c r="P582" s="577"/>
      <c r="Q582" s="577"/>
      <c r="R582" s="577"/>
      <c r="S582" s="577"/>
      <c r="T582" s="577"/>
      <c r="U582" s="577"/>
      <c r="V582" s="578"/>
      <c r="W582" s="578"/>
      <c r="X582" s="578"/>
      <c r="Y582" s="578"/>
      <c r="Z582" s="578"/>
    </row>
    <row r="583" spans="1:26">
      <c r="A583" s="577"/>
      <c r="B583" s="578"/>
      <c r="C583" s="578"/>
      <c r="D583" s="578"/>
      <c r="E583" s="578"/>
      <c r="F583" s="577"/>
      <c r="G583" s="577"/>
      <c r="H583" s="577"/>
      <c r="I583" s="577"/>
      <c r="J583" s="577"/>
      <c r="K583" s="577"/>
      <c r="L583" s="577"/>
      <c r="M583" s="577"/>
      <c r="N583" s="577"/>
      <c r="O583" s="577"/>
      <c r="P583" s="577"/>
      <c r="Q583" s="577"/>
      <c r="R583" s="577"/>
      <c r="S583" s="577"/>
      <c r="T583" s="577"/>
      <c r="U583" s="577"/>
      <c r="V583" s="578"/>
      <c r="W583" s="578"/>
      <c r="X583" s="578"/>
      <c r="Y583" s="578"/>
      <c r="Z583" s="578"/>
    </row>
    <row r="584" spans="1:26">
      <c r="A584" s="577"/>
      <c r="B584" s="578"/>
      <c r="C584" s="578"/>
      <c r="D584" s="578"/>
      <c r="E584" s="578"/>
      <c r="F584" s="577"/>
      <c r="G584" s="577"/>
      <c r="H584" s="577"/>
      <c r="I584" s="577"/>
      <c r="J584" s="577"/>
      <c r="K584" s="577"/>
      <c r="L584" s="577"/>
      <c r="M584" s="577"/>
      <c r="N584" s="577"/>
      <c r="O584" s="577"/>
      <c r="P584" s="577"/>
      <c r="Q584" s="577"/>
      <c r="R584" s="577"/>
      <c r="S584" s="577"/>
      <c r="T584" s="577"/>
      <c r="U584" s="577"/>
      <c r="V584" s="578"/>
      <c r="W584" s="578"/>
      <c r="X584" s="578"/>
      <c r="Y584" s="578"/>
      <c r="Z584" s="578"/>
    </row>
    <row r="585" spans="1:26">
      <c r="A585" s="577"/>
      <c r="B585" s="578"/>
      <c r="C585" s="578"/>
      <c r="D585" s="578"/>
      <c r="E585" s="578"/>
      <c r="F585" s="577"/>
      <c r="G585" s="577"/>
      <c r="H585" s="577"/>
      <c r="I585" s="577"/>
      <c r="J585" s="577"/>
      <c r="K585" s="577"/>
      <c r="L585" s="577"/>
      <c r="M585" s="577"/>
      <c r="N585" s="577"/>
      <c r="O585" s="577"/>
      <c r="P585" s="577"/>
      <c r="Q585" s="577"/>
      <c r="R585" s="577"/>
      <c r="S585" s="577"/>
      <c r="T585" s="577"/>
      <c r="U585" s="577"/>
      <c r="V585" s="578"/>
      <c r="W585" s="578"/>
      <c r="X585" s="578"/>
      <c r="Y585" s="578"/>
      <c r="Z585" s="578"/>
    </row>
    <row r="586" spans="1:26">
      <c r="A586" s="577"/>
      <c r="B586" s="578"/>
      <c r="C586" s="578"/>
      <c r="D586" s="578"/>
      <c r="E586" s="578"/>
      <c r="F586" s="577"/>
      <c r="G586" s="577"/>
      <c r="H586" s="577"/>
      <c r="I586" s="577"/>
      <c r="J586" s="577"/>
      <c r="K586" s="577"/>
      <c r="L586" s="577"/>
      <c r="M586" s="577"/>
      <c r="N586" s="577"/>
      <c r="O586" s="577"/>
      <c r="P586" s="577"/>
      <c r="Q586" s="577"/>
      <c r="R586" s="577"/>
      <c r="S586" s="577"/>
      <c r="T586" s="577"/>
      <c r="U586" s="577"/>
      <c r="V586" s="578"/>
      <c r="W586" s="578"/>
      <c r="X586" s="578"/>
      <c r="Y586" s="578"/>
      <c r="Z586" s="578"/>
    </row>
    <row r="587" spans="1:26">
      <c r="A587" s="577"/>
      <c r="B587" s="578"/>
      <c r="C587" s="578"/>
      <c r="D587" s="578"/>
      <c r="E587" s="578"/>
      <c r="F587" s="577"/>
      <c r="G587" s="577"/>
      <c r="H587" s="577"/>
      <c r="I587" s="577"/>
      <c r="J587" s="577"/>
      <c r="K587" s="577"/>
      <c r="L587" s="577"/>
      <c r="M587" s="577"/>
      <c r="N587" s="577"/>
      <c r="O587" s="577"/>
      <c r="P587" s="577"/>
      <c r="Q587" s="577"/>
      <c r="R587" s="577"/>
      <c r="S587" s="577"/>
      <c r="T587" s="577"/>
      <c r="U587" s="577"/>
      <c r="V587" s="578"/>
      <c r="W587" s="578"/>
      <c r="X587" s="578"/>
      <c r="Y587" s="578"/>
      <c r="Z587" s="578"/>
    </row>
    <row r="588" spans="1:26">
      <c r="A588" s="577"/>
      <c r="B588" s="578"/>
      <c r="C588" s="578"/>
      <c r="D588" s="578"/>
      <c r="E588" s="578"/>
      <c r="F588" s="577"/>
      <c r="G588" s="577"/>
      <c r="H588" s="577"/>
      <c r="I588" s="577"/>
      <c r="J588" s="577"/>
      <c r="K588" s="577"/>
      <c r="L588" s="577"/>
      <c r="M588" s="577"/>
      <c r="N588" s="577"/>
      <c r="O588" s="577"/>
      <c r="P588" s="577"/>
      <c r="Q588" s="577"/>
      <c r="R588" s="577"/>
      <c r="S588" s="577"/>
      <c r="T588" s="577"/>
      <c r="U588" s="577"/>
      <c r="V588" s="578"/>
      <c r="W588" s="578"/>
      <c r="X588" s="578"/>
      <c r="Y588" s="578"/>
      <c r="Z588" s="578"/>
    </row>
    <row r="589" spans="1:26">
      <c r="A589" s="577"/>
      <c r="B589" s="578"/>
      <c r="C589" s="578"/>
      <c r="D589" s="578"/>
      <c r="E589" s="578"/>
      <c r="F589" s="577"/>
      <c r="G589" s="577"/>
      <c r="H589" s="577"/>
      <c r="I589" s="577"/>
      <c r="J589" s="577"/>
      <c r="K589" s="577"/>
      <c r="L589" s="577"/>
      <c r="M589" s="577"/>
      <c r="N589" s="577"/>
      <c r="O589" s="577"/>
      <c r="P589" s="577"/>
      <c r="Q589" s="577"/>
      <c r="R589" s="577"/>
      <c r="S589" s="577"/>
      <c r="T589" s="577"/>
      <c r="U589" s="577"/>
      <c r="V589" s="578"/>
      <c r="W589" s="578"/>
      <c r="X589" s="578"/>
      <c r="Y589" s="578"/>
      <c r="Z589" s="578"/>
    </row>
    <row r="590" spans="1:26">
      <c r="A590" s="577"/>
      <c r="B590" s="578"/>
      <c r="C590" s="578"/>
      <c r="D590" s="578"/>
      <c r="E590" s="578"/>
      <c r="F590" s="577"/>
      <c r="G590" s="577"/>
      <c r="H590" s="577"/>
      <c r="I590" s="577"/>
      <c r="J590" s="577"/>
      <c r="K590" s="577"/>
      <c r="L590" s="577"/>
      <c r="M590" s="577"/>
      <c r="N590" s="577"/>
      <c r="O590" s="577"/>
      <c r="P590" s="577"/>
      <c r="Q590" s="577"/>
      <c r="R590" s="577"/>
      <c r="S590" s="577"/>
      <c r="T590" s="577"/>
      <c r="U590" s="577"/>
      <c r="V590" s="578"/>
      <c r="W590" s="578"/>
      <c r="X590" s="578"/>
      <c r="Y590" s="578"/>
      <c r="Z590" s="578"/>
    </row>
    <row r="591" spans="1:26">
      <c r="A591" s="577"/>
      <c r="B591" s="578"/>
      <c r="C591" s="578"/>
      <c r="D591" s="578"/>
      <c r="E591" s="578"/>
      <c r="F591" s="577"/>
      <c r="G591" s="577"/>
      <c r="H591" s="577"/>
      <c r="I591" s="577"/>
      <c r="J591" s="577"/>
      <c r="K591" s="577"/>
      <c r="L591" s="577"/>
      <c r="M591" s="577"/>
      <c r="N591" s="577"/>
      <c r="O591" s="577"/>
      <c r="P591" s="577"/>
      <c r="Q591" s="577"/>
      <c r="R591" s="577"/>
      <c r="S591" s="577"/>
      <c r="T591" s="577"/>
      <c r="U591" s="577"/>
      <c r="V591" s="578"/>
      <c r="W591" s="578"/>
      <c r="X591" s="578"/>
      <c r="Y591" s="578"/>
      <c r="Z591" s="578"/>
    </row>
    <row r="592" spans="1:26">
      <c r="A592" s="577"/>
      <c r="B592" s="578"/>
      <c r="C592" s="578"/>
      <c r="D592" s="578"/>
      <c r="E592" s="578"/>
      <c r="F592" s="577"/>
      <c r="G592" s="577"/>
      <c r="H592" s="577"/>
      <c r="I592" s="577"/>
      <c r="J592" s="577"/>
      <c r="K592" s="577"/>
      <c r="L592" s="577"/>
      <c r="M592" s="577"/>
      <c r="N592" s="577"/>
      <c r="O592" s="577"/>
      <c r="P592" s="577"/>
      <c r="Q592" s="577"/>
      <c r="R592" s="577"/>
      <c r="S592" s="577"/>
      <c r="T592" s="577"/>
      <c r="U592" s="577"/>
      <c r="V592" s="578"/>
      <c r="W592" s="578"/>
      <c r="X592" s="578"/>
      <c r="Y592" s="578"/>
      <c r="Z592" s="578"/>
    </row>
    <row r="593" spans="1:26">
      <c r="A593" s="577"/>
      <c r="B593" s="578"/>
      <c r="C593" s="578"/>
      <c r="D593" s="578"/>
      <c r="E593" s="578"/>
      <c r="F593" s="577"/>
      <c r="G593" s="577"/>
      <c r="H593" s="577"/>
      <c r="I593" s="577"/>
      <c r="J593" s="577"/>
      <c r="K593" s="577"/>
      <c r="L593" s="577"/>
      <c r="M593" s="577"/>
      <c r="N593" s="577"/>
      <c r="O593" s="577"/>
      <c r="P593" s="577"/>
      <c r="Q593" s="577"/>
      <c r="R593" s="577"/>
      <c r="S593" s="577"/>
      <c r="T593" s="577"/>
      <c r="U593" s="577"/>
      <c r="V593" s="578"/>
      <c r="W593" s="578"/>
      <c r="X593" s="578"/>
      <c r="Y593" s="578"/>
      <c r="Z593" s="578"/>
    </row>
    <row r="594" spans="1:26">
      <c r="A594" s="577"/>
      <c r="B594" s="578"/>
      <c r="C594" s="578"/>
      <c r="D594" s="578"/>
      <c r="E594" s="578"/>
      <c r="F594" s="577"/>
      <c r="G594" s="577"/>
      <c r="H594" s="577"/>
      <c r="I594" s="577"/>
      <c r="J594" s="577"/>
      <c r="K594" s="577"/>
      <c r="L594" s="577"/>
      <c r="M594" s="577"/>
      <c r="N594" s="577"/>
      <c r="O594" s="577"/>
      <c r="P594" s="577"/>
      <c r="Q594" s="577"/>
      <c r="R594" s="577"/>
      <c r="S594" s="577"/>
      <c r="T594" s="577"/>
      <c r="U594" s="577"/>
      <c r="V594" s="578"/>
      <c r="W594" s="578"/>
      <c r="X594" s="578"/>
      <c r="Y594" s="578"/>
      <c r="Z594" s="578"/>
    </row>
    <row r="595" spans="1:26">
      <c r="A595" s="577"/>
      <c r="B595" s="578"/>
      <c r="C595" s="578"/>
      <c r="D595" s="578"/>
      <c r="E595" s="578"/>
      <c r="F595" s="577"/>
      <c r="G595" s="577"/>
      <c r="H595" s="577"/>
      <c r="I595" s="577"/>
      <c r="J595" s="577"/>
      <c r="K595" s="577"/>
      <c r="L595" s="577"/>
      <c r="M595" s="577"/>
      <c r="N595" s="577"/>
      <c r="O595" s="577"/>
      <c r="P595" s="577"/>
      <c r="Q595" s="577"/>
      <c r="R595" s="577"/>
      <c r="S595" s="577"/>
      <c r="T595" s="577"/>
      <c r="U595" s="577"/>
      <c r="V595" s="578"/>
      <c r="W595" s="578"/>
      <c r="X595" s="578"/>
      <c r="Y595" s="578"/>
      <c r="Z595" s="578"/>
    </row>
    <row r="596" spans="1:26">
      <c r="A596" s="577"/>
      <c r="B596" s="578"/>
      <c r="C596" s="578"/>
      <c r="D596" s="578"/>
      <c r="E596" s="578"/>
      <c r="F596" s="577"/>
      <c r="G596" s="577"/>
      <c r="H596" s="577"/>
      <c r="I596" s="577"/>
      <c r="J596" s="577"/>
      <c r="K596" s="577"/>
      <c r="L596" s="577"/>
      <c r="M596" s="577"/>
      <c r="N596" s="577"/>
      <c r="O596" s="577"/>
      <c r="P596" s="577"/>
      <c r="Q596" s="577"/>
      <c r="R596" s="577"/>
      <c r="S596" s="577"/>
      <c r="T596" s="577"/>
      <c r="U596" s="577"/>
      <c r="V596" s="578"/>
      <c r="W596" s="578"/>
      <c r="X596" s="578"/>
      <c r="Y596" s="578"/>
      <c r="Z596" s="578"/>
    </row>
    <row r="597" spans="1:26">
      <c r="A597" s="577"/>
      <c r="B597" s="578"/>
      <c r="C597" s="578"/>
      <c r="D597" s="578"/>
      <c r="E597" s="578"/>
      <c r="F597" s="577"/>
      <c r="G597" s="577"/>
      <c r="H597" s="577"/>
      <c r="I597" s="577"/>
      <c r="J597" s="577"/>
      <c r="K597" s="577"/>
      <c r="L597" s="577"/>
      <c r="M597" s="577"/>
      <c r="N597" s="577"/>
      <c r="O597" s="577"/>
      <c r="P597" s="577"/>
      <c r="Q597" s="577"/>
      <c r="R597" s="577"/>
      <c r="S597" s="577"/>
      <c r="T597" s="577"/>
      <c r="U597" s="577"/>
      <c r="V597" s="578"/>
      <c r="W597" s="578"/>
      <c r="X597" s="578"/>
      <c r="Y597" s="578"/>
      <c r="Z597" s="578"/>
    </row>
    <row r="598" spans="1:26">
      <c r="A598" s="577"/>
      <c r="B598" s="578"/>
      <c r="C598" s="578"/>
      <c r="D598" s="578"/>
      <c r="E598" s="578"/>
      <c r="F598" s="577"/>
      <c r="G598" s="577"/>
      <c r="H598" s="577"/>
      <c r="I598" s="577"/>
      <c r="J598" s="577"/>
      <c r="K598" s="577"/>
      <c r="L598" s="577"/>
      <c r="M598" s="577"/>
      <c r="N598" s="577"/>
      <c r="O598" s="577"/>
      <c r="P598" s="577"/>
      <c r="Q598" s="577"/>
      <c r="R598" s="577"/>
      <c r="S598" s="577"/>
      <c r="T598" s="577"/>
      <c r="U598" s="577"/>
      <c r="V598" s="578"/>
      <c r="W598" s="578"/>
      <c r="X598" s="578"/>
      <c r="Y598" s="578"/>
      <c r="Z598" s="578"/>
    </row>
    <row r="599" spans="1:26">
      <c r="A599" s="577"/>
      <c r="B599" s="578"/>
      <c r="C599" s="578"/>
      <c r="D599" s="578"/>
      <c r="E599" s="578"/>
      <c r="F599" s="577"/>
      <c r="G599" s="577"/>
      <c r="H599" s="577"/>
      <c r="I599" s="577"/>
      <c r="J599" s="577"/>
      <c r="K599" s="577"/>
      <c r="L599" s="577"/>
      <c r="M599" s="577"/>
      <c r="N599" s="577"/>
      <c r="O599" s="577"/>
      <c r="P599" s="577"/>
      <c r="Q599" s="577"/>
      <c r="R599" s="577"/>
      <c r="S599" s="577"/>
      <c r="T599" s="577"/>
      <c r="U599" s="577"/>
      <c r="V599" s="578"/>
      <c r="W599" s="578"/>
      <c r="X599" s="578"/>
      <c r="Y599" s="578"/>
      <c r="Z599" s="578"/>
    </row>
    <row r="600" spans="1:26">
      <c r="A600" s="577"/>
      <c r="B600" s="578"/>
      <c r="C600" s="578"/>
      <c r="D600" s="578"/>
      <c r="E600" s="578"/>
      <c r="F600" s="577"/>
      <c r="G600" s="577"/>
      <c r="H600" s="577"/>
      <c r="I600" s="577"/>
      <c r="J600" s="577"/>
      <c r="K600" s="577"/>
      <c r="L600" s="577"/>
      <c r="M600" s="577"/>
      <c r="N600" s="577"/>
      <c r="O600" s="577"/>
      <c r="P600" s="577"/>
      <c r="Q600" s="577"/>
      <c r="R600" s="577"/>
      <c r="S600" s="577"/>
      <c r="T600" s="577"/>
      <c r="U600" s="577"/>
      <c r="V600" s="578"/>
      <c r="W600" s="578"/>
      <c r="X600" s="578"/>
      <c r="Y600" s="578"/>
      <c r="Z600" s="578"/>
    </row>
    <row r="601" spans="1:26">
      <c r="A601" s="577"/>
      <c r="B601" s="578"/>
      <c r="C601" s="578"/>
      <c r="D601" s="578"/>
      <c r="E601" s="578"/>
      <c r="F601" s="577"/>
      <c r="G601" s="577"/>
      <c r="H601" s="577"/>
      <c r="I601" s="577"/>
      <c r="J601" s="577"/>
      <c r="K601" s="577"/>
      <c r="L601" s="577"/>
      <c r="M601" s="577"/>
      <c r="N601" s="577"/>
      <c r="O601" s="577"/>
      <c r="P601" s="577"/>
      <c r="Q601" s="577"/>
      <c r="R601" s="577"/>
      <c r="S601" s="577"/>
      <c r="T601" s="577"/>
      <c r="U601" s="577"/>
      <c r="V601" s="578"/>
      <c r="W601" s="578"/>
      <c r="X601" s="578"/>
      <c r="Y601" s="578"/>
      <c r="Z601" s="578"/>
    </row>
    <row r="602" spans="1:26">
      <c r="A602" s="577"/>
      <c r="B602" s="578"/>
      <c r="C602" s="578"/>
      <c r="D602" s="578"/>
      <c r="E602" s="578"/>
      <c r="F602" s="577"/>
      <c r="G602" s="577"/>
      <c r="H602" s="577"/>
      <c r="I602" s="577"/>
      <c r="J602" s="577"/>
      <c r="K602" s="577"/>
      <c r="L602" s="577"/>
      <c r="M602" s="577"/>
      <c r="N602" s="577"/>
      <c r="O602" s="577"/>
      <c r="P602" s="577"/>
      <c r="Q602" s="577"/>
      <c r="R602" s="577"/>
      <c r="S602" s="577"/>
      <c r="T602" s="577"/>
      <c r="U602" s="577"/>
      <c r="V602" s="578"/>
      <c r="W602" s="578"/>
      <c r="X602" s="578"/>
      <c r="Y602" s="578"/>
      <c r="Z602" s="578"/>
    </row>
    <row r="603" spans="1:26">
      <c r="A603" s="577"/>
      <c r="B603" s="578"/>
      <c r="C603" s="578"/>
      <c r="D603" s="578"/>
      <c r="E603" s="578"/>
      <c r="F603" s="577"/>
      <c r="G603" s="577"/>
      <c r="H603" s="577"/>
      <c r="I603" s="577"/>
      <c r="J603" s="577"/>
      <c r="K603" s="577"/>
      <c r="L603" s="577"/>
      <c r="M603" s="577"/>
      <c r="N603" s="577"/>
      <c r="O603" s="577"/>
      <c r="P603" s="577"/>
      <c r="Q603" s="577"/>
      <c r="R603" s="577"/>
      <c r="S603" s="577"/>
      <c r="T603" s="577"/>
      <c r="U603" s="577"/>
      <c r="V603" s="578"/>
      <c r="W603" s="578"/>
      <c r="X603" s="578"/>
      <c r="Y603" s="578"/>
      <c r="Z603" s="578"/>
    </row>
    <row r="604" spans="1:26">
      <c r="A604" s="577"/>
      <c r="B604" s="578"/>
      <c r="C604" s="578"/>
      <c r="D604" s="578"/>
      <c r="E604" s="578"/>
      <c r="F604" s="577"/>
      <c r="G604" s="577"/>
      <c r="H604" s="577"/>
      <c r="I604" s="577"/>
      <c r="J604" s="577"/>
      <c r="K604" s="577"/>
      <c r="L604" s="577"/>
      <c r="M604" s="577"/>
      <c r="N604" s="577"/>
      <c r="O604" s="577"/>
      <c r="P604" s="577"/>
      <c r="Q604" s="577"/>
      <c r="R604" s="577"/>
      <c r="S604" s="577"/>
      <c r="T604" s="577"/>
      <c r="U604" s="577"/>
      <c r="V604" s="578"/>
      <c r="W604" s="578"/>
      <c r="X604" s="578"/>
      <c r="Y604" s="578"/>
      <c r="Z604" s="578"/>
    </row>
    <row r="605" spans="1:26">
      <c r="A605" s="577"/>
      <c r="B605" s="578"/>
      <c r="C605" s="578"/>
      <c r="D605" s="578"/>
      <c r="E605" s="578"/>
      <c r="F605" s="577"/>
      <c r="G605" s="577"/>
      <c r="H605" s="577"/>
      <c r="I605" s="577"/>
      <c r="J605" s="577"/>
      <c r="K605" s="577"/>
      <c r="L605" s="577"/>
      <c r="M605" s="577"/>
      <c r="N605" s="577"/>
      <c r="O605" s="577"/>
      <c r="P605" s="577"/>
      <c r="Q605" s="577"/>
      <c r="R605" s="577"/>
      <c r="S605" s="577"/>
      <c r="T605" s="577"/>
      <c r="U605" s="577"/>
      <c r="V605" s="578"/>
      <c r="W605" s="578"/>
      <c r="X605" s="578"/>
      <c r="Y605" s="578"/>
      <c r="Z605" s="578"/>
    </row>
    <row r="606" spans="1:26">
      <c r="A606" s="577"/>
      <c r="B606" s="578"/>
      <c r="C606" s="578"/>
      <c r="D606" s="578"/>
      <c r="E606" s="578"/>
      <c r="F606" s="577"/>
      <c r="G606" s="577"/>
      <c r="H606" s="577"/>
      <c r="I606" s="577"/>
      <c r="J606" s="577"/>
      <c r="K606" s="577"/>
      <c r="L606" s="577"/>
      <c r="M606" s="577"/>
      <c r="N606" s="577"/>
      <c r="O606" s="577"/>
      <c r="P606" s="577"/>
      <c r="Q606" s="577"/>
      <c r="R606" s="577"/>
      <c r="S606" s="577"/>
      <c r="T606" s="577"/>
      <c r="U606" s="577"/>
      <c r="V606" s="578"/>
      <c r="W606" s="578"/>
      <c r="X606" s="578"/>
      <c r="Y606" s="578"/>
      <c r="Z606" s="578"/>
    </row>
    <row r="607" spans="1:26">
      <c r="A607" s="577"/>
      <c r="B607" s="578"/>
      <c r="C607" s="578"/>
      <c r="D607" s="578"/>
      <c r="E607" s="578"/>
      <c r="F607" s="577"/>
      <c r="G607" s="577"/>
      <c r="H607" s="577"/>
      <c r="I607" s="577"/>
      <c r="J607" s="577"/>
      <c r="K607" s="577"/>
      <c r="L607" s="577"/>
      <c r="M607" s="577"/>
      <c r="N607" s="577"/>
      <c r="O607" s="577"/>
      <c r="P607" s="577"/>
      <c r="Q607" s="577"/>
      <c r="R607" s="577"/>
      <c r="S607" s="577"/>
      <c r="T607" s="577"/>
      <c r="U607" s="577"/>
      <c r="V607" s="578"/>
      <c r="W607" s="578"/>
      <c r="X607" s="578"/>
      <c r="Y607" s="578"/>
      <c r="Z607" s="578"/>
    </row>
    <row r="608" spans="1:26">
      <c r="A608" s="577"/>
      <c r="B608" s="578"/>
      <c r="C608" s="578"/>
      <c r="D608" s="578"/>
      <c r="E608" s="578"/>
      <c r="F608" s="577"/>
      <c r="G608" s="577"/>
      <c r="H608" s="577"/>
      <c r="I608" s="577"/>
      <c r="J608" s="577"/>
      <c r="K608" s="577"/>
      <c r="L608" s="577"/>
      <c r="M608" s="577"/>
      <c r="N608" s="577"/>
      <c r="O608" s="577"/>
      <c r="P608" s="577"/>
      <c r="Q608" s="577"/>
      <c r="R608" s="577"/>
      <c r="S608" s="577"/>
      <c r="T608" s="577"/>
      <c r="U608" s="577"/>
      <c r="V608" s="578"/>
      <c r="W608" s="578"/>
      <c r="X608" s="578"/>
      <c r="Y608" s="578"/>
      <c r="Z608" s="578"/>
    </row>
    <row r="609" spans="1:26">
      <c r="A609" s="577"/>
      <c r="B609" s="578"/>
      <c r="C609" s="578"/>
      <c r="D609" s="578"/>
      <c r="E609" s="578"/>
      <c r="F609" s="577"/>
      <c r="G609" s="577"/>
      <c r="H609" s="577"/>
      <c r="I609" s="577"/>
      <c r="J609" s="577"/>
      <c r="K609" s="577"/>
      <c r="L609" s="577"/>
      <c r="M609" s="577"/>
      <c r="N609" s="577"/>
      <c r="O609" s="577"/>
      <c r="P609" s="577"/>
      <c r="Q609" s="577"/>
      <c r="R609" s="577"/>
      <c r="S609" s="577"/>
      <c r="T609" s="577"/>
      <c r="U609" s="577"/>
      <c r="V609" s="578"/>
      <c r="W609" s="578"/>
      <c r="X609" s="578"/>
      <c r="Y609" s="578"/>
      <c r="Z609" s="578"/>
    </row>
    <row r="610" spans="1:26">
      <c r="A610" s="577"/>
      <c r="B610" s="578"/>
      <c r="C610" s="578"/>
      <c r="D610" s="578"/>
      <c r="E610" s="578"/>
      <c r="F610" s="577"/>
      <c r="G610" s="577"/>
      <c r="H610" s="577"/>
      <c r="I610" s="577"/>
      <c r="J610" s="577"/>
      <c r="K610" s="577"/>
      <c r="L610" s="577"/>
      <c r="M610" s="577"/>
      <c r="N610" s="577"/>
      <c r="O610" s="577"/>
      <c r="P610" s="577"/>
      <c r="Q610" s="577"/>
      <c r="R610" s="577"/>
      <c r="S610" s="577"/>
      <c r="T610" s="577"/>
      <c r="U610" s="577"/>
      <c r="V610" s="578"/>
      <c r="W610" s="578"/>
      <c r="X610" s="578"/>
      <c r="Y610" s="578"/>
      <c r="Z610" s="578"/>
    </row>
    <row r="611" spans="1:26">
      <c r="A611" s="577"/>
      <c r="B611" s="578"/>
      <c r="C611" s="578"/>
      <c r="D611" s="578"/>
      <c r="E611" s="578"/>
      <c r="F611" s="577"/>
      <c r="G611" s="577"/>
      <c r="H611" s="577"/>
      <c r="I611" s="577"/>
      <c r="J611" s="577"/>
      <c r="K611" s="577"/>
      <c r="L611" s="577"/>
      <c r="M611" s="577"/>
      <c r="N611" s="577"/>
      <c r="O611" s="577"/>
      <c r="P611" s="577"/>
      <c r="Q611" s="577"/>
      <c r="R611" s="577"/>
      <c r="S611" s="577"/>
      <c r="T611" s="577"/>
      <c r="U611" s="577"/>
      <c r="V611" s="578"/>
      <c r="W611" s="578"/>
      <c r="X611" s="578"/>
      <c r="Y611" s="578"/>
      <c r="Z611" s="578"/>
    </row>
    <row r="612" spans="1:26">
      <c r="A612" s="577"/>
      <c r="B612" s="578"/>
      <c r="C612" s="578"/>
      <c r="D612" s="578"/>
      <c r="E612" s="578"/>
      <c r="F612" s="577"/>
      <c r="G612" s="577"/>
      <c r="H612" s="577"/>
      <c r="I612" s="577"/>
      <c r="J612" s="577"/>
      <c r="K612" s="577"/>
      <c r="L612" s="577"/>
      <c r="M612" s="577"/>
      <c r="N612" s="577"/>
      <c r="O612" s="577"/>
      <c r="P612" s="577"/>
      <c r="Q612" s="577"/>
      <c r="R612" s="577"/>
      <c r="S612" s="577"/>
      <c r="T612" s="577"/>
      <c r="U612" s="577"/>
      <c r="V612" s="578"/>
      <c r="W612" s="578"/>
      <c r="X612" s="578"/>
      <c r="Y612" s="578"/>
      <c r="Z612" s="578"/>
    </row>
    <row r="613" spans="1:26">
      <c r="A613" s="577"/>
      <c r="B613" s="578"/>
      <c r="C613" s="578"/>
      <c r="D613" s="578"/>
      <c r="E613" s="578"/>
      <c r="F613" s="577"/>
      <c r="G613" s="577"/>
      <c r="H613" s="577"/>
      <c r="I613" s="577"/>
      <c r="J613" s="577"/>
      <c r="K613" s="577"/>
      <c r="L613" s="577"/>
      <c r="M613" s="577"/>
      <c r="N613" s="577"/>
      <c r="O613" s="577"/>
      <c r="P613" s="577"/>
      <c r="Q613" s="577"/>
      <c r="R613" s="577"/>
      <c r="S613" s="577"/>
      <c r="T613" s="577"/>
      <c r="U613" s="577"/>
      <c r="V613" s="578"/>
      <c r="W613" s="578"/>
      <c r="X613" s="578"/>
      <c r="Y613" s="578"/>
      <c r="Z613" s="578"/>
    </row>
    <row r="614" spans="1:26">
      <c r="A614" s="577"/>
      <c r="B614" s="578"/>
      <c r="C614" s="578"/>
      <c r="D614" s="578"/>
      <c r="E614" s="578"/>
      <c r="F614" s="577"/>
      <c r="G614" s="577"/>
      <c r="H614" s="577"/>
      <c r="I614" s="577"/>
      <c r="J614" s="577"/>
      <c r="K614" s="577"/>
      <c r="L614" s="577"/>
      <c r="M614" s="577"/>
      <c r="N614" s="577"/>
      <c r="O614" s="577"/>
      <c r="P614" s="577"/>
      <c r="Q614" s="577"/>
      <c r="R614" s="577"/>
      <c r="S614" s="577"/>
      <c r="T614" s="577"/>
      <c r="U614" s="577"/>
      <c r="V614" s="578"/>
      <c r="W614" s="578"/>
      <c r="X614" s="578"/>
      <c r="Y614" s="578"/>
      <c r="Z614" s="578"/>
    </row>
    <row r="615" spans="1:26">
      <c r="A615" s="577"/>
      <c r="B615" s="578"/>
      <c r="C615" s="578"/>
      <c r="D615" s="578"/>
      <c r="E615" s="578"/>
      <c r="F615" s="577"/>
      <c r="G615" s="577"/>
      <c r="H615" s="577"/>
      <c r="I615" s="577"/>
      <c r="J615" s="577"/>
      <c r="K615" s="577"/>
      <c r="L615" s="577"/>
      <c r="M615" s="577"/>
      <c r="N615" s="577"/>
      <c r="O615" s="577"/>
      <c r="P615" s="577"/>
      <c r="Q615" s="577"/>
      <c r="R615" s="577"/>
      <c r="S615" s="577"/>
      <c r="T615" s="577"/>
      <c r="U615" s="577"/>
      <c r="V615" s="578"/>
      <c r="W615" s="578"/>
      <c r="X615" s="578"/>
      <c r="Y615" s="578"/>
      <c r="Z615" s="578"/>
    </row>
    <row r="616" spans="1:26">
      <c r="A616" s="577"/>
      <c r="B616" s="578"/>
      <c r="C616" s="578"/>
      <c r="D616" s="578"/>
      <c r="E616" s="578"/>
      <c r="F616" s="577"/>
      <c r="G616" s="577"/>
      <c r="H616" s="577"/>
      <c r="I616" s="577"/>
      <c r="J616" s="577"/>
      <c r="K616" s="577"/>
      <c r="L616" s="577"/>
      <c r="M616" s="577"/>
      <c r="N616" s="577"/>
      <c r="O616" s="577"/>
      <c r="P616" s="577"/>
      <c r="Q616" s="577"/>
      <c r="R616" s="577"/>
      <c r="S616" s="577"/>
      <c r="T616" s="577"/>
      <c r="U616" s="577"/>
      <c r="V616" s="578"/>
      <c r="W616" s="578"/>
      <c r="X616" s="578"/>
      <c r="Y616" s="578"/>
      <c r="Z616" s="578"/>
    </row>
    <row r="617" spans="1:26">
      <c r="A617" s="577"/>
      <c r="B617" s="578"/>
      <c r="C617" s="578"/>
      <c r="D617" s="578"/>
      <c r="E617" s="578"/>
      <c r="F617" s="577"/>
      <c r="G617" s="577"/>
      <c r="H617" s="577"/>
      <c r="I617" s="577"/>
      <c r="J617" s="577"/>
      <c r="K617" s="577"/>
      <c r="L617" s="577"/>
      <c r="M617" s="577"/>
      <c r="N617" s="577"/>
      <c r="O617" s="577"/>
      <c r="P617" s="577"/>
      <c r="Q617" s="577"/>
      <c r="R617" s="577"/>
      <c r="S617" s="577"/>
      <c r="T617" s="577"/>
      <c r="U617" s="577"/>
      <c r="V617" s="578"/>
      <c r="W617" s="578"/>
      <c r="X617" s="578"/>
      <c r="Y617" s="578"/>
      <c r="Z617" s="578"/>
    </row>
    <row r="618" spans="1:26">
      <c r="A618" s="577"/>
      <c r="B618" s="578"/>
      <c r="C618" s="578"/>
      <c r="D618" s="578"/>
      <c r="E618" s="578"/>
      <c r="F618" s="577"/>
      <c r="G618" s="577"/>
      <c r="H618" s="577"/>
      <c r="I618" s="577"/>
      <c r="J618" s="577"/>
      <c r="K618" s="577"/>
      <c r="L618" s="577"/>
      <c r="M618" s="577"/>
      <c r="N618" s="577"/>
      <c r="O618" s="577"/>
      <c r="P618" s="577"/>
      <c r="Q618" s="577"/>
      <c r="R618" s="577"/>
      <c r="S618" s="577"/>
      <c r="T618" s="577"/>
      <c r="U618" s="577"/>
      <c r="V618" s="578"/>
      <c r="W618" s="578"/>
      <c r="X618" s="578"/>
      <c r="Y618" s="578"/>
      <c r="Z618" s="578"/>
    </row>
    <row r="619" spans="1:26">
      <c r="A619" s="577"/>
      <c r="B619" s="578"/>
      <c r="C619" s="578"/>
      <c r="D619" s="578"/>
      <c r="E619" s="578"/>
      <c r="F619" s="577"/>
      <c r="G619" s="577"/>
      <c r="H619" s="577"/>
      <c r="I619" s="577"/>
      <c r="J619" s="577"/>
      <c r="K619" s="577"/>
      <c r="L619" s="577"/>
      <c r="M619" s="577"/>
      <c r="N619" s="577"/>
      <c r="O619" s="577"/>
      <c r="P619" s="577"/>
      <c r="Q619" s="577"/>
      <c r="R619" s="577"/>
      <c r="S619" s="577"/>
      <c r="T619" s="577"/>
      <c r="U619" s="577"/>
      <c r="V619" s="578"/>
      <c r="W619" s="578"/>
      <c r="X619" s="578"/>
      <c r="Y619" s="578"/>
      <c r="Z619" s="578"/>
    </row>
    <row r="620" spans="1:26">
      <c r="A620" s="577"/>
      <c r="B620" s="578"/>
      <c r="C620" s="578"/>
      <c r="D620" s="578"/>
      <c r="E620" s="578"/>
      <c r="F620" s="577"/>
      <c r="G620" s="577"/>
      <c r="H620" s="577"/>
      <c r="I620" s="577"/>
      <c r="J620" s="577"/>
      <c r="K620" s="577"/>
      <c r="L620" s="577"/>
      <c r="M620" s="577"/>
      <c r="N620" s="577"/>
      <c r="O620" s="577"/>
      <c r="P620" s="577"/>
      <c r="Q620" s="577"/>
      <c r="R620" s="577"/>
      <c r="S620" s="577"/>
      <c r="T620" s="577"/>
      <c r="U620" s="577"/>
      <c r="V620" s="578"/>
      <c r="W620" s="578"/>
      <c r="X620" s="578"/>
      <c r="Y620" s="578"/>
      <c r="Z620" s="578"/>
    </row>
    <row r="621" spans="1:26">
      <c r="A621" s="577"/>
      <c r="B621" s="578"/>
      <c r="C621" s="578"/>
      <c r="D621" s="578"/>
      <c r="E621" s="578"/>
      <c r="F621" s="577"/>
      <c r="G621" s="577"/>
      <c r="H621" s="577"/>
      <c r="I621" s="577"/>
      <c r="J621" s="577"/>
      <c r="K621" s="577"/>
      <c r="L621" s="577"/>
      <c r="M621" s="577"/>
      <c r="N621" s="577"/>
      <c r="O621" s="577"/>
      <c r="P621" s="577"/>
      <c r="Q621" s="577"/>
      <c r="R621" s="577"/>
      <c r="S621" s="577"/>
      <c r="T621" s="577"/>
      <c r="U621" s="577"/>
      <c r="V621" s="578"/>
      <c r="W621" s="578"/>
      <c r="X621" s="578"/>
      <c r="Y621" s="578"/>
      <c r="Z621" s="578"/>
    </row>
    <row r="622" spans="1:26">
      <c r="A622" s="577"/>
      <c r="B622" s="578"/>
      <c r="C622" s="578"/>
      <c r="D622" s="578"/>
      <c r="E622" s="578"/>
      <c r="F622" s="577"/>
      <c r="G622" s="577"/>
      <c r="H622" s="577"/>
      <c r="I622" s="577"/>
      <c r="J622" s="577"/>
      <c r="K622" s="577"/>
      <c r="L622" s="577"/>
      <c r="M622" s="577"/>
      <c r="N622" s="577"/>
      <c r="O622" s="577"/>
      <c r="P622" s="577"/>
      <c r="Q622" s="577"/>
      <c r="R622" s="577"/>
      <c r="S622" s="577"/>
      <c r="T622" s="577"/>
      <c r="U622" s="577"/>
      <c r="V622" s="578"/>
      <c r="W622" s="578"/>
      <c r="X622" s="578"/>
      <c r="Y622" s="578"/>
      <c r="Z622" s="578"/>
    </row>
    <row r="623" spans="1:26">
      <c r="A623" s="577"/>
      <c r="B623" s="578"/>
      <c r="C623" s="578"/>
      <c r="D623" s="578"/>
      <c r="E623" s="578"/>
      <c r="F623" s="577"/>
      <c r="G623" s="577"/>
      <c r="H623" s="577"/>
      <c r="I623" s="577"/>
      <c r="J623" s="577"/>
      <c r="K623" s="577"/>
      <c r="L623" s="577"/>
      <c r="M623" s="577"/>
      <c r="N623" s="577"/>
      <c r="O623" s="577"/>
      <c r="P623" s="577"/>
      <c r="Q623" s="577"/>
      <c r="R623" s="577"/>
      <c r="S623" s="577"/>
      <c r="T623" s="577"/>
      <c r="U623" s="577"/>
      <c r="V623" s="578"/>
      <c r="W623" s="578"/>
      <c r="X623" s="578"/>
      <c r="Y623" s="578"/>
      <c r="Z623" s="578"/>
    </row>
    <row r="624" spans="1:26">
      <c r="A624" s="577"/>
      <c r="B624" s="578"/>
      <c r="C624" s="578"/>
      <c r="D624" s="578"/>
      <c r="E624" s="578"/>
      <c r="F624" s="577"/>
      <c r="G624" s="577"/>
      <c r="H624" s="577"/>
      <c r="I624" s="577"/>
      <c r="J624" s="577"/>
      <c r="K624" s="577"/>
      <c r="L624" s="577"/>
      <c r="M624" s="577"/>
      <c r="N624" s="577"/>
      <c r="O624" s="577"/>
      <c r="P624" s="577"/>
      <c r="Q624" s="577"/>
      <c r="R624" s="577"/>
      <c r="S624" s="577"/>
      <c r="T624" s="577"/>
      <c r="U624" s="577"/>
      <c r="V624" s="578"/>
      <c r="W624" s="578"/>
      <c r="X624" s="578"/>
      <c r="Y624" s="578"/>
      <c r="Z624" s="578"/>
    </row>
    <row r="625" spans="1:26">
      <c r="A625" s="577"/>
      <c r="B625" s="578"/>
      <c r="C625" s="578"/>
      <c r="D625" s="578"/>
      <c r="E625" s="578"/>
      <c r="F625" s="577"/>
      <c r="G625" s="577"/>
      <c r="H625" s="577"/>
      <c r="I625" s="577"/>
      <c r="J625" s="577"/>
      <c r="K625" s="577"/>
      <c r="L625" s="577"/>
      <c r="M625" s="577"/>
      <c r="N625" s="577"/>
      <c r="O625" s="577"/>
      <c r="P625" s="577"/>
      <c r="Q625" s="577"/>
      <c r="R625" s="577"/>
      <c r="S625" s="577"/>
      <c r="T625" s="577"/>
      <c r="U625" s="577"/>
      <c r="V625" s="578"/>
      <c r="W625" s="578"/>
      <c r="X625" s="578"/>
      <c r="Y625" s="578"/>
      <c r="Z625" s="578"/>
    </row>
    <row r="626" spans="1:26">
      <c r="A626" s="577"/>
      <c r="B626" s="578"/>
      <c r="C626" s="578"/>
      <c r="D626" s="578"/>
      <c r="E626" s="578"/>
      <c r="F626" s="577"/>
      <c r="G626" s="577"/>
      <c r="H626" s="577"/>
      <c r="I626" s="577"/>
      <c r="J626" s="577"/>
      <c r="K626" s="577"/>
      <c r="L626" s="577"/>
      <c r="M626" s="577"/>
      <c r="N626" s="577"/>
      <c r="O626" s="577"/>
      <c r="P626" s="577"/>
      <c r="Q626" s="577"/>
      <c r="R626" s="577"/>
      <c r="S626" s="577"/>
      <c r="T626" s="577"/>
      <c r="U626" s="577"/>
      <c r="V626" s="578"/>
      <c r="W626" s="578"/>
      <c r="X626" s="578"/>
      <c r="Y626" s="578"/>
      <c r="Z626" s="578"/>
    </row>
    <row r="627" spans="1:26">
      <c r="A627" s="577"/>
      <c r="B627" s="578"/>
      <c r="C627" s="578"/>
      <c r="D627" s="578"/>
      <c r="E627" s="578"/>
      <c r="F627" s="577"/>
      <c r="G627" s="577"/>
      <c r="H627" s="577"/>
      <c r="I627" s="577"/>
      <c r="J627" s="577"/>
      <c r="K627" s="577"/>
      <c r="L627" s="577"/>
      <c r="M627" s="577"/>
      <c r="N627" s="577"/>
      <c r="O627" s="577"/>
      <c r="P627" s="577"/>
      <c r="Q627" s="577"/>
      <c r="R627" s="577"/>
      <c r="S627" s="577"/>
      <c r="T627" s="577"/>
      <c r="U627" s="577"/>
      <c r="V627" s="578"/>
      <c r="W627" s="578"/>
      <c r="X627" s="578"/>
      <c r="Y627" s="578"/>
      <c r="Z627" s="578"/>
    </row>
    <row r="628" spans="1:26">
      <c r="A628" s="577"/>
      <c r="B628" s="578"/>
      <c r="C628" s="578"/>
      <c r="D628" s="578"/>
      <c r="E628" s="578"/>
      <c r="F628" s="577"/>
      <c r="G628" s="577"/>
      <c r="H628" s="577"/>
      <c r="I628" s="577"/>
      <c r="J628" s="577"/>
      <c r="K628" s="577"/>
      <c r="L628" s="577"/>
      <c r="M628" s="577"/>
      <c r="N628" s="577"/>
      <c r="O628" s="577"/>
      <c r="P628" s="577"/>
      <c r="Q628" s="577"/>
      <c r="R628" s="577"/>
      <c r="S628" s="577"/>
      <c r="T628" s="577"/>
      <c r="U628" s="577"/>
      <c r="V628" s="578"/>
      <c r="W628" s="578"/>
      <c r="X628" s="578"/>
      <c r="Y628" s="578"/>
      <c r="Z628" s="578"/>
    </row>
    <row r="629" spans="1:26">
      <c r="A629" s="577"/>
      <c r="B629" s="578"/>
      <c r="C629" s="578"/>
      <c r="D629" s="578"/>
      <c r="E629" s="578"/>
      <c r="F629" s="577"/>
      <c r="G629" s="577"/>
      <c r="H629" s="577"/>
      <c r="I629" s="577"/>
      <c r="J629" s="577"/>
      <c r="K629" s="577"/>
      <c r="L629" s="577"/>
      <c r="M629" s="577"/>
      <c r="N629" s="577"/>
      <c r="O629" s="577"/>
      <c r="P629" s="577"/>
      <c r="Q629" s="577"/>
      <c r="R629" s="577"/>
      <c r="S629" s="577"/>
      <c r="T629" s="577"/>
      <c r="U629" s="577"/>
      <c r="V629" s="578"/>
      <c r="W629" s="578"/>
      <c r="X629" s="578"/>
      <c r="Y629" s="578"/>
      <c r="Z629" s="578"/>
    </row>
    <row r="630" spans="1:26">
      <c r="A630" s="577"/>
      <c r="B630" s="578"/>
      <c r="C630" s="578"/>
      <c r="D630" s="578"/>
      <c r="E630" s="578"/>
      <c r="F630" s="577"/>
      <c r="G630" s="577"/>
      <c r="H630" s="577"/>
      <c r="I630" s="577"/>
      <c r="J630" s="577"/>
      <c r="K630" s="577"/>
      <c r="L630" s="577"/>
      <c r="M630" s="577"/>
      <c r="N630" s="577"/>
      <c r="O630" s="577"/>
      <c r="P630" s="577"/>
      <c r="Q630" s="577"/>
      <c r="R630" s="577"/>
      <c r="S630" s="577"/>
      <c r="T630" s="577"/>
      <c r="U630" s="577"/>
      <c r="V630" s="578"/>
      <c r="W630" s="578"/>
      <c r="X630" s="578"/>
      <c r="Y630" s="578"/>
      <c r="Z630" s="578"/>
    </row>
    <row r="631" spans="1:26">
      <c r="A631" s="577"/>
      <c r="B631" s="578"/>
      <c r="C631" s="578"/>
      <c r="D631" s="578"/>
      <c r="E631" s="578"/>
      <c r="F631" s="577"/>
      <c r="G631" s="577"/>
      <c r="H631" s="577"/>
      <c r="I631" s="577"/>
      <c r="J631" s="577"/>
      <c r="K631" s="577"/>
      <c r="L631" s="577"/>
      <c r="M631" s="577"/>
      <c r="N631" s="577"/>
      <c r="O631" s="577"/>
      <c r="P631" s="577"/>
      <c r="Q631" s="577"/>
      <c r="R631" s="577"/>
      <c r="S631" s="577"/>
      <c r="T631" s="577"/>
      <c r="U631" s="577"/>
      <c r="V631" s="578"/>
      <c r="W631" s="578"/>
      <c r="X631" s="578"/>
      <c r="Y631" s="578"/>
      <c r="Z631" s="578"/>
    </row>
    <row r="632" spans="1:26">
      <c r="A632" s="577"/>
      <c r="B632" s="578"/>
      <c r="C632" s="578"/>
      <c r="D632" s="578"/>
      <c r="E632" s="578"/>
      <c r="F632" s="577"/>
      <c r="G632" s="577"/>
      <c r="H632" s="577"/>
      <c r="I632" s="577"/>
      <c r="J632" s="577"/>
      <c r="K632" s="577"/>
      <c r="L632" s="577"/>
      <c r="M632" s="577"/>
      <c r="N632" s="577"/>
      <c r="O632" s="577"/>
      <c r="P632" s="577"/>
      <c r="Q632" s="577"/>
      <c r="R632" s="577"/>
      <c r="S632" s="577"/>
      <c r="T632" s="577"/>
      <c r="U632" s="577"/>
      <c r="V632" s="578"/>
      <c r="W632" s="578"/>
      <c r="X632" s="578"/>
      <c r="Y632" s="578"/>
      <c r="Z632" s="578"/>
    </row>
    <row r="633" spans="1:26">
      <c r="A633" s="577"/>
      <c r="B633" s="578"/>
      <c r="C633" s="578"/>
      <c r="D633" s="578"/>
      <c r="E633" s="578"/>
      <c r="F633" s="577"/>
      <c r="G633" s="577"/>
      <c r="H633" s="577"/>
      <c r="I633" s="577"/>
      <c r="J633" s="577"/>
      <c r="K633" s="577"/>
      <c r="L633" s="577"/>
      <c r="M633" s="577"/>
      <c r="N633" s="577"/>
      <c r="O633" s="577"/>
      <c r="P633" s="577"/>
      <c r="Q633" s="577"/>
      <c r="R633" s="577"/>
      <c r="S633" s="577"/>
      <c r="T633" s="577"/>
      <c r="U633" s="577"/>
      <c r="V633" s="578"/>
      <c r="W633" s="578"/>
      <c r="X633" s="578"/>
      <c r="Y633" s="578"/>
      <c r="Z633" s="578"/>
    </row>
    <row r="634" spans="1:26">
      <c r="A634" s="577"/>
      <c r="B634" s="578"/>
      <c r="C634" s="578"/>
      <c r="D634" s="578"/>
      <c r="E634" s="578"/>
      <c r="F634" s="577"/>
      <c r="G634" s="577"/>
      <c r="H634" s="577"/>
      <c r="I634" s="577"/>
      <c r="J634" s="577"/>
      <c r="K634" s="577"/>
      <c r="L634" s="577"/>
      <c r="M634" s="577"/>
      <c r="N634" s="577"/>
      <c r="O634" s="577"/>
      <c r="P634" s="577"/>
      <c r="Q634" s="577"/>
      <c r="R634" s="577"/>
      <c r="S634" s="577"/>
      <c r="T634" s="577"/>
      <c r="U634" s="577"/>
      <c r="V634" s="578"/>
      <c r="W634" s="578"/>
      <c r="X634" s="578"/>
      <c r="Y634" s="578"/>
      <c r="Z634" s="578"/>
    </row>
    <row r="635" spans="1:26">
      <c r="A635" s="577"/>
      <c r="B635" s="578"/>
      <c r="C635" s="578"/>
      <c r="D635" s="578"/>
      <c r="E635" s="578"/>
      <c r="F635" s="577"/>
      <c r="G635" s="577"/>
      <c r="H635" s="577"/>
      <c r="I635" s="577"/>
      <c r="J635" s="577"/>
      <c r="K635" s="577"/>
      <c r="L635" s="577"/>
      <c r="M635" s="577"/>
      <c r="N635" s="577"/>
      <c r="O635" s="577"/>
      <c r="P635" s="577"/>
      <c r="Q635" s="577"/>
      <c r="R635" s="577"/>
      <c r="S635" s="577"/>
      <c r="T635" s="577"/>
      <c r="U635" s="577"/>
      <c r="V635" s="578"/>
      <c r="W635" s="578"/>
      <c r="X635" s="578"/>
      <c r="Y635" s="578"/>
      <c r="Z635" s="578"/>
    </row>
    <row r="636" spans="1:26">
      <c r="A636" s="577"/>
      <c r="B636" s="578"/>
      <c r="C636" s="578"/>
      <c r="D636" s="578"/>
      <c r="E636" s="578"/>
      <c r="F636" s="577"/>
      <c r="G636" s="577"/>
      <c r="H636" s="577"/>
      <c r="I636" s="577"/>
      <c r="J636" s="577"/>
      <c r="K636" s="577"/>
      <c r="L636" s="577"/>
      <c r="M636" s="577"/>
      <c r="N636" s="577"/>
      <c r="O636" s="577"/>
      <c r="P636" s="577"/>
      <c r="Q636" s="577"/>
      <c r="R636" s="577"/>
      <c r="S636" s="577"/>
      <c r="T636" s="577"/>
      <c r="U636" s="577"/>
      <c r="V636" s="578"/>
      <c r="W636" s="578"/>
      <c r="X636" s="578"/>
      <c r="Y636" s="578"/>
      <c r="Z636" s="578"/>
    </row>
    <row r="637" spans="1:26">
      <c r="A637" s="577"/>
      <c r="B637" s="578"/>
      <c r="C637" s="578"/>
      <c r="D637" s="578"/>
      <c r="E637" s="578"/>
      <c r="F637" s="577"/>
      <c r="G637" s="577"/>
      <c r="H637" s="577"/>
      <c r="I637" s="577"/>
      <c r="J637" s="577"/>
      <c r="K637" s="577"/>
      <c r="L637" s="577"/>
      <c r="M637" s="577"/>
      <c r="N637" s="577"/>
      <c r="O637" s="577"/>
      <c r="P637" s="577"/>
      <c r="Q637" s="577"/>
      <c r="R637" s="577"/>
      <c r="S637" s="577"/>
      <c r="T637" s="577"/>
      <c r="U637" s="577"/>
      <c r="V637" s="578"/>
      <c r="W637" s="578"/>
      <c r="X637" s="578"/>
      <c r="Y637" s="578"/>
      <c r="Z637" s="578"/>
    </row>
    <row r="638" spans="1:26">
      <c r="A638" s="577"/>
      <c r="B638" s="578"/>
      <c r="C638" s="578"/>
      <c r="D638" s="578"/>
      <c r="E638" s="578"/>
      <c r="F638" s="577"/>
      <c r="G638" s="577"/>
      <c r="H638" s="577"/>
      <c r="I638" s="577"/>
      <c r="J638" s="577"/>
      <c r="K638" s="577"/>
      <c r="L638" s="577"/>
      <c r="M638" s="577"/>
      <c r="N638" s="577"/>
      <c r="O638" s="577"/>
      <c r="P638" s="577"/>
      <c r="Q638" s="577"/>
      <c r="R638" s="577"/>
      <c r="S638" s="577"/>
      <c r="T638" s="577"/>
      <c r="U638" s="577"/>
      <c r="V638" s="578"/>
      <c r="W638" s="578"/>
      <c r="X638" s="578"/>
      <c r="Y638" s="578"/>
      <c r="Z638" s="578"/>
    </row>
    <row r="639" spans="1:26">
      <c r="A639" s="577"/>
      <c r="B639" s="578"/>
      <c r="C639" s="578"/>
      <c r="D639" s="578"/>
      <c r="E639" s="578"/>
      <c r="F639" s="577"/>
      <c r="G639" s="577"/>
      <c r="H639" s="577"/>
      <c r="I639" s="577"/>
      <c r="J639" s="577"/>
      <c r="K639" s="577"/>
      <c r="L639" s="577"/>
      <c r="M639" s="577"/>
      <c r="N639" s="577"/>
      <c r="O639" s="577"/>
      <c r="P639" s="577"/>
      <c r="Q639" s="577"/>
      <c r="R639" s="577"/>
      <c r="S639" s="577"/>
      <c r="T639" s="577"/>
      <c r="U639" s="577"/>
      <c r="V639" s="578"/>
      <c r="W639" s="578"/>
      <c r="X639" s="578"/>
      <c r="Y639" s="578"/>
      <c r="Z639" s="578"/>
    </row>
    <row r="640" spans="1:26">
      <c r="A640" s="577"/>
      <c r="B640" s="578"/>
      <c r="C640" s="578"/>
      <c r="D640" s="578"/>
      <c r="E640" s="578"/>
      <c r="F640" s="577"/>
      <c r="G640" s="577"/>
      <c r="H640" s="577"/>
      <c r="I640" s="577"/>
      <c r="J640" s="577"/>
      <c r="K640" s="577"/>
      <c r="L640" s="577"/>
      <c r="M640" s="577"/>
      <c r="N640" s="577"/>
      <c r="O640" s="577"/>
      <c r="P640" s="577"/>
      <c r="Q640" s="577"/>
      <c r="R640" s="577"/>
      <c r="S640" s="577"/>
      <c r="T640" s="577"/>
      <c r="U640" s="577"/>
      <c r="V640" s="578"/>
      <c r="W640" s="578"/>
      <c r="X640" s="578"/>
      <c r="Y640" s="578"/>
      <c r="Z640" s="578"/>
    </row>
    <row r="641" spans="1:26">
      <c r="A641" s="577"/>
      <c r="B641" s="578"/>
      <c r="C641" s="578"/>
      <c r="D641" s="578"/>
      <c r="E641" s="578"/>
      <c r="F641" s="577"/>
      <c r="G641" s="577"/>
      <c r="H641" s="577"/>
      <c r="I641" s="577"/>
      <c r="J641" s="577"/>
      <c r="K641" s="577"/>
      <c r="L641" s="577"/>
      <c r="M641" s="577"/>
      <c r="N641" s="577"/>
      <c r="O641" s="577"/>
      <c r="P641" s="577"/>
      <c r="Q641" s="577"/>
      <c r="R641" s="577"/>
      <c r="S641" s="577"/>
      <c r="T641" s="577"/>
      <c r="U641" s="577"/>
      <c r="V641" s="578"/>
      <c r="W641" s="578"/>
      <c r="X641" s="578"/>
      <c r="Y641" s="578"/>
      <c r="Z641" s="578"/>
    </row>
    <row r="642" spans="1:26">
      <c r="A642" s="577"/>
      <c r="B642" s="578"/>
      <c r="C642" s="578"/>
      <c r="D642" s="578"/>
      <c r="E642" s="578"/>
      <c r="F642" s="577"/>
      <c r="G642" s="577"/>
      <c r="H642" s="577"/>
      <c r="I642" s="577"/>
      <c r="J642" s="577"/>
      <c r="K642" s="577"/>
      <c r="L642" s="577"/>
      <c r="M642" s="577"/>
      <c r="N642" s="577"/>
      <c r="O642" s="577"/>
      <c r="P642" s="577"/>
      <c r="Q642" s="577"/>
      <c r="R642" s="577"/>
      <c r="S642" s="577"/>
      <c r="T642" s="577"/>
      <c r="U642" s="577"/>
      <c r="V642" s="578"/>
      <c r="W642" s="578"/>
      <c r="X642" s="578"/>
      <c r="Y642" s="578"/>
      <c r="Z642" s="578"/>
    </row>
    <row r="643" spans="1:26">
      <c r="A643" s="577"/>
      <c r="B643" s="578"/>
      <c r="C643" s="578"/>
      <c r="D643" s="578"/>
      <c r="E643" s="578"/>
      <c r="F643" s="577"/>
      <c r="G643" s="577"/>
      <c r="H643" s="577"/>
      <c r="I643" s="577"/>
      <c r="J643" s="577"/>
      <c r="K643" s="577"/>
      <c r="L643" s="577"/>
      <c r="M643" s="577"/>
      <c r="N643" s="577"/>
      <c r="O643" s="577"/>
      <c r="P643" s="577"/>
      <c r="Q643" s="577"/>
      <c r="R643" s="577"/>
      <c r="S643" s="577"/>
      <c r="T643" s="577"/>
      <c r="U643" s="577"/>
      <c r="V643" s="578"/>
      <c r="W643" s="578"/>
      <c r="X643" s="578"/>
      <c r="Y643" s="578"/>
      <c r="Z643" s="578"/>
    </row>
    <row r="644" spans="1:26">
      <c r="A644" s="577"/>
      <c r="B644" s="578"/>
      <c r="C644" s="578"/>
      <c r="D644" s="578"/>
      <c r="E644" s="578"/>
      <c r="F644" s="577"/>
      <c r="G644" s="577"/>
      <c r="H644" s="577"/>
      <c r="I644" s="577"/>
      <c r="J644" s="577"/>
      <c r="K644" s="577"/>
      <c r="L644" s="577"/>
      <c r="M644" s="577"/>
      <c r="N644" s="577"/>
      <c r="O644" s="577"/>
      <c r="P644" s="577"/>
      <c r="Q644" s="577"/>
      <c r="R644" s="577"/>
      <c r="S644" s="577"/>
      <c r="T644" s="577"/>
      <c r="U644" s="577"/>
      <c r="V644" s="578"/>
      <c r="W644" s="578"/>
      <c r="X644" s="578"/>
      <c r="Y644" s="578"/>
      <c r="Z644" s="578"/>
    </row>
    <row r="645" spans="1:26">
      <c r="A645" s="577"/>
      <c r="B645" s="578"/>
      <c r="C645" s="578"/>
      <c r="D645" s="578"/>
      <c r="E645" s="578"/>
      <c r="F645" s="577"/>
      <c r="G645" s="577"/>
      <c r="H645" s="577"/>
      <c r="I645" s="577"/>
      <c r="J645" s="577"/>
      <c r="K645" s="577"/>
      <c r="L645" s="577"/>
      <c r="M645" s="577"/>
      <c r="N645" s="577"/>
      <c r="O645" s="577"/>
      <c r="P645" s="577"/>
      <c r="Q645" s="577"/>
      <c r="R645" s="577"/>
      <c r="S645" s="577"/>
      <c r="T645" s="577"/>
      <c r="U645" s="577"/>
      <c r="V645" s="578"/>
      <c r="W645" s="578"/>
      <c r="X645" s="578"/>
      <c r="Y645" s="578"/>
      <c r="Z645" s="578"/>
    </row>
    <row r="646" spans="1:26">
      <c r="A646" s="577"/>
      <c r="B646" s="578"/>
      <c r="C646" s="578"/>
      <c r="D646" s="578"/>
      <c r="E646" s="578"/>
      <c r="F646" s="577"/>
      <c r="G646" s="577"/>
      <c r="H646" s="577"/>
      <c r="I646" s="577"/>
      <c r="J646" s="577"/>
      <c r="K646" s="577"/>
      <c r="L646" s="577"/>
      <c r="M646" s="577"/>
      <c r="N646" s="577"/>
      <c r="O646" s="577"/>
      <c r="P646" s="577"/>
      <c r="Q646" s="577"/>
      <c r="R646" s="577"/>
      <c r="S646" s="577"/>
      <c r="T646" s="577"/>
      <c r="U646" s="577"/>
      <c r="V646" s="578"/>
      <c r="W646" s="578"/>
      <c r="X646" s="578"/>
      <c r="Y646" s="578"/>
      <c r="Z646" s="578"/>
    </row>
    <row r="647" spans="1:26">
      <c r="A647" s="577"/>
      <c r="B647" s="578"/>
      <c r="C647" s="578"/>
      <c r="D647" s="578"/>
      <c r="E647" s="578"/>
      <c r="F647" s="577"/>
      <c r="G647" s="577"/>
      <c r="H647" s="577"/>
      <c r="I647" s="577"/>
      <c r="J647" s="577"/>
      <c r="K647" s="577"/>
      <c r="L647" s="577"/>
      <c r="M647" s="577"/>
      <c r="N647" s="577"/>
      <c r="O647" s="577"/>
      <c r="P647" s="577"/>
      <c r="Q647" s="577"/>
      <c r="R647" s="577"/>
      <c r="S647" s="577"/>
      <c r="T647" s="577"/>
      <c r="U647" s="577"/>
      <c r="V647" s="578"/>
      <c r="W647" s="578"/>
      <c r="X647" s="578"/>
      <c r="Y647" s="578"/>
      <c r="Z647" s="578"/>
    </row>
    <row r="648" spans="1:26">
      <c r="A648" s="577"/>
      <c r="B648" s="578"/>
      <c r="C648" s="578"/>
      <c r="D648" s="578"/>
      <c r="E648" s="578"/>
      <c r="F648" s="577"/>
      <c r="G648" s="577"/>
      <c r="H648" s="577"/>
      <c r="I648" s="577"/>
      <c r="J648" s="577"/>
      <c r="K648" s="577"/>
      <c r="L648" s="577"/>
      <c r="M648" s="577"/>
      <c r="N648" s="577"/>
      <c r="O648" s="577"/>
      <c r="P648" s="577"/>
      <c r="Q648" s="577"/>
      <c r="R648" s="577"/>
      <c r="S648" s="577"/>
      <c r="T648" s="577"/>
      <c r="U648" s="577"/>
      <c r="V648" s="578"/>
      <c r="W648" s="578"/>
      <c r="X648" s="578"/>
      <c r="Y648" s="578"/>
      <c r="Z648" s="578"/>
    </row>
    <row r="649" spans="1:26">
      <c r="A649" s="577"/>
      <c r="B649" s="578"/>
      <c r="C649" s="578"/>
      <c r="D649" s="578"/>
      <c r="E649" s="578"/>
      <c r="F649" s="577"/>
      <c r="G649" s="577"/>
      <c r="H649" s="577"/>
      <c r="I649" s="577"/>
      <c r="J649" s="577"/>
      <c r="K649" s="577"/>
      <c r="L649" s="577"/>
      <c r="M649" s="577"/>
      <c r="N649" s="577"/>
      <c r="O649" s="577"/>
      <c r="P649" s="577"/>
      <c r="Q649" s="577"/>
      <c r="R649" s="577"/>
      <c r="S649" s="577"/>
      <c r="T649" s="577"/>
      <c r="U649" s="577"/>
      <c r="V649" s="578"/>
      <c r="W649" s="578"/>
      <c r="X649" s="578"/>
      <c r="Y649" s="578"/>
      <c r="Z649" s="578"/>
    </row>
    <row r="650" spans="1:26">
      <c r="A650" s="577"/>
      <c r="B650" s="578"/>
      <c r="C650" s="578"/>
      <c r="D650" s="578"/>
      <c r="E650" s="578"/>
      <c r="F650" s="577"/>
      <c r="G650" s="577"/>
      <c r="H650" s="577"/>
      <c r="I650" s="577"/>
      <c r="J650" s="577"/>
      <c r="K650" s="577"/>
      <c r="L650" s="577"/>
      <c r="M650" s="577"/>
      <c r="N650" s="577"/>
      <c r="O650" s="577"/>
      <c r="P650" s="577"/>
      <c r="Q650" s="577"/>
      <c r="R650" s="577"/>
      <c r="S650" s="577"/>
      <c r="T650" s="577"/>
      <c r="U650" s="577"/>
      <c r="V650" s="578"/>
      <c r="W650" s="578"/>
      <c r="X650" s="578"/>
      <c r="Y650" s="578"/>
      <c r="Z650" s="578"/>
    </row>
    <row r="651" spans="1:26">
      <c r="A651" s="577"/>
      <c r="B651" s="578"/>
      <c r="C651" s="578"/>
      <c r="D651" s="578"/>
      <c r="E651" s="578"/>
      <c r="F651" s="577"/>
      <c r="G651" s="577"/>
      <c r="H651" s="577"/>
      <c r="I651" s="577"/>
      <c r="J651" s="577"/>
      <c r="K651" s="577"/>
      <c r="L651" s="577"/>
      <c r="M651" s="577"/>
      <c r="N651" s="577"/>
      <c r="O651" s="577"/>
      <c r="P651" s="577"/>
      <c r="Q651" s="577"/>
      <c r="R651" s="577"/>
      <c r="S651" s="577"/>
      <c r="T651" s="577"/>
      <c r="U651" s="577"/>
      <c r="V651" s="578"/>
      <c r="W651" s="578"/>
      <c r="X651" s="578"/>
      <c r="Y651" s="578"/>
      <c r="Z651" s="578"/>
    </row>
    <row r="652" spans="1:26">
      <c r="A652" s="577"/>
      <c r="B652" s="578"/>
      <c r="C652" s="578"/>
      <c r="D652" s="578"/>
      <c r="E652" s="578"/>
      <c r="F652" s="577"/>
      <c r="G652" s="577"/>
      <c r="H652" s="577"/>
      <c r="I652" s="577"/>
      <c r="J652" s="577"/>
      <c r="K652" s="577"/>
      <c r="L652" s="577"/>
      <c r="M652" s="577"/>
      <c r="N652" s="577"/>
      <c r="O652" s="577"/>
      <c r="P652" s="577"/>
      <c r="Q652" s="577"/>
      <c r="R652" s="577"/>
      <c r="S652" s="577"/>
      <c r="T652" s="577"/>
      <c r="U652" s="577"/>
      <c r="V652" s="578"/>
      <c r="W652" s="578"/>
      <c r="X652" s="578"/>
      <c r="Y652" s="578"/>
      <c r="Z652" s="578"/>
    </row>
    <row r="653" spans="1:26">
      <c r="A653" s="577"/>
      <c r="B653" s="578"/>
      <c r="C653" s="578"/>
      <c r="D653" s="578"/>
      <c r="E653" s="578"/>
      <c r="F653" s="577"/>
      <c r="G653" s="577"/>
      <c r="H653" s="577"/>
      <c r="I653" s="577"/>
      <c r="J653" s="577"/>
      <c r="K653" s="577"/>
      <c r="L653" s="577"/>
      <c r="M653" s="577"/>
      <c r="N653" s="577"/>
      <c r="O653" s="577"/>
      <c r="P653" s="577"/>
      <c r="Q653" s="577"/>
      <c r="R653" s="577"/>
      <c r="S653" s="577"/>
      <c r="T653" s="577"/>
      <c r="U653" s="577"/>
      <c r="V653" s="578"/>
      <c r="W653" s="578"/>
      <c r="X653" s="578"/>
      <c r="Y653" s="578"/>
      <c r="Z653" s="578"/>
    </row>
    <row r="654" spans="1:26">
      <c r="A654" s="577"/>
      <c r="B654" s="578"/>
      <c r="C654" s="578"/>
      <c r="D654" s="578"/>
      <c r="E654" s="578"/>
      <c r="F654" s="577"/>
      <c r="G654" s="577"/>
      <c r="H654" s="577"/>
      <c r="I654" s="577"/>
      <c r="J654" s="577"/>
      <c r="K654" s="577"/>
      <c r="L654" s="577"/>
      <c r="M654" s="577"/>
      <c r="N654" s="577"/>
      <c r="O654" s="577"/>
      <c r="P654" s="577"/>
      <c r="Q654" s="577"/>
      <c r="R654" s="577"/>
      <c r="S654" s="577"/>
      <c r="T654" s="577"/>
      <c r="U654" s="577"/>
      <c r="V654" s="578"/>
      <c r="W654" s="578"/>
      <c r="X654" s="578"/>
      <c r="Y654" s="578"/>
      <c r="Z654" s="578"/>
    </row>
    <row r="655" spans="1:26">
      <c r="A655" s="577"/>
      <c r="B655" s="578"/>
      <c r="C655" s="578"/>
      <c r="D655" s="578"/>
      <c r="E655" s="578"/>
      <c r="F655" s="577"/>
      <c r="G655" s="577"/>
      <c r="H655" s="577"/>
      <c r="I655" s="577"/>
      <c r="J655" s="577"/>
      <c r="K655" s="577"/>
      <c r="L655" s="577"/>
      <c r="M655" s="577"/>
      <c r="N655" s="577"/>
      <c r="O655" s="577"/>
      <c r="P655" s="577"/>
      <c r="Q655" s="577"/>
      <c r="R655" s="577"/>
      <c r="S655" s="577"/>
      <c r="T655" s="577"/>
      <c r="U655" s="577"/>
      <c r="V655" s="578"/>
      <c r="W655" s="578"/>
      <c r="X655" s="578"/>
      <c r="Y655" s="578"/>
      <c r="Z655" s="578"/>
    </row>
    <row r="656" spans="1:26">
      <c r="A656" s="577"/>
      <c r="B656" s="578"/>
      <c r="C656" s="578"/>
      <c r="D656" s="578"/>
      <c r="E656" s="578"/>
      <c r="F656" s="577"/>
      <c r="G656" s="577"/>
      <c r="H656" s="577"/>
      <c r="I656" s="577"/>
      <c r="J656" s="577"/>
      <c r="K656" s="577"/>
      <c r="L656" s="577"/>
      <c r="M656" s="577"/>
      <c r="N656" s="577"/>
      <c r="O656" s="577"/>
      <c r="P656" s="577"/>
      <c r="Q656" s="577"/>
      <c r="R656" s="577"/>
      <c r="S656" s="577"/>
      <c r="T656" s="577"/>
      <c r="U656" s="577"/>
      <c r="V656" s="578"/>
      <c r="W656" s="578"/>
      <c r="X656" s="578"/>
      <c r="Y656" s="578"/>
      <c r="Z656" s="578"/>
    </row>
    <row r="657" spans="1:26">
      <c r="A657" s="577"/>
      <c r="B657" s="578"/>
      <c r="C657" s="578"/>
      <c r="D657" s="578"/>
      <c r="E657" s="578"/>
      <c r="F657" s="577"/>
      <c r="G657" s="577"/>
      <c r="H657" s="577"/>
      <c r="I657" s="577"/>
      <c r="J657" s="577"/>
      <c r="K657" s="577"/>
      <c r="L657" s="577"/>
      <c r="M657" s="577"/>
      <c r="N657" s="577"/>
      <c r="O657" s="577"/>
      <c r="P657" s="577"/>
      <c r="Q657" s="577"/>
      <c r="R657" s="577"/>
      <c r="S657" s="577"/>
      <c r="T657" s="577"/>
      <c r="U657" s="577"/>
      <c r="V657" s="578"/>
      <c r="W657" s="578"/>
      <c r="X657" s="578"/>
      <c r="Y657" s="578"/>
      <c r="Z657" s="578"/>
    </row>
    <row r="658" spans="1:26">
      <c r="A658" s="577"/>
      <c r="B658" s="578"/>
      <c r="C658" s="578"/>
      <c r="D658" s="578"/>
      <c r="E658" s="578"/>
      <c r="F658" s="577"/>
      <c r="G658" s="577"/>
      <c r="H658" s="577"/>
      <c r="I658" s="577"/>
      <c r="J658" s="577"/>
      <c r="K658" s="577"/>
      <c r="L658" s="577"/>
      <c r="M658" s="577"/>
      <c r="N658" s="577"/>
      <c r="O658" s="577"/>
      <c r="P658" s="577"/>
      <c r="Q658" s="577"/>
      <c r="R658" s="577"/>
      <c r="S658" s="577"/>
      <c r="T658" s="577"/>
      <c r="U658" s="577"/>
      <c r="V658" s="578"/>
      <c r="W658" s="578"/>
      <c r="X658" s="578"/>
      <c r="Y658" s="578"/>
      <c r="Z658" s="578"/>
    </row>
    <row r="659" spans="1:26">
      <c r="A659" s="577"/>
      <c r="B659" s="578"/>
      <c r="C659" s="578"/>
      <c r="D659" s="578"/>
      <c r="E659" s="578"/>
      <c r="F659" s="577"/>
      <c r="G659" s="577"/>
      <c r="H659" s="577"/>
      <c r="I659" s="577"/>
      <c r="J659" s="577"/>
      <c r="K659" s="577"/>
      <c r="L659" s="577"/>
      <c r="M659" s="577"/>
      <c r="N659" s="577"/>
      <c r="O659" s="577"/>
      <c r="P659" s="577"/>
      <c r="Q659" s="577"/>
      <c r="R659" s="577"/>
      <c r="S659" s="577"/>
      <c r="T659" s="577"/>
      <c r="U659" s="577"/>
      <c r="V659" s="578"/>
      <c r="W659" s="578"/>
      <c r="X659" s="578"/>
      <c r="Y659" s="578"/>
      <c r="Z659" s="578"/>
    </row>
    <row r="660" spans="1:26">
      <c r="A660" s="577"/>
      <c r="B660" s="578"/>
      <c r="C660" s="578"/>
      <c r="D660" s="578"/>
      <c r="E660" s="578"/>
      <c r="F660" s="577"/>
      <c r="G660" s="577"/>
      <c r="H660" s="577"/>
      <c r="I660" s="577"/>
      <c r="J660" s="577"/>
      <c r="K660" s="577"/>
      <c r="L660" s="577"/>
      <c r="M660" s="577"/>
      <c r="N660" s="577"/>
      <c r="O660" s="577"/>
      <c r="P660" s="577"/>
      <c r="Q660" s="577"/>
      <c r="R660" s="577"/>
      <c r="S660" s="577"/>
      <c r="T660" s="577"/>
      <c r="U660" s="577"/>
      <c r="V660" s="578"/>
      <c r="W660" s="578"/>
      <c r="X660" s="578"/>
      <c r="Y660" s="578"/>
      <c r="Z660" s="578"/>
    </row>
    <row r="661" spans="1:26">
      <c r="A661" s="577"/>
      <c r="B661" s="578"/>
      <c r="C661" s="578"/>
      <c r="D661" s="578"/>
      <c r="E661" s="578"/>
      <c r="F661" s="577"/>
      <c r="G661" s="577"/>
      <c r="H661" s="577"/>
      <c r="I661" s="577"/>
      <c r="J661" s="577"/>
      <c r="K661" s="577"/>
      <c r="L661" s="577"/>
      <c r="M661" s="577"/>
      <c r="N661" s="577"/>
      <c r="O661" s="577"/>
      <c r="P661" s="577"/>
      <c r="Q661" s="577"/>
      <c r="R661" s="577"/>
      <c r="S661" s="577"/>
      <c r="T661" s="577"/>
      <c r="U661" s="577"/>
      <c r="V661" s="578"/>
      <c r="W661" s="578"/>
      <c r="X661" s="578"/>
      <c r="Y661" s="578"/>
      <c r="Z661" s="578"/>
    </row>
    <row r="662" spans="1:26">
      <c r="A662" s="577"/>
      <c r="B662" s="578"/>
      <c r="C662" s="578"/>
      <c r="D662" s="578"/>
      <c r="E662" s="578"/>
      <c r="F662" s="577"/>
      <c r="G662" s="577"/>
      <c r="H662" s="577"/>
      <c r="I662" s="577"/>
      <c r="J662" s="577"/>
      <c r="K662" s="577"/>
      <c r="L662" s="577"/>
      <c r="M662" s="577"/>
      <c r="N662" s="577"/>
      <c r="O662" s="577"/>
      <c r="P662" s="577"/>
      <c r="Q662" s="577"/>
      <c r="R662" s="577"/>
      <c r="S662" s="577"/>
      <c r="T662" s="577"/>
      <c r="U662" s="577"/>
      <c r="V662" s="578"/>
      <c r="W662" s="578"/>
      <c r="X662" s="578"/>
      <c r="Y662" s="578"/>
      <c r="Z662" s="578"/>
    </row>
    <row r="663" spans="1:26">
      <c r="A663" s="577"/>
      <c r="B663" s="578"/>
      <c r="C663" s="578"/>
      <c r="D663" s="578"/>
      <c r="E663" s="578"/>
      <c r="F663" s="577"/>
      <c r="G663" s="577"/>
      <c r="H663" s="577"/>
      <c r="I663" s="577"/>
      <c r="J663" s="577"/>
      <c r="K663" s="577"/>
      <c r="L663" s="577"/>
      <c r="M663" s="577"/>
      <c r="N663" s="577"/>
      <c r="O663" s="577"/>
      <c r="P663" s="577"/>
      <c r="Q663" s="577"/>
      <c r="R663" s="577"/>
      <c r="S663" s="577"/>
      <c r="T663" s="577"/>
      <c r="U663" s="577"/>
      <c r="V663" s="578"/>
      <c r="W663" s="578"/>
      <c r="X663" s="578"/>
      <c r="Y663" s="578"/>
      <c r="Z663" s="578"/>
    </row>
    <row r="664" spans="1:26">
      <c r="A664" s="577"/>
      <c r="B664" s="578"/>
      <c r="C664" s="578"/>
      <c r="D664" s="578"/>
      <c r="E664" s="578"/>
      <c r="F664" s="577"/>
      <c r="G664" s="577"/>
      <c r="H664" s="577"/>
      <c r="I664" s="577"/>
      <c r="J664" s="577"/>
      <c r="K664" s="577"/>
      <c r="L664" s="577"/>
      <c r="M664" s="577"/>
      <c r="N664" s="577"/>
      <c r="O664" s="577"/>
      <c r="P664" s="577"/>
      <c r="Q664" s="577"/>
      <c r="R664" s="577"/>
      <c r="S664" s="577"/>
      <c r="T664" s="577"/>
      <c r="U664" s="577"/>
      <c r="V664" s="578"/>
      <c r="W664" s="578"/>
      <c r="X664" s="578"/>
      <c r="Y664" s="578"/>
      <c r="Z664" s="578"/>
    </row>
    <row r="665" spans="1:26">
      <c r="A665" s="577"/>
      <c r="B665" s="578"/>
      <c r="C665" s="578"/>
      <c r="D665" s="578"/>
      <c r="E665" s="578"/>
      <c r="F665" s="577"/>
      <c r="G665" s="577"/>
      <c r="H665" s="577"/>
      <c r="I665" s="577"/>
      <c r="J665" s="577"/>
      <c r="K665" s="577"/>
      <c r="L665" s="577"/>
      <c r="M665" s="577"/>
      <c r="N665" s="577"/>
      <c r="O665" s="577"/>
      <c r="P665" s="577"/>
      <c r="Q665" s="577"/>
      <c r="R665" s="577"/>
      <c r="S665" s="577"/>
      <c r="T665" s="577"/>
      <c r="U665" s="577"/>
      <c r="V665" s="578"/>
      <c r="W665" s="578"/>
      <c r="X665" s="578"/>
      <c r="Y665" s="578"/>
      <c r="Z665" s="578"/>
    </row>
    <row r="666" spans="1:26">
      <c r="A666" s="577"/>
      <c r="B666" s="578"/>
      <c r="C666" s="578"/>
      <c r="D666" s="578"/>
      <c r="E666" s="578"/>
      <c r="F666" s="577"/>
      <c r="G666" s="577"/>
      <c r="H666" s="577"/>
      <c r="I666" s="577"/>
      <c r="J666" s="577"/>
      <c r="K666" s="577"/>
      <c r="L666" s="577"/>
      <c r="M666" s="577"/>
      <c r="N666" s="577"/>
      <c r="O666" s="577"/>
      <c r="P666" s="577"/>
      <c r="Q666" s="577"/>
      <c r="R666" s="577"/>
      <c r="S666" s="577"/>
      <c r="T666" s="577"/>
      <c r="U666" s="577"/>
      <c r="V666" s="578"/>
      <c r="W666" s="578"/>
      <c r="X666" s="578"/>
      <c r="Y666" s="578"/>
      <c r="Z666" s="578"/>
    </row>
    <row r="667" spans="1:26">
      <c r="A667" s="577"/>
      <c r="B667" s="578"/>
      <c r="C667" s="578"/>
      <c r="D667" s="578"/>
      <c r="E667" s="578"/>
      <c r="F667" s="577"/>
      <c r="G667" s="577"/>
      <c r="H667" s="577"/>
      <c r="I667" s="577"/>
      <c r="J667" s="577"/>
      <c r="K667" s="577"/>
      <c r="L667" s="577"/>
      <c r="M667" s="577"/>
      <c r="N667" s="577"/>
      <c r="O667" s="577"/>
      <c r="P667" s="577"/>
      <c r="Q667" s="577"/>
      <c r="R667" s="577"/>
      <c r="S667" s="577"/>
      <c r="T667" s="577"/>
      <c r="U667" s="577"/>
      <c r="V667" s="578"/>
      <c r="W667" s="578"/>
      <c r="X667" s="578"/>
      <c r="Y667" s="578"/>
      <c r="Z667" s="578"/>
    </row>
    <row r="668" spans="1:26">
      <c r="A668" s="577"/>
      <c r="B668" s="578"/>
      <c r="C668" s="578"/>
      <c r="D668" s="578"/>
      <c r="E668" s="578"/>
      <c r="F668" s="577"/>
      <c r="G668" s="577"/>
      <c r="H668" s="577"/>
      <c r="I668" s="577"/>
      <c r="J668" s="577"/>
      <c r="K668" s="577"/>
      <c r="L668" s="577"/>
      <c r="M668" s="577"/>
      <c r="N668" s="577"/>
      <c r="O668" s="577"/>
      <c r="P668" s="577"/>
      <c r="Q668" s="577"/>
      <c r="R668" s="577"/>
      <c r="S668" s="577"/>
      <c r="T668" s="577"/>
      <c r="U668" s="577"/>
      <c r="V668" s="578"/>
      <c r="W668" s="578"/>
      <c r="X668" s="578"/>
      <c r="Y668" s="578"/>
      <c r="Z668" s="578"/>
    </row>
    <row r="669" spans="1:26">
      <c r="A669" s="577"/>
      <c r="B669" s="578"/>
      <c r="C669" s="578"/>
      <c r="D669" s="578"/>
      <c r="E669" s="578"/>
      <c r="F669" s="577"/>
      <c r="G669" s="577"/>
      <c r="H669" s="577"/>
      <c r="I669" s="577"/>
      <c r="J669" s="577"/>
      <c r="K669" s="577"/>
      <c r="L669" s="577"/>
      <c r="M669" s="577"/>
      <c r="N669" s="577"/>
      <c r="O669" s="577"/>
      <c r="P669" s="577"/>
      <c r="Q669" s="577"/>
      <c r="R669" s="577"/>
      <c r="S669" s="577"/>
      <c r="T669" s="577"/>
      <c r="U669" s="577"/>
      <c r="V669" s="578"/>
      <c r="W669" s="578"/>
      <c r="X669" s="578"/>
      <c r="Y669" s="578"/>
      <c r="Z669" s="578"/>
    </row>
    <row r="670" spans="1:26">
      <c r="A670" s="577"/>
      <c r="B670" s="578"/>
      <c r="C670" s="578"/>
      <c r="D670" s="578"/>
      <c r="E670" s="578"/>
      <c r="F670" s="577"/>
      <c r="G670" s="577"/>
      <c r="H670" s="577"/>
      <c r="I670" s="577"/>
      <c r="J670" s="577"/>
      <c r="K670" s="577"/>
      <c r="L670" s="577"/>
      <c r="M670" s="577"/>
      <c r="N670" s="577"/>
      <c r="O670" s="577"/>
      <c r="P670" s="577"/>
      <c r="Q670" s="577"/>
      <c r="R670" s="577"/>
      <c r="S670" s="577"/>
      <c r="T670" s="577"/>
      <c r="U670" s="577"/>
      <c r="V670" s="578"/>
      <c r="W670" s="578"/>
      <c r="X670" s="578"/>
      <c r="Y670" s="578"/>
      <c r="Z670" s="578"/>
    </row>
    <row r="671" spans="1:26">
      <c r="A671" s="577"/>
      <c r="B671" s="578"/>
      <c r="C671" s="578"/>
      <c r="D671" s="578"/>
      <c r="E671" s="578"/>
      <c r="F671" s="577"/>
      <c r="G671" s="577"/>
      <c r="H671" s="577"/>
      <c r="I671" s="577"/>
      <c r="J671" s="577"/>
      <c r="K671" s="577"/>
      <c r="L671" s="577"/>
      <c r="M671" s="577"/>
      <c r="N671" s="577"/>
      <c r="O671" s="577"/>
      <c r="P671" s="577"/>
      <c r="Q671" s="577"/>
      <c r="R671" s="577"/>
      <c r="S671" s="577"/>
      <c r="T671" s="577"/>
      <c r="U671" s="577"/>
      <c r="V671" s="578"/>
      <c r="W671" s="578"/>
      <c r="X671" s="578"/>
      <c r="Y671" s="578"/>
      <c r="Z671" s="578"/>
    </row>
    <row r="672" spans="1:26">
      <c r="A672" s="577"/>
      <c r="B672" s="578"/>
      <c r="C672" s="578"/>
      <c r="D672" s="578"/>
      <c r="E672" s="578"/>
      <c r="F672" s="577"/>
      <c r="G672" s="577"/>
      <c r="H672" s="577"/>
      <c r="I672" s="577"/>
      <c r="J672" s="577"/>
      <c r="K672" s="577"/>
      <c r="L672" s="577"/>
      <c r="M672" s="577"/>
      <c r="N672" s="577"/>
      <c r="O672" s="577"/>
      <c r="P672" s="577"/>
      <c r="Q672" s="577"/>
      <c r="R672" s="577"/>
      <c r="S672" s="577"/>
      <c r="T672" s="577"/>
      <c r="U672" s="577"/>
      <c r="V672" s="578"/>
      <c r="W672" s="578"/>
      <c r="X672" s="578"/>
      <c r="Y672" s="578"/>
      <c r="Z672" s="578"/>
    </row>
    <row r="673" spans="1:26">
      <c r="A673" s="577"/>
      <c r="B673" s="578"/>
      <c r="C673" s="578"/>
      <c r="D673" s="578"/>
      <c r="E673" s="578"/>
      <c r="F673" s="577"/>
      <c r="G673" s="577"/>
      <c r="H673" s="577"/>
      <c r="I673" s="577"/>
      <c r="J673" s="577"/>
      <c r="K673" s="577"/>
      <c r="L673" s="577"/>
      <c r="M673" s="577"/>
      <c r="N673" s="577"/>
      <c r="O673" s="577"/>
      <c r="P673" s="577"/>
      <c r="Q673" s="577"/>
      <c r="R673" s="577"/>
      <c r="S673" s="577"/>
      <c r="T673" s="577"/>
      <c r="U673" s="577"/>
      <c r="V673" s="578"/>
      <c r="W673" s="578"/>
      <c r="X673" s="578"/>
      <c r="Y673" s="578"/>
      <c r="Z673" s="578"/>
    </row>
    <row r="674" spans="1:26">
      <c r="A674" s="577"/>
      <c r="B674" s="578"/>
      <c r="C674" s="578"/>
      <c r="D674" s="578"/>
      <c r="E674" s="578"/>
      <c r="F674" s="577"/>
      <c r="G674" s="577"/>
      <c r="H674" s="577"/>
      <c r="I674" s="577"/>
      <c r="J674" s="577"/>
      <c r="K674" s="577"/>
      <c r="L674" s="577"/>
      <c r="M674" s="577"/>
      <c r="N674" s="577"/>
      <c r="O674" s="577"/>
      <c r="P674" s="577"/>
      <c r="Q674" s="577"/>
      <c r="R674" s="577"/>
      <c r="S674" s="577"/>
      <c r="T674" s="577"/>
      <c r="U674" s="577"/>
      <c r="V674" s="578"/>
      <c r="W674" s="578"/>
      <c r="X674" s="578"/>
      <c r="Y674" s="578"/>
      <c r="Z674" s="578"/>
    </row>
    <row r="675" spans="1:26">
      <c r="A675" s="577"/>
      <c r="B675" s="578"/>
      <c r="C675" s="578"/>
      <c r="D675" s="578"/>
      <c r="E675" s="578"/>
      <c r="F675" s="577"/>
      <c r="G675" s="577"/>
      <c r="H675" s="577"/>
      <c r="I675" s="577"/>
      <c r="J675" s="577"/>
      <c r="K675" s="577"/>
      <c r="L675" s="577"/>
      <c r="M675" s="577"/>
      <c r="N675" s="577"/>
      <c r="O675" s="577"/>
      <c r="P675" s="577"/>
      <c r="Q675" s="577"/>
      <c r="R675" s="577"/>
      <c r="S675" s="577"/>
      <c r="T675" s="577"/>
      <c r="U675" s="577"/>
      <c r="V675" s="578"/>
      <c r="W675" s="578"/>
      <c r="X675" s="578"/>
      <c r="Y675" s="578"/>
      <c r="Z675" s="578"/>
    </row>
    <row r="676" spans="1:26">
      <c r="A676" s="577"/>
      <c r="B676" s="578"/>
      <c r="C676" s="578"/>
      <c r="D676" s="578"/>
      <c r="E676" s="578"/>
      <c r="F676" s="577"/>
      <c r="G676" s="577"/>
      <c r="H676" s="577"/>
      <c r="I676" s="577"/>
      <c r="J676" s="577"/>
      <c r="K676" s="577"/>
      <c r="L676" s="577"/>
      <c r="M676" s="577"/>
      <c r="N676" s="577"/>
      <c r="O676" s="577"/>
      <c r="P676" s="577"/>
      <c r="Q676" s="577"/>
      <c r="R676" s="577"/>
      <c r="S676" s="577"/>
      <c r="T676" s="577"/>
      <c r="U676" s="577"/>
      <c r="V676" s="578"/>
      <c r="W676" s="578"/>
      <c r="X676" s="578"/>
      <c r="Y676" s="578"/>
      <c r="Z676" s="578"/>
    </row>
    <row r="677" spans="1:26">
      <c r="A677" s="577"/>
      <c r="B677" s="578"/>
      <c r="C677" s="578"/>
      <c r="D677" s="578"/>
      <c r="E677" s="578"/>
      <c r="F677" s="577"/>
      <c r="G677" s="577"/>
      <c r="H677" s="577"/>
      <c r="I677" s="577"/>
      <c r="J677" s="577"/>
      <c r="K677" s="577"/>
      <c r="L677" s="577"/>
      <c r="M677" s="577"/>
      <c r="N677" s="577"/>
      <c r="O677" s="577"/>
      <c r="P677" s="577"/>
      <c r="Q677" s="577"/>
      <c r="R677" s="577"/>
      <c r="S677" s="577"/>
      <c r="T677" s="577"/>
      <c r="U677" s="577"/>
      <c r="V677" s="578"/>
      <c r="W677" s="578"/>
      <c r="X677" s="578"/>
      <c r="Y677" s="578"/>
      <c r="Z677" s="578"/>
    </row>
    <row r="678" spans="1:26">
      <c r="A678" s="577"/>
      <c r="B678" s="578"/>
      <c r="C678" s="578"/>
      <c r="D678" s="578"/>
      <c r="E678" s="578"/>
      <c r="F678" s="577"/>
      <c r="G678" s="577"/>
      <c r="H678" s="577"/>
      <c r="I678" s="577"/>
      <c r="J678" s="577"/>
      <c r="K678" s="577"/>
      <c r="L678" s="577"/>
      <c r="M678" s="577"/>
      <c r="N678" s="577"/>
      <c r="O678" s="577"/>
      <c r="P678" s="577"/>
      <c r="Q678" s="577"/>
      <c r="R678" s="577"/>
      <c r="S678" s="577"/>
      <c r="T678" s="577"/>
      <c r="U678" s="577"/>
      <c r="V678" s="578"/>
      <c r="W678" s="578"/>
      <c r="X678" s="578"/>
      <c r="Y678" s="578"/>
      <c r="Z678" s="578"/>
    </row>
    <row r="679" spans="1:26">
      <c r="A679" s="577"/>
      <c r="B679" s="578"/>
      <c r="C679" s="578"/>
      <c r="D679" s="578"/>
      <c r="E679" s="578"/>
      <c r="F679" s="577"/>
      <c r="G679" s="577"/>
      <c r="H679" s="577"/>
      <c r="I679" s="577"/>
      <c r="J679" s="577"/>
      <c r="K679" s="577"/>
      <c r="L679" s="577"/>
      <c r="M679" s="577"/>
      <c r="N679" s="577"/>
      <c r="O679" s="577"/>
      <c r="P679" s="577"/>
      <c r="Q679" s="577"/>
      <c r="R679" s="577"/>
      <c r="S679" s="577"/>
      <c r="T679" s="577"/>
      <c r="U679" s="577"/>
      <c r="V679" s="578"/>
      <c r="W679" s="578"/>
      <c r="X679" s="578"/>
      <c r="Y679" s="578"/>
      <c r="Z679" s="578"/>
    </row>
    <row r="680" spans="1:26">
      <c r="A680" s="577"/>
      <c r="B680" s="578"/>
      <c r="C680" s="578"/>
      <c r="D680" s="578"/>
      <c r="E680" s="578"/>
      <c r="F680" s="577"/>
      <c r="G680" s="577"/>
      <c r="H680" s="577"/>
      <c r="I680" s="577"/>
      <c r="J680" s="577"/>
      <c r="K680" s="577"/>
      <c r="L680" s="577"/>
      <c r="M680" s="577"/>
      <c r="N680" s="577"/>
      <c r="O680" s="577"/>
      <c r="P680" s="577"/>
      <c r="Q680" s="577"/>
      <c r="R680" s="577"/>
      <c r="S680" s="577"/>
      <c r="T680" s="577"/>
      <c r="U680" s="577"/>
      <c r="V680" s="578"/>
      <c r="W680" s="578"/>
      <c r="X680" s="578"/>
      <c r="Y680" s="578"/>
      <c r="Z680" s="578"/>
    </row>
    <row r="681" spans="1:26">
      <c r="A681" s="577"/>
      <c r="B681" s="578"/>
      <c r="C681" s="578"/>
      <c r="D681" s="578"/>
      <c r="E681" s="578"/>
      <c r="F681" s="577"/>
      <c r="G681" s="577"/>
      <c r="H681" s="577"/>
      <c r="I681" s="577"/>
      <c r="J681" s="577"/>
      <c r="K681" s="577"/>
      <c r="L681" s="577"/>
      <c r="M681" s="577"/>
      <c r="N681" s="577"/>
      <c r="O681" s="577"/>
      <c r="P681" s="577"/>
      <c r="Q681" s="577"/>
      <c r="R681" s="577"/>
      <c r="S681" s="577"/>
      <c r="T681" s="577"/>
      <c r="U681" s="577"/>
      <c r="V681" s="578"/>
      <c r="W681" s="578"/>
      <c r="X681" s="578"/>
      <c r="Y681" s="578"/>
      <c r="Z681" s="578"/>
    </row>
    <row r="682" spans="1:26">
      <c r="A682" s="577"/>
      <c r="B682" s="578"/>
      <c r="C682" s="578"/>
      <c r="D682" s="578"/>
      <c r="E682" s="578"/>
      <c r="F682" s="577"/>
      <c r="G682" s="577"/>
      <c r="H682" s="577"/>
      <c r="I682" s="577"/>
      <c r="J682" s="577"/>
      <c r="K682" s="577"/>
      <c r="L682" s="577"/>
      <c r="M682" s="577"/>
      <c r="N682" s="577"/>
      <c r="O682" s="577"/>
      <c r="P682" s="577"/>
      <c r="Q682" s="577"/>
      <c r="R682" s="577"/>
      <c r="S682" s="577"/>
      <c r="T682" s="577"/>
      <c r="U682" s="577"/>
      <c r="V682" s="578"/>
      <c r="W682" s="578"/>
      <c r="X682" s="578"/>
      <c r="Y682" s="578"/>
      <c r="Z682" s="578"/>
    </row>
    <row r="683" spans="1:26">
      <c r="A683" s="577"/>
      <c r="B683" s="578"/>
      <c r="C683" s="578"/>
      <c r="D683" s="578"/>
      <c r="E683" s="578"/>
      <c r="F683" s="577"/>
      <c r="G683" s="577"/>
      <c r="H683" s="577"/>
      <c r="I683" s="577"/>
      <c r="J683" s="577"/>
      <c r="K683" s="577"/>
      <c r="L683" s="577"/>
      <c r="M683" s="577"/>
      <c r="N683" s="577"/>
      <c r="O683" s="577"/>
      <c r="P683" s="577"/>
      <c r="Q683" s="577"/>
      <c r="R683" s="577"/>
      <c r="S683" s="577"/>
      <c r="T683" s="577"/>
      <c r="U683" s="577"/>
      <c r="V683" s="578"/>
      <c r="W683" s="578"/>
      <c r="X683" s="578"/>
      <c r="Y683" s="578"/>
      <c r="Z683" s="578"/>
    </row>
    <row r="684" spans="1:26">
      <c r="A684" s="577"/>
      <c r="B684" s="578"/>
      <c r="C684" s="578"/>
      <c r="D684" s="578"/>
      <c r="E684" s="578"/>
      <c r="F684" s="577"/>
      <c r="G684" s="577"/>
      <c r="H684" s="577"/>
      <c r="I684" s="577"/>
      <c r="J684" s="577"/>
      <c r="K684" s="577"/>
      <c r="L684" s="577"/>
      <c r="M684" s="577"/>
      <c r="N684" s="577"/>
      <c r="O684" s="577"/>
      <c r="P684" s="577"/>
      <c r="Q684" s="577"/>
      <c r="R684" s="577"/>
      <c r="S684" s="577"/>
      <c r="T684" s="577"/>
      <c r="U684" s="577"/>
      <c r="V684" s="578"/>
      <c r="W684" s="578"/>
      <c r="X684" s="578"/>
      <c r="Y684" s="578"/>
      <c r="Z684" s="578"/>
    </row>
    <row r="685" spans="1:26">
      <c r="A685" s="577"/>
      <c r="B685" s="578"/>
      <c r="C685" s="578"/>
      <c r="D685" s="578"/>
      <c r="E685" s="578"/>
      <c r="F685" s="577"/>
      <c r="G685" s="577"/>
      <c r="H685" s="577"/>
      <c r="I685" s="577"/>
      <c r="J685" s="577"/>
      <c r="K685" s="577"/>
      <c r="L685" s="577"/>
      <c r="M685" s="577"/>
      <c r="N685" s="577"/>
      <c r="O685" s="577"/>
      <c r="P685" s="577"/>
      <c r="Q685" s="577"/>
      <c r="R685" s="577"/>
      <c r="S685" s="577"/>
      <c r="T685" s="577"/>
      <c r="U685" s="577"/>
      <c r="V685" s="578"/>
      <c r="W685" s="578"/>
      <c r="X685" s="578"/>
      <c r="Y685" s="578"/>
      <c r="Z685" s="578"/>
    </row>
    <row r="686" spans="1:26">
      <c r="A686" s="577"/>
      <c r="B686" s="578"/>
      <c r="C686" s="578"/>
      <c r="D686" s="578"/>
      <c r="E686" s="578"/>
      <c r="F686" s="577"/>
      <c r="G686" s="577"/>
      <c r="H686" s="577"/>
      <c r="I686" s="577"/>
      <c r="J686" s="577"/>
      <c r="K686" s="577"/>
      <c r="L686" s="577"/>
      <c r="M686" s="577"/>
      <c r="N686" s="577"/>
      <c r="O686" s="577"/>
      <c r="P686" s="577"/>
      <c r="Q686" s="577"/>
      <c r="R686" s="577"/>
      <c r="S686" s="577"/>
      <c r="T686" s="577"/>
      <c r="U686" s="577"/>
      <c r="V686" s="578"/>
      <c r="W686" s="578"/>
      <c r="X686" s="578"/>
      <c r="Y686" s="578"/>
      <c r="Z686" s="578"/>
    </row>
    <row r="687" spans="1:26">
      <c r="A687" s="577"/>
      <c r="B687" s="578"/>
      <c r="C687" s="578"/>
      <c r="D687" s="578"/>
      <c r="E687" s="578"/>
      <c r="F687" s="577"/>
      <c r="G687" s="577"/>
      <c r="H687" s="577"/>
      <c r="I687" s="577"/>
      <c r="J687" s="577"/>
      <c r="K687" s="577"/>
      <c r="L687" s="577"/>
      <c r="M687" s="577"/>
      <c r="N687" s="577"/>
      <c r="O687" s="577"/>
      <c r="P687" s="577"/>
      <c r="Q687" s="577"/>
      <c r="R687" s="577"/>
      <c r="S687" s="577"/>
      <c r="T687" s="577"/>
      <c r="U687" s="577"/>
      <c r="V687" s="578"/>
      <c r="W687" s="578"/>
      <c r="X687" s="578"/>
      <c r="Y687" s="578"/>
      <c r="Z687" s="578"/>
    </row>
    <row r="688" spans="1:26">
      <c r="A688" s="577"/>
      <c r="B688" s="578"/>
      <c r="C688" s="578"/>
      <c r="D688" s="578"/>
      <c r="E688" s="578"/>
      <c r="F688" s="577"/>
      <c r="G688" s="577"/>
      <c r="H688" s="577"/>
      <c r="I688" s="577"/>
      <c r="J688" s="577"/>
      <c r="K688" s="577"/>
      <c r="L688" s="577"/>
      <c r="M688" s="577"/>
      <c r="N688" s="577"/>
      <c r="O688" s="577"/>
      <c r="P688" s="577"/>
      <c r="Q688" s="577"/>
      <c r="R688" s="577"/>
      <c r="S688" s="577"/>
      <c r="T688" s="577"/>
      <c r="U688" s="577"/>
      <c r="V688" s="578"/>
      <c r="W688" s="578"/>
      <c r="X688" s="578"/>
      <c r="Y688" s="578"/>
      <c r="Z688" s="578"/>
    </row>
    <row r="689" spans="1:26">
      <c r="A689" s="577"/>
      <c r="B689" s="578"/>
      <c r="C689" s="578"/>
      <c r="D689" s="578"/>
      <c r="E689" s="578"/>
      <c r="F689" s="577"/>
      <c r="G689" s="577"/>
      <c r="H689" s="577"/>
      <c r="I689" s="577"/>
      <c r="J689" s="577"/>
      <c r="K689" s="577"/>
      <c r="L689" s="577"/>
      <c r="M689" s="577"/>
      <c r="N689" s="577"/>
      <c r="O689" s="577"/>
      <c r="P689" s="577"/>
      <c r="Q689" s="577"/>
      <c r="R689" s="577"/>
      <c r="S689" s="577"/>
      <c r="T689" s="577"/>
      <c r="U689" s="577"/>
      <c r="V689" s="578"/>
      <c r="W689" s="578"/>
      <c r="X689" s="578"/>
      <c r="Y689" s="578"/>
      <c r="Z689" s="578"/>
    </row>
    <row r="690" spans="1:26">
      <c r="A690" s="577"/>
      <c r="B690" s="578"/>
      <c r="C690" s="578"/>
      <c r="D690" s="578"/>
      <c r="E690" s="578"/>
      <c r="F690" s="577"/>
      <c r="G690" s="577"/>
      <c r="H690" s="577"/>
      <c r="I690" s="577"/>
      <c r="J690" s="577"/>
      <c r="K690" s="577"/>
      <c r="L690" s="577"/>
      <c r="M690" s="577"/>
      <c r="N690" s="577"/>
      <c r="O690" s="577"/>
      <c r="P690" s="577"/>
      <c r="Q690" s="577"/>
      <c r="R690" s="577"/>
      <c r="S690" s="577"/>
      <c r="T690" s="577"/>
      <c r="U690" s="577"/>
      <c r="V690" s="578"/>
      <c r="W690" s="578"/>
      <c r="X690" s="578"/>
      <c r="Y690" s="578"/>
      <c r="Z690" s="578"/>
    </row>
    <row r="691" spans="1:26">
      <c r="A691" s="577"/>
      <c r="B691" s="578"/>
      <c r="C691" s="578"/>
      <c r="D691" s="578"/>
      <c r="E691" s="578"/>
      <c r="F691" s="577"/>
      <c r="G691" s="577"/>
      <c r="H691" s="577"/>
      <c r="I691" s="577"/>
      <c r="J691" s="577"/>
      <c r="K691" s="577"/>
      <c r="L691" s="577"/>
      <c r="M691" s="577"/>
      <c r="N691" s="577"/>
      <c r="O691" s="577"/>
      <c r="P691" s="577"/>
      <c r="Q691" s="577"/>
      <c r="R691" s="577"/>
      <c r="S691" s="577"/>
      <c r="T691" s="577"/>
      <c r="U691" s="577"/>
      <c r="V691" s="578"/>
      <c r="W691" s="578"/>
      <c r="X691" s="578"/>
      <c r="Y691" s="578"/>
      <c r="Z691" s="578"/>
    </row>
    <row r="692" spans="1:26">
      <c r="A692" s="577"/>
      <c r="B692" s="578"/>
      <c r="C692" s="578"/>
      <c r="D692" s="578"/>
      <c r="E692" s="578"/>
      <c r="F692" s="577"/>
      <c r="G692" s="577"/>
      <c r="H692" s="577"/>
      <c r="I692" s="577"/>
      <c r="J692" s="577"/>
      <c r="K692" s="577"/>
      <c r="L692" s="577"/>
      <c r="M692" s="577"/>
      <c r="N692" s="577"/>
      <c r="O692" s="577"/>
      <c r="P692" s="577"/>
      <c r="Q692" s="577"/>
      <c r="R692" s="577"/>
      <c r="S692" s="577"/>
      <c r="T692" s="577"/>
      <c r="U692" s="577"/>
      <c r="V692" s="578"/>
      <c r="W692" s="578"/>
      <c r="X692" s="578"/>
      <c r="Y692" s="578"/>
      <c r="Z692" s="578"/>
    </row>
    <row r="693" spans="1:26">
      <c r="A693" s="577"/>
      <c r="B693" s="578"/>
      <c r="C693" s="578"/>
      <c r="D693" s="578"/>
      <c r="E693" s="578"/>
      <c r="F693" s="577"/>
      <c r="G693" s="577"/>
      <c r="H693" s="577"/>
      <c r="I693" s="577"/>
      <c r="J693" s="577"/>
      <c r="K693" s="577"/>
      <c r="L693" s="577"/>
      <c r="M693" s="577"/>
      <c r="N693" s="577"/>
      <c r="O693" s="577"/>
      <c r="P693" s="577"/>
      <c r="Q693" s="577"/>
      <c r="R693" s="577"/>
      <c r="S693" s="577"/>
      <c r="T693" s="577"/>
      <c r="U693" s="577"/>
      <c r="V693" s="578"/>
      <c r="W693" s="578"/>
      <c r="X693" s="578"/>
      <c r="Y693" s="578"/>
      <c r="Z693" s="578"/>
    </row>
    <row r="694" spans="1:26">
      <c r="A694" s="577"/>
      <c r="B694" s="578"/>
      <c r="C694" s="578"/>
      <c r="D694" s="578"/>
      <c r="E694" s="578"/>
      <c r="F694" s="577"/>
      <c r="G694" s="577"/>
      <c r="H694" s="577"/>
      <c r="I694" s="577"/>
      <c r="J694" s="577"/>
      <c r="K694" s="577"/>
      <c r="L694" s="577"/>
      <c r="M694" s="577"/>
      <c r="N694" s="577"/>
      <c r="O694" s="577"/>
      <c r="P694" s="577"/>
      <c r="Q694" s="577"/>
      <c r="R694" s="577"/>
      <c r="S694" s="577"/>
      <c r="T694" s="577"/>
      <c r="U694" s="577"/>
      <c r="V694" s="578"/>
      <c r="W694" s="578"/>
      <c r="X694" s="578"/>
      <c r="Y694" s="578"/>
      <c r="Z694" s="578"/>
    </row>
    <row r="695" spans="1:26">
      <c r="A695" s="577"/>
      <c r="B695" s="578"/>
      <c r="C695" s="578"/>
      <c r="D695" s="578"/>
      <c r="E695" s="578"/>
      <c r="F695" s="577"/>
      <c r="G695" s="577"/>
      <c r="H695" s="577"/>
      <c r="I695" s="577"/>
      <c r="J695" s="577"/>
      <c r="K695" s="577"/>
      <c r="L695" s="577"/>
      <c r="M695" s="577"/>
      <c r="N695" s="577"/>
      <c r="O695" s="577"/>
      <c r="P695" s="577"/>
      <c r="Q695" s="577"/>
      <c r="R695" s="577"/>
      <c r="S695" s="577"/>
      <c r="T695" s="577"/>
      <c r="U695" s="577"/>
      <c r="V695" s="578"/>
      <c r="W695" s="578"/>
      <c r="X695" s="578"/>
      <c r="Y695" s="578"/>
      <c r="Z695" s="578"/>
    </row>
    <row r="696" spans="1:26">
      <c r="A696" s="577"/>
      <c r="B696" s="578"/>
      <c r="C696" s="578"/>
      <c r="D696" s="578"/>
      <c r="E696" s="578"/>
      <c r="F696" s="577"/>
      <c r="G696" s="577"/>
      <c r="H696" s="577"/>
      <c r="I696" s="577"/>
      <c r="J696" s="577"/>
      <c r="K696" s="577"/>
      <c r="L696" s="577"/>
      <c r="M696" s="577"/>
      <c r="N696" s="577"/>
      <c r="O696" s="577"/>
      <c r="P696" s="577"/>
      <c r="Q696" s="577"/>
      <c r="R696" s="577"/>
      <c r="S696" s="577"/>
      <c r="T696" s="577"/>
      <c r="U696" s="577"/>
      <c r="V696" s="578"/>
      <c r="W696" s="578"/>
      <c r="X696" s="578"/>
      <c r="Y696" s="578"/>
      <c r="Z696" s="578"/>
    </row>
    <row r="697" spans="1:26">
      <c r="A697" s="577"/>
      <c r="B697" s="578"/>
      <c r="C697" s="578"/>
      <c r="D697" s="578"/>
      <c r="E697" s="578"/>
      <c r="F697" s="577"/>
      <c r="G697" s="577"/>
      <c r="H697" s="577"/>
      <c r="I697" s="577"/>
      <c r="J697" s="577"/>
      <c r="K697" s="577"/>
      <c r="L697" s="577"/>
      <c r="M697" s="577"/>
      <c r="N697" s="577"/>
      <c r="O697" s="577"/>
      <c r="P697" s="577"/>
      <c r="Q697" s="577"/>
      <c r="R697" s="577"/>
      <c r="S697" s="577"/>
      <c r="T697" s="577"/>
      <c r="U697" s="577"/>
      <c r="V697" s="578"/>
      <c r="W697" s="578"/>
      <c r="X697" s="578"/>
      <c r="Y697" s="578"/>
      <c r="Z697" s="578"/>
    </row>
    <row r="698" spans="1:26">
      <c r="A698" s="577"/>
      <c r="B698" s="578"/>
      <c r="C698" s="578"/>
      <c r="D698" s="578"/>
      <c r="E698" s="578"/>
      <c r="F698" s="577"/>
      <c r="G698" s="577"/>
      <c r="H698" s="577"/>
      <c r="I698" s="577"/>
      <c r="J698" s="577"/>
      <c r="K698" s="577"/>
      <c r="L698" s="577"/>
      <c r="M698" s="577"/>
      <c r="N698" s="577"/>
      <c r="O698" s="577"/>
      <c r="P698" s="577"/>
      <c r="Q698" s="577"/>
      <c r="R698" s="577"/>
      <c r="S698" s="577"/>
      <c r="T698" s="577"/>
      <c r="U698" s="577"/>
      <c r="V698" s="578"/>
      <c r="W698" s="578"/>
      <c r="X698" s="578"/>
      <c r="Y698" s="578"/>
      <c r="Z698" s="578"/>
    </row>
    <row r="699" spans="1:26">
      <c r="A699" s="577"/>
      <c r="B699" s="578"/>
      <c r="C699" s="578"/>
      <c r="D699" s="578"/>
      <c r="E699" s="578"/>
      <c r="F699" s="577"/>
      <c r="G699" s="577"/>
      <c r="H699" s="577"/>
      <c r="I699" s="577"/>
      <c r="J699" s="577"/>
      <c r="K699" s="577"/>
      <c r="L699" s="577"/>
      <c r="M699" s="577"/>
      <c r="N699" s="577"/>
      <c r="O699" s="577"/>
      <c r="P699" s="577"/>
      <c r="Q699" s="577"/>
      <c r="R699" s="577"/>
      <c r="S699" s="577"/>
      <c r="T699" s="577"/>
      <c r="U699" s="577"/>
      <c r="V699" s="578"/>
      <c r="W699" s="578"/>
      <c r="X699" s="578"/>
      <c r="Y699" s="578"/>
      <c r="Z699" s="578"/>
    </row>
    <row r="700" spans="1:26">
      <c r="A700" s="577"/>
      <c r="B700" s="578"/>
      <c r="C700" s="578"/>
      <c r="D700" s="578"/>
      <c r="E700" s="578"/>
      <c r="F700" s="577"/>
      <c r="G700" s="577"/>
      <c r="H700" s="577"/>
      <c r="I700" s="577"/>
      <c r="J700" s="577"/>
      <c r="K700" s="577"/>
      <c r="L700" s="577"/>
      <c r="M700" s="577"/>
      <c r="N700" s="577"/>
      <c r="O700" s="577"/>
      <c r="P700" s="577"/>
      <c r="Q700" s="577"/>
      <c r="R700" s="577"/>
      <c r="S700" s="577"/>
      <c r="T700" s="577"/>
      <c r="U700" s="577"/>
      <c r="V700" s="578"/>
      <c r="W700" s="578"/>
      <c r="X700" s="578"/>
      <c r="Y700" s="578"/>
      <c r="Z700" s="578"/>
    </row>
    <row r="701" spans="1:26">
      <c r="A701" s="577"/>
      <c r="B701" s="578"/>
      <c r="C701" s="578"/>
      <c r="D701" s="578"/>
      <c r="E701" s="578"/>
      <c r="F701" s="577"/>
      <c r="G701" s="577"/>
      <c r="H701" s="577"/>
      <c r="I701" s="577"/>
      <c r="J701" s="577"/>
      <c r="K701" s="577"/>
      <c r="L701" s="577"/>
      <c r="M701" s="577"/>
      <c r="N701" s="577"/>
      <c r="O701" s="577"/>
      <c r="P701" s="577"/>
      <c r="Q701" s="577"/>
      <c r="R701" s="577"/>
      <c r="S701" s="577"/>
      <c r="T701" s="577"/>
      <c r="U701" s="577"/>
      <c r="V701" s="578"/>
      <c r="W701" s="578"/>
      <c r="X701" s="578"/>
      <c r="Y701" s="578"/>
      <c r="Z701" s="578"/>
    </row>
    <row r="702" spans="1:26">
      <c r="A702" s="577"/>
      <c r="B702" s="578"/>
      <c r="C702" s="578"/>
      <c r="D702" s="578"/>
      <c r="E702" s="578"/>
      <c r="F702" s="577"/>
      <c r="G702" s="577"/>
      <c r="H702" s="577"/>
      <c r="I702" s="577"/>
      <c r="J702" s="577"/>
      <c r="K702" s="577"/>
      <c r="L702" s="577"/>
      <c r="M702" s="577"/>
      <c r="N702" s="577"/>
      <c r="O702" s="577"/>
      <c r="P702" s="577"/>
      <c r="Q702" s="577"/>
      <c r="R702" s="577"/>
      <c r="S702" s="577"/>
      <c r="T702" s="577"/>
      <c r="U702" s="577"/>
      <c r="V702" s="578"/>
      <c r="W702" s="578"/>
      <c r="X702" s="578"/>
      <c r="Y702" s="578"/>
      <c r="Z702" s="578"/>
    </row>
    <row r="703" spans="1:26">
      <c r="A703" s="577"/>
      <c r="B703" s="578"/>
      <c r="C703" s="578"/>
      <c r="D703" s="578"/>
      <c r="E703" s="578"/>
      <c r="F703" s="577"/>
      <c r="G703" s="577"/>
      <c r="H703" s="577"/>
      <c r="I703" s="577"/>
      <c r="J703" s="577"/>
      <c r="K703" s="577"/>
      <c r="L703" s="577"/>
      <c r="M703" s="577"/>
      <c r="N703" s="577"/>
      <c r="O703" s="577"/>
      <c r="P703" s="577"/>
      <c r="Q703" s="577"/>
      <c r="R703" s="577"/>
      <c r="S703" s="577"/>
      <c r="T703" s="577"/>
      <c r="U703" s="577"/>
      <c r="V703" s="578"/>
      <c r="W703" s="578"/>
      <c r="X703" s="578"/>
      <c r="Y703" s="578"/>
      <c r="Z703" s="578"/>
    </row>
    <row r="704" spans="1:26">
      <c r="A704" s="577"/>
      <c r="B704" s="578"/>
      <c r="C704" s="578"/>
      <c r="D704" s="578"/>
      <c r="E704" s="578"/>
      <c r="F704" s="577"/>
      <c r="G704" s="577"/>
      <c r="H704" s="577"/>
      <c r="I704" s="577"/>
      <c r="J704" s="577"/>
      <c r="K704" s="577"/>
      <c r="L704" s="577"/>
      <c r="M704" s="577"/>
      <c r="N704" s="577"/>
      <c r="O704" s="577"/>
      <c r="P704" s="577"/>
      <c r="Q704" s="577"/>
      <c r="R704" s="577"/>
      <c r="S704" s="577"/>
      <c r="T704" s="577"/>
      <c r="U704" s="577"/>
      <c r="V704" s="578"/>
      <c r="W704" s="578"/>
      <c r="X704" s="578"/>
      <c r="Y704" s="578"/>
      <c r="Z704" s="578"/>
    </row>
    <row r="705" spans="1:26">
      <c r="A705" s="577"/>
      <c r="B705" s="578"/>
      <c r="C705" s="578"/>
      <c r="D705" s="578"/>
      <c r="E705" s="578"/>
      <c r="F705" s="577"/>
      <c r="G705" s="577"/>
      <c r="H705" s="577"/>
      <c r="I705" s="577"/>
      <c r="J705" s="577"/>
      <c r="K705" s="577"/>
      <c r="L705" s="577"/>
      <c r="M705" s="577"/>
      <c r="N705" s="577"/>
      <c r="O705" s="577"/>
      <c r="P705" s="577"/>
      <c r="Q705" s="577"/>
      <c r="R705" s="577"/>
      <c r="S705" s="577"/>
      <c r="T705" s="577"/>
      <c r="U705" s="577"/>
      <c r="V705" s="578"/>
      <c r="W705" s="578"/>
      <c r="X705" s="578"/>
      <c r="Y705" s="578"/>
      <c r="Z705" s="578"/>
    </row>
    <row r="706" spans="1:26">
      <c r="A706" s="577"/>
      <c r="B706" s="578"/>
      <c r="C706" s="578"/>
      <c r="D706" s="578"/>
      <c r="E706" s="578"/>
      <c r="F706" s="577"/>
      <c r="G706" s="577"/>
      <c r="H706" s="577"/>
      <c r="I706" s="577"/>
      <c r="J706" s="577"/>
      <c r="K706" s="577"/>
      <c r="L706" s="577"/>
      <c r="M706" s="577"/>
      <c r="N706" s="577"/>
      <c r="O706" s="577"/>
      <c r="P706" s="577"/>
      <c r="Q706" s="577"/>
      <c r="R706" s="577"/>
      <c r="S706" s="577"/>
      <c r="T706" s="577"/>
      <c r="U706" s="577"/>
      <c r="V706" s="578"/>
      <c r="W706" s="578"/>
      <c r="X706" s="578"/>
      <c r="Y706" s="578"/>
      <c r="Z706" s="578"/>
    </row>
    <row r="707" spans="1:26">
      <c r="A707" s="577"/>
      <c r="B707" s="578"/>
      <c r="C707" s="578"/>
      <c r="D707" s="578"/>
      <c r="E707" s="578"/>
      <c r="F707" s="577"/>
      <c r="G707" s="577"/>
      <c r="H707" s="577"/>
      <c r="I707" s="577"/>
      <c r="J707" s="577"/>
      <c r="K707" s="577"/>
      <c r="L707" s="577"/>
      <c r="M707" s="577"/>
      <c r="N707" s="577"/>
      <c r="O707" s="577"/>
      <c r="P707" s="577"/>
      <c r="Q707" s="577"/>
      <c r="R707" s="577"/>
      <c r="S707" s="577"/>
      <c r="T707" s="577"/>
      <c r="U707" s="577"/>
      <c r="V707" s="578"/>
      <c r="W707" s="578"/>
      <c r="X707" s="578"/>
      <c r="Y707" s="578"/>
      <c r="Z707" s="578"/>
    </row>
    <row r="708" spans="1:26">
      <c r="A708" s="577"/>
      <c r="B708" s="578"/>
      <c r="C708" s="578"/>
      <c r="D708" s="578"/>
      <c r="E708" s="578"/>
      <c r="F708" s="577"/>
      <c r="G708" s="577"/>
      <c r="H708" s="577"/>
      <c r="I708" s="577"/>
      <c r="J708" s="577"/>
      <c r="K708" s="577"/>
      <c r="L708" s="577"/>
      <c r="M708" s="577"/>
      <c r="N708" s="577"/>
      <c r="O708" s="577"/>
      <c r="P708" s="577"/>
      <c r="Q708" s="577"/>
      <c r="R708" s="577"/>
      <c r="S708" s="577"/>
      <c r="T708" s="577"/>
      <c r="U708" s="577"/>
      <c r="V708" s="578"/>
      <c r="W708" s="578"/>
      <c r="X708" s="578"/>
      <c r="Y708" s="578"/>
      <c r="Z708" s="578"/>
    </row>
    <row r="709" spans="1:26">
      <c r="A709" s="577"/>
      <c r="B709" s="578"/>
      <c r="C709" s="578"/>
      <c r="D709" s="578"/>
      <c r="E709" s="578"/>
      <c r="F709" s="577"/>
      <c r="G709" s="577"/>
      <c r="H709" s="577"/>
      <c r="I709" s="577"/>
      <c r="J709" s="577"/>
      <c r="K709" s="577"/>
      <c r="L709" s="577"/>
      <c r="M709" s="577"/>
      <c r="N709" s="577"/>
      <c r="O709" s="577"/>
      <c r="P709" s="577"/>
      <c r="Q709" s="577"/>
      <c r="R709" s="577"/>
      <c r="S709" s="577"/>
      <c r="T709" s="577"/>
      <c r="U709" s="577"/>
      <c r="V709" s="578"/>
      <c r="W709" s="578"/>
      <c r="X709" s="578"/>
      <c r="Y709" s="578"/>
      <c r="Z709" s="578"/>
    </row>
    <row r="710" spans="1:26">
      <c r="A710" s="577"/>
      <c r="B710" s="578"/>
      <c r="C710" s="578"/>
      <c r="D710" s="578"/>
      <c r="E710" s="578"/>
      <c r="F710" s="577"/>
      <c r="G710" s="577"/>
      <c r="H710" s="577"/>
      <c r="I710" s="577"/>
      <c r="J710" s="577"/>
      <c r="K710" s="577"/>
      <c r="L710" s="577"/>
      <c r="M710" s="577"/>
      <c r="N710" s="577"/>
      <c r="O710" s="577"/>
      <c r="P710" s="577"/>
      <c r="Q710" s="577"/>
      <c r="R710" s="577"/>
      <c r="S710" s="577"/>
      <c r="T710" s="577"/>
      <c r="U710" s="577"/>
      <c r="V710" s="578"/>
      <c r="W710" s="578"/>
      <c r="X710" s="578"/>
      <c r="Y710" s="578"/>
      <c r="Z710" s="578"/>
    </row>
    <row r="711" spans="1:26">
      <c r="A711" s="577"/>
      <c r="B711" s="578"/>
      <c r="C711" s="578"/>
      <c r="D711" s="578"/>
      <c r="E711" s="578"/>
      <c r="F711" s="577"/>
      <c r="G711" s="577"/>
      <c r="H711" s="577"/>
      <c r="I711" s="577"/>
      <c r="J711" s="577"/>
      <c r="K711" s="577"/>
      <c r="L711" s="577"/>
      <c r="M711" s="577"/>
      <c r="N711" s="577"/>
      <c r="O711" s="577"/>
      <c r="P711" s="577"/>
      <c r="Q711" s="577"/>
      <c r="R711" s="577"/>
      <c r="S711" s="577"/>
      <c r="T711" s="577"/>
      <c r="U711" s="577"/>
      <c r="V711" s="578"/>
      <c r="W711" s="578"/>
      <c r="X711" s="578"/>
      <c r="Y711" s="578"/>
      <c r="Z711" s="578"/>
    </row>
    <row r="712" spans="1:26">
      <c r="A712" s="577"/>
      <c r="B712" s="578"/>
      <c r="C712" s="578"/>
      <c r="D712" s="578"/>
      <c r="E712" s="578"/>
      <c r="F712" s="577"/>
      <c r="G712" s="577"/>
      <c r="H712" s="577"/>
      <c r="I712" s="577"/>
      <c r="J712" s="577"/>
      <c r="K712" s="577"/>
      <c r="L712" s="577"/>
      <c r="M712" s="577"/>
      <c r="N712" s="577"/>
      <c r="O712" s="577"/>
      <c r="P712" s="577"/>
      <c r="Q712" s="577"/>
      <c r="R712" s="577"/>
      <c r="S712" s="577"/>
      <c r="T712" s="577"/>
      <c r="U712" s="577"/>
      <c r="V712" s="578"/>
      <c r="W712" s="578"/>
      <c r="X712" s="578"/>
      <c r="Y712" s="578"/>
      <c r="Z712" s="578"/>
    </row>
    <row r="713" spans="1:26">
      <c r="A713" s="577"/>
      <c r="B713" s="578"/>
      <c r="C713" s="578"/>
      <c r="D713" s="578"/>
      <c r="E713" s="578"/>
      <c r="F713" s="577"/>
      <c r="G713" s="577"/>
      <c r="H713" s="577"/>
      <c r="I713" s="577"/>
      <c r="J713" s="577"/>
      <c r="K713" s="577"/>
      <c r="L713" s="577"/>
      <c r="M713" s="577"/>
      <c r="N713" s="577"/>
      <c r="O713" s="577"/>
      <c r="P713" s="577"/>
      <c r="Q713" s="577"/>
      <c r="R713" s="577"/>
      <c r="S713" s="577"/>
      <c r="T713" s="577"/>
      <c r="U713" s="577"/>
      <c r="V713" s="578"/>
      <c r="W713" s="578"/>
      <c r="X713" s="578"/>
      <c r="Y713" s="578"/>
      <c r="Z713" s="578"/>
    </row>
    <row r="714" spans="1:26">
      <c r="A714" s="577"/>
      <c r="B714" s="578"/>
      <c r="C714" s="578"/>
      <c r="D714" s="578"/>
      <c r="E714" s="578"/>
      <c r="F714" s="577"/>
      <c r="G714" s="577"/>
      <c r="H714" s="577"/>
      <c r="I714" s="577"/>
      <c r="J714" s="577"/>
      <c r="K714" s="577"/>
      <c r="L714" s="577"/>
      <c r="M714" s="577"/>
      <c r="N714" s="577"/>
      <c r="O714" s="577"/>
      <c r="P714" s="577"/>
      <c r="Q714" s="577"/>
      <c r="R714" s="577"/>
      <c r="S714" s="577"/>
      <c r="T714" s="577"/>
      <c r="U714" s="577"/>
      <c r="V714" s="578"/>
      <c r="W714" s="578"/>
      <c r="X714" s="578"/>
      <c r="Y714" s="578"/>
      <c r="Z714" s="578"/>
    </row>
    <row r="715" spans="1:26">
      <c r="A715" s="577"/>
      <c r="B715" s="578"/>
      <c r="C715" s="578"/>
      <c r="D715" s="578"/>
      <c r="E715" s="578"/>
      <c r="F715" s="577"/>
      <c r="G715" s="577"/>
      <c r="H715" s="577"/>
      <c r="I715" s="577"/>
      <c r="J715" s="577"/>
      <c r="K715" s="577"/>
      <c r="L715" s="577"/>
      <c r="M715" s="577"/>
      <c r="N715" s="577"/>
      <c r="O715" s="577"/>
      <c r="P715" s="577"/>
      <c r="Q715" s="577"/>
      <c r="R715" s="577"/>
      <c r="S715" s="577"/>
      <c r="T715" s="577"/>
      <c r="U715" s="577"/>
      <c r="V715" s="578"/>
      <c r="W715" s="578"/>
      <c r="X715" s="578"/>
      <c r="Y715" s="578"/>
      <c r="Z715" s="578"/>
    </row>
    <row r="716" spans="1:26">
      <c r="A716" s="577"/>
      <c r="B716" s="578"/>
      <c r="C716" s="578"/>
      <c r="D716" s="578"/>
      <c r="E716" s="578"/>
      <c r="F716" s="577"/>
      <c r="G716" s="577"/>
      <c r="H716" s="577"/>
      <c r="I716" s="577"/>
      <c r="J716" s="577"/>
      <c r="K716" s="577"/>
      <c r="L716" s="577"/>
      <c r="M716" s="577"/>
      <c r="N716" s="577"/>
      <c r="O716" s="577"/>
      <c r="P716" s="577"/>
      <c r="Q716" s="577"/>
      <c r="R716" s="577"/>
      <c r="S716" s="577"/>
      <c r="T716" s="577"/>
      <c r="U716" s="577"/>
      <c r="V716" s="578"/>
      <c r="W716" s="578"/>
      <c r="X716" s="578"/>
      <c r="Y716" s="578"/>
      <c r="Z716" s="578"/>
    </row>
    <row r="717" spans="1:26">
      <c r="A717" s="577"/>
      <c r="B717" s="578"/>
      <c r="C717" s="578"/>
      <c r="D717" s="578"/>
      <c r="E717" s="578"/>
      <c r="F717" s="577"/>
      <c r="G717" s="577"/>
      <c r="H717" s="577"/>
      <c r="I717" s="577"/>
      <c r="J717" s="577"/>
      <c r="K717" s="577"/>
      <c r="L717" s="577"/>
      <c r="M717" s="577"/>
      <c r="N717" s="577"/>
      <c r="O717" s="577"/>
      <c r="P717" s="577"/>
      <c r="Q717" s="577"/>
      <c r="R717" s="577"/>
      <c r="S717" s="577"/>
      <c r="T717" s="577"/>
      <c r="U717" s="577"/>
      <c r="V717" s="578"/>
      <c r="W717" s="578"/>
      <c r="X717" s="578"/>
      <c r="Y717" s="578"/>
      <c r="Z717" s="578"/>
    </row>
    <row r="718" spans="1:26">
      <c r="A718" s="577"/>
      <c r="B718" s="578"/>
      <c r="C718" s="578"/>
      <c r="D718" s="578"/>
      <c r="E718" s="578"/>
      <c r="F718" s="577"/>
      <c r="G718" s="577"/>
      <c r="H718" s="577"/>
      <c r="I718" s="577"/>
      <c r="J718" s="577"/>
      <c r="K718" s="577"/>
      <c r="L718" s="577"/>
      <c r="M718" s="577"/>
      <c r="N718" s="577"/>
      <c r="O718" s="577"/>
      <c r="P718" s="577"/>
      <c r="Q718" s="577"/>
      <c r="R718" s="577"/>
      <c r="S718" s="577"/>
      <c r="T718" s="577"/>
      <c r="U718" s="577"/>
      <c r="V718" s="578"/>
      <c r="W718" s="578"/>
      <c r="X718" s="578"/>
      <c r="Y718" s="578"/>
      <c r="Z718" s="578"/>
    </row>
    <row r="719" spans="1:26">
      <c r="A719" s="577"/>
      <c r="B719" s="578"/>
      <c r="C719" s="578"/>
      <c r="D719" s="578"/>
      <c r="E719" s="578"/>
      <c r="F719" s="577"/>
      <c r="G719" s="577"/>
      <c r="H719" s="577"/>
      <c r="I719" s="577"/>
      <c r="J719" s="577"/>
      <c r="K719" s="577"/>
      <c r="L719" s="577"/>
      <c r="M719" s="577"/>
      <c r="N719" s="577"/>
      <c r="O719" s="577"/>
      <c r="P719" s="577"/>
      <c r="Q719" s="577"/>
      <c r="R719" s="577"/>
      <c r="S719" s="577"/>
      <c r="T719" s="577"/>
      <c r="U719" s="577"/>
      <c r="V719" s="578"/>
      <c r="W719" s="578"/>
      <c r="X719" s="578"/>
      <c r="Y719" s="578"/>
      <c r="Z719" s="578"/>
    </row>
    <row r="720" spans="1:26">
      <c r="A720" s="577"/>
      <c r="B720" s="578"/>
      <c r="C720" s="578"/>
      <c r="D720" s="578"/>
      <c r="E720" s="578"/>
      <c r="F720" s="577"/>
      <c r="G720" s="577"/>
      <c r="H720" s="577"/>
      <c r="I720" s="577"/>
      <c r="J720" s="577"/>
      <c r="K720" s="577"/>
      <c r="L720" s="577"/>
      <c r="M720" s="577"/>
      <c r="N720" s="577"/>
      <c r="O720" s="577"/>
      <c r="P720" s="577"/>
      <c r="Q720" s="577"/>
      <c r="R720" s="577"/>
      <c r="S720" s="577"/>
      <c r="T720" s="577"/>
      <c r="U720" s="577"/>
      <c r="V720" s="578"/>
      <c r="W720" s="578"/>
      <c r="X720" s="578"/>
      <c r="Y720" s="578"/>
      <c r="Z720" s="578"/>
    </row>
    <row r="721" spans="1:26">
      <c r="A721" s="577"/>
      <c r="B721" s="578"/>
      <c r="C721" s="578"/>
      <c r="D721" s="578"/>
      <c r="E721" s="578"/>
      <c r="F721" s="577"/>
      <c r="G721" s="577"/>
      <c r="H721" s="577"/>
      <c r="I721" s="577"/>
      <c r="J721" s="577"/>
      <c r="K721" s="577"/>
      <c r="L721" s="577"/>
      <c r="M721" s="577"/>
      <c r="N721" s="577"/>
      <c r="O721" s="577"/>
      <c r="P721" s="577"/>
      <c r="Q721" s="577"/>
      <c r="R721" s="577"/>
      <c r="S721" s="577"/>
      <c r="T721" s="577"/>
      <c r="U721" s="577"/>
      <c r="V721" s="578"/>
      <c r="W721" s="578"/>
      <c r="X721" s="578"/>
      <c r="Y721" s="578"/>
      <c r="Z721" s="578"/>
    </row>
    <row r="722" spans="1:26">
      <c r="A722" s="577"/>
      <c r="B722" s="578"/>
      <c r="C722" s="578"/>
      <c r="D722" s="578"/>
      <c r="E722" s="578"/>
      <c r="F722" s="577"/>
      <c r="G722" s="577"/>
      <c r="H722" s="577"/>
      <c r="I722" s="577"/>
      <c r="J722" s="577"/>
      <c r="K722" s="577"/>
      <c r="L722" s="577"/>
      <c r="M722" s="577"/>
      <c r="N722" s="577"/>
      <c r="O722" s="577"/>
      <c r="P722" s="577"/>
      <c r="Q722" s="577"/>
      <c r="R722" s="577"/>
      <c r="S722" s="577"/>
      <c r="T722" s="577"/>
      <c r="U722" s="577"/>
      <c r="V722" s="578"/>
      <c r="W722" s="578"/>
      <c r="X722" s="578"/>
      <c r="Y722" s="578"/>
      <c r="Z722" s="578"/>
    </row>
    <row r="723" spans="1:26">
      <c r="A723" s="577"/>
      <c r="B723" s="578"/>
      <c r="C723" s="578"/>
      <c r="D723" s="578"/>
      <c r="E723" s="578"/>
      <c r="F723" s="577"/>
      <c r="G723" s="577"/>
      <c r="H723" s="577"/>
      <c r="I723" s="577"/>
      <c r="J723" s="577"/>
      <c r="K723" s="577"/>
      <c r="L723" s="577"/>
      <c r="M723" s="577"/>
      <c r="N723" s="577"/>
      <c r="O723" s="577"/>
      <c r="P723" s="577"/>
      <c r="Q723" s="577"/>
      <c r="R723" s="577"/>
      <c r="S723" s="577"/>
      <c r="T723" s="577"/>
      <c r="U723" s="577"/>
      <c r="V723" s="578"/>
      <c r="W723" s="578"/>
      <c r="X723" s="578"/>
      <c r="Y723" s="578"/>
      <c r="Z723" s="578"/>
    </row>
    <row r="724" spans="1:26">
      <c r="A724" s="577"/>
      <c r="B724" s="578"/>
      <c r="C724" s="578"/>
      <c r="D724" s="578"/>
      <c r="E724" s="578"/>
      <c r="F724" s="577"/>
      <c r="G724" s="577"/>
      <c r="H724" s="577"/>
      <c r="I724" s="577"/>
      <c r="J724" s="577"/>
      <c r="K724" s="577"/>
      <c r="L724" s="577"/>
      <c r="M724" s="577"/>
      <c r="N724" s="577"/>
      <c r="O724" s="577"/>
      <c r="P724" s="577"/>
      <c r="Q724" s="577"/>
      <c r="R724" s="577"/>
      <c r="S724" s="577"/>
      <c r="T724" s="577"/>
      <c r="U724" s="577"/>
      <c r="V724" s="578"/>
      <c r="W724" s="578"/>
      <c r="X724" s="578"/>
      <c r="Y724" s="578"/>
      <c r="Z724" s="578"/>
    </row>
    <row r="725" spans="1:26">
      <c r="A725" s="577"/>
      <c r="B725" s="578"/>
      <c r="C725" s="578"/>
      <c r="D725" s="578"/>
      <c r="E725" s="578"/>
      <c r="F725" s="577"/>
      <c r="G725" s="577"/>
      <c r="H725" s="577"/>
      <c r="I725" s="577"/>
      <c r="J725" s="577"/>
      <c r="K725" s="577"/>
      <c r="L725" s="577"/>
      <c r="M725" s="577"/>
      <c r="N725" s="577"/>
      <c r="O725" s="577"/>
      <c r="P725" s="577"/>
      <c r="Q725" s="577"/>
      <c r="R725" s="577"/>
      <c r="S725" s="577"/>
      <c r="T725" s="577"/>
      <c r="U725" s="577"/>
      <c r="V725" s="578"/>
      <c r="W725" s="578"/>
      <c r="X725" s="578"/>
      <c r="Y725" s="578"/>
      <c r="Z725" s="578"/>
    </row>
    <row r="726" spans="1:26">
      <c r="A726" s="577"/>
      <c r="B726" s="578"/>
      <c r="C726" s="578"/>
      <c r="D726" s="578"/>
      <c r="E726" s="578"/>
      <c r="F726" s="577"/>
      <c r="G726" s="577"/>
      <c r="H726" s="577"/>
      <c r="I726" s="577"/>
      <c r="J726" s="577"/>
      <c r="K726" s="577"/>
      <c r="L726" s="577"/>
      <c r="M726" s="577"/>
      <c r="N726" s="577"/>
      <c r="O726" s="577"/>
      <c r="P726" s="577"/>
      <c r="Q726" s="577"/>
      <c r="R726" s="577"/>
      <c r="S726" s="577"/>
      <c r="T726" s="577"/>
      <c r="U726" s="577"/>
      <c r="V726" s="578"/>
      <c r="W726" s="578"/>
      <c r="X726" s="578"/>
      <c r="Y726" s="578"/>
      <c r="Z726" s="578"/>
    </row>
    <row r="727" spans="1:26">
      <c r="A727" s="577"/>
      <c r="B727" s="578"/>
      <c r="C727" s="578"/>
      <c r="D727" s="578"/>
      <c r="E727" s="578"/>
      <c r="F727" s="577"/>
      <c r="G727" s="577"/>
      <c r="H727" s="577"/>
      <c r="I727" s="577"/>
      <c r="J727" s="577"/>
      <c r="K727" s="577"/>
      <c r="L727" s="577"/>
      <c r="M727" s="577"/>
      <c r="N727" s="577"/>
      <c r="O727" s="577"/>
      <c r="P727" s="577"/>
      <c r="Q727" s="577"/>
      <c r="R727" s="577"/>
      <c r="S727" s="577"/>
      <c r="T727" s="577"/>
      <c r="U727" s="577"/>
      <c r="V727" s="578"/>
      <c r="W727" s="578"/>
      <c r="X727" s="578"/>
      <c r="Y727" s="578"/>
      <c r="Z727" s="578"/>
    </row>
    <row r="728" spans="1:26">
      <c r="A728" s="577"/>
      <c r="B728" s="578"/>
      <c r="C728" s="578"/>
      <c r="D728" s="578"/>
      <c r="E728" s="578"/>
      <c r="F728" s="577"/>
      <c r="G728" s="577"/>
      <c r="H728" s="577"/>
      <c r="I728" s="577"/>
      <c r="J728" s="577"/>
      <c r="K728" s="577"/>
      <c r="L728" s="577"/>
      <c r="M728" s="577"/>
      <c r="N728" s="577"/>
      <c r="O728" s="577"/>
      <c r="P728" s="577"/>
      <c r="Q728" s="577"/>
      <c r="R728" s="577"/>
      <c r="S728" s="577"/>
      <c r="T728" s="577"/>
      <c r="U728" s="577"/>
      <c r="V728" s="578"/>
      <c r="W728" s="578"/>
      <c r="X728" s="578"/>
      <c r="Y728" s="578"/>
      <c r="Z728" s="578"/>
    </row>
    <row r="729" spans="1:26">
      <c r="A729" s="577"/>
      <c r="B729" s="578"/>
      <c r="C729" s="578"/>
      <c r="D729" s="578"/>
      <c r="E729" s="578"/>
      <c r="F729" s="577"/>
      <c r="G729" s="577"/>
      <c r="H729" s="577"/>
      <c r="I729" s="577"/>
      <c r="J729" s="577"/>
      <c r="K729" s="577"/>
      <c r="L729" s="577"/>
      <c r="M729" s="577"/>
      <c r="N729" s="577"/>
      <c r="O729" s="577"/>
      <c r="P729" s="577"/>
      <c r="Q729" s="577"/>
      <c r="R729" s="577"/>
      <c r="S729" s="577"/>
      <c r="T729" s="577"/>
      <c r="U729" s="577"/>
      <c r="V729" s="578"/>
      <c r="W729" s="578"/>
      <c r="X729" s="578"/>
      <c r="Y729" s="578"/>
      <c r="Z729" s="578"/>
    </row>
    <row r="730" spans="1:26">
      <c r="A730" s="577"/>
      <c r="B730" s="578"/>
      <c r="C730" s="578"/>
      <c r="D730" s="578"/>
      <c r="E730" s="578"/>
      <c r="F730" s="577"/>
      <c r="G730" s="577"/>
      <c r="H730" s="577"/>
      <c r="I730" s="577"/>
      <c r="J730" s="577"/>
      <c r="K730" s="577"/>
      <c r="L730" s="577"/>
      <c r="M730" s="577"/>
      <c r="N730" s="577"/>
      <c r="O730" s="577"/>
      <c r="P730" s="577"/>
      <c r="Q730" s="577"/>
      <c r="R730" s="577"/>
      <c r="S730" s="577"/>
      <c r="T730" s="577"/>
      <c r="U730" s="577"/>
      <c r="V730" s="578"/>
      <c r="W730" s="578"/>
      <c r="X730" s="578"/>
      <c r="Y730" s="578"/>
      <c r="Z730" s="578"/>
    </row>
    <row r="731" spans="1:26">
      <c r="A731" s="577"/>
      <c r="B731" s="578"/>
      <c r="C731" s="578"/>
      <c r="D731" s="578"/>
      <c r="E731" s="578"/>
      <c r="F731" s="577"/>
      <c r="G731" s="577"/>
      <c r="H731" s="577"/>
      <c r="I731" s="577"/>
      <c r="J731" s="577"/>
      <c r="K731" s="577"/>
      <c r="L731" s="577"/>
      <c r="M731" s="577"/>
      <c r="N731" s="577"/>
      <c r="O731" s="577"/>
      <c r="P731" s="577"/>
      <c r="Q731" s="577"/>
      <c r="R731" s="577"/>
      <c r="S731" s="577"/>
      <c r="T731" s="577"/>
      <c r="U731" s="577"/>
      <c r="V731" s="578"/>
      <c r="W731" s="578"/>
      <c r="X731" s="578"/>
      <c r="Y731" s="578"/>
      <c r="Z731" s="578"/>
    </row>
    <row r="732" spans="1:26">
      <c r="A732" s="577"/>
      <c r="B732" s="578"/>
      <c r="C732" s="578"/>
      <c r="D732" s="578"/>
      <c r="E732" s="578"/>
      <c r="F732" s="577"/>
      <c r="G732" s="577"/>
      <c r="H732" s="577"/>
      <c r="I732" s="577"/>
      <c r="J732" s="577"/>
      <c r="K732" s="577"/>
      <c r="L732" s="577"/>
      <c r="M732" s="577"/>
      <c r="N732" s="577"/>
      <c r="O732" s="577"/>
      <c r="P732" s="577"/>
      <c r="Q732" s="577"/>
      <c r="R732" s="577"/>
      <c r="S732" s="577"/>
      <c r="T732" s="577"/>
      <c r="U732" s="577"/>
      <c r="V732" s="578"/>
      <c r="W732" s="578"/>
      <c r="X732" s="578"/>
      <c r="Y732" s="578"/>
      <c r="Z732" s="578"/>
    </row>
    <row r="733" spans="1:26">
      <c r="A733" s="577"/>
      <c r="B733" s="578"/>
      <c r="C733" s="578"/>
      <c r="D733" s="578"/>
      <c r="E733" s="578"/>
      <c r="F733" s="577"/>
      <c r="G733" s="577"/>
      <c r="H733" s="577"/>
      <c r="I733" s="577"/>
      <c r="J733" s="577"/>
      <c r="K733" s="577"/>
      <c r="L733" s="577"/>
      <c r="M733" s="577"/>
      <c r="N733" s="577"/>
      <c r="O733" s="577"/>
      <c r="P733" s="577"/>
      <c r="Q733" s="577"/>
      <c r="R733" s="577"/>
      <c r="S733" s="577"/>
      <c r="T733" s="577"/>
      <c r="U733" s="577"/>
      <c r="V733" s="578"/>
      <c r="W733" s="578"/>
      <c r="X733" s="578"/>
      <c r="Y733" s="578"/>
      <c r="Z733" s="578"/>
    </row>
    <row r="734" spans="1:26">
      <c r="A734" s="577"/>
      <c r="B734" s="578"/>
      <c r="C734" s="578"/>
      <c r="D734" s="578"/>
      <c r="E734" s="578"/>
      <c r="F734" s="577"/>
      <c r="G734" s="577"/>
      <c r="H734" s="577"/>
      <c r="I734" s="577"/>
      <c r="J734" s="577"/>
      <c r="K734" s="577"/>
      <c r="L734" s="577"/>
      <c r="M734" s="577"/>
      <c r="N734" s="577"/>
      <c r="O734" s="577"/>
      <c r="P734" s="577"/>
      <c r="Q734" s="577"/>
      <c r="R734" s="577"/>
      <c r="S734" s="577"/>
      <c r="T734" s="577"/>
      <c r="U734" s="577"/>
      <c r="V734" s="578"/>
      <c r="W734" s="578"/>
      <c r="X734" s="578"/>
      <c r="Y734" s="578"/>
      <c r="Z734" s="578"/>
    </row>
    <row r="735" spans="1:26">
      <c r="A735" s="577"/>
      <c r="B735" s="578"/>
      <c r="C735" s="578"/>
      <c r="D735" s="578"/>
      <c r="E735" s="578"/>
      <c r="F735" s="577"/>
      <c r="G735" s="577"/>
      <c r="H735" s="577"/>
      <c r="I735" s="577"/>
      <c r="J735" s="577"/>
      <c r="K735" s="577"/>
      <c r="L735" s="577"/>
      <c r="M735" s="577"/>
      <c r="N735" s="577"/>
      <c r="O735" s="577"/>
      <c r="P735" s="577"/>
      <c r="Q735" s="577"/>
      <c r="R735" s="577"/>
      <c r="S735" s="577"/>
      <c r="T735" s="577"/>
      <c r="U735" s="577"/>
      <c r="V735" s="578"/>
      <c r="W735" s="578"/>
      <c r="X735" s="578"/>
      <c r="Y735" s="578"/>
      <c r="Z735" s="578"/>
    </row>
    <row r="736" spans="1:26">
      <c r="A736" s="577"/>
      <c r="B736" s="578"/>
      <c r="C736" s="578"/>
      <c r="D736" s="578"/>
      <c r="E736" s="578"/>
      <c r="F736" s="577"/>
      <c r="G736" s="577"/>
      <c r="H736" s="577"/>
      <c r="I736" s="577"/>
      <c r="J736" s="577"/>
      <c r="K736" s="577"/>
      <c r="L736" s="577"/>
      <c r="M736" s="577"/>
      <c r="N736" s="577"/>
      <c r="O736" s="577"/>
      <c r="P736" s="577"/>
      <c r="Q736" s="577"/>
      <c r="R736" s="577"/>
      <c r="S736" s="577"/>
      <c r="T736" s="577"/>
      <c r="U736" s="577"/>
      <c r="V736" s="578"/>
      <c r="W736" s="578"/>
      <c r="X736" s="578"/>
      <c r="Y736" s="578"/>
      <c r="Z736" s="578"/>
    </row>
    <row r="737" spans="1:26">
      <c r="A737" s="577"/>
      <c r="B737" s="578"/>
      <c r="C737" s="578"/>
      <c r="D737" s="578"/>
      <c r="E737" s="578"/>
      <c r="F737" s="577"/>
      <c r="G737" s="577"/>
      <c r="H737" s="577"/>
      <c r="I737" s="577"/>
      <c r="J737" s="577"/>
      <c r="K737" s="577"/>
      <c r="L737" s="577"/>
      <c r="M737" s="577"/>
      <c r="N737" s="577"/>
      <c r="O737" s="577"/>
      <c r="P737" s="577"/>
      <c r="Q737" s="577"/>
      <c r="R737" s="577"/>
      <c r="S737" s="577"/>
      <c r="T737" s="577"/>
      <c r="U737" s="577"/>
      <c r="V737" s="578"/>
      <c r="W737" s="578"/>
      <c r="X737" s="578"/>
      <c r="Y737" s="578"/>
      <c r="Z737" s="578"/>
    </row>
    <row r="738" spans="1:26">
      <c r="A738" s="577"/>
      <c r="B738" s="578"/>
      <c r="C738" s="578"/>
      <c r="D738" s="578"/>
      <c r="E738" s="578"/>
      <c r="F738" s="577"/>
      <c r="G738" s="577"/>
      <c r="H738" s="577"/>
      <c r="I738" s="577"/>
      <c r="J738" s="577"/>
      <c r="K738" s="577"/>
      <c r="L738" s="577"/>
      <c r="M738" s="577"/>
      <c r="N738" s="577"/>
      <c r="O738" s="577"/>
      <c r="P738" s="577"/>
      <c r="Q738" s="577"/>
      <c r="R738" s="577"/>
      <c r="S738" s="577"/>
      <c r="T738" s="577"/>
      <c r="U738" s="577"/>
      <c r="V738" s="578"/>
      <c r="W738" s="578"/>
      <c r="X738" s="578"/>
      <c r="Y738" s="578"/>
      <c r="Z738" s="578"/>
    </row>
    <row r="739" spans="1:26">
      <c r="A739" s="577"/>
      <c r="B739" s="578"/>
      <c r="C739" s="578"/>
      <c r="D739" s="578"/>
      <c r="E739" s="578"/>
      <c r="F739" s="577"/>
      <c r="G739" s="577"/>
      <c r="H739" s="577"/>
      <c r="I739" s="577"/>
      <c r="J739" s="577"/>
      <c r="K739" s="577"/>
      <c r="L739" s="577"/>
      <c r="M739" s="577"/>
      <c r="N739" s="577"/>
      <c r="O739" s="577"/>
      <c r="P739" s="577"/>
      <c r="Q739" s="577"/>
      <c r="R739" s="577"/>
      <c r="S739" s="577"/>
      <c r="T739" s="577"/>
      <c r="U739" s="577"/>
      <c r="V739" s="578"/>
      <c r="W739" s="578"/>
      <c r="X739" s="578"/>
      <c r="Y739" s="578"/>
      <c r="Z739" s="578"/>
    </row>
    <row r="740" spans="1:26">
      <c r="A740" s="577"/>
      <c r="B740" s="578"/>
      <c r="C740" s="578"/>
      <c r="D740" s="578"/>
      <c r="E740" s="578"/>
      <c r="F740" s="577"/>
      <c r="G740" s="577"/>
      <c r="H740" s="577"/>
      <c r="I740" s="577"/>
      <c r="J740" s="577"/>
      <c r="K740" s="577"/>
      <c r="L740" s="577"/>
      <c r="M740" s="577"/>
      <c r="N740" s="577"/>
      <c r="O740" s="577"/>
      <c r="P740" s="577"/>
      <c r="Q740" s="577"/>
      <c r="R740" s="577"/>
      <c r="S740" s="577"/>
      <c r="T740" s="577"/>
      <c r="U740" s="577"/>
      <c r="V740" s="578"/>
      <c r="W740" s="578"/>
      <c r="X740" s="578"/>
      <c r="Y740" s="578"/>
      <c r="Z740" s="578"/>
    </row>
    <row r="741" spans="1:26">
      <c r="A741" s="577"/>
      <c r="B741" s="578"/>
      <c r="C741" s="578"/>
      <c r="D741" s="578"/>
      <c r="E741" s="578"/>
      <c r="F741" s="577"/>
      <c r="G741" s="577"/>
      <c r="H741" s="577"/>
      <c r="I741" s="577"/>
      <c r="J741" s="577"/>
      <c r="K741" s="577"/>
      <c r="L741" s="577"/>
      <c r="M741" s="577"/>
      <c r="N741" s="577"/>
      <c r="O741" s="577"/>
      <c r="P741" s="577"/>
      <c r="Q741" s="577"/>
      <c r="R741" s="577"/>
      <c r="S741" s="577"/>
      <c r="T741" s="577"/>
      <c r="U741" s="577"/>
      <c r="V741" s="578"/>
      <c r="W741" s="578"/>
      <c r="X741" s="578"/>
      <c r="Y741" s="578"/>
      <c r="Z741" s="578"/>
    </row>
    <row r="742" spans="1:26">
      <c r="A742" s="577"/>
      <c r="B742" s="578"/>
      <c r="C742" s="578"/>
      <c r="D742" s="578"/>
      <c r="E742" s="578"/>
      <c r="F742" s="577"/>
      <c r="G742" s="577"/>
      <c r="H742" s="577"/>
      <c r="I742" s="577"/>
      <c r="J742" s="577"/>
      <c r="K742" s="577"/>
      <c r="L742" s="577"/>
      <c r="M742" s="577"/>
      <c r="N742" s="577"/>
      <c r="O742" s="577"/>
      <c r="P742" s="577"/>
      <c r="Q742" s="577"/>
      <c r="R742" s="577"/>
      <c r="S742" s="577"/>
      <c r="T742" s="577"/>
      <c r="U742" s="577"/>
      <c r="V742" s="578"/>
      <c r="W742" s="578"/>
      <c r="X742" s="578"/>
      <c r="Y742" s="578"/>
      <c r="Z742" s="578"/>
    </row>
    <row r="743" spans="1:26">
      <c r="A743" s="577"/>
      <c r="B743" s="578"/>
      <c r="C743" s="578"/>
      <c r="D743" s="578"/>
      <c r="E743" s="578"/>
      <c r="F743" s="577"/>
      <c r="G743" s="577"/>
      <c r="H743" s="577"/>
      <c r="I743" s="577"/>
      <c r="J743" s="577"/>
      <c r="K743" s="577"/>
      <c r="L743" s="577"/>
      <c r="M743" s="577"/>
      <c r="N743" s="577"/>
      <c r="O743" s="577"/>
      <c r="P743" s="577"/>
      <c r="Q743" s="577"/>
      <c r="R743" s="577"/>
      <c r="S743" s="577"/>
      <c r="T743" s="577"/>
      <c r="U743" s="577"/>
      <c r="V743" s="578"/>
      <c r="W743" s="578"/>
      <c r="X743" s="578"/>
      <c r="Y743" s="578"/>
      <c r="Z743" s="578"/>
    </row>
    <row r="744" spans="1:26">
      <c r="A744" s="577"/>
      <c r="B744" s="578"/>
      <c r="C744" s="578"/>
      <c r="D744" s="578"/>
      <c r="E744" s="578"/>
      <c r="F744" s="577"/>
      <c r="G744" s="577"/>
      <c r="H744" s="577"/>
      <c r="I744" s="577"/>
      <c r="J744" s="577"/>
      <c r="K744" s="577"/>
      <c r="L744" s="577"/>
      <c r="M744" s="577"/>
      <c r="N744" s="577"/>
      <c r="O744" s="577"/>
      <c r="P744" s="577"/>
      <c r="Q744" s="577"/>
      <c r="R744" s="577"/>
      <c r="S744" s="577"/>
      <c r="T744" s="577"/>
      <c r="U744" s="577"/>
      <c r="V744" s="578"/>
      <c r="W744" s="578"/>
      <c r="X744" s="578"/>
      <c r="Y744" s="578"/>
      <c r="Z744" s="578"/>
    </row>
    <row r="745" spans="1:26">
      <c r="A745" s="577"/>
      <c r="B745" s="578"/>
      <c r="C745" s="578"/>
      <c r="D745" s="578"/>
      <c r="E745" s="578"/>
      <c r="F745" s="577"/>
      <c r="G745" s="577"/>
      <c r="H745" s="577"/>
      <c r="I745" s="577"/>
      <c r="J745" s="577"/>
      <c r="K745" s="577"/>
      <c r="L745" s="577"/>
      <c r="M745" s="577"/>
      <c r="N745" s="577"/>
      <c r="O745" s="577"/>
      <c r="P745" s="577"/>
      <c r="Q745" s="577"/>
      <c r="R745" s="577"/>
      <c r="S745" s="577"/>
      <c r="T745" s="577"/>
      <c r="U745" s="577"/>
      <c r="V745" s="578"/>
      <c r="W745" s="578"/>
      <c r="X745" s="578"/>
      <c r="Y745" s="578"/>
      <c r="Z745" s="578"/>
    </row>
    <row r="746" spans="1:26">
      <c r="A746" s="577"/>
      <c r="B746" s="578"/>
      <c r="C746" s="578"/>
      <c r="D746" s="578"/>
      <c r="E746" s="578"/>
      <c r="F746" s="577"/>
      <c r="G746" s="577"/>
      <c r="H746" s="577"/>
      <c r="I746" s="577"/>
      <c r="J746" s="577"/>
      <c r="K746" s="577"/>
      <c r="L746" s="577"/>
      <c r="M746" s="577"/>
      <c r="N746" s="577"/>
      <c r="O746" s="577"/>
      <c r="P746" s="577"/>
      <c r="Q746" s="577"/>
      <c r="R746" s="577"/>
      <c r="S746" s="577"/>
      <c r="T746" s="577"/>
      <c r="U746" s="577"/>
      <c r="V746" s="578"/>
      <c r="W746" s="578"/>
      <c r="X746" s="578"/>
      <c r="Y746" s="578"/>
      <c r="Z746" s="578"/>
    </row>
    <row r="747" spans="1:26">
      <c r="A747" s="577"/>
      <c r="B747" s="578"/>
      <c r="C747" s="578"/>
      <c r="D747" s="578"/>
      <c r="E747" s="578"/>
      <c r="F747" s="577"/>
      <c r="G747" s="577"/>
      <c r="H747" s="577"/>
      <c r="I747" s="577"/>
      <c r="J747" s="577"/>
      <c r="K747" s="577"/>
      <c r="L747" s="577"/>
      <c r="M747" s="577"/>
      <c r="N747" s="577"/>
      <c r="O747" s="577"/>
      <c r="P747" s="577"/>
      <c r="Q747" s="577"/>
      <c r="R747" s="577"/>
      <c r="S747" s="577"/>
      <c r="T747" s="577"/>
      <c r="U747" s="577"/>
      <c r="V747" s="578"/>
      <c r="W747" s="578"/>
      <c r="X747" s="578"/>
      <c r="Y747" s="578"/>
      <c r="Z747" s="578"/>
    </row>
    <row r="748" spans="1:26">
      <c r="A748" s="577"/>
      <c r="B748" s="578"/>
      <c r="C748" s="578"/>
      <c r="D748" s="578"/>
      <c r="E748" s="578"/>
      <c r="F748" s="577"/>
      <c r="G748" s="577"/>
      <c r="H748" s="577"/>
      <c r="I748" s="577"/>
      <c r="J748" s="577"/>
      <c r="K748" s="577"/>
      <c r="L748" s="577"/>
      <c r="M748" s="577"/>
      <c r="N748" s="577"/>
      <c r="O748" s="577"/>
      <c r="P748" s="577"/>
      <c r="Q748" s="577"/>
      <c r="R748" s="577"/>
      <c r="S748" s="577"/>
      <c r="T748" s="577"/>
      <c r="U748" s="577"/>
      <c r="V748" s="578"/>
      <c r="W748" s="578"/>
      <c r="X748" s="578"/>
      <c r="Y748" s="578"/>
      <c r="Z748" s="578"/>
    </row>
    <row r="749" spans="1:26">
      <c r="A749" s="577"/>
      <c r="B749" s="578"/>
      <c r="C749" s="578"/>
      <c r="D749" s="578"/>
      <c r="E749" s="578"/>
      <c r="F749" s="577"/>
      <c r="G749" s="577"/>
      <c r="H749" s="577"/>
      <c r="I749" s="577"/>
      <c r="J749" s="577"/>
      <c r="K749" s="577"/>
      <c r="L749" s="577"/>
      <c r="M749" s="577"/>
      <c r="N749" s="577"/>
      <c r="O749" s="577"/>
      <c r="P749" s="577"/>
      <c r="Q749" s="577"/>
      <c r="R749" s="577"/>
      <c r="S749" s="577"/>
      <c r="T749" s="577"/>
      <c r="U749" s="577"/>
      <c r="V749" s="578"/>
      <c r="W749" s="578"/>
      <c r="X749" s="578"/>
      <c r="Y749" s="578"/>
      <c r="Z749" s="578"/>
    </row>
    <row r="750" spans="1:26">
      <c r="A750" s="577"/>
      <c r="B750" s="578"/>
      <c r="C750" s="578"/>
      <c r="D750" s="578"/>
      <c r="E750" s="578"/>
      <c r="F750" s="577"/>
      <c r="G750" s="577"/>
      <c r="H750" s="577"/>
      <c r="I750" s="577"/>
      <c r="J750" s="577"/>
      <c r="K750" s="577"/>
      <c r="L750" s="577"/>
      <c r="M750" s="577"/>
      <c r="N750" s="577"/>
      <c r="O750" s="577"/>
      <c r="P750" s="577"/>
      <c r="Q750" s="577"/>
      <c r="R750" s="577"/>
      <c r="S750" s="577"/>
      <c r="T750" s="577"/>
      <c r="U750" s="577"/>
      <c r="V750" s="578"/>
      <c r="W750" s="578"/>
      <c r="X750" s="578"/>
      <c r="Y750" s="578"/>
      <c r="Z750" s="578"/>
    </row>
    <row r="751" spans="1:26">
      <c r="A751" s="577"/>
      <c r="B751" s="578"/>
      <c r="C751" s="578"/>
      <c r="D751" s="578"/>
      <c r="E751" s="578"/>
      <c r="F751" s="577"/>
      <c r="G751" s="577"/>
      <c r="H751" s="577"/>
      <c r="I751" s="577"/>
      <c r="J751" s="577"/>
      <c r="K751" s="577"/>
      <c r="L751" s="577"/>
      <c r="M751" s="577"/>
      <c r="N751" s="577"/>
      <c r="O751" s="577"/>
      <c r="P751" s="577"/>
      <c r="Q751" s="577"/>
      <c r="R751" s="577"/>
      <c r="S751" s="577"/>
      <c r="T751" s="577"/>
      <c r="U751" s="577"/>
      <c r="V751" s="578"/>
      <c r="W751" s="578"/>
      <c r="X751" s="578"/>
      <c r="Y751" s="578"/>
      <c r="Z751" s="578"/>
    </row>
    <row r="752" spans="1:26">
      <c r="A752" s="577"/>
      <c r="B752" s="578"/>
      <c r="C752" s="578"/>
      <c r="D752" s="578"/>
      <c r="E752" s="578"/>
      <c r="F752" s="577"/>
      <c r="G752" s="577"/>
      <c r="H752" s="577"/>
      <c r="I752" s="577"/>
      <c r="J752" s="577"/>
      <c r="K752" s="577"/>
      <c r="L752" s="577"/>
      <c r="M752" s="577"/>
      <c r="N752" s="577"/>
      <c r="O752" s="577"/>
      <c r="P752" s="577"/>
      <c r="Q752" s="577"/>
      <c r="R752" s="577"/>
      <c r="S752" s="577"/>
      <c r="T752" s="577"/>
      <c r="U752" s="577"/>
      <c r="V752" s="578"/>
      <c r="W752" s="578"/>
      <c r="X752" s="578"/>
      <c r="Y752" s="578"/>
      <c r="Z752" s="578"/>
    </row>
    <row r="753" spans="1:26">
      <c r="A753" s="577"/>
      <c r="B753" s="578"/>
      <c r="C753" s="578"/>
      <c r="D753" s="578"/>
      <c r="E753" s="578"/>
      <c r="F753" s="577"/>
      <c r="G753" s="577"/>
      <c r="H753" s="577"/>
      <c r="I753" s="577"/>
      <c r="J753" s="577"/>
      <c r="K753" s="577"/>
      <c r="L753" s="577"/>
      <c r="M753" s="577"/>
      <c r="N753" s="577"/>
      <c r="O753" s="577"/>
      <c r="P753" s="577"/>
      <c r="Q753" s="577"/>
      <c r="R753" s="577"/>
      <c r="S753" s="577"/>
      <c r="T753" s="577"/>
      <c r="U753" s="577"/>
      <c r="V753" s="578"/>
      <c r="W753" s="578"/>
      <c r="X753" s="578"/>
      <c r="Y753" s="578"/>
      <c r="Z753" s="578"/>
    </row>
    <row r="754" spans="1:26">
      <c r="A754" s="577"/>
      <c r="B754" s="578"/>
      <c r="C754" s="578"/>
      <c r="D754" s="578"/>
      <c r="E754" s="578"/>
      <c r="F754" s="577"/>
      <c r="G754" s="577"/>
      <c r="H754" s="577"/>
      <c r="I754" s="577"/>
      <c r="J754" s="577"/>
      <c r="K754" s="577"/>
      <c r="L754" s="577"/>
      <c r="M754" s="577"/>
      <c r="N754" s="577"/>
      <c r="O754" s="577"/>
      <c r="P754" s="577"/>
      <c r="Q754" s="577"/>
      <c r="R754" s="577"/>
      <c r="S754" s="577"/>
      <c r="T754" s="577"/>
      <c r="U754" s="577"/>
      <c r="V754" s="578"/>
      <c r="W754" s="578"/>
      <c r="X754" s="578"/>
      <c r="Y754" s="578"/>
      <c r="Z754" s="578"/>
    </row>
    <row r="755" spans="1:26">
      <c r="A755" s="577"/>
      <c r="B755" s="578"/>
      <c r="C755" s="578"/>
      <c r="D755" s="578"/>
      <c r="E755" s="578"/>
      <c r="F755" s="577"/>
      <c r="G755" s="577"/>
      <c r="H755" s="577"/>
      <c r="I755" s="577"/>
      <c r="J755" s="577"/>
      <c r="K755" s="577"/>
      <c r="L755" s="577"/>
      <c r="M755" s="577"/>
      <c r="N755" s="577"/>
      <c r="O755" s="577"/>
      <c r="P755" s="577"/>
      <c r="Q755" s="577"/>
      <c r="R755" s="577"/>
      <c r="S755" s="577"/>
      <c r="T755" s="577"/>
      <c r="U755" s="577"/>
      <c r="V755" s="578"/>
      <c r="W755" s="578"/>
      <c r="X755" s="578"/>
      <c r="Y755" s="578"/>
      <c r="Z755" s="578"/>
    </row>
    <row r="756" spans="1:26">
      <c r="A756" s="577"/>
      <c r="B756" s="578"/>
      <c r="C756" s="578"/>
      <c r="D756" s="578"/>
      <c r="E756" s="578"/>
      <c r="F756" s="577"/>
      <c r="G756" s="577"/>
      <c r="H756" s="577"/>
      <c r="I756" s="577"/>
      <c r="J756" s="577"/>
      <c r="K756" s="577"/>
      <c r="L756" s="577"/>
      <c r="M756" s="577"/>
      <c r="N756" s="577"/>
      <c r="O756" s="577"/>
      <c r="P756" s="577"/>
      <c r="Q756" s="577"/>
      <c r="R756" s="577"/>
      <c r="S756" s="577"/>
      <c r="T756" s="577"/>
      <c r="U756" s="577"/>
      <c r="V756" s="578"/>
      <c r="W756" s="578"/>
      <c r="X756" s="578"/>
      <c r="Y756" s="578"/>
      <c r="Z756" s="578"/>
    </row>
    <row r="757" spans="1:26">
      <c r="A757" s="577"/>
      <c r="B757" s="578"/>
      <c r="C757" s="578"/>
      <c r="D757" s="578"/>
      <c r="E757" s="578"/>
      <c r="F757" s="577"/>
      <c r="G757" s="577"/>
      <c r="H757" s="577"/>
      <c r="I757" s="577"/>
      <c r="J757" s="577"/>
      <c r="K757" s="577"/>
      <c r="L757" s="577"/>
      <c r="M757" s="577"/>
      <c r="N757" s="577"/>
      <c r="O757" s="577"/>
      <c r="P757" s="577"/>
      <c r="Q757" s="577"/>
      <c r="R757" s="577"/>
      <c r="S757" s="577"/>
      <c r="T757" s="577"/>
      <c r="U757" s="577"/>
      <c r="V757" s="578"/>
      <c r="W757" s="578"/>
      <c r="X757" s="578"/>
      <c r="Y757" s="578"/>
      <c r="Z757" s="578"/>
    </row>
    <row r="758" spans="1:26">
      <c r="A758" s="577"/>
      <c r="B758" s="578"/>
      <c r="C758" s="578"/>
      <c r="D758" s="578"/>
      <c r="E758" s="578"/>
      <c r="F758" s="577"/>
      <c r="G758" s="577"/>
      <c r="H758" s="577"/>
      <c r="I758" s="577"/>
      <c r="J758" s="577"/>
      <c r="K758" s="577"/>
      <c r="L758" s="577"/>
      <c r="M758" s="577"/>
      <c r="N758" s="577"/>
      <c r="O758" s="577"/>
      <c r="P758" s="577"/>
      <c r="Q758" s="577"/>
      <c r="R758" s="577"/>
      <c r="S758" s="577"/>
      <c r="T758" s="577"/>
      <c r="U758" s="577"/>
      <c r="V758" s="578"/>
      <c r="W758" s="578"/>
      <c r="X758" s="578"/>
      <c r="Y758" s="578"/>
      <c r="Z758" s="578"/>
    </row>
    <row r="759" spans="1:26">
      <c r="A759" s="577"/>
      <c r="B759" s="578"/>
      <c r="C759" s="578"/>
      <c r="D759" s="578"/>
      <c r="E759" s="578"/>
      <c r="F759" s="577"/>
      <c r="G759" s="577"/>
      <c r="H759" s="577"/>
      <c r="I759" s="577"/>
      <c r="J759" s="577"/>
      <c r="K759" s="577"/>
      <c r="L759" s="577"/>
      <c r="M759" s="577"/>
      <c r="N759" s="577"/>
      <c r="O759" s="577"/>
      <c r="P759" s="577"/>
      <c r="Q759" s="577"/>
      <c r="R759" s="577"/>
      <c r="S759" s="577"/>
      <c r="T759" s="577"/>
      <c r="U759" s="577"/>
      <c r="V759" s="578"/>
      <c r="W759" s="578"/>
      <c r="X759" s="578"/>
      <c r="Y759" s="578"/>
      <c r="Z759" s="578"/>
    </row>
    <row r="760" spans="1:26">
      <c r="A760" s="577"/>
      <c r="B760" s="578"/>
      <c r="C760" s="578"/>
      <c r="D760" s="578"/>
      <c r="E760" s="578"/>
      <c r="F760" s="577"/>
      <c r="G760" s="577"/>
      <c r="H760" s="577"/>
      <c r="I760" s="577"/>
      <c r="J760" s="577"/>
      <c r="K760" s="577"/>
      <c r="L760" s="577"/>
      <c r="M760" s="577"/>
      <c r="N760" s="577"/>
      <c r="O760" s="577"/>
      <c r="P760" s="577"/>
      <c r="Q760" s="577"/>
      <c r="R760" s="577"/>
      <c r="S760" s="577"/>
      <c r="T760" s="577"/>
      <c r="U760" s="577"/>
      <c r="V760" s="578"/>
      <c r="W760" s="578"/>
      <c r="X760" s="578"/>
      <c r="Y760" s="578"/>
      <c r="Z760" s="578"/>
    </row>
    <row r="761" spans="1:26">
      <c r="A761" s="577"/>
      <c r="B761" s="578"/>
      <c r="C761" s="578"/>
      <c r="D761" s="578"/>
      <c r="E761" s="578"/>
      <c r="F761" s="577"/>
      <c r="G761" s="577"/>
      <c r="H761" s="577"/>
      <c r="I761" s="577"/>
      <c r="J761" s="577"/>
      <c r="K761" s="577"/>
      <c r="L761" s="577"/>
      <c r="M761" s="577"/>
      <c r="N761" s="577"/>
      <c r="O761" s="577"/>
      <c r="P761" s="577"/>
      <c r="Q761" s="577"/>
      <c r="R761" s="577"/>
      <c r="S761" s="577"/>
      <c r="T761" s="577"/>
      <c r="U761" s="577"/>
      <c r="V761" s="578"/>
      <c r="W761" s="578"/>
      <c r="X761" s="578"/>
      <c r="Y761" s="578"/>
      <c r="Z761" s="578"/>
    </row>
    <row r="762" spans="1:26">
      <c r="A762" s="577"/>
      <c r="B762" s="578"/>
      <c r="C762" s="578"/>
      <c r="D762" s="578"/>
      <c r="E762" s="578"/>
      <c r="F762" s="577"/>
      <c r="G762" s="577"/>
      <c r="H762" s="577"/>
      <c r="I762" s="577"/>
      <c r="J762" s="577"/>
      <c r="K762" s="577"/>
      <c r="L762" s="577"/>
      <c r="M762" s="577"/>
      <c r="N762" s="577"/>
      <c r="O762" s="577"/>
      <c r="P762" s="577"/>
      <c r="Q762" s="577"/>
      <c r="R762" s="577"/>
      <c r="S762" s="577"/>
      <c r="T762" s="577"/>
      <c r="U762" s="577"/>
      <c r="V762" s="578"/>
      <c r="W762" s="578"/>
      <c r="X762" s="578"/>
      <c r="Y762" s="578"/>
      <c r="Z762" s="578"/>
    </row>
    <row r="763" spans="1:26">
      <c r="A763" s="577"/>
      <c r="B763" s="578"/>
      <c r="C763" s="578"/>
      <c r="D763" s="578"/>
      <c r="E763" s="578"/>
      <c r="F763" s="577"/>
      <c r="G763" s="577"/>
      <c r="H763" s="577"/>
      <c r="I763" s="577"/>
      <c r="J763" s="577"/>
      <c r="K763" s="577"/>
      <c r="L763" s="577"/>
      <c r="M763" s="577"/>
      <c r="N763" s="577"/>
      <c r="O763" s="577"/>
      <c r="P763" s="577"/>
      <c r="Q763" s="577"/>
      <c r="R763" s="577"/>
      <c r="S763" s="577"/>
      <c r="T763" s="577"/>
      <c r="U763" s="577"/>
      <c r="V763" s="578"/>
      <c r="W763" s="578"/>
      <c r="X763" s="578"/>
      <c r="Y763" s="578"/>
      <c r="Z763" s="578"/>
    </row>
    <row r="764" spans="1:26">
      <c r="A764" s="577"/>
      <c r="B764" s="578"/>
      <c r="C764" s="578"/>
      <c r="D764" s="578"/>
      <c r="E764" s="578"/>
      <c r="F764" s="577"/>
      <c r="G764" s="577"/>
      <c r="H764" s="577"/>
      <c r="I764" s="577"/>
      <c r="J764" s="577"/>
      <c r="K764" s="577"/>
      <c r="L764" s="577"/>
      <c r="M764" s="577"/>
      <c r="N764" s="577"/>
      <c r="O764" s="577"/>
      <c r="P764" s="577"/>
      <c r="Q764" s="577"/>
      <c r="R764" s="577"/>
      <c r="S764" s="577"/>
      <c r="T764" s="577"/>
      <c r="U764" s="577"/>
      <c r="V764" s="578"/>
      <c r="W764" s="578"/>
      <c r="X764" s="578"/>
      <c r="Y764" s="578"/>
      <c r="Z764" s="578"/>
    </row>
    <row r="765" spans="1:26">
      <c r="A765" s="577"/>
      <c r="B765" s="578"/>
      <c r="C765" s="578"/>
      <c r="D765" s="578"/>
      <c r="E765" s="578"/>
      <c r="F765" s="577"/>
      <c r="G765" s="577"/>
      <c r="H765" s="577"/>
      <c r="I765" s="577"/>
      <c r="J765" s="577"/>
      <c r="K765" s="577"/>
      <c r="L765" s="577"/>
      <c r="M765" s="577"/>
      <c r="N765" s="577"/>
      <c r="O765" s="577"/>
      <c r="P765" s="577"/>
      <c r="Q765" s="577"/>
      <c r="R765" s="577"/>
      <c r="S765" s="577"/>
      <c r="T765" s="577"/>
      <c r="U765" s="577"/>
      <c r="V765" s="578"/>
      <c r="W765" s="578"/>
      <c r="X765" s="578"/>
      <c r="Y765" s="578"/>
      <c r="Z765" s="578"/>
    </row>
    <row r="766" spans="1:26">
      <c r="A766" s="577"/>
      <c r="B766" s="578"/>
      <c r="C766" s="578"/>
      <c r="D766" s="578"/>
      <c r="E766" s="578"/>
      <c r="F766" s="577"/>
      <c r="G766" s="577"/>
      <c r="H766" s="577"/>
      <c r="I766" s="577"/>
      <c r="J766" s="577"/>
      <c r="K766" s="577"/>
      <c r="L766" s="577"/>
      <c r="M766" s="577"/>
      <c r="N766" s="577"/>
      <c r="O766" s="577"/>
      <c r="P766" s="577"/>
      <c r="Q766" s="577"/>
      <c r="R766" s="577"/>
      <c r="S766" s="577"/>
      <c r="T766" s="577"/>
      <c r="U766" s="577"/>
      <c r="V766" s="578"/>
      <c r="W766" s="578"/>
      <c r="X766" s="578"/>
      <c r="Y766" s="578"/>
      <c r="Z766" s="578"/>
    </row>
    <row r="767" spans="1:26">
      <c r="A767" s="577"/>
      <c r="B767" s="578"/>
      <c r="C767" s="578"/>
      <c r="D767" s="578"/>
      <c r="E767" s="578"/>
      <c r="F767" s="577"/>
      <c r="G767" s="577"/>
      <c r="H767" s="577"/>
      <c r="I767" s="577"/>
      <c r="J767" s="577"/>
      <c r="K767" s="577"/>
      <c r="L767" s="577"/>
      <c r="M767" s="577"/>
      <c r="N767" s="577"/>
      <c r="O767" s="577"/>
      <c r="P767" s="577"/>
      <c r="Q767" s="577"/>
      <c r="R767" s="577"/>
      <c r="S767" s="577"/>
      <c r="T767" s="577"/>
      <c r="U767" s="577"/>
      <c r="V767" s="578"/>
      <c r="W767" s="578"/>
      <c r="X767" s="578"/>
      <c r="Y767" s="578"/>
      <c r="Z767" s="578"/>
    </row>
    <row r="768" spans="1:26">
      <c r="A768" s="577"/>
      <c r="B768" s="578"/>
      <c r="C768" s="578"/>
      <c r="D768" s="578"/>
      <c r="E768" s="578"/>
      <c r="F768" s="577"/>
      <c r="G768" s="577"/>
      <c r="H768" s="577"/>
      <c r="I768" s="577"/>
      <c r="J768" s="577"/>
      <c r="K768" s="577"/>
      <c r="L768" s="577"/>
      <c r="M768" s="577"/>
      <c r="N768" s="577"/>
      <c r="O768" s="577"/>
      <c r="P768" s="577"/>
      <c r="Q768" s="577"/>
      <c r="R768" s="577"/>
      <c r="S768" s="577"/>
      <c r="T768" s="577"/>
      <c r="U768" s="577"/>
      <c r="V768" s="578"/>
      <c r="W768" s="578"/>
      <c r="X768" s="578"/>
      <c r="Y768" s="578"/>
      <c r="Z768" s="578"/>
    </row>
    <row r="769" spans="1:26">
      <c r="A769" s="577"/>
      <c r="B769" s="578"/>
      <c r="C769" s="578"/>
      <c r="D769" s="578"/>
      <c r="E769" s="578"/>
      <c r="F769" s="577"/>
      <c r="G769" s="577"/>
      <c r="H769" s="577"/>
      <c r="I769" s="577"/>
      <c r="J769" s="577"/>
      <c r="K769" s="577"/>
      <c r="L769" s="577"/>
      <c r="M769" s="577"/>
      <c r="N769" s="577"/>
      <c r="O769" s="577"/>
      <c r="P769" s="577"/>
      <c r="Q769" s="577"/>
      <c r="R769" s="577"/>
      <c r="S769" s="577"/>
      <c r="T769" s="577"/>
      <c r="U769" s="577"/>
      <c r="V769" s="578"/>
      <c r="W769" s="578"/>
      <c r="X769" s="578"/>
      <c r="Y769" s="578"/>
      <c r="Z769" s="578"/>
    </row>
    <row r="770" spans="1:26">
      <c r="A770" s="577"/>
      <c r="B770" s="578"/>
      <c r="C770" s="578"/>
      <c r="D770" s="578"/>
      <c r="E770" s="578"/>
      <c r="F770" s="577"/>
      <c r="G770" s="577"/>
      <c r="H770" s="577"/>
      <c r="I770" s="577"/>
      <c r="J770" s="577"/>
      <c r="K770" s="577"/>
      <c r="L770" s="577"/>
      <c r="M770" s="577"/>
      <c r="N770" s="577"/>
      <c r="O770" s="577"/>
      <c r="P770" s="577"/>
      <c r="Q770" s="577"/>
      <c r="R770" s="577"/>
      <c r="S770" s="577"/>
      <c r="T770" s="577"/>
      <c r="U770" s="577"/>
      <c r="V770" s="578"/>
      <c r="W770" s="578"/>
      <c r="X770" s="578"/>
      <c r="Y770" s="578"/>
      <c r="Z770" s="578"/>
    </row>
    <row r="771" spans="1:26">
      <c r="A771" s="577"/>
      <c r="B771" s="578"/>
      <c r="C771" s="578"/>
      <c r="D771" s="578"/>
      <c r="E771" s="578"/>
      <c r="F771" s="577"/>
      <c r="G771" s="577"/>
      <c r="H771" s="577"/>
      <c r="I771" s="577"/>
      <c r="J771" s="577"/>
      <c r="K771" s="577"/>
      <c r="L771" s="577"/>
      <c r="M771" s="577"/>
      <c r="N771" s="577"/>
      <c r="O771" s="577"/>
      <c r="P771" s="577"/>
      <c r="Q771" s="577"/>
      <c r="R771" s="577"/>
      <c r="S771" s="577"/>
      <c r="T771" s="577"/>
      <c r="U771" s="577"/>
      <c r="V771" s="578"/>
      <c r="W771" s="578"/>
      <c r="X771" s="578"/>
      <c r="Y771" s="578"/>
      <c r="Z771" s="578"/>
    </row>
    <row r="772" spans="1:26">
      <c r="A772" s="577"/>
      <c r="B772" s="578"/>
      <c r="C772" s="578"/>
      <c r="D772" s="578"/>
      <c r="E772" s="578"/>
      <c r="F772" s="577"/>
      <c r="G772" s="577"/>
      <c r="H772" s="577"/>
      <c r="I772" s="577"/>
      <c r="J772" s="577"/>
      <c r="K772" s="577"/>
      <c r="L772" s="577"/>
      <c r="M772" s="577"/>
      <c r="N772" s="577"/>
      <c r="O772" s="577"/>
      <c r="P772" s="577"/>
      <c r="Q772" s="577"/>
      <c r="R772" s="577"/>
      <c r="S772" s="577"/>
      <c r="T772" s="577"/>
      <c r="U772" s="577"/>
      <c r="V772" s="578"/>
      <c r="W772" s="578"/>
      <c r="X772" s="578"/>
      <c r="Y772" s="578"/>
      <c r="Z772" s="578"/>
    </row>
    <row r="773" spans="1:26">
      <c r="A773" s="577"/>
      <c r="B773" s="578"/>
      <c r="C773" s="578"/>
      <c r="D773" s="578"/>
      <c r="E773" s="578"/>
      <c r="F773" s="577"/>
      <c r="G773" s="577"/>
      <c r="H773" s="577"/>
      <c r="I773" s="577"/>
      <c r="J773" s="577"/>
      <c r="K773" s="577"/>
      <c r="L773" s="577"/>
      <c r="M773" s="577"/>
      <c r="N773" s="577"/>
      <c r="O773" s="577"/>
      <c r="P773" s="577"/>
      <c r="Q773" s="577"/>
      <c r="R773" s="577"/>
      <c r="S773" s="577"/>
      <c r="T773" s="577"/>
      <c r="U773" s="577"/>
      <c r="V773" s="578"/>
      <c r="W773" s="578"/>
      <c r="X773" s="578"/>
      <c r="Y773" s="578"/>
      <c r="Z773" s="578"/>
    </row>
    <row r="774" spans="1:26">
      <c r="A774" s="577"/>
      <c r="B774" s="578"/>
      <c r="C774" s="578"/>
      <c r="D774" s="578"/>
      <c r="E774" s="578"/>
      <c r="F774" s="577"/>
      <c r="G774" s="577"/>
      <c r="H774" s="577"/>
      <c r="I774" s="577"/>
      <c r="J774" s="577"/>
      <c r="K774" s="577"/>
      <c r="L774" s="577"/>
      <c r="M774" s="577"/>
      <c r="N774" s="577"/>
      <c r="O774" s="577"/>
      <c r="P774" s="577"/>
      <c r="Q774" s="577"/>
      <c r="R774" s="577"/>
      <c r="S774" s="577"/>
      <c r="T774" s="577"/>
      <c r="U774" s="577"/>
      <c r="V774" s="578"/>
      <c r="W774" s="578"/>
      <c r="X774" s="578"/>
      <c r="Y774" s="578"/>
      <c r="Z774" s="578"/>
    </row>
    <row r="775" spans="1:26">
      <c r="A775" s="577"/>
      <c r="B775" s="578"/>
      <c r="C775" s="578"/>
      <c r="D775" s="578"/>
      <c r="E775" s="578"/>
      <c r="F775" s="577"/>
      <c r="G775" s="577"/>
      <c r="H775" s="577"/>
      <c r="I775" s="577"/>
      <c r="J775" s="577"/>
      <c r="K775" s="577"/>
      <c r="L775" s="577"/>
      <c r="M775" s="577"/>
      <c r="N775" s="577"/>
      <c r="O775" s="577"/>
      <c r="P775" s="577"/>
      <c r="Q775" s="577"/>
      <c r="R775" s="577"/>
      <c r="S775" s="577"/>
      <c r="T775" s="577"/>
      <c r="U775" s="577"/>
      <c r="V775" s="578"/>
      <c r="W775" s="578"/>
      <c r="X775" s="578"/>
      <c r="Y775" s="578"/>
      <c r="Z775" s="578"/>
    </row>
    <row r="776" spans="1:26">
      <c r="A776" s="577"/>
      <c r="B776" s="578"/>
      <c r="C776" s="578"/>
      <c r="D776" s="578"/>
      <c r="E776" s="578"/>
      <c r="F776" s="577"/>
      <c r="G776" s="577"/>
      <c r="H776" s="577"/>
      <c r="I776" s="577"/>
      <c r="J776" s="577"/>
      <c r="K776" s="577"/>
      <c r="L776" s="577"/>
      <c r="M776" s="577"/>
      <c r="N776" s="577"/>
      <c r="O776" s="577"/>
      <c r="P776" s="577"/>
      <c r="Q776" s="577"/>
      <c r="R776" s="577"/>
      <c r="S776" s="577"/>
      <c r="T776" s="577"/>
      <c r="U776" s="577"/>
      <c r="V776" s="578"/>
      <c r="W776" s="578"/>
      <c r="X776" s="578"/>
      <c r="Y776" s="578"/>
      <c r="Z776" s="578"/>
    </row>
    <row r="777" spans="1:26">
      <c r="A777" s="577"/>
      <c r="B777" s="578"/>
      <c r="C777" s="578"/>
      <c r="D777" s="578"/>
      <c r="E777" s="578"/>
      <c r="F777" s="577"/>
      <c r="G777" s="577"/>
      <c r="H777" s="577"/>
      <c r="I777" s="577"/>
      <c r="J777" s="577"/>
      <c r="K777" s="577"/>
      <c r="L777" s="577"/>
      <c r="M777" s="577"/>
      <c r="N777" s="577"/>
      <c r="O777" s="577"/>
      <c r="P777" s="577"/>
      <c r="Q777" s="577"/>
      <c r="R777" s="577"/>
      <c r="S777" s="577"/>
      <c r="T777" s="577"/>
      <c r="U777" s="577"/>
      <c r="V777" s="578"/>
      <c r="W777" s="578"/>
      <c r="X777" s="578"/>
      <c r="Y777" s="578"/>
      <c r="Z777" s="578"/>
    </row>
    <row r="778" spans="1:26">
      <c r="A778" s="577"/>
      <c r="B778" s="578"/>
      <c r="C778" s="578"/>
      <c r="D778" s="578"/>
      <c r="E778" s="578"/>
      <c r="F778" s="577"/>
      <c r="G778" s="577"/>
      <c r="H778" s="577"/>
      <c r="I778" s="577"/>
      <c r="J778" s="577"/>
      <c r="K778" s="577"/>
      <c r="L778" s="577"/>
      <c r="M778" s="577"/>
      <c r="N778" s="577"/>
      <c r="O778" s="577"/>
      <c r="P778" s="577"/>
      <c r="Q778" s="577"/>
      <c r="R778" s="577"/>
      <c r="S778" s="577"/>
      <c r="T778" s="577"/>
      <c r="U778" s="577"/>
      <c r="V778" s="578"/>
      <c r="W778" s="578"/>
      <c r="X778" s="578"/>
      <c r="Y778" s="578"/>
      <c r="Z778" s="578"/>
    </row>
    <row r="779" spans="1:26">
      <c r="A779" s="577"/>
      <c r="B779" s="578"/>
      <c r="C779" s="578"/>
      <c r="D779" s="578"/>
      <c r="E779" s="578"/>
      <c r="F779" s="577"/>
      <c r="G779" s="577"/>
      <c r="H779" s="577"/>
      <c r="I779" s="577"/>
      <c r="J779" s="577"/>
      <c r="K779" s="577"/>
      <c r="L779" s="577"/>
      <c r="M779" s="577"/>
      <c r="N779" s="577"/>
      <c r="O779" s="577"/>
      <c r="P779" s="577"/>
      <c r="Q779" s="577"/>
      <c r="R779" s="577"/>
      <c r="S779" s="577"/>
      <c r="T779" s="577"/>
      <c r="U779" s="577"/>
      <c r="V779" s="578"/>
      <c r="W779" s="578"/>
      <c r="X779" s="578"/>
      <c r="Y779" s="578"/>
      <c r="Z779" s="578"/>
    </row>
    <row r="780" spans="1:26">
      <c r="A780" s="577"/>
      <c r="B780" s="578"/>
      <c r="C780" s="578"/>
      <c r="D780" s="578"/>
      <c r="E780" s="578"/>
      <c r="F780" s="577"/>
      <c r="G780" s="577"/>
      <c r="H780" s="577"/>
      <c r="I780" s="577"/>
      <c r="J780" s="577"/>
      <c r="K780" s="577"/>
      <c r="L780" s="577"/>
      <c r="M780" s="577"/>
      <c r="N780" s="577"/>
      <c r="O780" s="577"/>
      <c r="P780" s="577"/>
      <c r="Q780" s="577"/>
      <c r="R780" s="577"/>
      <c r="S780" s="577"/>
      <c r="T780" s="577"/>
      <c r="U780" s="577"/>
      <c r="V780" s="578"/>
      <c r="W780" s="578"/>
      <c r="X780" s="578"/>
      <c r="Y780" s="578"/>
      <c r="Z780" s="578"/>
    </row>
    <row r="781" spans="1:26">
      <c r="A781" s="577"/>
      <c r="B781" s="578"/>
      <c r="C781" s="578"/>
      <c r="D781" s="578"/>
      <c r="E781" s="578"/>
      <c r="F781" s="577"/>
      <c r="G781" s="577"/>
      <c r="H781" s="577"/>
      <c r="I781" s="577"/>
      <c r="J781" s="577"/>
      <c r="K781" s="577"/>
      <c r="L781" s="577"/>
      <c r="M781" s="577"/>
      <c r="N781" s="577"/>
      <c r="O781" s="577"/>
      <c r="P781" s="577"/>
      <c r="Q781" s="577"/>
      <c r="R781" s="577"/>
      <c r="S781" s="577"/>
      <c r="T781" s="577"/>
      <c r="U781" s="577"/>
      <c r="V781" s="578"/>
      <c r="W781" s="578"/>
      <c r="X781" s="578"/>
      <c r="Y781" s="578"/>
      <c r="Z781" s="578"/>
    </row>
    <row r="782" spans="1:26">
      <c r="A782" s="577"/>
      <c r="B782" s="578"/>
      <c r="C782" s="578"/>
      <c r="D782" s="578"/>
      <c r="E782" s="578"/>
      <c r="F782" s="577"/>
      <c r="G782" s="577"/>
      <c r="H782" s="577"/>
      <c r="I782" s="577"/>
      <c r="J782" s="577"/>
      <c r="K782" s="577"/>
      <c r="L782" s="577"/>
      <c r="M782" s="577"/>
      <c r="N782" s="577"/>
      <c r="O782" s="577"/>
      <c r="P782" s="577"/>
      <c r="Q782" s="577"/>
      <c r="R782" s="577"/>
      <c r="S782" s="577"/>
      <c r="T782" s="577"/>
      <c r="U782" s="577"/>
      <c r="V782" s="578"/>
      <c r="W782" s="578"/>
      <c r="X782" s="578"/>
      <c r="Y782" s="578"/>
      <c r="Z782" s="578"/>
    </row>
    <row r="783" spans="1:26">
      <c r="A783" s="577"/>
      <c r="B783" s="578"/>
      <c r="C783" s="578"/>
      <c r="D783" s="578"/>
      <c r="E783" s="578"/>
      <c r="F783" s="577"/>
      <c r="G783" s="577"/>
      <c r="H783" s="577"/>
      <c r="I783" s="577"/>
      <c r="J783" s="577"/>
      <c r="K783" s="577"/>
      <c r="L783" s="577"/>
      <c r="M783" s="577"/>
      <c r="N783" s="577"/>
      <c r="O783" s="577"/>
      <c r="P783" s="577"/>
      <c r="Q783" s="577"/>
      <c r="R783" s="577"/>
      <c r="S783" s="577"/>
      <c r="T783" s="577"/>
      <c r="U783" s="577"/>
      <c r="V783" s="578"/>
      <c r="W783" s="578"/>
      <c r="X783" s="578"/>
      <c r="Y783" s="578"/>
      <c r="Z783" s="578"/>
    </row>
    <row r="784" spans="1:26">
      <c r="A784" s="577"/>
      <c r="B784" s="578"/>
      <c r="C784" s="578"/>
      <c r="D784" s="578"/>
      <c r="E784" s="578"/>
      <c r="F784" s="577"/>
      <c r="G784" s="577"/>
      <c r="H784" s="577"/>
      <c r="I784" s="577"/>
      <c r="J784" s="577"/>
      <c r="K784" s="577"/>
      <c r="L784" s="577"/>
      <c r="M784" s="577"/>
      <c r="N784" s="577"/>
      <c r="O784" s="577"/>
      <c r="P784" s="577"/>
      <c r="Q784" s="577"/>
      <c r="R784" s="577"/>
      <c r="S784" s="577"/>
      <c r="T784" s="577"/>
      <c r="U784" s="577"/>
      <c r="V784" s="578"/>
      <c r="W784" s="578"/>
      <c r="X784" s="578"/>
      <c r="Y784" s="578"/>
      <c r="Z784" s="578"/>
    </row>
    <row r="785" spans="1:26">
      <c r="A785" s="577"/>
      <c r="B785" s="578"/>
      <c r="C785" s="578"/>
      <c r="D785" s="578"/>
      <c r="E785" s="578"/>
      <c r="F785" s="577"/>
      <c r="G785" s="577"/>
      <c r="H785" s="577"/>
      <c r="I785" s="577"/>
      <c r="J785" s="577"/>
      <c r="K785" s="577"/>
      <c r="L785" s="577"/>
      <c r="M785" s="577"/>
      <c r="N785" s="577"/>
      <c r="O785" s="577"/>
      <c r="P785" s="577"/>
      <c r="Q785" s="577"/>
      <c r="R785" s="577"/>
      <c r="S785" s="577"/>
      <c r="T785" s="577"/>
      <c r="U785" s="577"/>
      <c r="V785" s="578"/>
      <c r="W785" s="578"/>
      <c r="X785" s="578"/>
      <c r="Y785" s="578"/>
      <c r="Z785" s="578"/>
    </row>
    <row r="786" spans="1:26">
      <c r="A786" s="577"/>
      <c r="B786" s="578"/>
      <c r="C786" s="578"/>
      <c r="D786" s="578"/>
      <c r="E786" s="578"/>
      <c r="F786" s="577"/>
      <c r="G786" s="577"/>
      <c r="H786" s="577"/>
      <c r="I786" s="577"/>
      <c r="J786" s="577"/>
      <c r="K786" s="577"/>
      <c r="L786" s="577"/>
      <c r="M786" s="577"/>
      <c r="N786" s="577"/>
      <c r="O786" s="577"/>
      <c r="P786" s="577"/>
      <c r="Q786" s="577"/>
      <c r="R786" s="577"/>
      <c r="S786" s="577"/>
      <c r="T786" s="577"/>
      <c r="U786" s="577"/>
      <c r="V786" s="578"/>
      <c r="W786" s="578"/>
      <c r="X786" s="578"/>
      <c r="Y786" s="578"/>
      <c r="Z786" s="578"/>
    </row>
    <row r="787" spans="1:26">
      <c r="A787" s="577"/>
      <c r="B787" s="578"/>
      <c r="C787" s="578"/>
      <c r="D787" s="578"/>
      <c r="E787" s="578"/>
      <c r="F787" s="577"/>
      <c r="G787" s="577"/>
      <c r="H787" s="577"/>
      <c r="I787" s="577"/>
      <c r="J787" s="577"/>
      <c r="K787" s="577"/>
      <c r="L787" s="577"/>
      <c r="M787" s="577"/>
      <c r="N787" s="577"/>
      <c r="O787" s="577"/>
      <c r="P787" s="577"/>
      <c r="Q787" s="577"/>
      <c r="R787" s="577"/>
      <c r="S787" s="577"/>
      <c r="T787" s="577"/>
      <c r="U787" s="577"/>
      <c r="V787" s="578"/>
      <c r="W787" s="578"/>
      <c r="X787" s="578"/>
      <c r="Y787" s="578"/>
      <c r="Z787" s="578"/>
    </row>
    <row r="788" spans="1:26">
      <c r="A788" s="577"/>
      <c r="B788" s="578"/>
      <c r="C788" s="578"/>
      <c r="D788" s="578"/>
      <c r="E788" s="578"/>
      <c r="F788" s="577"/>
      <c r="G788" s="577"/>
      <c r="H788" s="577"/>
      <c r="I788" s="577"/>
      <c r="J788" s="577"/>
      <c r="K788" s="577"/>
      <c r="L788" s="577"/>
      <c r="M788" s="577"/>
      <c r="N788" s="577"/>
      <c r="O788" s="577"/>
      <c r="P788" s="577"/>
      <c r="Q788" s="577"/>
      <c r="R788" s="577"/>
      <c r="S788" s="577"/>
      <c r="T788" s="577"/>
      <c r="U788" s="577"/>
      <c r="V788" s="578"/>
      <c r="W788" s="578"/>
      <c r="X788" s="578"/>
      <c r="Y788" s="578"/>
      <c r="Z788" s="578"/>
    </row>
    <row r="789" spans="1:26">
      <c r="A789" s="577"/>
      <c r="B789" s="578"/>
      <c r="C789" s="578"/>
      <c r="D789" s="578"/>
      <c r="E789" s="578"/>
      <c r="F789" s="577"/>
      <c r="G789" s="577"/>
      <c r="H789" s="577"/>
      <c r="I789" s="577"/>
      <c r="J789" s="577"/>
      <c r="K789" s="577"/>
      <c r="L789" s="577"/>
      <c r="M789" s="577"/>
      <c r="N789" s="577"/>
      <c r="O789" s="577"/>
      <c r="P789" s="577"/>
      <c r="Q789" s="577"/>
      <c r="R789" s="577"/>
      <c r="S789" s="577"/>
      <c r="T789" s="577"/>
      <c r="U789" s="577"/>
      <c r="V789" s="578"/>
      <c r="W789" s="578"/>
      <c r="X789" s="578"/>
      <c r="Y789" s="578"/>
      <c r="Z789" s="578"/>
    </row>
    <row r="790" spans="1:26">
      <c r="A790" s="577"/>
      <c r="B790" s="578"/>
      <c r="C790" s="578"/>
      <c r="D790" s="578"/>
      <c r="E790" s="578"/>
      <c r="F790" s="577"/>
      <c r="G790" s="577"/>
      <c r="H790" s="577"/>
      <c r="I790" s="577"/>
      <c r="J790" s="577"/>
      <c r="K790" s="577"/>
      <c r="L790" s="577"/>
      <c r="M790" s="577"/>
      <c r="N790" s="577"/>
      <c r="O790" s="577"/>
      <c r="P790" s="577"/>
      <c r="Q790" s="577"/>
      <c r="R790" s="577"/>
      <c r="S790" s="577"/>
      <c r="T790" s="577"/>
      <c r="U790" s="577"/>
      <c r="V790" s="578"/>
      <c r="W790" s="578"/>
      <c r="X790" s="578"/>
      <c r="Y790" s="578"/>
      <c r="Z790" s="578"/>
    </row>
    <row r="791" spans="1:26">
      <c r="A791" s="577"/>
      <c r="B791" s="578"/>
      <c r="C791" s="578"/>
      <c r="D791" s="578"/>
      <c r="E791" s="578"/>
      <c r="F791" s="577"/>
      <c r="G791" s="577"/>
      <c r="H791" s="577"/>
      <c r="I791" s="577"/>
      <c r="J791" s="577"/>
      <c r="K791" s="577"/>
      <c r="L791" s="577"/>
      <c r="M791" s="577"/>
      <c r="N791" s="577"/>
      <c r="O791" s="577"/>
      <c r="P791" s="577"/>
      <c r="Q791" s="577"/>
      <c r="R791" s="577"/>
      <c r="S791" s="577"/>
      <c r="T791" s="577"/>
      <c r="U791" s="577"/>
      <c r="V791" s="578"/>
      <c r="W791" s="578"/>
      <c r="X791" s="578"/>
      <c r="Y791" s="578"/>
      <c r="Z791" s="578"/>
    </row>
    <row r="792" spans="1:26">
      <c r="A792" s="577"/>
      <c r="B792" s="578"/>
      <c r="C792" s="578"/>
      <c r="D792" s="578"/>
      <c r="E792" s="578"/>
      <c r="F792" s="577"/>
      <c r="G792" s="577"/>
      <c r="H792" s="577"/>
      <c r="I792" s="577"/>
      <c r="J792" s="577"/>
      <c r="K792" s="577"/>
      <c r="L792" s="577"/>
      <c r="M792" s="577"/>
      <c r="N792" s="577"/>
      <c r="O792" s="577"/>
      <c r="P792" s="577"/>
      <c r="Q792" s="577"/>
      <c r="R792" s="577"/>
      <c r="S792" s="577"/>
      <c r="T792" s="577"/>
      <c r="U792" s="577"/>
      <c r="V792" s="578"/>
      <c r="W792" s="578"/>
      <c r="X792" s="578"/>
      <c r="Y792" s="578"/>
      <c r="Z792" s="578"/>
    </row>
    <row r="793" spans="1:26">
      <c r="A793" s="577"/>
      <c r="B793" s="578"/>
      <c r="C793" s="578"/>
      <c r="D793" s="578"/>
      <c r="E793" s="578"/>
      <c r="F793" s="577"/>
      <c r="G793" s="577"/>
      <c r="H793" s="577"/>
      <c r="I793" s="577"/>
      <c r="J793" s="577"/>
      <c r="K793" s="577"/>
      <c r="L793" s="577"/>
      <c r="M793" s="577"/>
      <c r="N793" s="577"/>
      <c r="O793" s="577"/>
      <c r="P793" s="577"/>
      <c r="Q793" s="577"/>
      <c r="R793" s="577"/>
      <c r="S793" s="577"/>
      <c r="T793" s="577"/>
      <c r="U793" s="577"/>
      <c r="V793" s="578"/>
      <c r="W793" s="578"/>
      <c r="X793" s="578"/>
      <c r="Y793" s="578"/>
      <c r="Z793" s="578"/>
    </row>
    <row r="794" spans="1:26">
      <c r="A794" s="577"/>
      <c r="B794" s="578"/>
      <c r="C794" s="578"/>
      <c r="D794" s="578"/>
      <c r="E794" s="578"/>
      <c r="F794" s="577"/>
      <c r="G794" s="577"/>
      <c r="H794" s="577"/>
      <c r="I794" s="577"/>
      <c r="J794" s="577"/>
      <c r="K794" s="577"/>
      <c r="L794" s="577"/>
      <c r="M794" s="577"/>
      <c r="N794" s="577"/>
      <c r="O794" s="577"/>
      <c r="P794" s="577"/>
      <c r="Q794" s="577"/>
      <c r="R794" s="577"/>
      <c r="S794" s="577"/>
      <c r="T794" s="577"/>
      <c r="U794" s="577"/>
      <c r="V794" s="578"/>
      <c r="W794" s="578"/>
      <c r="X794" s="578"/>
      <c r="Y794" s="578"/>
      <c r="Z794" s="578"/>
    </row>
    <row r="795" spans="1:26">
      <c r="A795" s="577"/>
      <c r="B795" s="578"/>
      <c r="C795" s="578"/>
      <c r="D795" s="578"/>
      <c r="E795" s="578"/>
      <c r="F795" s="577"/>
      <c r="G795" s="577"/>
      <c r="H795" s="577"/>
      <c r="I795" s="577"/>
      <c r="J795" s="577"/>
      <c r="K795" s="577"/>
      <c r="L795" s="577"/>
      <c r="M795" s="577"/>
      <c r="N795" s="577"/>
      <c r="O795" s="577"/>
      <c r="P795" s="577"/>
      <c r="Q795" s="577"/>
      <c r="R795" s="577"/>
      <c r="S795" s="577"/>
      <c r="T795" s="577"/>
      <c r="U795" s="577"/>
      <c r="V795" s="578"/>
      <c r="W795" s="578"/>
      <c r="X795" s="578"/>
      <c r="Y795" s="578"/>
      <c r="Z795" s="578"/>
    </row>
    <row r="796" spans="1:26">
      <c r="A796" s="577"/>
      <c r="B796" s="578"/>
      <c r="C796" s="578"/>
      <c r="D796" s="578"/>
      <c r="E796" s="578"/>
      <c r="F796" s="577"/>
      <c r="G796" s="577"/>
      <c r="H796" s="577"/>
      <c r="I796" s="577"/>
      <c r="J796" s="577"/>
      <c r="K796" s="577"/>
      <c r="L796" s="577"/>
      <c r="M796" s="577"/>
      <c r="N796" s="577"/>
      <c r="O796" s="577"/>
      <c r="P796" s="577"/>
      <c r="Q796" s="577"/>
      <c r="R796" s="577"/>
      <c r="S796" s="577"/>
      <c r="T796" s="577"/>
      <c r="U796" s="577"/>
      <c r="V796" s="578"/>
      <c r="W796" s="578"/>
      <c r="X796" s="578"/>
      <c r="Y796" s="578"/>
      <c r="Z796" s="578"/>
    </row>
    <row r="797" spans="1:26">
      <c r="A797" s="577"/>
      <c r="B797" s="578"/>
      <c r="C797" s="578"/>
      <c r="D797" s="578"/>
      <c r="E797" s="578"/>
      <c r="F797" s="577"/>
      <c r="G797" s="577"/>
      <c r="H797" s="577"/>
      <c r="I797" s="577"/>
      <c r="J797" s="577"/>
      <c r="K797" s="577"/>
      <c r="L797" s="577"/>
      <c r="M797" s="577"/>
      <c r="N797" s="577"/>
      <c r="O797" s="577"/>
      <c r="P797" s="577"/>
      <c r="Q797" s="577"/>
      <c r="R797" s="577"/>
      <c r="S797" s="577"/>
      <c r="T797" s="577"/>
      <c r="U797" s="577"/>
      <c r="V797" s="578"/>
      <c r="W797" s="578"/>
      <c r="X797" s="578"/>
      <c r="Y797" s="578"/>
      <c r="Z797" s="578"/>
    </row>
    <row r="798" spans="1:26">
      <c r="A798" s="577"/>
      <c r="B798" s="578"/>
      <c r="C798" s="578"/>
      <c r="D798" s="578"/>
      <c r="E798" s="578"/>
      <c r="F798" s="577"/>
      <c r="G798" s="577"/>
      <c r="H798" s="577"/>
      <c r="I798" s="577"/>
      <c r="J798" s="577"/>
      <c r="K798" s="577"/>
      <c r="L798" s="577"/>
      <c r="M798" s="577"/>
      <c r="N798" s="577"/>
      <c r="O798" s="577"/>
      <c r="P798" s="577"/>
      <c r="Q798" s="577"/>
      <c r="R798" s="577"/>
      <c r="S798" s="577"/>
      <c r="T798" s="577"/>
      <c r="U798" s="577"/>
      <c r="V798" s="578"/>
      <c r="W798" s="578"/>
      <c r="X798" s="578"/>
      <c r="Y798" s="578"/>
      <c r="Z798" s="578"/>
    </row>
    <row r="799" spans="1:26">
      <c r="A799" s="577"/>
      <c r="B799" s="578"/>
      <c r="C799" s="578"/>
      <c r="D799" s="578"/>
      <c r="E799" s="578"/>
      <c r="F799" s="577"/>
      <c r="G799" s="577"/>
      <c r="H799" s="577"/>
      <c r="I799" s="577"/>
      <c r="J799" s="577"/>
      <c r="K799" s="577"/>
      <c r="L799" s="577"/>
      <c r="M799" s="577"/>
      <c r="N799" s="577"/>
      <c r="O799" s="577"/>
      <c r="P799" s="577"/>
      <c r="Q799" s="577"/>
      <c r="R799" s="577"/>
      <c r="S799" s="577"/>
      <c r="T799" s="577"/>
      <c r="U799" s="577"/>
      <c r="V799" s="578"/>
      <c r="W799" s="578"/>
      <c r="X799" s="578"/>
      <c r="Y799" s="578"/>
      <c r="Z799" s="578"/>
    </row>
    <row r="800" spans="1:26">
      <c r="A800" s="577"/>
      <c r="B800" s="578"/>
      <c r="C800" s="578"/>
      <c r="D800" s="578"/>
      <c r="E800" s="578"/>
      <c r="F800" s="577"/>
      <c r="G800" s="577"/>
      <c r="H800" s="577"/>
      <c r="I800" s="577"/>
      <c r="J800" s="577"/>
      <c r="K800" s="577"/>
      <c r="L800" s="577"/>
      <c r="M800" s="577"/>
      <c r="N800" s="577"/>
      <c r="O800" s="577"/>
      <c r="P800" s="577"/>
      <c r="Q800" s="577"/>
      <c r="R800" s="577"/>
      <c r="S800" s="577"/>
      <c r="T800" s="577"/>
      <c r="U800" s="577"/>
      <c r="V800" s="578"/>
      <c r="W800" s="578"/>
      <c r="X800" s="578"/>
      <c r="Y800" s="578"/>
      <c r="Z800" s="578"/>
    </row>
    <row r="801" spans="1:26">
      <c r="A801" s="577"/>
      <c r="B801" s="578"/>
      <c r="C801" s="578"/>
      <c r="D801" s="578"/>
      <c r="E801" s="578"/>
      <c r="F801" s="577"/>
      <c r="G801" s="577"/>
      <c r="H801" s="577"/>
      <c r="I801" s="577"/>
      <c r="J801" s="577"/>
      <c r="K801" s="577"/>
      <c r="L801" s="577"/>
      <c r="M801" s="577"/>
      <c r="N801" s="577"/>
      <c r="O801" s="577"/>
      <c r="P801" s="577"/>
      <c r="Q801" s="577"/>
      <c r="R801" s="577"/>
      <c r="S801" s="577"/>
      <c r="T801" s="577"/>
      <c r="U801" s="577"/>
      <c r="V801" s="578"/>
      <c r="W801" s="578"/>
      <c r="X801" s="578"/>
      <c r="Y801" s="578"/>
      <c r="Z801" s="578"/>
    </row>
    <row r="802" spans="1:26">
      <c r="A802" s="577"/>
      <c r="B802" s="578"/>
      <c r="C802" s="578"/>
      <c r="D802" s="578"/>
      <c r="E802" s="578"/>
      <c r="F802" s="577"/>
      <c r="G802" s="577"/>
      <c r="H802" s="577"/>
      <c r="I802" s="577"/>
      <c r="J802" s="577"/>
      <c r="K802" s="577"/>
      <c r="L802" s="577"/>
      <c r="M802" s="577"/>
      <c r="N802" s="577"/>
      <c r="O802" s="577"/>
      <c r="P802" s="577"/>
      <c r="Q802" s="577"/>
      <c r="R802" s="577"/>
      <c r="S802" s="577"/>
      <c r="T802" s="577"/>
      <c r="U802" s="577"/>
      <c r="V802" s="578"/>
      <c r="W802" s="578"/>
      <c r="X802" s="578"/>
      <c r="Y802" s="578"/>
      <c r="Z802" s="578"/>
    </row>
    <row r="803" spans="1:26">
      <c r="A803" s="577"/>
      <c r="B803" s="578"/>
      <c r="C803" s="578"/>
      <c r="D803" s="578"/>
      <c r="E803" s="578"/>
      <c r="F803" s="577"/>
      <c r="G803" s="577"/>
      <c r="H803" s="577"/>
      <c r="I803" s="577"/>
      <c r="J803" s="577"/>
      <c r="K803" s="577"/>
      <c r="L803" s="577"/>
      <c r="M803" s="577"/>
      <c r="N803" s="577"/>
      <c r="O803" s="577"/>
      <c r="P803" s="577"/>
      <c r="Q803" s="577"/>
      <c r="R803" s="577"/>
      <c r="S803" s="577"/>
      <c r="T803" s="577"/>
      <c r="U803" s="577"/>
      <c r="V803" s="578"/>
      <c r="W803" s="578"/>
      <c r="X803" s="578"/>
      <c r="Y803" s="578"/>
      <c r="Z803" s="578"/>
    </row>
    <row r="804" spans="1:26">
      <c r="A804" s="577"/>
      <c r="B804" s="578"/>
      <c r="C804" s="578"/>
      <c r="D804" s="578"/>
      <c r="E804" s="578"/>
      <c r="F804" s="577"/>
      <c r="G804" s="577"/>
      <c r="H804" s="577"/>
      <c r="I804" s="577"/>
      <c r="J804" s="577"/>
      <c r="K804" s="577"/>
      <c r="L804" s="577"/>
      <c r="M804" s="577"/>
      <c r="N804" s="577"/>
      <c r="O804" s="577"/>
      <c r="P804" s="577"/>
      <c r="Q804" s="577"/>
      <c r="R804" s="577"/>
      <c r="S804" s="577"/>
      <c r="T804" s="577"/>
      <c r="U804" s="577"/>
      <c r="V804" s="578"/>
      <c r="W804" s="578"/>
      <c r="X804" s="578"/>
      <c r="Y804" s="578"/>
      <c r="Z804" s="578"/>
    </row>
    <row r="805" spans="1:26">
      <c r="A805" s="577"/>
      <c r="B805" s="578"/>
      <c r="C805" s="578"/>
      <c r="D805" s="578"/>
      <c r="E805" s="578"/>
      <c r="F805" s="577"/>
      <c r="G805" s="577"/>
      <c r="H805" s="577"/>
      <c r="I805" s="577"/>
      <c r="J805" s="577"/>
      <c r="K805" s="577"/>
      <c r="L805" s="577"/>
      <c r="M805" s="577"/>
      <c r="N805" s="577"/>
      <c r="O805" s="577"/>
      <c r="P805" s="577"/>
      <c r="Q805" s="577"/>
      <c r="R805" s="577"/>
      <c r="S805" s="577"/>
      <c r="T805" s="577"/>
      <c r="U805" s="577"/>
      <c r="V805" s="578"/>
      <c r="W805" s="578"/>
      <c r="X805" s="578"/>
      <c r="Y805" s="578"/>
      <c r="Z805" s="578"/>
    </row>
    <row r="806" spans="1:26">
      <c r="A806" s="577"/>
      <c r="B806" s="578"/>
      <c r="C806" s="578"/>
      <c r="D806" s="578"/>
      <c r="E806" s="578"/>
      <c r="F806" s="577"/>
      <c r="G806" s="577"/>
      <c r="H806" s="577"/>
      <c r="I806" s="577"/>
      <c r="J806" s="577"/>
      <c r="K806" s="577"/>
      <c r="L806" s="577"/>
      <c r="M806" s="577"/>
      <c r="N806" s="577"/>
      <c r="O806" s="577"/>
      <c r="P806" s="577"/>
      <c r="Q806" s="577"/>
      <c r="R806" s="577"/>
      <c r="S806" s="577"/>
      <c r="T806" s="577"/>
      <c r="U806" s="577"/>
      <c r="V806" s="578"/>
      <c r="W806" s="578"/>
      <c r="X806" s="578"/>
      <c r="Y806" s="578"/>
      <c r="Z806" s="578"/>
    </row>
    <row r="807" spans="1:26">
      <c r="A807" s="577"/>
      <c r="B807" s="578"/>
      <c r="C807" s="578"/>
      <c r="D807" s="578"/>
      <c r="E807" s="578"/>
      <c r="F807" s="577"/>
      <c r="G807" s="577"/>
      <c r="H807" s="577"/>
      <c r="I807" s="577"/>
      <c r="J807" s="577"/>
      <c r="K807" s="577"/>
      <c r="L807" s="577"/>
      <c r="M807" s="577"/>
      <c r="N807" s="577"/>
      <c r="O807" s="577"/>
      <c r="P807" s="577"/>
      <c r="Q807" s="577"/>
      <c r="R807" s="577"/>
      <c r="S807" s="577"/>
      <c r="T807" s="577"/>
      <c r="U807" s="577"/>
      <c r="V807" s="578"/>
      <c r="W807" s="578"/>
      <c r="X807" s="578"/>
      <c r="Y807" s="578"/>
      <c r="Z807" s="578"/>
    </row>
    <row r="808" spans="1:26">
      <c r="A808" s="577"/>
      <c r="B808" s="578"/>
      <c r="C808" s="578"/>
      <c r="D808" s="578"/>
      <c r="E808" s="578"/>
      <c r="F808" s="577"/>
      <c r="G808" s="577"/>
      <c r="H808" s="577"/>
      <c r="I808" s="577"/>
      <c r="J808" s="577"/>
      <c r="K808" s="577"/>
      <c r="L808" s="577"/>
      <c r="M808" s="577"/>
      <c r="N808" s="577"/>
      <c r="O808" s="577"/>
      <c r="P808" s="577"/>
      <c r="Q808" s="577"/>
      <c r="R808" s="577"/>
      <c r="S808" s="577"/>
      <c r="T808" s="577"/>
      <c r="U808" s="577"/>
      <c r="V808" s="578"/>
      <c r="W808" s="578"/>
      <c r="X808" s="578"/>
      <c r="Y808" s="578"/>
      <c r="Z808" s="578"/>
    </row>
    <row r="809" spans="1:26">
      <c r="A809" s="577"/>
      <c r="B809" s="578"/>
      <c r="C809" s="578"/>
      <c r="D809" s="578"/>
      <c r="E809" s="578"/>
      <c r="F809" s="577"/>
      <c r="G809" s="577"/>
      <c r="H809" s="577"/>
      <c r="I809" s="577"/>
      <c r="J809" s="577"/>
      <c r="K809" s="577"/>
      <c r="L809" s="577"/>
      <c r="M809" s="577"/>
      <c r="N809" s="577"/>
      <c r="O809" s="577"/>
      <c r="P809" s="577"/>
      <c r="Q809" s="577"/>
      <c r="R809" s="577"/>
      <c r="S809" s="577"/>
      <c r="T809" s="577"/>
      <c r="U809" s="577"/>
      <c r="V809" s="578"/>
      <c r="W809" s="578"/>
      <c r="X809" s="578"/>
      <c r="Y809" s="578"/>
      <c r="Z809" s="578"/>
    </row>
    <row r="810" spans="1:26">
      <c r="A810" s="577"/>
      <c r="B810" s="578"/>
      <c r="C810" s="578"/>
      <c r="D810" s="578"/>
      <c r="E810" s="578"/>
      <c r="F810" s="577"/>
      <c r="G810" s="577"/>
      <c r="H810" s="577"/>
      <c r="I810" s="577"/>
      <c r="J810" s="577"/>
      <c r="K810" s="577"/>
      <c r="L810" s="577"/>
      <c r="M810" s="577"/>
      <c r="N810" s="577"/>
      <c r="O810" s="577"/>
      <c r="P810" s="577"/>
      <c r="Q810" s="577"/>
      <c r="R810" s="577"/>
      <c r="S810" s="577"/>
      <c r="T810" s="577"/>
      <c r="U810" s="577"/>
      <c r="V810" s="578"/>
      <c r="W810" s="578"/>
      <c r="X810" s="578"/>
      <c r="Y810" s="578"/>
      <c r="Z810" s="578"/>
    </row>
    <row r="811" spans="1:26">
      <c r="A811" s="577"/>
      <c r="B811" s="578"/>
      <c r="C811" s="578"/>
      <c r="D811" s="578"/>
      <c r="E811" s="578"/>
      <c r="F811" s="577"/>
      <c r="G811" s="577"/>
      <c r="H811" s="577"/>
      <c r="I811" s="577"/>
      <c r="J811" s="577"/>
      <c r="K811" s="577"/>
      <c r="L811" s="577"/>
      <c r="M811" s="577"/>
      <c r="N811" s="577"/>
      <c r="O811" s="577"/>
      <c r="P811" s="577"/>
      <c r="Q811" s="577"/>
      <c r="R811" s="577"/>
      <c r="S811" s="577"/>
      <c r="T811" s="577"/>
      <c r="U811" s="577"/>
      <c r="V811" s="578"/>
      <c r="W811" s="578"/>
      <c r="X811" s="578"/>
      <c r="Y811" s="578"/>
      <c r="Z811" s="578"/>
    </row>
    <row r="812" spans="1:26">
      <c r="A812" s="577"/>
      <c r="B812" s="578"/>
      <c r="C812" s="578"/>
      <c r="D812" s="578"/>
      <c r="E812" s="578"/>
      <c r="F812" s="577"/>
      <c r="G812" s="577"/>
      <c r="H812" s="577"/>
      <c r="I812" s="577"/>
      <c r="J812" s="577"/>
      <c r="K812" s="577"/>
      <c r="L812" s="577"/>
      <c r="M812" s="577"/>
      <c r="N812" s="577"/>
      <c r="O812" s="577"/>
      <c r="P812" s="577"/>
      <c r="Q812" s="577"/>
      <c r="R812" s="577"/>
      <c r="S812" s="577"/>
      <c r="T812" s="577"/>
      <c r="U812" s="577"/>
      <c r="V812" s="578"/>
      <c r="W812" s="578"/>
      <c r="X812" s="578"/>
      <c r="Y812" s="578"/>
      <c r="Z812" s="578"/>
    </row>
    <row r="813" spans="1:26">
      <c r="A813" s="577"/>
      <c r="B813" s="578"/>
      <c r="C813" s="578"/>
      <c r="D813" s="578"/>
      <c r="E813" s="578"/>
      <c r="F813" s="577"/>
      <c r="G813" s="577"/>
      <c r="H813" s="577"/>
      <c r="I813" s="577"/>
      <c r="J813" s="577"/>
      <c r="K813" s="577"/>
      <c r="L813" s="577"/>
      <c r="M813" s="577"/>
      <c r="N813" s="577"/>
      <c r="O813" s="577"/>
      <c r="P813" s="577"/>
      <c r="Q813" s="577"/>
      <c r="R813" s="577"/>
      <c r="S813" s="577"/>
      <c r="T813" s="577"/>
      <c r="U813" s="577"/>
      <c r="V813" s="578"/>
      <c r="W813" s="578"/>
      <c r="X813" s="578"/>
      <c r="Y813" s="578"/>
      <c r="Z813" s="578"/>
    </row>
    <row r="814" spans="1:26">
      <c r="A814" s="577"/>
      <c r="B814" s="578"/>
      <c r="C814" s="578"/>
      <c r="D814" s="578"/>
      <c r="E814" s="578"/>
      <c r="F814" s="577"/>
      <c r="G814" s="577"/>
      <c r="H814" s="577"/>
      <c r="I814" s="577"/>
      <c r="J814" s="577"/>
      <c r="K814" s="577"/>
      <c r="L814" s="577"/>
      <c r="M814" s="577"/>
      <c r="N814" s="577"/>
      <c r="O814" s="577"/>
      <c r="P814" s="577"/>
      <c r="Q814" s="577"/>
      <c r="R814" s="577"/>
      <c r="S814" s="577"/>
      <c r="T814" s="577"/>
      <c r="U814" s="577"/>
      <c r="V814" s="578"/>
      <c r="W814" s="578"/>
      <c r="X814" s="578"/>
      <c r="Y814" s="578"/>
      <c r="Z814" s="578"/>
    </row>
    <row r="815" spans="1:26">
      <c r="A815" s="577"/>
      <c r="B815" s="578"/>
      <c r="C815" s="578"/>
      <c r="D815" s="578"/>
      <c r="E815" s="578"/>
      <c r="F815" s="577"/>
      <c r="G815" s="577"/>
      <c r="H815" s="577"/>
      <c r="I815" s="577"/>
      <c r="J815" s="577"/>
      <c r="K815" s="577"/>
      <c r="L815" s="577"/>
      <c r="M815" s="577"/>
      <c r="N815" s="577"/>
      <c r="O815" s="577"/>
      <c r="P815" s="577"/>
      <c r="Q815" s="577"/>
      <c r="R815" s="577"/>
      <c r="S815" s="577"/>
      <c r="T815" s="577"/>
      <c r="U815" s="577"/>
      <c r="V815" s="578"/>
      <c r="W815" s="578"/>
      <c r="X815" s="578"/>
      <c r="Y815" s="578"/>
      <c r="Z815" s="578"/>
    </row>
    <row r="816" spans="1:26">
      <c r="A816" s="577"/>
      <c r="B816" s="578"/>
      <c r="C816" s="578"/>
      <c r="D816" s="578"/>
      <c r="E816" s="578"/>
      <c r="F816" s="577"/>
      <c r="G816" s="577"/>
      <c r="H816" s="577"/>
      <c r="I816" s="577"/>
      <c r="J816" s="577"/>
      <c r="K816" s="577"/>
      <c r="L816" s="577"/>
      <c r="M816" s="577"/>
      <c r="N816" s="577"/>
      <c r="O816" s="577"/>
      <c r="P816" s="577"/>
      <c r="Q816" s="577"/>
      <c r="R816" s="577"/>
      <c r="S816" s="577"/>
      <c r="T816" s="577"/>
      <c r="U816" s="577"/>
      <c r="V816" s="578"/>
      <c r="W816" s="578"/>
      <c r="X816" s="578"/>
      <c r="Y816" s="578"/>
      <c r="Z816" s="578"/>
    </row>
    <row r="817" spans="1:26">
      <c r="A817" s="577"/>
      <c r="B817" s="578"/>
      <c r="C817" s="578"/>
      <c r="D817" s="578"/>
      <c r="E817" s="578"/>
      <c r="F817" s="577"/>
      <c r="G817" s="577"/>
      <c r="H817" s="577"/>
      <c r="I817" s="577"/>
      <c r="J817" s="577"/>
      <c r="K817" s="577"/>
      <c r="L817" s="577"/>
      <c r="M817" s="577"/>
      <c r="N817" s="577"/>
      <c r="O817" s="577"/>
      <c r="P817" s="577"/>
      <c r="Q817" s="577"/>
      <c r="R817" s="577"/>
      <c r="S817" s="577"/>
      <c r="T817" s="577"/>
      <c r="U817" s="577"/>
      <c r="V817" s="578"/>
      <c r="W817" s="578"/>
      <c r="X817" s="578"/>
      <c r="Y817" s="578"/>
      <c r="Z817" s="578"/>
    </row>
    <row r="818" spans="1:26">
      <c r="A818" s="577"/>
      <c r="B818" s="578"/>
      <c r="C818" s="578"/>
      <c r="D818" s="578"/>
      <c r="E818" s="578"/>
      <c r="F818" s="577"/>
      <c r="G818" s="577"/>
      <c r="H818" s="577"/>
      <c r="I818" s="577"/>
      <c r="J818" s="577"/>
      <c r="K818" s="577"/>
      <c r="L818" s="577"/>
      <c r="M818" s="577"/>
      <c r="N818" s="577"/>
      <c r="O818" s="577"/>
      <c r="P818" s="577"/>
      <c r="Q818" s="577"/>
      <c r="R818" s="577"/>
      <c r="S818" s="577"/>
      <c r="T818" s="577"/>
      <c r="U818" s="577"/>
      <c r="V818" s="578"/>
      <c r="W818" s="578"/>
      <c r="X818" s="578"/>
      <c r="Y818" s="578"/>
      <c r="Z818" s="578"/>
    </row>
    <row r="819" spans="1:26">
      <c r="A819" s="577"/>
      <c r="B819" s="578"/>
      <c r="C819" s="578"/>
      <c r="D819" s="578"/>
      <c r="E819" s="578"/>
      <c r="F819" s="577"/>
      <c r="G819" s="577"/>
      <c r="H819" s="577"/>
      <c r="I819" s="577"/>
      <c r="J819" s="577"/>
      <c r="K819" s="577"/>
      <c r="L819" s="577"/>
      <c r="M819" s="577"/>
      <c r="N819" s="577"/>
      <c r="O819" s="577"/>
      <c r="P819" s="577"/>
      <c r="Q819" s="577"/>
      <c r="R819" s="577"/>
      <c r="S819" s="577"/>
      <c r="T819" s="577"/>
      <c r="U819" s="577"/>
      <c r="V819" s="578"/>
      <c r="W819" s="578"/>
      <c r="X819" s="578"/>
      <c r="Y819" s="578"/>
      <c r="Z819" s="578"/>
    </row>
    <row r="820" spans="1:26">
      <c r="A820" s="577"/>
      <c r="B820" s="578"/>
      <c r="C820" s="578"/>
      <c r="D820" s="578"/>
      <c r="E820" s="578"/>
      <c r="F820" s="577"/>
      <c r="G820" s="577"/>
      <c r="H820" s="577"/>
      <c r="I820" s="577"/>
      <c r="J820" s="577"/>
      <c r="K820" s="577"/>
      <c r="L820" s="577"/>
      <c r="M820" s="577"/>
      <c r="N820" s="577"/>
      <c r="O820" s="577"/>
      <c r="P820" s="577"/>
      <c r="Q820" s="577"/>
      <c r="R820" s="577"/>
      <c r="S820" s="577"/>
      <c r="T820" s="577"/>
      <c r="U820" s="577"/>
      <c r="V820" s="578"/>
      <c r="W820" s="578"/>
      <c r="X820" s="578"/>
      <c r="Y820" s="578"/>
      <c r="Z820" s="578"/>
    </row>
    <row r="821" spans="1:26">
      <c r="A821" s="577"/>
      <c r="B821" s="578"/>
      <c r="C821" s="578"/>
      <c r="D821" s="578"/>
      <c r="E821" s="578"/>
      <c r="F821" s="577"/>
      <c r="G821" s="577"/>
      <c r="H821" s="577"/>
      <c r="I821" s="577"/>
      <c r="J821" s="577"/>
      <c r="K821" s="577"/>
      <c r="L821" s="577"/>
      <c r="M821" s="577"/>
      <c r="N821" s="577"/>
      <c r="O821" s="577"/>
      <c r="P821" s="577"/>
      <c r="Q821" s="577"/>
      <c r="R821" s="577"/>
      <c r="S821" s="577"/>
      <c r="T821" s="577"/>
      <c r="U821" s="577"/>
      <c r="V821" s="578"/>
      <c r="W821" s="578"/>
      <c r="X821" s="578"/>
      <c r="Y821" s="578"/>
      <c r="Z821" s="578"/>
    </row>
    <row r="822" spans="1:26">
      <c r="A822" s="577"/>
      <c r="B822" s="578"/>
      <c r="C822" s="578"/>
      <c r="D822" s="578"/>
      <c r="E822" s="578"/>
      <c r="F822" s="577"/>
      <c r="G822" s="577"/>
      <c r="H822" s="577"/>
      <c r="I822" s="577"/>
      <c r="J822" s="577"/>
      <c r="K822" s="577"/>
      <c r="L822" s="577"/>
      <c r="M822" s="577"/>
      <c r="N822" s="577"/>
      <c r="O822" s="577"/>
      <c r="P822" s="577"/>
      <c r="Q822" s="577"/>
      <c r="R822" s="577"/>
      <c r="S822" s="577"/>
      <c r="T822" s="577"/>
      <c r="U822" s="577"/>
      <c r="V822" s="578"/>
      <c r="W822" s="578"/>
      <c r="X822" s="578"/>
      <c r="Y822" s="578"/>
      <c r="Z822" s="578"/>
    </row>
    <row r="823" spans="1:26">
      <c r="A823" s="577"/>
      <c r="B823" s="578"/>
      <c r="C823" s="578"/>
      <c r="D823" s="578"/>
      <c r="E823" s="578"/>
      <c r="F823" s="577"/>
      <c r="G823" s="577"/>
      <c r="H823" s="577"/>
      <c r="I823" s="577"/>
      <c r="J823" s="577"/>
      <c r="K823" s="577"/>
      <c r="L823" s="577"/>
      <c r="M823" s="577"/>
      <c r="N823" s="577"/>
      <c r="O823" s="577"/>
      <c r="P823" s="577"/>
      <c r="Q823" s="577"/>
      <c r="R823" s="577"/>
      <c r="S823" s="577"/>
      <c r="T823" s="577"/>
      <c r="U823" s="577"/>
      <c r="V823" s="578"/>
      <c r="W823" s="578"/>
      <c r="X823" s="578"/>
      <c r="Y823" s="578"/>
      <c r="Z823" s="578"/>
    </row>
    <row r="824" spans="1:26">
      <c r="A824" s="577"/>
      <c r="B824" s="578"/>
      <c r="C824" s="578"/>
      <c r="D824" s="578"/>
      <c r="E824" s="578"/>
      <c r="F824" s="577"/>
      <c r="G824" s="577"/>
      <c r="H824" s="577"/>
      <c r="I824" s="577"/>
      <c r="J824" s="577"/>
      <c r="K824" s="577"/>
      <c r="L824" s="577"/>
      <c r="M824" s="577"/>
      <c r="N824" s="577"/>
      <c r="O824" s="577"/>
      <c r="P824" s="577"/>
      <c r="Q824" s="577"/>
      <c r="R824" s="577"/>
      <c r="S824" s="577"/>
      <c r="T824" s="577"/>
      <c r="U824" s="577"/>
      <c r="V824" s="578"/>
      <c r="W824" s="578"/>
      <c r="X824" s="578"/>
      <c r="Y824" s="578"/>
      <c r="Z824" s="578"/>
    </row>
    <row r="825" spans="1:26">
      <c r="A825" s="577"/>
      <c r="B825" s="578"/>
      <c r="C825" s="578"/>
      <c r="D825" s="578"/>
      <c r="E825" s="578"/>
      <c r="F825" s="577"/>
      <c r="G825" s="577"/>
      <c r="H825" s="577"/>
      <c r="I825" s="577"/>
      <c r="J825" s="577"/>
      <c r="K825" s="577"/>
      <c r="L825" s="577"/>
      <c r="M825" s="577"/>
      <c r="N825" s="577"/>
      <c r="O825" s="577"/>
      <c r="P825" s="577"/>
      <c r="Q825" s="577"/>
      <c r="R825" s="577"/>
      <c r="S825" s="577"/>
      <c r="T825" s="577"/>
      <c r="U825" s="577"/>
      <c r="V825" s="578"/>
      <c r="W825" s="578"/>
      <c r="X825" s="578"/>
      <c r="Y825" s="578"/>
      <c r="Z825" s="578"/>
    </row>
    <row r="826" spans="1:26">
      <c r="A826" s="577"/>
      <c r="B826" s="578"/>
      <c r="C826" s="578"/>
      <c r="D826" s="578"/>
      <c r="E826" s="578"/>
      <c r="F826" s="577"/>
      <c r="G826" s="577"/>
      <c r="H826" s="577"/>
      <c r="I826" s="577"/>
      <c r="J826" s="577"/>
      <c r="K826" s="577"/>
      <c r="L826" s="577"/>
      <c r="M826" s="577"/>
      <c r="N826" s="577"/>
      <c r="O826" s="577"/>
      <c r="P826" s="577"/>
      <c r="Q826" s="577"/>
      <c r="R826" s="577"/>
      <c r="S826" s="577"/>
      <c r="T826" s="577"/>
      <c r="U826" s="577"/>
      <c r="V826" s="578"/>
      <c r="W826" s="578"/>
      <c r="X826" s="578"/>
      <c r="Y826" s="578"/>
      <c r="Z826" s="578"/>
    </row>
    <row r="827" spans="1:26">
      <c r="A827" s="577"/>
      <c r="B827" s="578"/>
      <c r="C827" s="578"/>
      <c r="D827" s="578"/>
      <c r="E827" s="578"/>
      <c r="F827" s="577"/>
      <c r="G827" s="577"/>
      <c r="H827" s="577"/>
      <c r="I827" s="577"/>
      <c r="J827" s="577"/>
      <c r="K827" s="577"/>
      <c r="L827" s="577"/>
      <c r="M827" s="577"/>
      <c r="N827" s="577"/>
      <c r="O827" s="577"/>
      <c r="P827" s="577"/>
      <c r="Q827" s="577"/>
      <c r="R827" s="577"/>
      <c r="S827" s="577"/>
      <c r="T827" s="577"/>
      <c r="U827" s="577"/>
      <c r="V827" s="578"/>
      <c r="W827" s="578"/>
      <c r="X827" s="578"/>
      <c r="Y827" s="578"/>
      <c r="Z827" s="578"/>
    </row>
    <row r="828" spans="1:26">
      <c r="A828" s="577"/>
      <c r="B828" s="578"/>
      <c r="C828" s="578"/>
      <c r="D828" s="578"/>
      <c r="E828" s="578"/>
      <c r="F828" s="577"/>
      <c r="G828" s="577"/>
      <c r="H828" s="577"/>
      <c r="I828" s="577"/>
      <c r="J828" s="577"/>
      <c r="K828" s="577"/>
      <c r="L828" s="577"/>
      <c r="M828" s="577"/>
      <c r="N828" s="577"/>
      <c r="O828" s="577"/>
      <c r="P828" s="577"/>
      <c r="Q828" s="577"/>
      <c r="R828" s="577"/>
      <c r="S828" s="577"/>
      <c r="T828" s="577"/>
      <c r="U828" s="577"/>
      <c r="V828" s="578"/>
      <c r="W828" s="578"/>
      <c r="X828" s="578"/>
      <c r="Y828" s="578"/>
      <c r="Z828" s="578"/>
    </row>
    <row r="829" spans="1:26">
      <c r="A829" s="577"/>
      <c r="B829" s="578"/>
      <c r="C829" s="578"/>
      <c r="D829" s="578"/>
      <c r="E829" s="578"/>
      <c r="F829" s="577"/>
      <c r="G829" s="577"/>
      <c r="H829" s="577"/>
      <c r="I829" s="577"/>
      <c r="J829" s="577"/>
      <c r="K829" s="577"/>
      <c r="L829" s="577"/>
      <c r="M829" s="577"/>
      <c r="N829" s="577"/>
      <c r="O829" s="577"/>
      <c r="P829" s="577"/>
      <c r="Q829" s="577"/>
      <c r="R829" s="577"/>
      <c r="S829" s="577"/>
      <c r="T829" s="577"/>
      <c r="U829" s="577"/>
      <c r="V829" s="578"/>
      <c r="W829" s="578"/>
      <c r="X829" s="578"/>
      <c r="Y829" s="578"/>
      <c r="Z829" s="578"/>
    </row>
    <row r="830" spans="1:26">
      <c r="A830" s="577"/>
      <c r="B830" s="578"/>
      <c r="C830" s="578"/>
      <c r="D830" s="578"/>
      <c r="E830" s="578"/>
      <c r="F830" s="577"/>
      <c r="G830" s="577"/>
      <c r="H830" s="577"/>
      <c r="I830" s="577"/>
      <c r="J830" s="577"/>
      <c r="K830" s="577"/>
      <c r="L830" s="577"/>
      <c r="M830" s="577"/>
      <c r="N830" s="577"/>
      <c r="O830" s="577"/>
      <c r="P830" s="577"/>
      <c r="Q830" s="577"/>
      <c r="R830" s="577"/>
      <c r="S830" s="577"/>
      <c r="T830" s="577"/>
      <c r="U830" s="577"/>
      <c r="V830" s="578"/>
      <c r="W830" s="578"/>
      <c r="X830" s="578"/>
      <c r="Y830" s="578"/>
      <c r="Z830" s="578"/>
    </row>
    <row r="831" spans="1:26">
      <c r="A831" s="577"/>
      <c r="B831" s="578"/>
      <c r="C831" s="578"/>
      <c r="D831" s="578"/>
      <c r="E831" s="578"/>
      <c r="F831" s="577"/>
      <c r="G831" s="577"/>
      <c r="H831" s="577"/>
      <c r="I831" s="577"/>
      <c r="J831" s="577"/>
      <c r="K831" s="577"/>
      <c r="L831" s="577"/>
      <c r="M831" s="577"/>
      <c r="N831" s="577"/>
      <c r="O831" s="577"/>
      <c r="P831" s="577"/>
      <c r="Q831" s="577"/>
      <c r="R831" s="577"/>
      <c r="S831" s="577"/>
      <c r="T831" s="577"/>
      <c r="U831" s="577"/>
      <c r="V831" s="578"/>
      <c r="W831" s="578"/>
      <c r="X831" s="578"/>
      <c r="Y831" s="578"/>
      <c r="Z831" s="578"/>
    </row>
    <row r="832" spans="1:26">
      <c r="A832" s="577"/>
      <c r="B832" s="578"/>
      <c r="C832" s="578"/>
      <c r="D832" s="578"/>
      <c r="E832" s="578"/>
      <c r="F832" s="577"/>
      <c r="G832" s="577"/>
      <c r="H832" s="577"/>
      <c r="I832" s="577"/>
      <c r="J832" s="577"/>
      <c r="K832" s="577"/>
      <c r="L832" s="577"/>
      <c r="M832" s="577"/>
      <c r="N832" s="577"/>
      <c r="O832" s="577"/>
      <c r="P832" s="577"/>
      <c r="Q832" s="577"/>
      <c r="R832" s="577"/>
      <c r="S832" s="577"/>
      <c r="T832" s="577"/>
      <c r="U832" s="577"/>
      <c r="V832" s="578"/>
      <c r="W832" s="578"/>
      <c r="X832" s="578"/>
      <c r="Y832" s="578"/>
      <c r="Z832" s="578"/>
    </row>
    <row r="833" spans="1:26">
      <c r="A833" s="577"/>
      <c r="B833" s="578"/>
      <c r="C833" s="578"/>
      <c r="D833" s="578"/>
      <c r="E833" s="578"/>
      <c r="F833" s="577"/>
      <c r="G833" s="577"/>
      <c r="H833" s="577"/>
      <c r="I833" s="577"/>
      <c r="J833" s="577"/>
      <c r="K833" s="577"/>
      <c r="L833" s="577"/>
      <c r="M833" s="577"/>
      <c r="N833" s="577"/>
      <c r="O833" s="577"/>
      <c r="P833" s="577"/>
      <c r="Q833" s="577"/>
      <c r="R833" s="577"/>
      <c r="S833" s="577"/>
      <c r="T833" s="577"/>
      <c r="U833" s="577"/>
      <c r="V833" s="578"/>
      <c r="W833" s="578"/>
      <c r="X833" s="578"/>
      <c r="Y833" s="578"/>
      <c r="Z833" s="578"/>
    </row>
    <row r="834" spans="1:26">
      <c r="A834" s="577"/>
      <c r="B834" s="578"/>
      <c r="C834" s="578"/>
      <c r="D834" s="578"/>
      <c r="E834" s="578"/>
      <c r="F834" s="577"/>
      <c r="G834" s="577"/>
      <c r="H834" s="577"/>
      <c r="I834" s="577"/>
      <c r="J834" s="577"/>
      <c r="K834" s="577"/>
      <c r="L834" s="577"/>
      <c r="M834" s="577"/>
      <c r="N834" s="577"/>
      <c r="O834" s="577"/>
      <c r="P834" s="577"/>
      <c r="Q834" s="577"/>
      <c r="R834" s="577"/>
      <c r="S834" s="577"/>
      <c r="T834" s="577"/>
      <c r="U834" s="577"/>
      <c r="V834" s="578"/>
      <c r="W834" s="578"/>
      <c r="X834" s="578"/>
      <c r="Y834" s="578"/>
      <c r="Z834" s="578"/>
    </row>
    <row r="835" spans="1:26">
      <c r="A835" s="577"/>
      <c r="B835" s="578"/>
      <c r="C835" s="578"/>
      <c r="D835" s="578"/>
      <c r="E835" s="578"/>
      <c r="F835" s="577"/>
      <c r="G835" s="577"/>
      <c r="H835" s="577"/>
      <c r="I835" s="577"/>
      <c r="J835" s="577"/>
      <c r="K835" s="577"/>
      <c r="L835" s="577"/>
      <c r="M835" s="577"/>
      <c r="N835" s="577"/>
      <c r="O835" s="577"/>
      <c r="P835" s="577"/>
      <c r="Q835" s="577"/>
      <c r="R835" s="577"/>
      <c r="S835" s="577"/>
      <c r="T835" s="577"/>
      <c r="U835" s="577"/>
      <c r="V835" s="578"/>
      <c r="W835" s="578"/>
      <c r="X835" s="578"/>
      <c r="Y835" s="578"/>
      <c r="Z835" s="578"/>
    </row>
    <row r="836" spans="1:26">
      <c r="A836" s="577"/>
      <c r="B836" s="578"/>
      <c r="C836" s="578"/>
      <c r="D836" s="578"/>
      <c r="E836" s="578"/>
      <c r="F836" s="577"/>
      <c r="G836" s="577"/>
      <c r="H836" s="577"/>
      <c r="I836" s="577"/>
      <c r="J836" s="577"/>
      <c r="K836" s="577"/>
      <c r="L836" s="577"/>
      <c r="M836" s="577"/>
      <c r="N836" s="577"/>
      <c r="O836" s="577"/>
      <c r="P836" s="577"/>
      <c r="Q836" s="577"/>
      <c r="R836" s="577"/>
      <c r="S836" s="577"/>
      <c r="T836" s="577"/>
      <c r="U836" s="577"/>
      <c r="V836" s="578"/>
      <c r="W836" s="578"/>
      <c r="X836" s="578"/>
      <c r="Y836" s="578"/>
      <c r="Z836" s="578"/>
    </row>
    <row r="837" spans="1:26">
      <c r="A837" s="577"/>
      <c r="B837" s="578"/>
      <c r="C837" s="578"/>
      <c r="D837" s="578"/>
      <c r="E837" s="578"/>
      <c r="F837" s="577"/>
      <c r="G837" s="577"/>
      <c r="H837" s="577"/>
      <c r="I837" s="577"/>
      <c r="J837" s="577"/>
      <c r="K837" s="577"/>
      <c r="L837" s="577"/>
      <c r="M837" s="577"/>
      <c r="N837" s="577"/>
      <c r="O837" s="577"/>
      <c r="P837" s="577"/>
      <c r="Q837" s="577"/>
      <c r="R837" s="577"/>
      <c r="S837" s="577"/>
      <c r="T837" s="577"/>
      <c r="U837" s="577"/>
      <c r="V837" s="578"/>
      <c r="W837" s="578"/>
      <c r="X837" s="578"/>
      <c r="Y837" s="578"/>
      <c r="Z837" s="578"/>
    </row>
    <row r="838" spans="1:26">
      <c r="A838" s="577"/>
      <c r="B838" s="578"/>
      <c r="C838" s="578"/>
      <c r="D838" s="578"/>
      <c r="E838" s="578"/>
      <c r="F838" s="577"/>
      <c r="G838" s="577"/>
      <c r="H838" s="577"/>
      <c r="I838" s="577"/>
      <c r="J838" s="577"/>
      <c r="K838" s="577"/>
      <c r="L838" s="577"/>
      <c r="M838" s="577"/>
      <c r="N838" s="577"/>
      <c r="O838" s="577"/>
      <c r="P838" s="577"/>
      <c r="Q838" s="577"/>
      <c r="R838" s="577"/>
      <c r="S838" s="577"/>
      <c r="T838" s="577"/>
      <c r="U838" s="577"/>
      <c r="V838" s="578"/>
      <c r="W838" s="578"/>
      <c r="X838" s="578"/>
      <c r="Y838" s="578"/>
      <c r="Z838" s="578"/>
    </row>
    <row r="839" spans="1:26">
      <c r="A839" s="577"/>
      <c r="B839" s="578"/>
      <c r="C839" s="578"/>
      <c r="D839" s="578"/>
      <c r="E839" s="578"/>
      <c r="F839" s="577"/>
      <c r="G839" s="577"/>
      <c r="H839" s="577"/>
      <c r="I839" s="577"/>
      <c r="J839" s="577"/>
      <c r="K839" s="577"/>
      <c r="L839" s="577"/>
      <c r="M839" s="577"/>
      <c r="N839" s="577"/>
      <c r="O839" s="577"/>
      <c r="P839" s="577"/>
      <c r="Q839" s="577"/>
      <c r="R839" s="577"/>
      <c r="S839" s="577"/>
      <c r="T839" s="577"/>
      <c r="U839" s="577"/>
      <c r="V839" s="578"/>
      <c r="W839" s="578"/>
      <c r="X839" s="578"/>
      <c r="Y839" s="578"/>
      <c r="Z839" s="578"/>
    </row>
    <row r="840" spans="1:26">
      <c r="A840" s="577"/>
      <c r="B840" s="578"/>
      <c r="C840" s="578"/>
      <c r="D840" s="578"/>
      <c r="E840" s="578"/>
      <c r="F840" s="577"/>
      <c r="G840" s="577"/>
      <c r="H840" s="577"/>
      <c r="I840" s="577"/>
      <c r="J840" s="577"/>
      <c r="K840" s="577"/>
      <c r="L840" s="577"/>
      <c r="M840" s="577"/>
      <c r="N840" s="577"/>
      <c r="O840" s="577"/>
      <c r="P840" s="577"/>
      <c r="Q840" s="577"/>
      <c r="R840" s="577"/>
      <c r="S840" s="577"/>
      <c r="T840" s="577"/>
      <c r="U840" s="577"/>
      <c r="V840" s="578"/>
      <c r="W840" s="578"/>
      <c r="X840" s="578"/>
      <c r="Y840" s="578"/>
      <c r="Z840" s="578"/>
    </row>
    <row r="841" spans="1:26">
      <c r="A841" s="577"/>
      <c r="B841" s="578"/>
      <c r="C841" s="578"/>
      <c r="D841" s="578"/>
      <c r="E841" s="578"/>
      <c r="F841" s="577"/>
      <c r="G841" s="577"/>
      <c r="H841" s="577"/>
      <c r="I841" s="577"/>
      <c r="J841" s="577"/>
      <c r="K841" s="577"/>
      <c r="L841" s="577"/>
      <c r="M841" s="577"/>
      <c r="N841" s="577"/>
      <c r="O841" s="577"/>
      <c r="P841" s="577"/>
      <c r="Q841" s="577"/>
      <c r="R841" s="577"/>
      <c r="S841" s="577"/>
      <c r="T841" s="577"/>
      <c r="U841" s="577"/>
      <c r="V841" s="578"/>
      <c r="W841" s="578"/>
      <c r="X841" s="578"/>
      <c r="Y841" s="578"/>
      <c r="Z841" s="578"/>
    </row>
    <row r="842" spans="1:26">
      <c r="A842" s="577"/>
      <c r="B842" s="578"/>
      <c r="C842" s="578"/>
      <c r="D842" s="578"/>
      <c r="E842" s="578"/>
      <c r="F842" s="577"/>
      <c r="G842" s="577"/>
      <c r="H842" s="577"/>
      <c r="I842" s="577"/>
      <c r="J842" s="577"/>
      <c r="K842" s="577"/>
      <c r="L842" s="577"/>
      <c r="M842" s="577"/>
      <c r="N842" s="577"/>
      <c r="O842" s="577"/>
      <c r="P842" s="577"/>
      <c r="Q842" s="577"/>
      <c r="R842" s="577"/>
      <c r="S842" s="577"/>
      <c r="T842" s="577"/>
      <c r="U842" s="577"/>
      <c r="V842" s="578"/>
      <c r="W842" s="578"/>
      <c r="X842" s="578"/>
      <c r="Y842" s="578"/>
      <c r="Z842" s="578"/>
    </row>
    <row r="843" spans="1:26">
      <c r="A843" s="577"/>
      <c r="B843" s="578"/>
      <c r="C843" s="578"/>
      <c r="D843" s="578"/>
      <c r="E843" s="578"/>
      <c r="F843" s="577"/>
      <c r="G843" s="577"/>
      <c r="H843" s="577"/>
      <c r="I843" s="577"/>
      <c r="J843" s="577"/>
      <c r="K843" s="577"/>
      <c r="L843" s="577"/>
      <c r="M843" s="577"/>
      <c r="N843" s="577"/>
      <c r="O843" s="577"/>
      <c r="P843" s="577"/>
      <c r="Q843" s="577"/>
      <c r="R843" s="577"/>
      <c r="S843" s="577"/>
      <c r="T843" s="577"/>
      <c r="U843" s="577"/>
      <c r="V843" s="578"/>
      <c r="W843" s="578"/>
      <c r="X843" s="578"/>
      <c r="Y843" s="578"/>
      <c r="Z843" s="578"/>
    </row>
    <row r="844" spans="1:26">
      <c r="A844" s="577"/>
      <c r="B844" s="578"/>
      <c r="C844" s="578"/>
      <c r="D844" s="578"/>
      <c r="E844" s="578"/>
      <c r="F844" s="577"/>
      <c r="G844" s="577"/>
      <c r="H844" s="577"/>
      <c r="I844" s="577"/>
      <c r="J844" s="577"/>
      <c r="K844" s="577"/>
      <c r="L844" s="577"/>
      <c r="M844" s="577"/>
      <c r="N844" s="577"/>
      <c r="O844" s="577"/>
      <c r="P844" s="577"/>
      <c r="Q844" s="577"/>
      <c r="R844" s="577"/>
      <c r="S844" s="577"/>
      <c r="T844" s="577"/>
      <c r="U844" s="577"/>
      <c r="V844" s="578"/>
      <c r="W844" s="578"/>
      <c r="X844" s="578"/>
      <c r="Y844" s="578"/>
      <c r="Z844" s="578"/>
    </row>
    <row r="845" spans="1:26">
      <c r="A845" s="577"/>
      <c r="B845" s="578"/>
      <c r="C845" s="578"/>
      <c r="D845" s="578"/>
      <c r="E845" s="578"/>
      <c r="F845" s="577"/>
      <c r="G845" s="577"/>
      <c r="H845" s="577"/>
      <c r="I845" s="577"/>
      <c r="J845" s="577"/>
      <c r="K845" s="577"/>
      <c r="L845" s="577"/>
      <c r="M845" s="577"/>
      <c r="N845" s="577"/>
      <c r="O845" s="577"/>
      <c r="P845" s="577"/>
      <c r="Q845" s="577"/>
      <c r="R845" s="577"/>
      <c r="S845" s="577"/>
      <c r="T845" s="577"/>
      <c r="U845" s="577"/>
      <c r="V845" s="578"/>
      <c r="W845" s="578"/>
      <c r="X845" s="578"/>
      <c r="Y845" s="578"/>
      <c r="Z845" s="578"/>
    </row>
    <row r="846" spans="1:26">
      <c r="A846" s="577"/>
      <c r="B846" s="578"/>
      <c r="C846" s="578"/>
      <c r="D846" s="578"/>
      <c r="E846" s="578"/>
      <c r="F846" s="577"/>
      <c r="G846" s="577"/>
      <c r="H846" s="577"/>
      <c r="I846" s="577"/>
      <c r="J846" s="577"/>
      <c r="K846" s="577"/>
      <c r="L846" s="577"/>
      <c r="M846" s="577"/>
      <c r="N846" s="577"/>
      <c r="O846" s="577"/>
      <c r="P846" s="577"/>
      <c r="Q846" s="577"/>
      <c r="R846" s="577"/>
      <c r="S846" s="577"/>
      <c r="T846" s="577"/>
      <c r="U846" s="577"/>
      <c r="V846" s="578"/>
      <c r="W846" s="578"/>
      <c r="X846" s="578"/>
      <c r="Y846" s="578"/>
      <c r="Z846" s="578"/>
    </row>
    <row r="847" spans="1:26">
      <c r="A847" s="577"/>
      <c r="B847" s="578"/>
      <c r="C847" s="578"/>
      <c r="D847" s="578"/>
      <c r="E847" s="578"/>
      <c r="F847" s="577"/>
      <c r="G847" s="577"/>
      <c r="H847" s="577"/>
      <c r="I847" s="577"/>
      <c r="J847" s="577"/>
      <c r="K847" s="577"/>
      <c r="L847" s="577"/>
      <c r="M847" s="577"/>
      <c r="N847" s="577"/>
      <c r="O847" s="577"/>
      <c r="P847" s="577"/>
      <c r="Q847" s="577"/>
      <c r="R847" s="577"/>
      <c r="S847" s="577"/>
      <c r="T847" s="577"/>
      <c r="U847" s="577"/>
      <c r="V847" s="578"/>
      <c r="W847" s="578"/>
      <c r="X847" s="578"/>
      <c r="Y847" s="578"/>
      <c r="Z847" s="578"/>
    </row>
    <row r="848" spans="1:26">
      <c r="A848" s="577"/>
      <c r="B848" s="578"/>
      <c r="C848" s="578"/>
      <c r="D848" s="578"/>
      <c r="E848" s="578"/>
      <c r="F848" s="577"/>
      <c r="G848" s="577"/>
      <c r="H848" s="577"/>
      <c r="I848" s="577"/>
      <c r="J848" s="577"/>
      <c r="K848" s="577"/>
      <c r="L848" s="577"/>
      <c r="M848" s="577"/>
      <c r="N848" s="577"/>
      <c r="O848" s="577"/>
      <c r="P848" s="577"/>
      <c r="Q848" s="577"/>
      <c r="R848" s="577"/>
      <c r="S848" s="577"/>
      <c r="T848" s="577"/>
      <c r="U848" s="577"/>
      <c r="V848" s="578"/>
      <c r="W848" s="578"/>
      <c r="X848" s="578"/>
      <c r="Y848" s="578"/>
      <c r="Z848" s="578"/>
    </row>
    <row r="849" spans="1:26">
      <c r="A849" s="577"/>
      <c r="B849" s="578"/>
      <c r="C849" s="578"/>
      <c r="D849" s="578"/>
      <c r="E849" s="578"/>
      <c r="F849" s="577"/>
      <c r="G849" s="577"/>
      <c r="H849" s="577"/>
      <c r="I849" s="577"/>
      <c r="J849" s="577"/>
      <c r="K849" s="577"/>
      <c r="L849" s="577"/>
      <c r="M849" s="577"/>
      <c r="N849" s="577"/>
      <c r="O849" s="577"/>
      <c r="P849" s="577"/>
      <c r="Q849" s="577"/>
      <c r="R849" s="577"/>
      <c r="S849" s="577"/>
      <c r="T849" s="577"/>
      <c r="U849" s="577"/>
      <c r="V849" s="578"/>
      <c r="W849" s="578"/>
      <c r="X849" s="578"/>
      <c r="Y849" s="578"/>
      <c r="Z849" s="578"/>
    </row>
    <row r="850" spans="1:26">
      <c r="A850" s="577"/>
      <c r="B850" s="578"/>
      <c r="C850" s="578"/>
      <c r="D850" s="578"/>
      <c r="E850" s="578"/>
      <c r="F850" s="577"/>
      <c r="G850" s="577"/>
      <c r="H850" s="577"/>
      <c r="I850" s="577"/>
      <c r="J850" s="577"/>
      <c r="K850" s="577"/>
      <c r="L850" s="577"/>
      <c r="M850" s="577"/>
      <c r="N850" s="577"/>
      <c r="O850" s="577"/>
      <c r="P850" s="577"/>
      <c r="Q850" s="577"/>
      <c r="R850" s="577"/>
      <c r="S850" s="577"/>
      <c r="T850" s="577"/>
      <c r="U850" s="577"/>
      <c r="V850" s="578"/>
      <c r="W850" s="578"/>
      <c r="X850" s="578"/>
      <c r="Y850" s="578"/>
      <c r="Z850" s="578"/>
    </row>
    <row r="851" spans="1:26">
      <c r="A851" s="577"/>
      <c r="B851" s="578"/>
      <c r="C851" s="578"/>
      <c r="D851" s="578"/>
      <c r="E851" s="578"/>
      <c r="F851" s="577"/>
      <c r="G851" s="577"/>
      <c r="H851" s="577"/>
      <c r="I851" s="577"/>
      <c r="J851" s="577"/>
      <c r="K851" s="577"/>
      <c r="L851" s="577"/>
      <c r="M851" s="577"/>
      <c r="N851" s="577"/>
      <c r="O851" s="577"/>
      <c r="P851" s="577"/>
      <c r="Q851" s="577"/>
      <c r="R851" s="577"/>
      <c r="S851" s="577"/>
      <c r="T851" s="577"/>
      <c r="U851" s="577"/>
      <c r="V851" s="578"/>
      <c r="W851" s="578"/>
      <c r="X851" s="578"/>
      <c r="Y851" s="578"/>
      <c r="Z851" s="578"/>
    </row>
    <row r="852" spans="1:26">
      <c r="A852" s="577"/>
      <c r="B852" s="578"/>
      <c r="C852" s="578"/>
      <c r="D852" s="578"/>
      <c r="E852" s="578"/>
      <c r="F852" s="577"/>
      <c r="G852" s="577"/>
      <c r="H852" s="577"/>
      <c r="I852" s="577"/>
      <c r="J852" s="577"/>
      <c r="K852" s="577"/>
      <c r="L852" s="577"/>
      <c r="M852" s="577"/>
      <c r="N852" s="577"/>
      <c r="O852" s="577"/>
      <c r="P852" s="577"/>
      <c r="Q852" s="577"/>
      <c r="R852" s="577"/>
      <c r="S852" s="577"/>
      <c r="T852" s="577"/>
      <c r="U852" s="577"/>
      <c r="V852" s="578"/>
      <c r="W852" s="578"/>
      <c r="X852" s="578"/>
      <c r="Y852" s="578"/>
      <c r="Z852" s="578"/>
    </row>
    <row r="853" spans="1:26">
      <c r="A853" s="577"/>
      <c r="B853" s="578"/>
      <c r="C853" s="578"/>
      <c r="D853" s="578"/>
      <c r="E853" s="578"/>
      <c r="F853" s="577"/>
      <c r="G853" s="577"/>
      <c r="H853" s="577"/>
      <c r="I853" s="577"/>
      <c r="J853" s="577"/>
      <c r="K853" s="577"/>
      <c r="L853" s="577"/>
      <c r="M853" s="577"/>
      <c r="N853" s="577"/>
      <c r="O853" s="577"/>
      <c r="P853" s="577"/>
      <c r="Q853" s="577"/>
      <c r="R853" s="577"/>
      <c r="S853" s="577"/>
      <c r="T853" s="577"/>
      <c r="U853" s="577"/>
      <c r="V853" s="578"/>
      <c r="W853" s="578"/>
      <c r="X853" s="578"/>
      <c r="Y853" s="578"/>
      <c r="Z853" s="578"/>
    </row>
    <row r="854" spans="1:26">
      <c r="A854" s="577"/>
      <c r="B854" s="578"/>
      <c r="C854" s="578"/>
      <c r="D854" s="578"/>
      <c r="E854" s="578"/>
      <c r="F854" s="577"/>
      <c r="G854" s="577"/>
      <c r="H854" s="577"/>
      <c r="I854" s="577"/>
      <c r="J854" s="577"/>
      <c r="K854" s="577"/>
      <c r="L854" s="577"/>
      <c r="M854" s="577"/>
      <c r="N854" s="577"/>
      <c r="O854" s="577"/>
      <c r="P854" s="577"/>
      <c r="Q854" s="577"/>
      <c r="R854" s="577"/>
      <c r="S854" s="577"/>
      <c r="T854" s="577"/>
      <c r="U854" s="577"/>
      <c r="V854" s="578"/>
      <c r="W854" s="578"/>
      <c r="X854" s="578"/>
      <c r="Y854" s="578"/>
      <c r="Z854" s="578"/>
    </row>
    <row r="855" spans="1:26">
      <c r="A855" s="577"/>
      <c r="B855" s="578"/>
      <c r="C855" s="578"/>
      <c r="D855" s="578"/>
      <c r="E855" s="578"/>
      <c r="F855" s="577"/>
      <c r="G855" s="577"/>
      <c r="H855" s="577"/>
      <c r="I855" s="577"/>
      <c r="J855" s="577"/>
      <c r="K855" s="577"/>
      <c r="L855" s="577"/>
      <c r="M855" s="577"/>
      <c r="N855" s="577"/>
      <c r="O855" s="577"/>
      <c r="P855" s="577"/>
      <c r="Q855" s="577"/>
      <c r="R855" s="577"/>
      <c r="S855" s="577"/>
      <c r="T855" s="577"/>
      <c r="U855" s="577"/>
      <c r="V855" s="578"/>
      <c r="W855" s="578"/>
      <c r="X855" s="578"/>
      <c r="Y855" s="578"/>
      <c r="Z855" s="578"/>
    </row>
    <row r="856" spans="1:26">
      <c r="A856" s="577"/>
      <c r="B856" s="578"/>
      <c r="C856" s="578"/>
      <c r="D856" s="578"/>
      <c r="E856" s="578"/>
      <c r="F856" s="577"/>
      <c r="G856" s="577"/>
      <c r="H856" s="577"/>
      <c r="I856" s="577"/>
      <c r="J856" s="577"/>
      <c r="K856" s="577"/>
      <c r="L856" s="577"/>
      <c r="M856" s="577"/>
      <c r="N856" s="577"/>
      <c r="O856" s="577"/>
      <c r="P856" s="577"/>
      <c r="Q856" s="577"/>
      <c r="R856" s="577"/>
      <c r="S856" s="577"/>
      <c r="T856" s="577"/>
      <c r="U856" s="577"/>
      <c r="V856" s="578"/>
      <c r="W856" s="578"/>
      <c r="X856" s="578"/>
      <c r="Y856" s="578"/>
      <c r="Z856" s="578"/>
    </row>
    <row r="857" spans="1:26">
      <c r="A857" s="577"/>
      <c r="B857" s="578"/>
      <c r="C857" s="578"/>
      <c r="D857" s="578"/>
      <c r="E857" s="578"/>
      <c r="F857" s="577"/>
      <c r="G857" s="577"/>
      <c r="H857" s="577"/>
      <c r="I857" s="577"/>
      <c r="J857" s="577"/>
      <c r="K857" s="577"/>
      <c r="L857" s="577"/>
      <c r="M857" s="577"/>
      <c r="N857" s="577"/>
      <c r="O857" s="577"/>
      <c r="P857" s="577"/>
      <c r="Q857" s="577"/>
      <c r="R857" s="577"/>
      <c r="S857" s="577"/>
      <c r="T857" s="577"/>
      <c r="U857" s="577"/>
      <c r="V857" s="578"/>
      <c r="W857" s="578"/>
      <c r="X857" s="578"/>
      <c r="Y857" s="578"/>
      <c r="Z857" s="578"/>
    </row>
    <row r="858" spans="1:26">
      <c r="A858" s="577"/>
      <c r="B858" s="578"/>
      <c r="C858" s="578"/>
      <c r="D858" s="578"/>
      <c r="E858" s="578"/>
      <c r="F858" s="577"/>
      <c r="G858" s="577"/>
      <c r="H858" s="577"/>
      <c r="I858" s="577"/>
      <c r="J858" s="577"/>
      <c r="K858" s="577"/>
      <c r="L858" s="577"/>
      <c r="M858" s="577"/>
      <c r="N858" s="577"/>
      <c r="O858" s="577"/>
      <c r="P858" s="577"/>
      <c r="Q858" s="577"/>
      <c r="R858" s="577"/>
      <c r="S858" s="577"/>
      <c r="T858" s="577"/>
      <c r="U858" s="577"/>
      <c r="V858" s="578"/>
      <c r="W858" s="578"/>
      <c r="X858" s="578"/>
      <c r="Y858" s="578"/>
      <c r="Z858" s="578"/>
    </row>
    <row r="859" spans="1:26">
      <c r="A859" s="577"/>
      <c r="B859" s="578"/>
      <c r="C859" s="578"/>
      <c r="D859" s="578"/>
      <c r="E859" s="578"/>
      <c r="F859" s="577"/>
      <c r="G859" s="577"/>
      <c r="H859" s="577"/>
      <c r="I859" s="577"/>
      <c r="J859" s="577"/>
      <c r="K859" s="577"/>
      <c r="L859" s="577"/>
      <c r="M859" s="577"/>
      <c r="N859" s="577"/>
      <c r="O859" s="577"/>
      <c r="P859" s="577"/>
      <c r="Q859" s="577"/>
      <c r="R859" s="577"/>
      <c r="S859" s="577"/>
      <c r="T859" s="577"/>
      <c r="U859" s="577"/>
      <c r="V859" s="578"/>
      <c r="W859" s="578"/>
      <c r="X859" s="578"/>
      <c r="Y859" s="578"/>
      <c r="Z859" s="578"/>
    </row>
    <row r="860" spans="1:26">
      <c r="A860" s="577"/>
      <c r="B860" s="578"/>
      <c r="C860" s="578"/>
      <c r="D860" s="578"/>
      <c r="E860" s="578"/>
      <c r="F860" s="577"/>
      <c r="G860" s="577"/>
      <c r="H860" s="577"/>
      <c r="I860" s="577"/>
      <c r="J860" s="577"/>
      <c r="K860" s="577"/>
      <c r="L860" s="577"/>
      <c r="M860" s="577"/>
      <c r="N860" s="577"/>
      <c r="O860" s="577"/>
      <c r="P860" s="577"/>
      <c r="Q860" s="577"/>
      <c r="R860" s="577"/>
      <c r="S860" s="577"/>
      <c r="T860" s="577"/>
      <c r="U860" s="577"/>
      <c r="V860" s="578"/>
      <c r="W860" s="578"/>
      <c r="X860" s="578"/>
      <c r="Y860" s="578"/>
      <c r="Z860" s="578"/>
    </row>
    <row r="861" spans="1:26">
      <c r="A861" s="577"/>
      <c r="B861" s="578"/>
      <c r="C861" s="578"/>
      <c r="D861" s="578"/>
      <c r="E861" s="578"/>
      <c r="F861" s="577"/>
      <c r="G861" s="577"/>
      <c r="H861" s="577"/>
      <c r="I861" s="577"/>
      <c r="J861" s="577"/>
      <c r="K861" s="577"/>
      <c r="L861" s="577"/>
      <c r="M861" s="577"/>
      <c r="N861" s="577"/>
      <c r="O861" s="577"/>
      <c r="P861" s="577"/>
      <c r="Q861" s="577"/>
      <c r="R861" s="577"/>
      <c r="S861" s="577"/>
      <c r="T861" s="577"/>
      <c r="U861" s="577"/>
      <c r="V861" s="578"/>
      <c r="W861" s="578"/>
      <c r="X861" s="578"/>
      <c r="Y861" s="578"/>
      <c r="Z861" s="578"/>
    </row>
    <row r="862" spans="1:26">
      <c r="A862" s="577"/>
      <c r="B862" s="578"/>
      <c r="C862" s="578"/>
      <c r="D862" s="578"/>
      <c r="E862" s="578"/>
      <c r="F862" s="577"/>
      <c r="G862" s="577"/>
      <c r="H862" s="577"/>
      <c r="I862" s="577"/>
      <c r="J862" s="577"/>
      <c r="K862" s="577"/>
      <c r="L862" s="577"/>
      <c r="M862" s="577"/>
      <c r="N862" s="577"/>
      <c r="O862" s="577"/>
      <c r="P862" s="577"/>
      <c r="Q862" s="577"/>
      <c r="R862" s="577"/>
      <c r="S862" s="577"/>
      <c r="T862" s="577"/>
      <c r="U862" s="577"/>
      <c r="V862" s="578"/>
      <c r="W862" s="578"/>
      <c r="X862" s="578"/>
      <c r="Y862" s="578"/>
      <c r="Z862" s="578"/>
    </row>
    <row r="863" spans="1:26">
      <c r="A863" s="577"/>
      <c r="B863" s="578"/>
      <c r="C863" s="578"/>
      <c r="D863" s="578"/>
      <c r="E863" s="578"/>
      <c r="F863" s="577"/>
      <c r="G863" s="577"/>
      <c r="H863" s="577"/>
      <c r="I863" s="577"/>
      <c r="J863" s="577"/>
      <c r="K863" s="577"/>
      <c r="L863" s="577"/>
      <c r="M863" s="577"/>
      <c r="N863" s="577"/>
      <c r="O863" s="577"/>
      <c r="P863" s="577"/>
      <c r="Q863" s="577"/>
      <c r="R863" s="577"/>
      <c r="S863" s="577"/>
      <c r="T863" s="577"/>
      <c r="U863" s="577"/>
      <c r="V863" s="578"/>
      <c r="W863" s="578"/>
      <c r="X863" s="578"/>
      <c r="Y863" s="578"/>
      <c r="Z863" s="578"/>
    </row>
    <row r="864" spans="1:26">
      <c r="A864" s="577"/>
      <c r="B864" s="578"/>
      <c r="C864" s="578"/>
      <c r="D864" s="578"/>
      <c r="E864" s="578"/>
      <c r="F864" s="577"/>
      <c r="G864" s="577"/>
      <c r="H864" s="577"/>
      <c r="I864" s="577"/>
      <c r="J864" s="577"/>
      <c r="K864" s="577"/>
      <c r="L864" s="577"/>
      <c r="M864" s="577"/>
      <c r="N864" s="577"/>
      <c r="O864" s="577"/>
      <c r="P864" s="577"/>
      <c r="Q864" s="577"/>
      <c r="R864" s="577"/>
      <c r="S864" s="577"/>
      <c r="T864" s="577"/>
      <c r="U864" s="577"/>
      <c r="V864" s="578"/>
      <c r="W864" s="578"/>
      <c r="X864" s="578"/>
      <c r="Y864" s="578"/>
      <c r="Z864" s="578"/>
    </row>
    <row r="865" spans="1:26">
      <c r="A865" s="577"/>
      <c r="B865" s="578"/>
      <c r="C865" s="578"/>
      <c r="D865" s="578"/>
      <c r="E865" s="578"/>
      <c r="F865" s="577"/>
      <c r="G865" s="577"/>
      <c r="H865" s="577"/>
      <c r="I865" s="577"/>
      <c r="J865" s="577"/>
      <c r="K865" s="577"/>
      <c r="L865" s="577"/>
      <c r="M865" s="577"/>
      <c r="N865" s="577"/>
      <c r="O865" s="577"/>
      <c r="P865" s="577"/>
      <c r="Q865" s="577"/>
      <c r="R865" s="577"/>
      <c r="S865" s="577"/>
      <c r="T865" s="577"/>
      <c r="U865" s="577"/>
      <c r="V865" s="578"/>
      <c r="W865" s="578"/>
      <c r="X865" s="578"/>
      <c r="Y865" s="578"/>
      <c r="Z865" s="578"/>
    </row>
    <row r="866" spans="1:26">
      <c r="A866" s="577"/>
      <c r="B866" s="578"/>
      <c r="C866" s="578"/>
      <c r="D866" s="578"/>
      <c r="E866" s="578"/>
      <c r="F866" s="577"/>
      <c r="G866" s="577"/>
      <c r="H866" s="577"/>
      <c r="I866" s="577"/>
      <c r="J866" s="577"/>
      <c r="K866" s="577"/>
      <c r="L866" s="577"/>
      <c r="M866" s="577"/>
      <c r="N866" s="577"/>
      <c r="O866" s="577"/>
      <c r="P866" s="577"/>
      <c r="Q866" s="577"/>
      <c r="R866" s="577"/>
      <c r="S866" s="577"/>
      <c r="T866" s="577"/>
      <c r="U866" s="577"/>
      <c r="V866" s="578"/>
      <c r="W866" s="578"/>
      <c r="X866" s="578"/>
      <c r="Y866" s="578"/>
      <c r="Z866" s="578"/>
    </row>
    <row r="867" spans="1:26">
      <c r="A867" s="577"/>
      <c r="B867" s="578"/>
      <c r="C867" s="578"/>
      <c r="D867" s="578"/>
      <c r="E867" s="578"/>
      <c r="F867" s="577"/>
      <c r="G867" s="577"/>
      <c r="H867" s="577"/>
      <c r="I867" s="577"/>
      <c r="J867" s="577"/>
      <c r="K867" s="577"/>
      <c r="L867" s="577"/>
      <c r="M867" s="577"/>
      <c r="N867" s="577"/>
      <c r="O867" s="577"/>
      <c r="P867" s="577"/>
      <c r="Q867" s="577"/>
      <c r="R867" s="577"/>
      <c r="S867" s="577"/>
      <c r="T867" s="577"/>
      <c r="U867" s="577"/>
      <c r="V867" s="578"/>
      <c r="W867" s="578"/>
      <c r="X867" s="578"/>
      <c r="Y867" s="578"/>
      <c r="Z867" s="578"/>
    </row>
    <row r="868" spans="1:26">
      <c r="A868" s="577"/>
      <c r="B868" s="578"/>
      <c r="C868" s="578"/>
      <c r="D868" s="578"/>
      <c r="E868" s="578"/>
      <c r="F868" s="577"/>
      <c r="G868" s="577"/>
      <c r="H868" s="577"/>
      <c r="I868" s="577"/>
      <c r="J868" s="577"/>
      <c r="K868" s="577"/>
      <c r="L868" s="577"/>
      <c r="M868" s="577"/>
      <c r="N868" s="577"/>
      <c r="O868" s="577"/>
      <c r="P868" s="577"/>
      <c r="Q868" s="577"/>
      <c r="R868" s="577"/>
      <c r="S868" s="577"/>
      <c r="T868" s="577"/>
      <c r="U868" s="577"/>
      <c r="V868" s="578"/>
      <c r="W868" s="578"/>
      <c r="X868" s="578"/>
      <c r="Y868" s="578"/>
      <c r="Z868" s="578"/>
    </row>
    <row r="869" spans="1:26">
      <c r="A869" s="577"/>
      <c r="B869" s="578"/>
      <c r="C869" s="578"/>
      <c r="D869" s="578"/>
      <c r="E869" s="578"/>
      <c r="F869" s="577"/>
      <c r="G869" s="577"/>
      <c r="H869" s="577"/>
      <c r="I869" s="577"/>
      <c r="J869" s="577"/>
      <c r="K869" s="577"/>
      <c r="L869" s="577"/>
      <c r="M869" s="577"/>
      <c r="N869" s="577"/>
      <c r="O869" s="577"/>
      <c r="P869" s="577"/>
      <c r="Q869" s="577"/>
      <c r="R869" s="577"/>
      <c r="S869" s="577"/>
      <c r="T869" s="577"/>
      <c r="U869" s="577"/>
      <c r="V869" s="578"/>
      <c r="W869" s="578"/>
      <c r="X869" s="578"/>
      <c r="Y869" s="578"/>
      <c r="Z869" s="578"/>
    </row>
    <row r="870" spans="1:26">
      <c r="A870" s="577"/>
      <c r="B870" s="578"/>
      <c r="C870" s="578"/>
      <c r="D870" s="578"/>
      <c r="E870" s="578"/>
      <c r="F870" s="577"/>
      <c r="G870" s="577"/>
      <c r="H870" s="577"/>
      <c r="I870" s="577"/>
      <c r="J870" s="577"/>
      <c r="K870" s="577"/>
      <c r="L870" s="577"/>
      <c r="M870" s="577"/>
      <c r="N870" s="577"/>
      <c r="O870" s="577"/>
      <c r="P870" s="577"/>
      <c r="Q870" s="577"/>
      <c r="R870" s="577"/>
      <c r="S870" s="577"/>
      <c r="T870" s="577"/>
      <c r="U870" s="577"/>
      <c r="V870" s="578"/>
      <c r="W870" s="578"/>
      <c r="X870" s="578"/>
      <c r="Y870" s="578"/>
      <c r="Z870" s="578"/>
    </row>
    <row r="871" spans="1:26">
      <c r="A871" s="577"/>
      <c r="B871" s="578"/>
      <c r="C871" s="578"/>
      <c r="D871" s="578"/>
      <c r="E871" s="578"/>
      <c r="F871" s="577"/>
      <c r="G871" s="577"/>
      <c r="H871" s="577"/>
      <c r="I871" s="577"/>
      <c r="J871" s="577"/>
      <c r="K871" s="577"/>
      <c r="L871" s="577"/>
      <c r="M871" s="577"/>
      <c r="N871" s="577"/>
      <c r="O871" s="577"/>
      <c r="P871" s="577"/>
      <c r="Q871" s="577"/>
      <c r="R871" s="577"/>
      <c r="S871" s="577"/>
      <c r="T871" s="577"/>
      <c r="U871" s="577"/>
      <c r="V871" s="578"/>
      <c r="W871" s="578"/>
      <c r="X871" s="578"/>
      <c r="Y871" s="578"/>
      <c r="Z871" s="578"/>
    </row>
    <row r="872" spans="1:26">
      <c r="A872" s="577"/>
      <c r="B872" s="578"/>
      <c r="C872" s="578"/>
      <c r="D872" s="578"/>
      <c r="E872" s="578"/>
      <c r="F872" s="577"/>
      <c r="G872" s="577"/>
      <c r="H872" s="577"/>
      <c r="I872" s="577"/>
      <c r="J872" s="577"/>
      <c r="K872" s="577"/>
      <c r="L872" s="577"/>
      <c r="M872" s="577"/>
      <c r="N872" s="577"/>
      <c r="O872" s="577"/>
      <c r="P872" s="577"/>
      <c r="Q872" s="577"/>
      <c r="R872" s="577"/>
      <c r="S872" s="577"/>
      <c r="T872" s="577"/>
      <c r="U872" s="577"/>
      <c r="V872" s="578"/>
      <c r="W872" s="578"/>
      <c r="X872" s="578"/>
      <c r="Y872" s="578"/>
      <c r="Z872" s="578"/>
    </row>
    <row r="873" spans="1:26">
      <c r="A873" s="577"/>
      <c r="B873" s="578"/>
      <c r="C873" s="578"/>
      <c r="D873" s="578"/>
      <c r="E873" s="578"/>
      <c r="F873" s="577"/>
      <c r="G873" s="577"/>
      <c r="H873" s="577"/>
      <c r="I873" s="577"/>
      <c r="J873" s="577"/>
      <c r="K873" s="577"/>
      <c r="L873" s="577"/>
      <c r="M873" s="577"/>
      <c r="N873" s="577"/>
      <c r="O873" s="577"/>
      <c r="P873" s="577"/>
      <c r="Q873" s="577"/>
      <c r="R873" s="577"/>
      <c r="S873" s="577"/>
      <c r="T873" s="577"/>
      <c r="U873" s="577"/>
      <c r="V873" s="578"/>
      <c r="W873" s="578"/>
      <c r="X873" s="578"/>
      <c r="Y873" s="578"/>
      <c r="Z873" s="578"/>
    </row>
    <row r="874" spans="1:26">
      <c r="A874" s="577"/>
      <c r="B874" s="578"/>
      <c r="C874" s="578"/>
      <c r="D874" s="578"/>
      <c r="E874" s="578"/>
      <c r="F874" s="577"/>
      <c r="G874" s="577"/>
      <c r="H874" s="577"/>
      <c r="I874" s="577"/>
      <c r="J874" s="577"/>
      <c r="K874" s="577"/>
      <c r="L874" s="577"/>
      <c r="M874" s="577"/>
      <c r="N874" s="577"/>
      <c r="O874" s="577"/>
      <c r="P874" s="577"/>
      <c r="Q874" s="577"/>
      <c r="R874" s="577"/>
      <c r="S874" s="577"/>
      <c r="T874" s="577"/>
      <c r="U874" s="577"/>
      <c r="V874" s="578"/>
      <c r="W874" s="578"/>
      <c r="X874" s="578"/>
      <c r="Y874" s="578"/>
      <c r="Z874" s="578"/>
    </row>
    <row r="875" spans="1:26">
      <c r="A875" s="577"/>
      <c r="B875" s="578"/>
      <c r="C875" s="578"/>
      <c r="D875" s="578"/>
      <c r="E875" s="578"/>
      <c r="F875" s="577"/>
      <c r="G875" s="577"/>
      <c r="H875" s="577"/>
      <c r="I875" s="577"/>
      <c r="J875" s="577"/>
      <c r="K875" s="577"/>
      <c r="L875" s="577"/>
      <c r="M875" s="577"/>
      <c r="N875" s="577"/>
      <c r="O875" s="577"/>
      <c r="P875" s="577"/>
      <c r="Q875" s="577"/>
      <c r="R875" s="577"/>
      <c r="S875" s="577"/>
      <c r="T875" s="577"/>
      <c r="U875" s="577"/>
      <c r="V875" s="578"/>
      <c r="W875" s="578"/>
      <c r="X875" s="578"/>
      <c r="Y875" s="578"/>
      <c r="Z875" s="578"/>
    </row>
    <row r="876" spans="1:26">
      <c r="A876" s="577"/>
      <c r="B876" s="578"/>
      <c r="C876" s="578"/>
      <c r="D876" s="578"/>
      <c r="E876" s="578"/>
      <c r="F876" s="577"/>
      <c r="G876" s="577"/>
      <c r="H876" s="577"/>
      <c r="I876" s="577"/>
      <c r="J876" s="577"/>
      <c r="K876" s="577"/>
      <c r="L876" s="577"/>
      <c r="M876" s="577"/>
      <c r="N876" s="577"/>
      <c r="O876" s="577"/>
      <c r="P876" s="577"/>
      <c r="Q876" s="577"/>
      <c r="R876" s="577"/>
      <c r="S876" s="577"/>
      <c r="T876" s="577"/>
      <c r="U876" s="577"/>
      <c r="V876" s="578"/>
      <c r="W876" s="578"/>
      <c r="X876" s="578"/>
      <c r="Y876" s="578"/>
      <c r="Z876" s="578"/>
    </row>
    <row r="877" spans="1:26">
      <c r="A877" s="577"/>
      <c r="B877" s="578"/>
      <c r="C877" s="578"/>
      <c r="D877" s="578"/>
      <c r="E877" s="578"/>
      <c r="F877" s="577"/>
      <c r="G877" s="577"/>
      <c r="H877" s="577"/>
      <c r="I877" s="577"/>
      <c r="J877" s="577"/>
      <c r="K877" s="577"/>
      <c r="L877" s="577"/>
      <c r="M877" s="577"/>
      <c r="N877" s="577"/>
      <c r="O877" s="577"/>
      <c r="P877" s="577"/>
      <c r="Q877" s="577"/>
      <c r="R877" s="577"/>
      <c r="S877" s="577"/>
      <c r="T877" s="577"/>
      <c r="U877" s="577"/>
      <c r="V877" s="578"/>
      <c r="W877" s="578"/>
      <c r="X877" s="578"/>
      <c r="Y877" s="578"/>
      <c r="Z877" s="578"/>
    </row>
    <row r="878" spans="1:26">
      <c r="A878" s="577"/>
      <c r="B878" s="578"/>
      <c r="C878" s="578"/>
      <c r="D878" s="578"/>
      <c r="E878" s="578"/>
      <c r="F878" s="577"/>
      <c r="G878" s="577"/>
      <c r="H878" s="577"/>
      <c r="I878" s="577"/>
      <c r="J878" s="577"/>
      <c r="K878" s="577"/>
      <c r="L878" s="577"/>
      <c r="M878" s="577"/>
      <c r="N878" s="577"/>
      <c r="O878" s="577"/>
      <c r="P878" s="577"/>
      <c r="Q878" s="577"/>
      <c r="R878" s="577"/>
      <c r="S878" s="577"/>
      <c r="T878" s="577"/>
      <c r="U878" s="577"/>
      <c r="V878" s="578"/>
      <c r="W878" s="578"/>
      <c r="X878" s="578"/>
      <c r="Y878" s="578"/>
      <c r="Z878" s="578"/>
    </row>
    <row r="879" spans="1:26">
      <c r="A879" s="577"/>
      <c r="B879" s="578"/>
      <c r="C879" s="578"/>
      <c r="D879" s="578"/>
      <c r="E879" s="578"/>
      <c r="F879" s="577"/>
      <c r="G879" s="577"/>
      <c r="H879" s="577"/>
      <c r="I879" s="577"/>
      <c r="J879" s="577"/>
      <c r="K879" s="577"/>
      <c r="L879" s="577"/>
      <c r="M879" s="577"/>
      <c r="N879" s="577"/>
      <c r="O879" s="577"/>
      <c r="P879" s="577"/>
      <c r="Q879" s="577"/>
      <c r="R879" s="577"/>
      <c r="S879" s="577"/>
      <c r="T879" s="577"/>
      <c r="U879" s="577"/>
      <c r="V879" s="578"/>
      <c r="W879" s="578"/>
      <c r="X879" s="578"/>
      <c r="Y879" s="578"/>
      <c r="Z879" s="578"/>
    </row>
    <row r="880" spans="1:26">
      <c r="A880" s="577"/>
      <c r="B880" s="578"/>
      <c r="C880" s="578"/>
      <c r="D880" s="578"/>
      <c r="E880" s="578"/>
      <c r="F880" s="577"/>
      <c r="G880" s="577"/>
      <c r="H880" s="577"/>
      <c r="I880" s="577"/>
      <c r="J880" s="577"/>
      <c r="K880" s="577"/>
      <c r="L880" s="577"/>
      <c r="M880" s="577"/>
      <c r="N880" s="577"/>
      <c r="O880" s="577"/>
      <c r="P880" s="577"/>
      <c r="Q880" s="577"/>
      <c r="R880" s="577"/>
      <c r="S880" s="577"/>
      <c r="T880" s="577"/>
      <c r="U880" s="577"/>
      <c r="V880" s="578"/>
      <c r="W880" s="578"/>
      <c r="X880" s="578"/>
      <c r="Y880" s="578"/>
      <c r="Z880" s="578"/>
    </row>
    <row r="881" spans="1:26">
      <c r="A881" s="577"/>
      <c r="B881" s="578"/>
      <c r="C881" s="578"/>
      <c r="D881" s="578"/>
      <c r="E881" s="578"/>
      <c r="F881" s="577"/>
      <c r="G881" s="577"/>
      <c r="H881" s="577"/>
      <c r="I881" s="577"/>
      <c r="J881" s="577"/>
      <c r="K881" s="577"/>
      <c r="L881" s="577"/>
      <c r="M881" s="577"/>
      <c r="N881" s="577"/>
      <c r="O881" s="577"/>
      <c r="P881" s="577"/>
      <c r="Q881" s="577"/>
      <c r="R881" s="577"/>
      <c r="S881" s="577"/>
      <c r="T881" s="577"/>
      <c r="U881" s="577"/>
      <c r="V881" s="578"/>
      <c r="W881" s="578"/>
      <c r="X881" s="578"/>
      <c r="Y881" s="578"/>
      <c r="Z881" s="578"/>
    </row>
    <row r="882" spans="1:26">
      <c r="A882" s="577"/>
      <c r="B882" s="578"/>
      <c r="C882" s="578"/>
      <c r="D882" s="578"/>
      <c r="E882" s="578"/>
      <c r="F882" s="577"/>
      <c r="G882" s="577"/>
      <c r="H882" s="577"/>
      <c r="I882" s="577"/>
      <c r="J882" s="577"/>
      <c r="K882" s="577"/>
      <c r="L882" s="577"/>
      <c r="M882" s="577"/>
      <c r="N882" s="577"/>
      <c r="O882" s="577"/>
      <c r="P882" s="577"/>
      <c r="Q882" s="577"/>
      <c r="R882" s="577"/>
      <c r="S882" s="577"/>
      <c r="T882" s="577"/>
      <c r="U882" s="577"/>
      <c r="V882" s="578"/>
      <c r="W882" s="578"/>
      <c r="X882" s="578"/>
      <c r="Y882" s="578"/>
      <c r="Z882" s="578"/>
    </row>
    <row r="883" spans="1:26">
      <c r="A883" s="577"/>
      <c r="B883" s="578"/>
      <c r="C883" s="578"/>
      <c r="D883" s="578"/>
      <c r="E883" s="578"/>
      <c r="F883" s="577"/>
      <c r="G883" s="577"/>
      <c r="H883" s="577"/>
      <c r="I883" s="577"/>
      <c r="J883" s="577"/>
      <c r="K883" s="577"/>
      <c r="L883" s="577"/>
      <c r="M883" s="577"/>
      <c r="N883" s="577"/>
      <c r="O883" s="577"/>
      <c r="P883" s="577"/>
      <c r="Q883" s="577"/>
      <c r="R883" s="577"/>
      <c r="S883" s="577"/>
      <c r="T883" s="577"/>
      <c r="U883" s="577"/>
      <c r="V883" s="578"/>
      <c r="W883" s="578"/>
      <c r="X883" s="578"/>
      <c r="Y883" s="578"/>
      <c r="Z883" s="578"/>
    </row>
    <row r="884" spans="1:26">
      <c r="A884" s="577"/>
      <c r="B884" s="578"/>
      <c r="C884" s="578"/>
      <c r="D884" s="578"/>
      <c r="E884" s="578"/>
      <c r="F884" s="577"/>
      <c r="G884" s="577"/>
      <c r="H884" s="577"/>
      <c r="I884" s="577"/>
      <c r="J884" s="577"/>
      <c r="K884" s="577"/>
      <c r="L884" s="577"/>
      <c r="M884" s="577"/>
      <c r="N884" s="577"/>
      <c r="O884" s="577"/>
      <c r="P884" s="577"/>
      <c r="Q884" s="577"/>
      <c r="R884" s="577"/>
      <c r="S884" s="577"/>
      <c r="T884" s="577"/>
      <c r="U884" s="577"/>
      <c r="V884" s="578"/>
      <c r="W884" s="578"/>
      <c r="X884" s="578"/>
      <c r="Y884" s="578"/>
      <c r="Z884" s="578"/>
    </row>
    <row r="885" spans="1:26">
      <c r="A885" s="577"/>
      <c r="B885" s="578"/>
      <c r="C885" s="578"/>
      <c r="D885" s="578"/>
      <c r="E885" s="578"/>
      <c r="F885" s="577"/>
      <c r="G885" s="577"/>
      <c r="H885" s="577"/>
      <c r="I885" s="577"/>
      <c r="J885" s="577"/>
      <c r="K885" s="577"/>
      <c r="L885" s="577"/>
      <c r="M885" s="577"/>
      <c r="N885" s="577"/>
      <c r="O885" s="577"/>
      <c r="P885" s="577"/>
      <c r="Q885" s="577"/>
      <c r="R885" s="577"/>
      <c r="S885" s="577"/>
      <c r="T885" s="577"/>
      <c r="U885" s="577"/>
      <c r="V885" s="578"/>
      <c r="W885" s="578"/>
      <c r="X885" s="578"/>
      <c r="Y885" s="578"/>
      <c r="Z885" s="578"/>
    </row>
    <row r="886" spans="1:26">
      <c r="A886" s="577"/>
      <c r="B886" s="578"/>
      <c r="C886" s="578"/>
      <c r="D886" s="578"/>
      <c r="E886" s="578"/>
      <c r="F886" s="577"/>
      <c r="G886" s="577"/>
      <c r="H886" s="577"/>
      <c r="I886" s="577"/>
      <c r="J886" s="577"/>
      <c r="K886" s="577"/>
      <c r="L886" s="577"/>
      <c r="M886" s="577"/>
      <c r="N886" s="577"/>
      <c r="O886" s="577"/>
      <c r="P886" s="577"/>
      <c r="Q886" s="577"/>
      <c r="R886" s="577"/>
      <c r="S886" s="577"/>
      <c r="T886" s="577"/>
      <c r="U886" s="577"/>
      <c r="V886" s="578"/>
      <c r="W886" s="578"/>
      <c r="X886" s="578"/>
      <c r="Y886" s="578"/>
      <c r="Z886" s="578"/>
    </row>
    <row r="887" spans="1:26">
      <c r="A887" s="577"/>
      <c r="B887" s="578"/>
      <c r="C887" s="578"/>
      <c r="D887" s="578"/>
      <c r="E887" s="578"/>
      <c r="F887" s="577"/>
      <c r="G887" s="577"/>
      <c r="H887" s="577"/>
      <c r="I887" s="577"/>
      <c r="J887" s="577"/>
      <c r="K887" s="577"/>
      <c r="L887" s="577"/>
      <c r="M887" s="577"/>
      <c r="N887" s="577"/>
      <c r="O887" s="577"/>
      <c r="P887" s="577"/>
      <c r="Q887" s="577"/>
      <c r="R887" s="577"/>
      <c r="S887" s="577"/>
      <c r="T887" s="577"/>
      <c r="U887" s="577"/>
      <c r="V887" s="578"/>
      <c r="W887" s="578"/>
      <c r="X887" s="578"/>
      <c r="Y887" s="578"/>
      <c r="Z887" s="578"/>
    </row>
    <row r="888" spans="1:26">
      <c r="A888" s="577"/>
      <c r="B888" s="578"/>
      <c r="C888" s="578"/>
      <c r="D888" s="578"/>
      <c r="E888" s="578"/>
      <c r="F888" s="577"/>
      <c r="G888" s="577"/>
      <c r="H888" s="577"/>
      <c r="I888" s="577"/>
      <c r="J888" s="577"/>
      <c r="K888" s="577"/>
      <c r="L888" s="577"/>
      <c r="M888" s="577"/>
      <c r="N888" s="577"/>
      <c r="O888" s="577"/>
      <c r="P888" s="577"/>
      <c r="Q888" s="577"/>
      <c r="R888" s="577"/>
      <c r="S888" s="577"/>
      <c r="T888" s="577"/>
      <c r="U888" s="577"/>
      <c r="V888" s="578"/>
      <c r="W888" s="578"/>
      <c r="X888" s="578"/>
      <c r="Y888" s="578"/>
      <c r="Z888" s="578"/>
    </row>
    <row r="889" spans="1:26">
      <c r="A889" s="577"/>
      <c r="B889" s="578"/>
      <c r="C889" s="578"/>
      <c r="D889" s="578"/>
      <c r="E889" s="578"/>
      <c r="F889" s="577"/>
      <c r="G889" s="577"/>
      <c r="H889" s="577"/>
      <c r="I889" s="577"/>
      <c r="J889" s="577"/>
      <c r="K889" s="577"/>
      <c r="L889" s="577"/>
      <c r="M889" s="577"/>
      <c r="N889" s="577"/>
      <c r="O889" s="577"/>
      <c r="P889" s="577"/>
      <c r="Q889" s="577"/>
      <c r="R889" s="577"/>
      <c r="S889" s="577"/>
      <c r="T889" s="577"/>
      <c r="U889" s="577"/>
      <c r="V889" s="578"/>
      <c r="W889" s="578"/>
      <c r="X889" s="578"/>
      <c r="Y889" s="578"/>
      <c r="Z889" s="578"/>
    </row>
    <row r="890" spans="1:26">
      <c r="A890" s="577"/>
      <c r="B890" s="578"/>
      <c r="C890" s="578"/>
      <c r="D890" s="578"/>
      <c r="E890" s="578"/>
      <c r="F890" s="577"/>
      <c r="G890" s="577"/>
      <c r="H890" s="577"/>
      <c r="I890" s="577"/>
      <c r="J890" s="577"/>
      <c r="K890" s="577"/>
      <c r="L890" s="577"/>
      <c r="M890" s="577"/>
      <c r="N890" s="577"/>
      <c r="O890" s="577"/>
      <c r="P890" s="577"/>
      <c r="Q890" s="577"/>
      <c r="R890" s="577"/>
      <c r="S890" s="577"/>
      <c r="T890" s="577"/>
      <c r="U890" s="577"/>
      <c r="V890" s="578"/>
      <c r="W890" s="578"/>
      <c r="X890" s="578"/>
      <c r="Y890" s="578"/>
      <c r="Z890" s="578"/>
    </row>
    <row r="891" spans="1:26">
      <c r="A891" s="577"/>
      <c r="B891" s="578"/>
      <c r="C891" s="578"/>
      <c r="D891" s="578"/>
      <c r="E891" s="578"/>
      <c r="F891" s="577"/>
      <c r="G891" s="577"/>
      <c r="H891" s="577"/>
      <c r="I891" s="577"/>
      <c r="J891" s="577"/>
      <c r="K891" s="577"/>
      <c r="L891" s="577"/>
      <c r="M891" s="577"/>
      <c r="N891" s="577"/>
      <c r="O891" s="577"/>
      <c r="P891" s="577"/>
      <c r="Q891" s="577"/>
      <c r="R891" s="577"/>
      <c r="S891" s="577"/>
      <c r="T891" s="577"/>
      <c r="U891" s="577"/>
      <c r="V891" s="578"/>
      <c r="W891" s="578"/>
      <c r="X891" s="578"/>
      <c r="Y891" s="578"/>
      <c r="Z891" s="578"/>
    </row>
    <row r="892" spans="1:26">
      <c r="A892" s="577"/>
      <c r="B892" s="578"/>
      <c r="C892" s="578"/>
      <c r="D892" s="578"/>
      <c r="E892" s="578"/>
      <c r="F892" s="577"/>
      <c r="G892" s="577"/>
      <c r="H892" s="577"/>
      <c r="I892" s="577"/>
      <c r="J892" s="577"/>
      <c r="K892" s="577"/>
      <c r="L892" s="577"/>
      <c r="M892" s="577"/>
      <c r="N892" s="577"/>
      <c r="O892" s="577"/>
      <c r="P892" s="577"/>
      <c r="Q892" s="577"/>
      <c r="R892" s="577"/>
      <c r="S892" s="577"/>
      <c r="T892" s="577"/>
      <c r="U892" s="577"/>
      <c r="V892" s="578"/>
      <c r="W892" s="578"/>
      <c r="X892" s="578"/>
      <c r="Y892" s="578"/>
      <c r="Z892" s="578"/>
    </row>
    <row r="893" spans="1:26">
      <c r="A893" s="577"/>
      <c r="B893" s="578"/>
      <c r="C893" s="578"/>
      <c r="D893" s="578"/>
      <c r="E893" s="578"/>
      <c r="F893" s="577"/>
      <c r="G893" s="577"/>
      <c r="H893" s="577"/>
      <c r="I893" s="577"/>
      <c r="J893" s="577"/>
      <c r="K893" s="577"/>
      <c r="L893" s="577"/>
      <c r="M893" s="577"/>
      <c r="N893" s="577"/>
      <c r="O893" s="577"/>
      <c r="P893" s="577"/>
      <c r="Q893" s="577"/>
      <c r="R893" s="577"/>
      <c r="S893" s="577"/>
      <c r="T893" s="577"/>
      <c r="U893" s="577"/>
      <c r="V893" s="578"/>
      <c r="W893" s="578"/>
      <c r="X893" s="578"/>
      <c r="Y893" s="578"/>
      <c r="Z893" s="578"/>
    </row>
    <row r="894" spans="1:26">
      <c r="A894" s="577"/>
      <c r="B894" s="578"/>
      <c r="C894" s="578"/>
      <c r="D894" s="578"/>
      <c r="E894" s="578"/>
      <c r="F894" s="577"/>
      <c r="G894" s="577"/>
      <c r="H894" s="577"/>
      <c r="I894" s="577"/>
      <c r="J894" s="577"/>
      <c r="K894" s="577"/>
      <c r="L894" s="577"/>
      <c r="M894" s="577"/>
      <c r="N894" s="577"/>
      <c r="O894" s="577"/>
      <c r="P894" s="577"/>
      <c r="Q894" s="577"/>
      <c r="R894" s="577"/>
      <c r="S894" s="577"/>
      <c r="T894" s="577"/>
      <c r="U894" s="577"/>
      <c r="V894" s="578"/>
      <c r="W894" s="578"/>
      <c r="X894" s="578"/>
      <c r="Y894" s="578"/>
      <c r="Z894" s="578"/>
    </row>
    <row r="895" spans="1:26">
      <c r="A895" s="577"/>
      <c r="B895" s="578"/>
      <c r="C895" s="578"/>
      <c r="D895" s="578"/>
      <c r="E895" s="578"/>
      <c r="F895" s="577"/>
      <c r="G895" s="577"/>
      <c r="H895" s="577"/>
      <c r="I895" s="577"/>
      <c r="J895" s="577"/>
      <c r="K895" s="577"/>
      <c r="L895" s="577"/>
      <c r="M895" s="577"/>
      <c r="N895" s="577"/>
      <c r="O895" s="577"/>
      <c r="P895" s="577"/>
      <c r="Q895" s="577"/>
      <c r="R895" s="577"/>
      <c r="S895" s="577"/>
      <c r="T895" s="577"/>
      <c r="U895" s="577"/>
      <c r="V895" s="578"/>
      <c r="W895" s="578"/>
      <c r="X895" s="578"/>
      <c r="Y895" s="578"/>
      <c r="Z895" s="578"/>
    </row>
    <row r="896" spans="1:26">
      <c r="A896" s="577"/>
      <c r="B896" s="578"/>
      <c r="C896" s="578"/>
      <c r="D896" s="578"/>
      <c r="E896" s="578"/>
      <c r="F896" s="577"/>
      <c r="G896" s="577"/>
      <c r="H896" s="577"/>
      <c r="I896" s="577"/>
      <c r="J896" s="577"/>
      <c r="K896" s="577"/>
      <c r="L896" s="577"/>
      <c r="M896" s="577"/>
      <c r="N896" s="577"/>
      <c r="O896" s="577"/>
      <c r="P896" s="577"/>
      <c r="Q896" s="577"/>
      <c r="R896" s="577"/>
      <c r="S896" s="577"/>
      <c r="T896" s="577"/>
      <c r="U896" s="577"/>
      <c r="V896" s="578"/>
      <c r="W896" s="578"/>
      <c r="X896" s="578"/>
      <c r="Y896" s="578"/>
      <c r="Z896" s="578"/>
    </row>
    <row r="897" spans="1:26">
      <c r="A897" s="577"/>
      <c r="B897" s="578"/>
      <c r="C897" s="578"/>
      <c r="D897" s="578"/>
      <c r="E897" s="578"/>
      <c r="F897" s="577"/>
      <c r="G897" s="577"/>
      <c r="H897" s="577"/>
      <c r="I897" s="577"/>
      <c r="J897" s="577"/>
      <c r="K897" s="577"/>
      <c r="L897" s="577"/>
      <c r="M897" s="577"/>
      <c r="N897" s="577"/>
      <c r="O897" s="577"/>
      <c r="P897" s="577"/>
      <c r="Q897" s="577"/>
      <c r="R897" s="577"/>
      <c r="S897" s="577"/>
      <c r="T897" s="577"/>
      <c r="U897" s="577"/>
      <c r="V897" s="578"/>
      <c r="W897" s="578"/>
      <c r="X897" s="578"/>
      <c r="Y897" s="578"/>
      <c r="Z897" s="578"/>
    </row>
    <row r="898" spans="1:26">
      <c r="A898" s="577"/>
      <c r="B898" s="578"/>
      <c r="C898" s="578"/>
      <c r="D898" s="578"/>
      <c r="E898" s="578"/>
      <c r="F898" s="577"/>
      <c r="G898" s="577"/>
      <c r="H898" s="577"/>
      <c r="I898" s="577"/>
      <c r="J898" s="577"/>
      <c r="K898" s="577"/>
      <c r="L898" s="577"/>
      <c r="M898" s="577"/>
      <c r="N898" s="577"/>
      <c r="O898" s="577"/>
      <c r="P898" s="577"/>
      <c r="Q898" s="577"/>
      <c r="R898" s="577"/>
      <c r="S898" s="577"/>
      <c r="T898" s="577"/>
      <c r="U898" s="577"/>
      <c r="V898" s="578"/>
      <c r="W898" s="578"/>
      <c r="X898" s="578"/>
      <c r="Y898" s="578"/>
      <c r="Z898" s="578"/>
    </row>
    <row r="899" spans="1:26">
      <c r="A899" s="577"/>
      <c r="B899" s="578"/>
      <c r="C899" s="578"/>
      <c r="D899" s="578"/>
      <c r="E899" s="578"/>
      <c r="F899" s="577"/>
      <c r="G899" s="577"/>
      <c r="H899" s="577"/>
      <c r="I899" s="577"/>
      <c r="J899" s="577"/>
      <c r="K899" s="577"/>
      <c r="L899" s="577"/>
      <c r="M899" s="577"/>
      <c r="N899" s="577"/>
      <c r="O899" s="577"/>
      <c r="P899" s="577"/>
      <c r="Q899" s="577"/>
      <c r="R899" s="577"/>
      <c r="S899" s="577"/>
      <c r="T899" s="577"/>
      <c r="U899" s="577"/>
      <c r="V899" s="578"/>
      <c r="W899" s="578"/>
      <c r="X899" s="578"/>
      <c r="Y899" s="578"/>
      <c r="Z899" s="578"/>
    </row>
    <row r="900" spans="1:26">
      <c r="A900" s="577"/>
      <c r="B900" s="578"/>
      <c r="C900" s="578"/>
      <c r="D900" s="578"/>
      <c r="E900" s="578"/>
      <c r="F900" s="577"/>
      <c r="G900" s="577"/>
      <c r="H900" s="577"/>
      <c r="I900" s="577"/>
      <c r="J900" s="577"/>
      <c r="K900" s="577"/>
      <c r="L900" s="577"/>
      <c r="M900" s="577"/>
      <c r="N900" s="577"/>
      <c r="O900" s="577"/>
      <c r="P900" s="577"/>
      <c r="Q900" s="577"/>
      <c r="R900" s="577"/>
      <c r="S900" s="577"/>
      <c r="T900" s="577"/>
      <c r="U900" s="577"/>
      <c r="V900" s="578"/>
      <c r="W900" s="578"/>
      <c r="X900" s="578"/>
      <c r="Y900" s="578"/>
      <c r="Z900" s="578"/>
    </row>
    <row r="901" spans="1:26">
      <c r="A901" s="577"/>
      <c r="B901" s="578"/>
      <c r="C901" s="578"/>
      <c r="D901" s="578"/>
      <c r="E901" s="578"/>
      <c r="F901" s="577"/>
      <c r="G901" s="577"/>
      <c r="H901" s="577"/>
      <c r="I901" s="577"/>
      <c r="J901" s="577"/>
      <c r="K901" s="577"/>
      <c r="L901" s="577"/>
      <c r="M901" s="577"/>
      <c r="N901" s="577"/>
      <c r="O901" s="577"/>
      <c r="P901" s="577"/>
      <c r="Q901" s="577"/>
      <c r="R901" s="577"/>
      <c r="S901" s="577"/>
      <c r="T901" s="577"/>
      <c r="U901" s="577"/>
      <c r="V901" s="578"/>
      <c r="W901" s="578"/>
      <c r="X901" s="578"/>
      <c r="Y901" s="578"/>
      <c r="Z901" s="578"/>
    </row>
    <row r="902" spans="1:26">
      <c r="A902" s="577"/>
      <c r="B902" s="578"/>
      <c r="C902" s="578"/>
      <c r="D902" s="578"/>
      <c r="E902" s="578"/>
      <c r="F902" s="577"/>
      <c r="G902" s="577"/>
      <c r="H902" s="577"/>
      <c r="I902" s="577"/>
      <c r="J902" s="577"/>
      <c r="K902" s="577"/>
      <c r="L902" s="577"/>
      <c r="M902" s="577"/>
      <c r="N902" s="577"/>
      <c r="O902" s="577"/>
      <c r="P902" s="577"/>
      <c r="Q902" s="577"/>
      <c r="R902" s="577"/>
      <c r="S902" s="577"/>
      <c r="T902" s="577"/>
      <c r="U902" s="577"/>
      <c r="V902" s="578"/>
      <c r="W902" s="578"/>
      <c r="X902" s="578"/>
      <c r="Y902" s="578"/>
      <c r="Z902" s="578"/>
    </row>
    <row r="903" spans="1:26">
      <c r="A903" s="577"/>
      <c r="B903" s="578"/>
      <c r="C903" s="578"/>
      <c r="D903" s="578"/>
      <c r="E903" s="578"/>
      <c r="F903" s="577"/>
      <c r="G903" s="577"/>
      <c r="H903" s="577"/>
      <c r="I903" s="577"/>
      <c r="J903" s="577"/>
      <c r="K903" s="577"/>
      <c r="L903" s="577"/>
      <c r="M903" s="577"/>
      <c r="N903" s="577"/>
      <c r="O903" s="577"/>
      <c r="P903" s="577"/>
      <c r="Q903" s="577"/>
      <c r="R903" s="577"/>
      <c r="S903" s="577"/>
      <c r="T903" s="577"/>
      <c r="U903" s="577"/>
      <c r="V903" s="578"/>
      <c r="W903" s="578"/>
      <c r="X903" s="578"/>
      <c r="Y903" s="578"/>
      <c r="Z903" s="578"/>
    </row>
    <row r="904" spans="1:26">
      <c r="A904" s="577"/>
      <c r="B904" s="578"/>
      <c r="C904" s="578"/>
      <c r="D904" s="578"/>
      <c r="E904" s="578"/>
      <c r="F904" s="577"/>
      <c r="G904" s="577"/>
      <c r="H904" s="577"/>
      <c r="I904" s="577"/>
      <c r="J904" s="577"/>
      <c r="K904" s="577"/>
      <c r="L904" s="577"/>
      <c r="M904" s="577"/>
      <c r="N904" s="577"/>
      <c r="O904" s="577"/>
      <c r="P904" s="577"/>
      <c r="Q904" s="577"/>
      <c r="R904" s="577"/>
      <c r="S904" s="577"/>
      <c r="T904" s="577"/>
      <c r="U904" s="577"/>
      <c r="V904" s="578"/>
      <c r="W904" s="578"/>
      <c r="X904" s="578"/>
      <c r="Y904" s="578"/>
      <c r="Z904" s="578"/>
    </row>
    <row r="905" spans="1:26">
      <c r="A905" s="577"/>
      <c r="B905" s="578"/>
      <c r="C905" s="578"/>
      <c r="D905" s="578"/>
      <c r="E905" s="578"/>
      <c r="F905" s="577"/>
      <c r="G905" s="577"/>
      <c r="H905" s="577"/>
      <c r="I905" s="577"/>
      <c r="J905" s="577"/>
      <c r="K905" s="577"/>
      <c r="L905" s="577"/>
      <c r="M905" s="577"/>
      <c r="N905" s="577"/>
      <c r="O905" s="577"/>
      <c r="P905" s="577"/>
      <c r="Q905" s="577"/>
      <c r="R905" s="577"/>
      <c r="S905" s="577"/>
      <c r="T905" s="577"/>
      <c r="U905" s="577"/>
      <c r="V905" s="578"/>
      <c r="W905" s="578"/>
      <c r="X905" s="578"/>
      <c r="Y905" s="578"/>
      <c r="Z905" s="578"/>
    </row>
    <row r="906" spans="1:26">
      <c r="A906" s="577"/>
      <c r="B906" s="578"/>
      <c r="C906" s="578"/>
      <c r="D906" s="578"/>
      <c r="E906" s="578"/>
      <c r="F906" s="577"/>
      <c r="G906" s="577"/>
      <c r="H906" s="577"/>
      <c r="I906" s="577"/>
      <c r="J906" s="577"/>
      <c r="K906" s="577"/>
      <c r="L906" s="577"/>
      <c r="M906" s="577"/>
      <c r="N906" s="577"/>
      <c r="O906" s="577"/>
      <c r="P906" s="577"/>
      <c r="Q906" s="577"/>
      <c r="R906" s="577"/>
      <c r="S906" s="577"/>
      <c r="T906" s="577"/>
      <c r="U906" s="577"/>
      <c r="V906" s="578"/>
      <c r="W906" s="578"/>
      <c r="X906" s="578"/>
      <c r="Y906" s="578"/>
      <c r="Z906" s="578"/>
    </row>
    <row r="907" spans="1:26">
      <c r="A907" s="577"/>
      <c r="B907" s="578"/>
      <c r="C907" s="578"/>
      <c r="D907" s="578"/>
      <c r="E907" s="578"/>
      <c r="F907" s="577"/>
      <c r="G907" s="577"/>
      <c r="H907" s="577"/>
      <c r="I907" s="577"/>
      <c r="J907" s="577"/>
      <c r="K907" s="577"/>
      <c r="L907" s="577"/>
      <c r="M907" s="577"/>
      <c r="N907" s="577"/>
      <c r="O907" s="577"/>
      <c r="P907" s="577"/>
      <c r="Q907" s="577"/>
      <c r="R907" s="577"/>
      <c r="S907" s="577"/>
      <c r="T907" s="577"/>
      <c r="U907" s="577"/>
      <c r="V907" s="578"/>
      <c r="W907" s="578"/>
      <c r="X907" s="578"/>
      <c r="Y907" s="578"/>
      <c r="Z907" s="578"/>
    </row>
    <row r="908" spans="1:26">
      <c r="A908" s="577"/>
      <c r="B908" s="578"/>
      <c r="C908" s="578"/>
      <c r="D908" s="578"/>
      <c r="E908" s="578"/>
      <c r="F908" s="577"/>
      <c r="G908" s="577"/>
      <c r="H908" s="577"/>
      <c r="I908" s="577"/>
      <c r="J908" s="577"/>
      <c r="K908" s="577"/>
      <c r="L908" s="577"/>
      <c r="M908" s="577"/>
      <c r="N908" s="577"/>
      <c r="O908" s="577"/>
      <c r="P908" s="577"/>
      <c r="Q908" s="577"/>
      <c r="R908" s="577"/>
      <c r="S908" s="577"/>
      <c r="T908" s="577"/>
      <c r="U908" s="577"/>
      <c r="V908" s="578"/>
      <c r="W908" s="578"/>
      <c r="X908" s="578"/>
      <c r="Y908" s="578"/>
      <c r="Z908" s="578"/>
    </row>
    <row r="909" spans="1:26">
      <c r="A909" s="577"/>
      <c r="B909" s="578"/>
      <c r="C909" s="578"/>
      <c r="D909" s="578"/>
      <c r="E909" s="578"/>
      <c r="F909" s="577"/>
      <c r="G909" s="577"/>
      <c r="H909" s="577"/>
      <c r="I909" s="577"/>
      <c r="J909" s="577"/>
      <c r="K909" s="577"/>
      <c r="L909" s="577"/>
      <c r="M909" s="577"/>
      <c r="N909" s="577"/>
      <c r="O909" s="577"/>
      <c r="P909" s="577"/>
      <c r="Q909" s="577"/>
      <c r="R909" s="577"/>
      <c r="S909" s="577"/>
      <c r="T909" s="577"/>
      <c r="U909" s="577"/>
      <c r="V909" s="578"/>
      <c r="W909" s="578"/>
      <c r="X909" s="578"/>
      <c r="Y909" s="578"/>
      <c r="Z909" s="578"/>
    </row>
    <row r="910" spans="1:26">
      <c r="A910" s="577"/>
      <c r="B910" s="578"/>
      <c r="C910" s="578"/>
      <c r="D910" s="578"/>
      <c r="E910" s="578"/>
      <c r="F910" s="577"/>
      <c r="G910" s="577"/>
      <c r="H910" s="577"/>
      <c r="I910" s="577"/>
      <c r="J910" s="577"/>
      <c r="K910" s="577"/>
      <c r="L910" s="577"/>
      <c r="M910" s="577"/>
      <c r="N910" s="577"/>
      <c r="O910" s="577"/>
      <c r="P910" s="577"/>
      <c r="Q910" s="577"/>
      <c r="R910" s="577"/>
      <c r="S910" s="577"/>
      <c r="T910" s="577"/>
      <c r="U910" s="577"/>
      <c r="V910" s="578"/>
      <c r="W910" s="578"/>
      <c r="X910" s="578"/>
      <c r="Y910" s="578"/>
      <c r="Z910" s="578"/>
    </row>
    <row r="911" spans="1:26">
      <c r="A911" s="577"/>
      <c r="B911" s="578"/>
      <c r="C911" s="578"/>
      <c r="D911" s="578"/>
      <c r="E911" s="578"/>
      <c r="F911" s="577"/>
      <c r="G911" s="577"/>
      <c r="H911" s="577"/>
      <c r="I911" s="577"/>
      <c r="J911" s="577"/>
      <c r="K911" s="577"/>
      <c r="L911" s="577"/>
      <c r="M911" s="577"/>
      <c r="N911" s="577"/>
      <c r="O911" s="577"/>
      <c r="P911" s="577"/>
      <c r="Q911" s="577"/>
      <c r="R911" s="577"/>
      <c r="S911" s="577"/>
      <c r="T911" s="577"/>
      <c r="U911" s="577"/>
      <c r="V911" s="578"/>
      <c r="W911" s="578"/>
      <c r="X911" s="578"/>
      <c r="Y911" s="578"/>
      <c r="Z911" s="578"/>
    </row>
    <row r="912" spans="1:26">
      <c r="A912" s="577"/>
      <c r="B912" s="578"/>
      <c r="C912" s="578"/>
      <c r="D912" s="578"/>
      <c r="E912" s="578"/>
      <c r="F912" s="577"/>
      <c r="G912" s="577"/>
      <c r="H912" s="577"/>
      <c r="I912" s="577"/>
      <c r="J912" s="577"/>
      <c r="K912" s="577"/>
      <c r="L912" s="577"/>
      <c r="M912" s="577"/>
      <c r="N912" s="577"/>
      <c r="O912" s="577"/>
      <c r="P912" s="577"/>
      <c r="Q912" s="577"/>
      <c r="R912" s="577"/>
      <c r="S912" s="577"/>
      <c r="T912" s="577"/>
      <c r="U912" s="577"/>
      <c r="V912" s="578"/>
      <c r="W912" s="578"/>
      <c r="X912" s="578"/>
      <c r="Y912" s="578"/>
      <c r="Z912" s="578"/>
    </row>
    <row r="913" spans="1:26">
      <c r="A913" s="577"/>
      <c r="B913" s="578"/>
      <c r="C913" s="578"/>
      <c r="D913" s="578"/>
      <c r="E913" s="578"/>
      <c r="F913" s="577"/>
      <c r="G913" s="577"/>
      <c r="H913" s="577"/>
      <c r="I913" s="577"/>
      <c r="J913" s="577"/>
      <c r="K913" s="577"/>
      <c r="L913" s="577"/>
      <c r="M913" s="577"/>
      <c r="N913" s="577"/>
      <c r="O913" s="577"/>
      <c r="P913" s="577"/>
      <c r="Q913" s="577"/>
      <c r="R913" s="577"/>
      <c r="S913" s="577"/>
      <c r="T913" s="577"/>
      <c r="U913" s="577"/>
      <c r="V913" s="578"/>
      <c r="W913" s="578"/>
      <c r="X913" s="578"/>
      <c r="Y913" s="578"/>
      <c r="Z913" s="578"/>
    </row>
    <row r="914" spans="1:26">
      <c r="A914" s="577"/>
      <c r="B914" s="578"/>
      <c r="C914" s="578"/>
      <c r="D914" s="578"/>
      <c r="E914" s="578"/>
      <c r="F914" s="577"/>
      <c r="G914" s="577"/>
      <c r="H914" s="577"/>
      <c r="I914" s="577"/>
      <c r="J914" s="577"/>
      <c r="K914" s="577"/>
      <c r="L914" s="577"/>
      <c r="M914" s="577"/>
      <c r="N914" s="577"/>
      <c r="O914" s="577"/>
      <c r="P914" s="577"/>
      <c r="Q914" s="577"/>
      <c r="R914" s="577"/>
      <c r="S914" s="577"/>
      <c r="T914" s="577"/>
      <c r="U914" s="577"/>
      <c r="V914" s="578"/>
      <c r="W914" s="578"/>
      <c r="X914" s="578"/>
      <c r="Y914" s="578"/>
      <c r="Z914" s="578"/>
    </row>
    <row r="915" spans="1:26">
      <c r="A915" s="577"/>
      <c r="B915" s="578"/>
      <c r="C915" s="578"/>
      <c r="D915" s="578"/>
      <c r="E915" s="578"/>
      <c r="F915" s="577"/>
      <c r="G915" s="577"/>
      <c r="H915" s="577"/>
      <c r="I915" s="577"/>
      <c r="J915" s="577"/>
      <c r="K915" s="577"/>
      <c r="L915" s="577"/>
      <c r="M915" s="577"/>
      <c r="N915" s="577"/>
      <c r="O915" s="577"/>
      <c r="P915" s="577"/>
      <c r="Q915" s="577"/>
      <c r="R915" s="577"/>
      <c r="S915" s="577"/>
      <c r="T915" s="577"/>
      <c r="U915" s="577"/>
      <c r="V915" s="578"/>
      <c r="W915" s="578"/>
      <c r="X915" s="578"/>
      <c r="Y915" s="578"/>
      <c r="Z915" s="578"/>
    </row>
    <row r="916" spans="1:26">
      <c r="A916" s="577"/>
      <c r="B916" s="578"/>
      <c r="C916" s="578"/>
      <c r="D916" s="578"/>
      <c r="E916" s="578"/>
      <c r="F916" s="577"/>
      <c r="G916" s="577"/>
      <c r="H916" s="577"/>
      <c r="I916" s="577"/>
      <c r="J916" s="577"/>
      <c r="K916" s="577"/>
      <c r="L916" s="577"/>
      <c r="M916" s="577"/>
      <c r="N916" s="577"/>
      <c r="O916" s="577"/>
      <c r="P916" s="577"/>
      <c r="Q916" s="577"/>
      <c r="R916" s="577"/>
      <c r="S916" s="577"/>
      <c r="T916" s="577"/>
      <c r="U916" s="577"/>
      <c r="V916" s="578"/>
      <c r="W916" s="578"/>
      <c r="X916" s="578"/>
      <c r="Y916" s="578"/>
      <c r="Z916" s="578"/>
    </row>
    <row r="917" spans="1:26">
      <c r="A917" s="577"/>
      <c r="B917" s="578"/>
      <c r="C917" s="578"/>
      <c r="D917" s="578"/>
      <c r="E917" s="578"/>
      <c r="F917" s="577"/>
      <c r="G917" s="577"/>
      <c r="H917" s="577"/>
      <c r="I917" s="577"/>
      <c r="J917" s="577"/>
      <c r="K917" s="577"/>
      <c r="L917" s="577"/>
      <c r="M917" s="577"/>
      <c r="N917" s="577"/>
      <c r="O917" s="577"/>
      <c r="P917" s="577"/>
      <c r="Q917" s="577"/>
      <c r="R917" s="577"/>
      <c r="S917" s="577"/>
      <c r="T917" s="577"/>
      <c r="U917" s="577"/>
      <c r="V917" s="578"/>
      <c r="W917" s="578"/>
      <c r="X917" s="578"/>
      <c r="Y917" s="578"/>
      <c r="Z917" s="578"/>
    </row>
    <row r="918" spans="1:26">
      <c r="A918" s="577"/>
      <c r="B918" s="578"/>
      <c r="C918" s="578"/>
      <c r="D918" s="578"/>
      <c r="E918" s="578"/>
      <c r="F918" s="577"/>
      <c r="G918" s="577"/>
      <c r="H918" s="577"/>
      <c r="I918" s="577"/>
      <c r="J918" s="577"/>
      <c r="K918" s="577"/>
      <c r="L918" s="577"/>
      <c r="M918" s="577"/>
      <c r="N918" s="577"/>
      <c r="O918" s="577"/>
      <c r="P918" s="577"/>
      <c r="Q918" s="577"/>
      <c r="R918" s="577"/>
      <c r="S918" s="577"/>
      <c r="T918" s="577"/>
      <c r="U918" s="577"/>
      <c r="V918" s="578"/>
      <c r="W918" s="578"/>
      <c r="X918" s="578"/>
      <c r="Y918" s="578"/>
      <c r="Z918" s="578"/>
    </row>
    <row r="919" spans="1:26">
      <c r="A919" s="577"/>
      <c r="B919" s="578"/>
      <c r="C919" s="578"/>
      <c r="D919" s="578"/>
      <c r="E919" s="578"/>
      <c r="F919" s="577"/>
      <c r="G919" s="577"/>
      <c r="H919" s="577"/>
      <c r="I919" s="577"/>
      <c r="J919" s="577"/>
      <c r="K919" s="577"/>
      <c r="L919" s="577"/>
      <c r="M919" s="577"/>
      <c r="N919" s="577"/>
      <c r="O919" s="577"/>
      <c r="P919" s="577"/>
      <c r="Q919" s="577"/>
      <c r="R919" s="577"/>
      <c r="S919" s="577"/>
      <c r="T919" s="577"/>
      <c r="U919" s="577"/>
      <c r="V919" s="578"/>
      <c r="W919" s="578"/>
      <c r="X919" s="578"/>
      <c r="Y919" s="578"/>
      <c r="Z919" s="578"/>
    </row>
    <row r="920" spans="1:26">
      <c r="A920" s="577"/>
      <c r="B920" s="578"/>
      <c r="C920" s="578"/>
      <c r="D920" s="578"/>
      <c r="E920" s="578"/>
      <c r="F920" s="577"/>
      <c r="G920" s="577"/>
      <c r="H920" s="577"/>
      <c r="I920" s="577"/>
      <c r="J920" s="577"/>
      <c r="K920" s="577"/>
      <c r="L920" s="577"/>
      <c r="M920" s="577"/>
      <c r="N920" s="577"/>
      <c r="O920" s="577"/>
      <c r="P920" s="577"/>
      <c r="Q920" s="577"/>
      <c r="R920" s="577"/>
      <c r="S920" s="577"/>
      <c r="T920" s="577"/>
      <c r="U920" s="577"/>
      <c r="V920" s="578"/>
      <c r="W920" s="578"/>
      <c r="X920" s="578"/>
      <c r="Y920" s="578"/>
      <c r="Z920" s="578"/>
    </row>
    <row r="921" spans="1:26">
      <c r="A921" s="577"/>
      <c r="B921" s="578"/>
      <c r="C921" s="578"/>
      <c r="D921" s="578"/>
      <c r="E921" s="578"/>
      <c r="F921" s="577"/>
      <c r="G921" s="577"/>
      <c r="H921" s="577"/>
      <c r="I921" s="577"/>
      <c r="J921" s="577"/>
      <c r="K921" s="577"/>
      <c r="L921" s="577"/>
      <c r="M921" s="577"/>
      <c r="N921" s="577"/>
      <c r="O921" s="577"/>
      <c r="P921" s="577"/>
      <c r="Q921" s="577"/>
      <c r="R921" s="577"/>
      <c r="S921" s="577"/>
      <c r="T921" s="577"/>
      <c r="U921" s="577"/>
      <c r="V921" s="578"/>
      <c r="W921" s="578"/>
      <c r="X921" s="578"/>
      <c r="Y921" s="578"/>
      <c r="Z921" s="578"/>
    </row>
    <row r="922" spans="1:26">
      <c r="A922" s="577"/>
      <c r="B922" s="578"/>
      <c r="C922" s="578"/>
      <c r="D922" s="578"/>
      <c r="E922" s="578"/>
      <c r="F922" s="577"/>
      <c r="G922" s="577"/>
      <c r="H922" s="577"/>
      <c r="I922" s="577"/>
      <c r="J922" s="577"/>
      <c r="K922" s="577"/>
      <c r="L922" s="577"/>
      <c r="M922" s="577"/>
      <c r="N922" s="577"/>
      <c r="O922" s="577"/>
      <c r="P922" s="577"/>
      <c r="Q922" s="577"/>
      <c r="R922" s="577"/>
      <c r="S922" s="577"/>
      <c r="T922" s="577"/>
      <c r="U922" s="577"/>
      <c r="V922" s="578"/>
      <c r="W922" s="578"/>
      <c r="X922" s="578"/>
      <c r="Y922" s="578"/>
      <c r="Z922" s="578"/>
    </row>
    <row r="923" spans="1:26">
      <c r="A923" s="577"/>
      <c r="B923" s="578"/>
      <c r="C923" s="578"/>
      <c r="D923" s="578"/>
      <c r="E923" s="578"/>
      <c r="F923" s="577"/>
      <c r="G923" s="577"/>
      <c r="H923" s="577"/>
      <c r="I923" s="577"/>
      <c r="J923" s="577"/>
      <c r="K923" s="577"/>
      <c r="L923" s="577"/>
      <c r="M923" s="577"/>
      <c r="N923" s="577"/>
      <c r="O923" s="577"/>
      <c r="P923" s="577"/>
      <c r="Q923" s="577"/>
      <c r="R923" s="577"/>
      <c r="S923" s="577"/>
      <c r="T923" s="577"/>
      <c r="U923" s="577"/>
      <c r="V923" s="578"/>
      <c r="W923" s="578"/>
      <c r="X923" s="578"/>
      <c r="Y923" s="578"/>
      <c r="Z923" s="578"/>
    </row>
    <row r="924" spans="1:26">
      <c r="A924" s="577"/>
      <c r="B924" s="578"/>
      <c r="C924" s="578"/>
      <c r="D924" s="578"/>
      <c r="E924" s="578"/>
      <c r="F924" s="577"/>
      <c r="G924" s="577"/>
      <c r="H924" s="577"/>
      <c r="I924" s="577"/>
      <c r="J924" s="577"/>
      <c r="K924" s="577"/>
      <c r="L924" s="577"/>
      <c r="M924" s="577"/>
      <c r="N924" s="577"/>
      <c r="O924" s="577"/>
      <c r="P924" s="577"/>
      <c r="Q924" s="577"/>
      <c r="R924" s="577"/>
      <c r="S924" s="577"/>
      <c r="T924" s="577"/>
      <c r="U924" s="577"/>
      <c r="V924" s="578"/>
      <c r="W924" s="578"/>
      <c r="X924" s="578"/>
      <c r="Y924" s="578"/>
      <c r="Z924" s="578"/>
    </row>
    <row r="925" spans="1:26">
      <c r="A925" s="577"/>
      <c r="B925" s="578"/>
      <c r="C925" s="578"/>
      <c r="D925" s="578"/>
      <c r="E925" s="578"/>
      <c r="F925" s="577"/>
      <c r="G925" s="577"/>
      <c r="H925" s="577"/>
      <c r="I925" s="577"/>
      <c r="J925" s="577"/>
      <c r="K925" s="577"/>
      <c r="L925" s="577"/>
      <c r="M925" s="577"/>
      <c r="N925" s="577"/>
      <c r="O925" s="577"/>
      <c r="P925" s="577"/>
      <c r="Q925" s="577"/>
      <c r="R925" s="577"/>
      <c r="S925" s="577"/>
      <c r="T925" s="577"/>
      <c r="U925" s="577"/>
      <c r="V925" s="578"/>
      <c r="W925" s="578"/>
      <c r="X925" s="578"/>
      <c r="Y925" s="578"/>
      <c r="Z925" s="578"/>
    </row>
    <row r="926" spans="1:26">
      <c r="A926" s="577"/>
      <c r="B926" s="578"/>
      <c r="C926" s="578"/>
      <c r="D926" s="578"/>
      <c r="E926" s="578"/>
      <c r="F926" s="577"/>
      <c r="G926" s="577"/>
      <c r="H926" s="577"/>
      <c r="I926" s="577"/>
      <c r="J926" s="577"/>
      <c r="K926" s="577"/>
      <c r="L926" s="577"/>
      <c r="M926" s="577"/>
      <c r="N926" s="577"/>
      <c r="O926" s="577"/>
      <c r="P926" s="577"/>
      <c r="Q926" s="577"/>
      <c r="R926" s="577"/>
      <c r="S926" s="577"/>
      <c r="T926" s="577"/>
      <c r="U926" s="577"/>
      <c r="V926" s="578"/>
      <c r="W926" s="578"/>
      <c r="X926" s="578"/>
      <c r="Y926" s="578"/>
      <c r="Z926" s="578"/>
    </row>
    <row r="927" spans="1:26">
      <c r="A927" s="577"/>
      <c r="B927" s="578"/>
      <c r="C927" s="578"/>
      <c r="D927" s="578"/>
      <c r="E927" s="578"/>
      <c r="F927" s="577"/>
      <c r="G927" s="577"/>
      <c r="H927" s="577"/>
      <c r="I927" s="577"/>
      <c r="J927" s="577"/>
      <c r="K927" s="577"/>
      <c r="L927" s="577"/>
      <c r="M927" s="577"/>
      <c r="N927" s="577"/>
      <c r="O927" s="577"/>
      <c r="P927" s="577"/>
      <c r="Q927" s="577"/>
      <c r="R927" s="577"/>
      <c r="S927" s="577"/>
      <c r="T927" s="577"/>
      <c r="U927" s="577"/>
      <c r="V927" s="578"/>
      <c r="W927" s="578"/>
      <c r="X927" s="578"/>
      <c r="Y927" s="578"/>
      <c r="Z927" s="578"/>
    </row>
    <row r="928" spans="1:26">
      <c r="A928" s="577"/>
      <c r="B928" s="578"/>
      <c r="C928" s="578"/>
      <c r="D928" s="578"/>
      <c r="E928" s="578"/>
      <c r="F928" s="577"/>
      <c r="G928" s="577"/>
      <c r="H928" s="577"/>
      <c r="I928" s="577"/>
      <c r="J928" s="577"/>
      <c r="K928" s="577"/>
      <c r="L928" s="577"/>
      <c r="M928" s="577"/>
      <c r="N928" s="577"/>
      <c r="O928" s="577"/>
      <c r="P928" s="577"/>
      <c r="Q928" s="577"/>
      <c r="R928" s="577"/>
      <c r="S928" s="577"/>
      <c r="T928" s="577"/>
      <c r="U928" s="577"/>
      <c r="V928" s="578"/>
      <c r="W928" s="578"/>
      <c r="X928" s="578"/>
      <c r="Y928" s="578"/>
      <c r="Z928" s="578"/>
    </row>
    <row r="929" spans="1:26">
      <c r="A929" s="577"/>
      <c r="B929" s="578"/>
      <c r="C929" s="578"/>
      <c r="D929" s="578"/>
      <c r="E929" s="578"/>
      <c r="F929" s="577"/>
      <c r="G929" s="577"/>
      <c r="H929" s="577"/>
      <c r="I929" s="577"/>
      <c r="J929" s="577"/>
      <c r="K929" s="577"/>
      <c r="L929" s="577"/>
      <c r="M929" s="577"/>
      <c r="N929" s="577"/>
      <c r="O929" s="577"/>
      <c r="P929" s="577"/>
      <c r="Q929" s="577"/>
      <c r="R929" s="577"/>
      <c r="S929" s="577"/>
      <c r="T929" s="577"/>
      <c r="U929" s="577"/>
      <c r="V929" s="578"/>
      <c r="W929" s="578"/>
      <c r="X929" s="578"/>
      <c r="Y929" s="578"/>
      <c r="Z929" s="578"/>
    </row>
    <row r="930" spans="1:26">
      <c r="A930" s="577"/>
      <c r="B930" s="578"/>
      <c r="C930" s="578"/>
      <c r="D930" s="578"/>
      <c r="E930" s="578"/>
      <c r="F930" s="577"/>
      <c r="G930" s="577"/>
      <c r="H930" s="577"/>
      <c r="I930" s="577"/>
      <c r="J930" s="577"/>
      <c r="K930" s="577"/>
      <c r="L930" s="577"/>
      <c r="M930" s="577"/>
      <c r="N930" s="577"/>
      <c r="O930" s="577"/>
      <c r="P930" s="577"/>
      <c r="Q930" s="577"/>
      <c r="R930" s="577"/>
      <c r="S930" s="577"/>
      <c r="T930" s="577"/>
      <c r="U930" s="577"/>
      <c r="V930" s="578"/>
      <c r="W930" s="578"/>
      <c r="X930" s="578"/>
      <c r="Y930" s="578"/>
      <c r="Z930" s="578"/>
    </row>
    <row r="931" spans="1:26">
      <c r="A931" s="577"/>
      <c r="B931" s="578"/>
      <c r="C931" s="578"/>
      <c r="D931" s="578"/>
      <c r="E931" s="578"/>
      <c r="F931" s="577"/>
      <c r="G931" s="577"/>
      <c r="H931" s="577"/>
      <c r="I931" s="577"/>
      <c r="J931" s="577"/>
      <c r="K931" s="577"/>
      <c r="L931" s="577"/>
      <c r="M931" s="577"/>
      <c r="N931" s="577"/>
      <c r="O931" s="577"/>
      <c r="P931" s="577"/>
      <c r="Q931" s="577"/>
      <c r="R931" s="577"/>
      <c r="S931" s="577"/>
      <c r="T931" s="577"/>
      <c r="U931" s="577"/>
      <c r="V931" s="578"/>
      <c r="W931" s="578"/>
      <c r="X931" s="578"/>
      <c r="Y931" s="578"/>
      <c r="Z931" s="578"/>
    </row>
    <row r="932" spans="1:26">
      <c r="A932" s="577"/>
      <c r="B932" s="578"/>
      <c r="C932" s="578"/>
      <c r="D932" s="578"/>
      <c r="E932" s="578"/>
      <c r="F932" s="577"/>
      <c r="G932" s="577"/>
      <c r="H932" s="577"/>
      <c r="I932" s="577"/>
      <c r="J932" s="577"/>
      <c r="K932" s="577"/>
      <c r="L932" s="577"/>
      <c r="M932" s="577"/>
      <c r="N932" s="577"/>
      <c r="O932" s="577"/>
      <c r="P932" s="577"/>
      <c r="Q932" s="577"/>
      <c r="R932" s="577"/>
      <c r="S932" s="577"/>
      <c r="T932" s="577"/>
      <c r="U932" s="577"/>
      <c r="V932" s="578"/>
      <c r="W932" s="578"/>
      <c r="X932" s="578"/>
      <c r="Y932" s="578"/>
      <c r="Z932" s="578"/>
    </row>
    <row r="933" spans="1:26">
      <c r="A933" s="577"/>
      <c r="B933" s="578"/>
      <c r="C933" s="578"/>
      <c r="D933" s="578"/>
      <c r="E933" s="578"/>
      <c r="F933" s="577"/>
      <c r="G933" s="577"/>
      <c r="H933" s="577"/>
      <c r="I933" s="577"/>
      <c r="J933" s="577"/>
      <c r="K933" s="577"/>
      <c r="L933" s="577"/>
      <c r="M933" s="577"/>
      <c r="N933" s="577"/>
      <c r="O933" s="577"/>
      <c r="P933" s="577"/>
      <c r="Q933" s="577"/>
      <c r="R933" s="577"/>
      <c r="S933" s="577"/>
      <c r="T933" s="577"/>
      <c r="U933" s="577"/>
      <c r="V933" s="578"/>
      <c r="W933" s="578"/>
      <c r="X933" s="578"/>
      <c r="Y933" s="578"/>
      <c r="Z933" s="578"/>
    </row>
    <row r="934" spans="1:26">
      <c r="A934" s="577"/>
      <c r="B934" s="578"/>
      <c r="C934" s="578"/>
      <c r="D934" s="578"/>
      <c r="E934" s="578"/>
      <c r="F934" s="577"/>
      <c r="G934" s="577"/>
      <c r="H934" s="577"/>
      <c r="I934" s="577"/>
      <c r="J934" s="577"/>
      <c r="K934" s="577"/>
      <c r="L934" s="577"/>
      <c r="M934" s="577"/>
      <c r="N934" s="577"/>
      <c r="O934" s="577"/>
      <c r="P934" s="577"/>
      <c r="Q934" s="577"/>
      <c r="R934" s="577"/>
      <c r="S934" s="577"/>
      <c r="T934" s="577"/>
      <c r="U934" s="577"/>
      <c r="V934" s="578"/>
      <c r="W934" s="578"/>
      <c r="X934" s="578"/>
      <c r="Y934" s="578"/>
      <c r="Z934" s="578"/>
    </row>
    <row r="935" spans="1:26">
      <c r="A935" s="577"/>
      <c r="B935" s="578"/>
      <c r="C935" s="578"/>
      <c r="D935" s="578"/>
      <c r="E935" s="578"/>
      <c r="F935" s="577"/>
      <c r="G935" s="577"/>
      <c r="H935" s="577"/>
      <c r="I935" s="577"/>
      <c r="J935" s="577"/>
      <c r="K935" s="577"/>
      <c r="L935" s="577"/>
      <c r="M935" s="577"/>
      <c r="N935" s="577"/>
      <c r="O935" s="577"/>
      <c r="P935" s="577"/>
      <c r="Q935" s="577"/>
      <c r="R935" s="577"/>
      <c r="S935" s="577"/>
      <c r="T935" s="577"/>
      <c r="U935" s="577"/>
      <c r="V935" s="578"/>
      <c r="W935" s="578"/>
      <c r="X935" s="578"/>
      <c r="Y935" s="578"/>
      <c r="Z935" s="578"/>
    </row>
    <row r="936" spans="1:26">
      <c r="A936" s="577"/>
      <c r="B936" s="578"/>
      <c r="C936" s="578"/>
      <c r="D936" s="578"/>
      <c r="E936" s="578"/>
      <c r="F936" s="577"/>
      <c r="G936" s="577"/>
      <c r="H936" s="577"/>
      <c r="I936" s="577"/>
      <c r="J936" s="577"/>
      <c r="K936" s="577"/>
      <c r="L936" s="577"/>
      <c r="M936" s="577"/>
      <c r="N936" s="577"/>
      <c r="O936" s="577"/>
      <c r="P936" s="577"/>
      <c r="Q936" s="577"/>
      <c r="R936" s="577"/>
      <c r="S936" s="577"/>
      <c r="T936" s="577"/>
      <c r="U936" s="577"/>
      <c r="V936" s="578"/>
      <c r="W936" s="578"/>
      <c r="X936" s="578"/>
      <c r="Y936" s="578"/>
      <c r="Z936" s="578"/>
    </row>
    <row r="937" spans="1:26">
      <c r="A937" s="577"/>
      <c r="B937" s="578"/>
      <c r="C937" s="578"/>
      <c r="D937" s="578"/>
      <c r="E937" s="578"/>
      <c r="F937" s="577"/>
      <c r="G937" s="577"/>
      <c r="H937" s="577"/>
      <c r="I937" s="577"/>
      <c r="J937" s="577"/>
      <c r="K937" s="577"/>
      <c r="L937" s="577"/>
      <c r="M937" s="577"/>
      <c r="N937" s="577"/>
      <c r="O937" s="577"/>
      <c r="P937" s="577"/>
      <c r="Q937" s="577"/>
      <c r="R937" s="577"/>
      <c r="S937" s="577"/>
      <c r="T937" s="577"/>
      <c r="U937" s="577"/>
      <c r="V937" s="578"/>
      <c r="W937" s="578"/>
      <c r="X937" s="578"/>
      <c r="Y937" s="578"/>
      <c r="Z937" s="578"/>
    </row>
    <row r="938" spans="1:26">
      <c r="A938" s="577"/>
      <c r="B938" s="578"/>
      <c r="C938" s="578"/>
      <c r="D938" s="578"/>
      <c r="E938" s="578"/>
      <c r="F938" s="577"/>
      <c r="G938" s="577"/>
      <c r="H938" s="577"/>
      <c r="I938" s="577"/>
      <c r="J938" s="577"/>
      <c r="K938" s="577"/>
      <c r="L938" s="577"/>
      <c r="M938" s="577"/>
      <c r="N938" s="577"/>
      <c r="O938" s="577"/>
      <c r="P938" s="577"/>
      <c r="Q938" s="577"/>
      <c r="R938" s="577"/>
      <c r="S938" s="577"/>
      <c r="T938" s="577"/>
      <c r="U938" s="577"/>
      <c r="V938" s="578"/>
      <c r="W938" s="578"/>
      <c r="X938" s="578"/>
      <c r="Y938" s="578"/>
      <c r="Z938" s="578"/>
    </row>
    <row r="939" spans="1:26">
      <c r="A939" s="577"/>
      <c r="B939" s="578"/>
      <c r="C939" s="578"/>
      <c r="D939" s="578"/>
      <c r="E939" s="578"/>
      <c r="F939" s="577"/>
      <c r="G939" s="577"/>
      <c r="H939" s="577"/>
      <c r="I939" s="577"/>
      <c r="J939" s="577"/>
      <c r="K939" s="577"/>
      <c r="L939" s="577"/>
      <c r="M939" s="577"/>
      <c r="N939" s="577"/>
      <c r="O939" s="577"/>
      <c r="P939" s="577"/>
      <c r="Q939" s="577"/>
      <c r="R939" s="577"/>
      <c r="S939" s="577"/>
      <c r="T939" s="577"/>
      <c r="U939" s="577"/>
      <c r="V939" s="578"/>
      <c r="W939" s="578"/>
      <c r="X939" s="578"/>
      <c r="Y939" s="578"/>
      <c r="Z939" s="578"/>
    </row>
    <row r="940" spans="1:26">
      <c r="A940" s="577"/>
      <c r="B940" s="578"/>
      <c r="C940" s="578"/>
      <c r="D940" s="578"/>
      <c r="E940" s="578"/>
      <c r="F940" s="577"/>
      <c r="G940" s="577"/>
      <c r="H940" s="577"/>
      <c r="I940" s="577"/>
      <c r="J940" s="577"/>
      <c r="K940" s="577"/>
      <c r="L940" s="577"/>
      <c r="M940" s="577"/>
      <c r="N940" s="577"/>
      <c r="O940" s="577"/>
      <c r="P940" s="577"/>
      <c r="Q940" s="577"/>
      <c r="R940" s="577"/>
      <c r="S940" s="577"/>
      <c r="T940" s="577"/>
      <c r="U940" s="577"/>
      <c r="V940" s="578"/>
      <c r="W940" s="578"/>
      <c r="X940" s="578"/>
      <c r="Y940" s="578"/>
      <c r="Z940" s="578"/>
    </row>
    <row r="941" spans="1:26">
      <c r="A941" s="577"/>
      <c r="B941" s="578"/>
      <c r="C941" s="578"/>
      <c r="D941" s="578"/>
      <c r="E941" s="578"/>
      <c r="F941" s="577"/>
      <c r="G941" s="577"/>
      <c r="H941" s="577"/>
      <c r="I941" s="577"/>
      <c r="J941" s="577"/>
      <c r="K941" s="577"/>
      <c r="L941" s="577"/>
      <c r="M941" s="577"/>
      <c r="N941" s="577"/>
      <c r="O941" s="577"/>
      <c r="P941" s="577"/>
      <c r="Q941" s="577"/>
      <c r="R941" s="577"/>
      <c r="S941" s="577"/>
      <c r="T941" s="577"/>
      <c r="U941" s="577"/>
      <c r="V941" s="578"/>
      <c r="W941" s="578"/>
      <c r="X941" s="578"/>
      <c r="Y941" s="578"/>
      <c r="Z941" s="578"/>
    </row>
    <row r="942" spans="1:26">
      <c r="A942" s="577"/>
      <c r="B942" s="578"/>
      <c r="C942" s="578"/>
      <c r="D942" s="578"/>
      <c r="E942" s="578"/>
      <c r="F942" s="577"/>
      <c r="G942" s="577"/>
      <c r="H942" s="577"/>
      <c r="I942" s="577"/>
      <c r="J942" s="577"/>
      <c r="K942" s="577"/>
      <c r="L942" s="577"/>
      <c r="M942" s="577"/>
      <c r="N942" s="577"/>
      <c r="O942" s="577"/>
      <c r="P942" s="577"/>
      <c r="Q942" s="577"/>
      <c r="R942" s="577"/>
      <c r="S942" s="577"/>
      <c r="T942" s="577"/>
      <c r="U942" s="577"/>
      <c r="V942" s="578"/>
      <c r="W942" s="578"/>
      <c r="X942" s="578"/>
      <c r="Y942" s="578"/>
      <c r="Z942" s="578"/>
    </row>
    <row r="943" spans="1:26">
      <c r="A943" s="577"/>
      <c r="B943" s="578"/>
      <c r="C943" s="578"/>
      <c r="D943" s="578"/>
      <c r="E943" s="578"/>
      <c r="F943" s="577"/>
      <c r="G943" s="577"/>
      <c r="H943" s="577"/>
      <c r="I943" s="577"/>
      <c r="J943" s="577"/>
      <c r="K943" s="577"/>
      <c r="L943" s="577"/>
      <c r="M943" s="577"/>
      <c r="N943" s="577"/>
      <c r="O943" s="577"/>
      <c r="P943" s="577"/>
      <c r="Q943" s="577"/>
      <c r="R943" s="577"/>
      <c r="S943" s="577"/>
      <c r="T943" s="577"/>
      <c r="U943" s="577"/>
      <c r="V943" s="578"/>
      <c r="W943" s="578"/>
      <c r="X943" s="578"/>
      <c r="Y943" s="578"/>
      <c r="Z943" s="578"/>
    </row>
    <row r="944" spans="1:26">
      <c r="A944" s="577"/>
      <c r="B944" s="578"/>
      <c r="C944" s="578"/>
      <c r="D944" s="578"/>
      <c r="E944" s="578"/>
      <c r="F944" s="577"/>
      <c r="G944" s="577"/>
      <c r="H944" s="577"/>
      <c r="I944" s="577"/>
      <c r="J944" s="577"/>
      <c r="K944" s="577"/>
      <c r="L944" s="577"/>
      <c r="M944" s="577"/>
      <c r="N944" s="577"/>
      <c r="O944" s="577"/>
      <c r="P944" s="577"/>
      <c r="Q944" s="577"/>
      <c r="R944" s="577"/>
      <c r="S944" s="577"/>
      <c r="T944" s="577"/>
      <c r="U944" s="577"/>
      <c r="V944" s="578"/>
      <c r="W944" s="578"/>
      <c r="X944" s="578"/>
      <c r="Y944" s="578"/>
      <c r="Z944" s="578"/>
    </row>
    <row r="945" spans="1:26">
      <c r="A945" s="577"/>
      <c r="B945" s="578"/>
      <c r="C945" s="578"/>
      <c r="D945" s="578"/>
      <c r="E945" s="578"/>
      <c r="F945" s="577"/>
      <c r="G945" s="577"/>
      <c r="H945" s="577"/>
      <c r="I945" s="577"/>
      <c r="J945" s="577"/>
      <c r="K945" s="577"/>
      <c r="L945" s="577"/>
      <c r="M945" s="577"/>
      <c r="N945" s="577"/>
      <c r="O945" s="577"/>
      <c r="P945" s="577"/>
      <c r="Q945" s="577"/>
      <c r="R945" s="577"/>
      <c r="S945" s="577"/>
      <c r="T945" s="577"/>
      <c r="U945" s="577"/>
      <c r="V945" s="578"/>
      <c r="W945" s="578"/>
      <c r="X945" s="578"/>
      <c r="Y945" s="578"/>
      <c r="Z945" s="578"/>
    </row>
    <row r="946" spans="1:26">
      <c r="A946" s="577"/>
      <c r="B946" s="578"/>
      <c r="C946" s="578"/>
      <c r="D946" s="578"/>
      <c r="E946" s="578"/>
      <c r="F946" s="577"/>
      <c r="G946" s="577"/>
      <c r="H946" s="577"/>
      <c r="I946" s="577"/>
      <c r="J946" s="577"/>
      <c r="K946" s="577"/>
      <c r="L946" s="577"/>
      <c r="M946" s="577"/>
      <c r="N946" s="577"/>
      <c r="O946" s="577"/>
      <c r="P946" s="577"/>
      <c r="Q946" s="577"/>
      <c r="R946" s="577"/>
      <c r="S946" s="577"/>
      <c r="T946" s="577"/>
      <c r="U946" s="577"/>
      <c r="V946" s="578"/>
      <c r="W946" s="578"/>
      <c r="X946" s="578"/>
      <c r="Y946" s="578"/>
      <c r="Z946" s="578"/>
    </row>
    <row r="947" spans="1:26">
      <c r="A947" s="577"/>
      <c r="B947" s="578"/>
      <c r="C947" s="578"/>
      <c r="D947" s="578"/>
      <c r="E947" s="578"/>
      <c r="F947" s="577"/>
      <c r="G947" s="577"/>
      <c r="H947" s="577"/>
      <c r="I947" s="577"/>
      <c r="J947" s="577"/>
      <c r="K947" s="577"/>
      <c r="L947" s="577"/>
      <c r="M947" s="577"/>
      <c r="N947" s="577"/>
      <c r="O947" s="577"/>
      <c r="P947" s="577"/>
      <c r="Q947" s="577"/>
      <c r="R947" s="577"/>
      <c r="S947" s="577"/>
      <c r="T947" s="577"/>
      <c r="U947" s="577"/>
      <c r="V947" s="578"/>
      <c r="W947" s="578"/>
      <c r="X947" s="578"/>
      <c r="Y947" s="578"/>
      <c r="Z947" s="578"/>
    </row>
    <row r="948" spans="1:26">
      <c r="A948" s="577"/>
      <c r="B948" s="578"/>
      <c r="C948" s="578"/>
      <c r="D948" s="578"/>
      <c r="E948" s="578"/>
      <c r="F948" s="577"/>
      <c r="G948" s="577"/>
      <c r="H948" s="577"/>
      <c r="I948" s="577"/>
      <c r="J948" s="577"/>
      <c r="K948" s="577"/>
      <c r="L948" s="577"/>
      <c r="M948" s="577"/>
      <c r="N948" s="577"/>
      <c r="O948" s="577"/>
      <c r="P948" s="577"/>
      <c r="Q948" s="577"/>
      <c r="R948" s="577"/>
      <c r="S948" s="577"/>
      <c r="T948" s="577"/>
      <c r="U948" s="577"/>
      <c r="V948" s="578"/>
      <c r="W948" s="578"/>
      <c r="X948" s="578"/>
      <c r="Y948" s="578"/>
      <c r="Z948" s="578"/>
    </row>
    <row r="949" spans="1:26">
      <c r="A949" s="577"/>
      <c r="B949" s="578"/>
      <c r="C949" s="578"/>
      <c r="D949" s="578"/>
      <c r="E949" s="578"/>
      <c r="F949" s="577"/>
      <c r="G949" s="577"/>
      <c r="H949" s="577"/>
      <c r="I949" s="577"/>
      <c r="J949" s="577"/>
      <c r="K949" s="577"/>
      <c r="L949" s="577"/>
      <c r="M949" s="577"/>
      <c r="N949" s="577"/>
      <c r="O949" s="577"/>
      <c r="P949" s="577"/>
      <c r="Q949" s="577"/>
      <c r="R949" s="577"/>
      <c r="S949" s="577"/>
      <c r="T949" s="577"/>
      <c r="U949" s="577"/>
      <c r="V949" s="578"/>
      <c r="W949" s="578"/>
      <c r="X949" s="578"/>
      <c r="Y949" s="578"/>
      <c r="Z949" s="578"/>
    </row>
    <row r="950" spans="1:26">
      <c r="A950" s="577"/>
      <c r="B950" s="578"/>
      <c r="C950" s="578"/>
      <c r="D950" s="578"/>
      <c r="E950" s="578"/>
      <c r="F950" s="577"/>
      <c r="G950" s="577"/>
      <c r="H950" s="577"/>
      <c r="I950" s="577"/>
      <c r="J950" s="577"/>
      <c r="K950" s="577"/>
      <c r="L950" s="577"/>
      <c r="M950" s="577"/>
      <c r="N950" s="577"/>
      <c r="O950" s="577"/>
      <c r="P950" s="577"/>
      <c r="Q950" s="577"/>
      <c r="R950" s="577"/>
      <c r="S950" s="577"/>
      <c r="T950" s="577"/>
      <c r="U950" s="577"/>
      <c r="V950" s="578"/>
      <c r="W950" s="578"/>
      <c r="X950" s="578"/>
      <c r="Y950" s="578"/>
      <c r="Z950" s="578"/>
    </row>
    <row r="951" spans="1:26">
      <c r="A951" s="577"/>
      <c r="B951" s="578"/>
      <c r="C951" s="578"/>
      <c r="D951" s="578"/>
      <c r="E951" s="578"/>
      <c r="F951" s="577"/>
      <c r="G951" s="577"/>
      <c r="H951" s="577"/>
      <c r="I951" s="577"/>
      <c r="J951" s="577"/>
      <c r="K951" s="577"/>
      <c r="L951" s="577"/>
      <c r="M951" s="577"/>
      <c r="N951" s="577"/>
      <c r="O951" s="577"/>
      <c r="P951" s="577"/>
      <c r="Q951" s="577"/>
      <c r="R951" s="577"/>
      <c r="S951" s="577"/>
      <c r="T951" s="577"/>
      <c r="U951" s="577"/>
      <c r="V951" s="578"/>
      <c r="W951" s="578"/>
      <c r="X951" s="578"/>
      <c r="Y951" s="578"/>
      <c r="Z951" s="578"/>
    </row>
    <row r="952" spans="1:26">
      <c r="A952" s="577"/>
      <c r="B952" s="578"/>
      <c r="C952" s="578"/>
      <c r="D952" s="578"/>
      <c r="E952" s="578"/>
      <c r="F952" s="577"/>
      <c r="G952" s="577"/>
      <c r="H952" s="577"/>
      <c r="I952" s="577"/>
      <c r="J952" s="577"/>
      <c r="K952" s="577"/>
      <c r="L952" s="577"/>
      <c r="M952" s="577"/>
      <c r="N952" s="577"/>
      <c r="O952" s="577"/>
      <c r="P952" s="577"/>
      <c r="Q952" s="577"/>
      <c r="R952" s="577"/>
      <c r="S952" s="577"/>
      <c r="T952" s="577"/>
      <c r="U952" s="577"/>
      <c r="V952" s="578"/>
      <c r="W952" s="578"/>
      <c r="X952" s="578"/>
      <c r="Y952" s="578"/>
      <c r="Z952" s="578"/>
    </row>
    <row r="953" spans="1:26">
      <c r="A953" s="577"/>
      <c r="B953" s="578"/>
      <c r="C953" s="578"/>
      <c r="D953" s="578"/>
      <c r="E953" s="578"/>
      <c r="F953" s="577"/>
      <c r="G953" s="577"/>
      <c r="H953" s="577"/>
      <c r="I953" s="577"/>
      <c r="J953" s="577"/>
      <c r="K953" s="577"/>
      <c r="L953" s="577"/>
      <c r="M953" s="577"/>
      <c r="N953" s="577"/>
      <c r="O953" s="577"/>
      <c r="P953" s="577"/>
      <c r="Q953" s="577"/>
      <c r="R953" s="577"/>
      <c r="S953" s="577"/>
      <c r="T953" s="577"/>
      <c r="U953" s="577"/>
      <c r="V953" s="578"/>
      <c r="W953" s="578"/>
      <c r="X953" s="578"/>
      <c r="Y953" s="578"/>
      <c r="Z953" s="578"/>
    </row>
    <row r="954" spans="1:26">
      <c r="A954" s="577"/>
      <c r="B954" s="578"/>
      <c r="C954" s="578"/>
      <c r="D954" s="578"/>
      <c r="E954" s="578"/>
      <c r="F954" s="577"/>
      <c r="G954" s="577"/>
      <c r="H954" s="577"/>
      <c r="I954" s="577"/>
      <c r="J954" s="577"/>
      <c r="K954" s="577"/>
      <c r="L954" s="577"/>
      <c r="M954" s="577"/>
      <c r="N954" s="577"/>
      <c r="O954" s="577"/>
      <c r="P954" s="577"/>
      <c r="Q954" s="577"/>
      <c r="R954" s="577"/>
      <c r="S954" s="577"/>
      <c r="T954" s="577"/>
      <c r="U954" s="577"/>
      <c r="V954" s="578"/>
      <c r="W954" s="578"/>
      <c r="X954" s="578"/>
      <c r="Y954" s="578"/>
      <c r="Z954" s="578"/>
    </row>
    <row r="955" spans="1:26">
      <c r="A955" s="577"/>
      <c r="B955" s="578"/>
      <c r="C955" s="578"/>
      <c r="D955" s="578"/>
      <c r="E955" s="578"/>
      <c r="F955" s="577"/>
      <c r="G955" s="577"/>
      <c r="H955" s="577"/>
      <c r="I955" s="577"/>
      <c r="J955" s="577"/>
      <c r="K955" s="577"/>
      <c r="L955" s="577"/>
      <c r="M955" s="577"/>
      <c r="N955" s="577"/>
      <c r="O955" s="577"/>
      <c r="P955" s="577"/>
      <c r="Q955" s="577"/>
      <c r="R955" s="577"/>
      <c r="S955" s="577"/>
      <c r="T955" s="577"/>
      <c r="U955" s="577"/>
      <c r="V955" s="578"/>
      <c r="W955" s="578"/>
      <c r="X955" s="578"/>
      <c r="Y955" s="578"/>
      <c r="Z955" s="578"/>
    </row>
    <row r="956" spans="1:26">
      <c r="A956" s="577"/>
      <c r="B956" s="578"/>
      <c r="C956" s="578"/>
      <c r="D956" s="578"/>
      <c r="E956" s="578"/>
      <c r="F956" s="577"/>
      <c r="G956" s="577"/>
      <c r="H956" s="577"/>
      <c r="I956" s="577"/>
      <c r="J956" s="577"/>
      <c r="K956" s="577"/>
      <c r="L956" s="577"/>
      <c r="M956" s="577"/>
      <c r="N956" s="577"/>
      <c r="O956" s="577"/>
      <c r="P956" s="577"/>
      <c r="Q956" s="577"/>
      <c r="R956" s="577"/>
      <c r="S956" s="577"/>
      <c r="T956" s="577"/>
      <c r="U956" s="577"/>
      <c r="V956" s="578"/>
      <c r="W956" s="578"/>
      <c r="X956" s="578"/>
      <c r="Y956" s="578"/>
      <c r="Z956" s="578"/>
    </row>
    <row r="957" spans="1:26">
      <c r="A957" s="577"/>
      <c r="B957" s="578"/>
      <c r="C957" s="578"/>
      <c r="D957" s="578"/>
      <c r="E957" s="578"/>
      <c r="F957" s="577"/>
      <c r="G957" s="577"/>
      <c r="H957" s="577"/>
      <c r="I957" s="577"/>
      <c r="J957" s="577"/>
      <c r="K957" s="577"/>
      <c r="L957" s="577"/>
      <c r="M957" s="577"/>
      <c r="N957" s="577"/>
      <c r="O957" s="577"/>
      <c r="P957" s="577"/>
      <c r="Q957" s="577"/>
      <c r="R957" s="577"/>
      <c r="S957" s="577"/>
      <c r="T957" s="577"/>
      <c r="U957" s="577"/>
      <c r="V957" s="578"/>
      <c r="W957" s="578"/>
      <c r="X957" s="578"/>
      <c r="Y957" s="578"/>
      <c r="Z957" s="578"/>
    </row>
    <row r="958" spans="1:26">
      <c r="A958" s="577"/>
      <c r="B958" s="578"/>
      <c r="C958" s="578"/>
      <c r="D958" s="578"/>
      <c r="E958" s="578"/>
      <c r="F958" s="577"/>
      <c r="G958" s="577"/>
      <c r="H958" s="577"/>
      <c r="I958" s="577"/>
      <c r="J958" s="577"/>
      <c r="K958" s="577"/>
      <c r="L958" s="577"/>
      <c r="M958" s="577"/>
      <c r="N958" s="577"/>
      <c r="O958" s="577"/>
      <c r="P958" s="577"/>
      <c r="Q958" s="577"/>
      <c r="R958" s="577"/>
      <c r="S958" s="577"/>
      <c r="T958" s="577"/>
      <c r="U958" s="577"/>
      <c r="V958" s="578"/>
      <c r="W958" s="578"/>
      <c r="X958" s="578"/>
      <c r="Y958" s="578"/>
      <c r="Z958" s="578"/>
    </row>
    <row r="959" spans="1:26">
      <c r="A959" s="577"/>
      <c r="B959" s="578"/>
      <c r="C959" s="578"/>
      <c r="D959" s="578"/>
      <c r="E959" s="578"/>
      <c r="F959" s="577"/>
      <c r="G959" s="577"/>
      <c r="H959" s="577"/>
      <c r="I959" s="577"/>
      <c r="J959" s="577"/>
      <c r="K959" s="577"/>
      <c r="L959" s="577"/>
      <c r="M959" s="577"/>
      <c r="N959" s="577"/>
      <c r="O959" s="577"/>
      <c r="P959" s="577"/>
      <c r="Q959" s="577"/>
      <c r="R959" s="577"/>
      <c r="S959" s="577"/>
      <c r="T959" s="577"/>
      <c r="U959" s="577"/>
      <c r="V959" s="578"/>
      <c r="W959" s="578"/>
      <c r="X959" s="578"/>
      <c r="Y959" s="578"/>
      <c r="Z959" s="578"/>
    </row>
    <row r="960" spans="1:26">
      <c r="A960" s="577"/>
      <c r="B960" s="578"/>
      <c r="C960" s="578"/>
      <c r="D960" s="578"/>
      <c r="E960" s="578"/>
      <c r="F960" s="577"/>
      <c r="G960" s="577"/>
      <c r="H960" s="577"/>
      <c r="I960" s="577"/>
      <c r="J960" s="577"/>
      <c r="K960" s="577"/>
      <c r="L960" s="577"/>
      <c r="M960" s="577"/>
      <c r="N960" s="577"/>
      <c r="O960" s="577"/>
      <c r="P960" s="577"/>
      <c r="Q960" s="577"/>
      <c r="R960" s="577"/>
      <c r="S960" s="577"/>
      <c r="T960" s="577"/>
      <c r="U960" s="577"/>
      <c r="V960" s="578"/>
      <c r="W960" s="578"/>
      <c r="X960" s="578"/>
      <c r="Y960" s="578"/>
      <c r="Z960" s="578"/>
    </row>
    <row r="961" spans="1:26">
      <c r="A961" s="577"/>
      <c r="B961" s="578"/>
      <c r="C961" s="578"/>
      <c r="D961" s="578"/>
      <c r="E961" s="578"/>
      <c r="F961" s="577"/>
      <c r="G961" s="577"/>
      <c r="H961" s="577"/>
      <c r="I961" s="577"/>
      <c r="J961" s="577"/>
      <c r="K961" s="577"/>
      <c r="L961" s="577"/>
      <c r="M961" s="577"/>
      <c r="N961" s="577"/>
      <c r="O961" s="577"/>
      <c r="P961" s="577"/>
      <c r="Q961" s="577"/>
      <c r="R961" s="577"/>
      <c r="S961" s="577"/>
      <c r="T961" s="577"/>
      <c r="U961" s="577"/>
      <c r="V961" s="578"/>
      <c r="W961" s="578"/>
      <c r="X961" s="578"/>
      <c r="Y961" s="578"/>
      <c r="Z961" s="578"/>
    </row>
    <row r="962" spans="1:26">
      <c r="A962" s="577"/>
      <c r="B962" s="578"/>
      <c r="C962" s="578"/>
      <c r="D962" s="578"/>
      <c r="E962" s="578"/>
      <c r="F962" s="577"/>
      <c r="G962" s="577"/>
      <c r="H962" s="577"/>
      <c r="I962" s="577"/>
      <c r="J962" s="577"/>
      <c r="K962" s="577"/>
      <c r="L962" s="577"/>
      <c r="M962" s="577"/>
      <c r="N962" s="577"/>
      <c r="O962" s="577"/>
      <c r="P962" s="577"/>
      <c r="Q962" s="577"/>
      <c r="R962" s="577"/>
      <c r="S962" s="577"/>
      <c r="T962" s="577"/>
      <c r="U962" s="577"/>
      <c r="V962" s="578"/>
      <c r="W962" s="578"/>
      <c r="X962" s="578"/>
      <c r="Y962" s="578"/>
      <c r="Z962" s="578"/>
    </row>
    <row r="963" spans="1:26">
      <c r="A963" s="577"/>
      <c r="B963" s="578"/>
      <c r="C963" s="578"/>
      <c r="D963" s="578"/>
      <c r="E963" s="578"/>
      <c r="F963" s="577"/>
      <c r="G963" s="577"/>
      <c r="H963" s="577"/>
      <c r="I963" s="577"/>
      <c r="J963" s="577"/>
      <c r="K963" s="577"/>
      <c r="L963" s="577"/>
      <c r="M963" s="577"/>
      <c r="N963" s="577"/>
      <c r="O963" s="577"/>
      <c r="P963" s="577"/>
      <c r="Q963" s="577"/>
      <c r="R963" s="577"/>
      <c r="S963" s="577"/>
      <c r="T963" s="577"/>
      <c r="U963" s="577"/>
      <c r="V963" s="578"/>
      <c r="W963" s="578"/>
      <c r="X963" s="578"/>
      <c r="Y963" s="578"/>
      <c r="Z963" s="578"/>
    </row>
    <row r="964" spans="1:26">
      <c r="A964" s="577"/>
      <c r="B964" s="578"/>
      <c r="C964" s="578"/>
      <c r="D964" s="578"/>
      <c r="E964" s="578"/>
      <c r="F964" s="577"/>
      <c r="G964" s="577"/>
      <c r="H964" s="577"/>
      <c r="I964" s="577"/>
      <c r="J964" s="577"/>
      <c r="K964" s="577"/>
      <c r="L964" s="577"/>
      <c r="M964" s="577"/>
      <c r="N964" s="577"/>
      <c r="O964" s="577"/>
      <c r="P964" s="577"/>
      <c r="Q964" s="577"/>
      <c r="R964" s="577"/>
      <c r="S964" s="577"/>
      <c r="T964" s="577"/>
      <c r="U964" s="577"/>
      <c r="V964" s="578"/>
      <c r="W964" s="578"/>
      <c r="X964" s="578"/>
      <c r="Y964" s="578"/>
      <c r="Z964" s="578"/>
    </row>
    <row r="965" spans="1:26">
      <c r="A965" s="577"/>
      <c r="B965" s="578"/>
      <c r="C965" s="578"/>
      <c r="D965" s="578"/>
      <c r="E965" s="578"/>
      <c r="F965" s="577"/>
      <c r="G965" s="577"/>
      <c r="H965" s="577"/>
      <c r="I965" s="577"/>
      <c r="J965" s="577"/>
      <c r="K965" s="577"/>
      <c r="L965" s="577"/>
      <c r="M965" s="577"/>
      <c r="N965" s="577"/>
      <c r="O965" s="577"/>
      <c r="P965" s="577"/>
      <c r="Q965" s="577"/>
      <c r="R965" s="577"/>
      <c r="S965" s="577"/>
      <c r="T965" s="577"/>
      <c r="U965" s="577"/>
      <c r="V965" s="578"/>
      <c r="W965" s="578"/>
      <c r="X965" s="578"/>
      <c r="Y965" s="578"/>
      <c r="Z965" s="578"/>
    </row>
    <row r="966" spans="1:26">
      <c r="A966" s="577"/>
      <c r="B966" s="578"/>
      <c r="C966" s="578"/>
      <c r="D966" s="578"/>
      <c r="E966" s="578"/>
      <c r="F966" s="577"/>
      <c r="G966" s="577"/>
      <c r="H966" s="577"/>
      <c r="I966" s="577"/>
      <c r="J966" s="577"/>
      <c r="K966" s="577"/>
      <c r="L966" s="577"/>
      <c r="M966" s="577"/>
      <c r="N966" s="577"/>
      <c r="O966" s="577"/>
      <c r="P966" s="577"/>
      <c r="Q966" s="577"/>
      <c r="R966" s="577"/>
      <c r="S966" s="577"/>
      <c r="T966" s="577"/>
      <c r="U966" s="577"/>
      <c r="V966" s="578"/>
      <c r="W966" s="578"/>
      <c r="X966" s="578"/>
      <c r="Y966" s="578"/>
      <c r="Z966" s="578"/>
    </row>
  </sheetData>
  <mergeCells count="25">
    <mergeCell ref="AD1:AF1"/>
    <mergeCell ref="A2:A3"/>
    <mergeCell ref="B2:J2"/>
    <mergeCell ref="K2:S2"/>
    <mergeCell ref="T2:X2"/>
    <mergeCell ref="Y2:AA2"/>
    <mergeCell ref="AB2:AC2"/>
    <mergeCell ref="AD2:AF2"/>
    <mergeCell ref="B17:B19"/>
    <mergeCell ref="C17:C19"/>
    <mergeCell ref="A1:X1"/>
    <mergeCell ref="Y1:AA1"/>
    <mergeCell ref="AB1:AC1"/>
    <mergeCell ref="B10:B11"/>
    <mergeCell ref="C10:C11"/>
    <mergeCell ref="B12:B14"/>
    <mergeCell ref="C12:C14"/>
    <mergeCell ref="C31:C32"/>
    <mergeCell ref="B20:B21"/>
    <mergeCell ref="C20:C21"/>
    <mergeCell ref="A24:A26"/>
    <mergeCell ref="B24:B26"/>
    <mergeCell ref="C24:C26"/>
    <mergeCell ref="B27:B28"/>
    <mergeCell ref="C27:C28"/>
  </mergeCells>
  <conditionalFormatting sqref="N7">
    <cfRule type="cellIs" dxfId="15" priority="1" operator="equal">
      <formula>"BAJO"</formula>
    </cfRule>
    <cfRule type="cellIs" dxfId="14" priority="2" operator="equal">
      <formula>"MODERADO"</formula>
    </cfRule>
    <cfRule type="cellIs" dxfId="13" priority="3" operator="equal">
      <formula>"ALTO"</formula>
    </cfRule>
    <cfRule type="cellIs" dxfId="12" priority="4" operator="equal">
      <formula>"EXTREMO"</formula>
    </cfRule>
  </conditionalFormatting>
  <dataValidations count="1">
    <dataValidation type="list" allowBlank="1" showErrorMessage="1" sqref="S7" xr:uid="{A6ADACEF-E500-4F9E-BBC6-BD8FDF67C89F}">
      <formula1>"REDUCIR"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5" defaultRowHeight="15" customHeight="1"/>
  <cols>
    <col min="1" max="1" width="10.5" customWidth="1"/>
    <col min="2" max="3" width="25.5" customWidth="1"/>
    <col min="4" max="4" width="22" customWidth="1"/>
    <col min="5" max="5" width="38.5" customWidth="1"/>
    <col min="6" max="6" width="19.5" customWidth="1"/>
    <col min="7" max="7" width="51.5" customWidth="1"/>
    <col min="8" max="8" width="33" customWidth="1"/>
    <col min="9" max="9" width="22" customWidth="1"/>
    <col min="10" max="10" width="109.5" customWidth="1"/>
    <col min="11" max="11" width="19.1640625" customWidth="1"/>
    <col min="20" max="20" width="45.6640625" customWidth="1"/>
    <col min="21" max="21" width="87" customWidth="1"/>
    <col min="22" max="24" width="31.5" customWidth="1"/>
    <col min="25" max="26" width="36.6640625" customWidth="1"/>
  </cols>
  <sheetData>
    <row r="1" spans="1:26" ht="43.5" customHeight="1">
      <c r="A1" s="687" t="s">
        <v>1097</v>
      </c>
      <c r="B1" s="606"/>
      <c r="C1" s="606"/>
      <c r="D1" s="606"/>
      <c r="E1" s="606"/>
      <c r="F1" s="606"/>
      <c r="G1" s="606"/>
      <c r="H1" s="606"/>
      <c r="I1" s="606"/>
      <c r="J1" s="606"/>
      <c r="K1" s="606"/>
      <c r="L1" s="606"/>
      <c r="M1" s="606"/>
      <c r="N1" s="606"/>
      <c r="O1" s="606"/>
      <c r="P1" s="606"/>
      <c r="Q1" s="606"/>
      <c r="R1" s="606"/>
      <c r="S1" s="606"/>
      <c r="T1" s="606"/>
      <c r="U1" s="606"/>
      <c r="V1" s="606"/>
      <c r="W1" s="606"/>
      <c r="X1" s="688"/>
      <c r="Y1" s="689" t="s">
        <v>1057</v>
      </c>
      <c r="Z1" s="609"/>
    </row>
    <row r="2" spans="1:26">
      <c r="A2" s="690" t="s">
        <v>1098</v>
      </c>
      <c r="B2" s="691" t="s">
        <v>1099</v>
      </c>
      <c r="C2" s="606"/>
      <c r="D2" s="606"/>
      <c r="E2" s="606"/>
      <c r="F2" s="606"/>
      <c r="G2" s="606"/>
      <c r="H2" s="606"/>
      <c r="I2" s="606"/>
      <c r="J2" s="609"/>
      <c r="K2" s="692" t="s">
        <v>1100</v>
      </c>
      <c r="L2" s="606"/>
      <c r="M2" s="606"/>
      <c r="N2" s="606"/>
      <c r="O2" s="606"/>
      <c r="P2" s="606"/>
      <c r="Q2" s="606"/>
      <c r="R2" s="606"/>
      <c r="S2" s="609"/>
      <c r="T2" s="693" t="s">
        <v>1101</v>
      </c>
      <c r="U2" s="606"/>
      <c r="V2" s="606"/>
      <c r="W2" s="606"/>
      <c r="X2" s="609"/>
      <c r="Y2" s="694" t="s">
        <v>1102</v>
      </c>
      <c r="Z2" s="609"/>
    </row>
    <row r="3" spans="1:26" ht="80">
      <c r="A3" s="641"/>
      <c r="B3" s="346" t="s">
        <v>1103</v>
      </c>
      <c r="C3" s="346" t="s">
        <v>1104</v>
      </c>
      <c r="D3" s="346" t="s">
        <v>1105</v>
      </c>
      <c r="E3" s="346" t="s">
        <v>1106</v>
      </c>
      <c r="F3" s="346" t="s">
        <v>1107</v>
      </c>
      <c r="G3" s="346" t="s">
        <v>1108</v>
      </c>
      <c r="H3" s="346" t="s">
        <v>1109</v>
      </c>
      <c r="I3" s="346" t="s">
        <v>1110</v>
      </c>
      <c r="J3" s="346" t="s">
        <v>1111</v>
      </c>
      <c r="K3" s="347" t="s">
        <v>1112</v>
      </c>
      <c r="L3" s="347" t="s">
        <v>1113</v>
      </c>
      <c r="M3" s="347" t="s">
        <v>1114</v>
      </c>
      <c r="N3" s="347" t="s">
        <v>1115</v>
      </c>
      <c r="O3" s="347" t="s">
        <v>1116</v>
      </c>
      <c r="P3" s="347" t="s">
        <v>1117</v>
      </c>
      <c r="Q3" s="347" t="s">
        <v>1118</v>
      </c>
      <c r="R3" s="347" t="s">
        <v>1119</v>
      </c>
      <c r="S3" s="347" t="s">
        <v>1120</v>
      </c>
      <c r="T3" s="348" t="s">
        <v>1121</v>
      </c>
      <c r="U3" s="348" t="s">
        <v>1122</v>
      </c>
      <c r="V3" s="348" t="s">
        <v>1123</v>
      </c>
      <c r="W3" s="348" t="s">
        <v>1124</v>
      </c>
      <c r="X3" s="348" t="s">
        <v>1125</v>
      </c>
      <c r="Y3" s="349" t="s">
        <v>1126</v>
      </c>
      <c r="Z3" s="349" t="s">
        <v>121</v>
      </c>
    </row>
    <row r="4" spans="1:26" ht="19">
      <c r="A4" s="350">
        <v>1</v>
      </c>
      <c r="B4" s="351" t="s">
        <v>1127</v>
      </c>
      <c r="C4" s="352" t="s">
        <v>1127</v>
      </c>
      <c r="D4" s="351" t="s">
        <v>1127</v>
      </c>
      <c r="E4" s="353" t="s">
        <v>1127</v>
      </c>
      <c r="F4" s="354" t="s">
        <v>166</v>
      </c>
      <c r="G4" s="355" t="s">
        <v>1127</v>
      </c>
      <c r="H4" s="355" t="s">
        <v>1127</v>
      </c>
      <c r="I4" s="356" t="s">
        <v>1127</v>
      </c>
      <c r="J4" s="356" t="s">
        <v>1127</v>
      </c>
      <c r="K4" s="357" t="s">
        <v>1127</v>
      </c>
      <c r="L4" s="358" t="s">
        <v>1127</v>
      </c>
      <c r="M4" s="358" t="s">
        <v>1127</v>
      </c>
      <c r="N4" s="358" t="s">
        <v>1127</v>
      </c>
      <c r="O4" s="358" t="s">
        <v>1127</v>
      </c>
      <c r="P4" s="358" t="s">
        <v>1127</v>
      </c>
      <c r="Q4" s="358" t="s">
        <v>1127</v>
      </c>
      <c r="R4" s="358" t="s">
        <v>1127</v>
      </c>
      <c r="S4" s="358" t="s">
        <v>1127</v>
      </c>
      <c r="T4" s="358" t="s">
        <v>1127</v>
      </c>
      <c r="U4" s="358" t="s">
        <v>1127</v>
      </c>
      <c r="V4" s="358" t="s">
        <v>1127</v>
      </c>
      <c r="W4" s="358" t="s">
        <v>1127</v>
      </c>
      <c r="X4" s="354" t="s">
        <v>1127</v>
      </c>
      <c r="Y4" s="359"/>
      <c r="Z4" s="359"/>
    </row>
    <row r="5" spans="1:26" ht="165" customHeight="1">
      <c r="A5" s="350">
        <v>2</v>
      </c>
      <c r="B5" s="351" t="s">
        <v>1127</v>
      </c>
      <c r="C5" s="352" t="s">
        <v>1127</v>
      </c>
      <c r="D5" s="351" t="s">
        <v>1127</v>
      </c>
      <c r="E5" s="353" t="s">
        <v>1127</v>
      </c>
      <c r="F5" s="359" t="s">
        <v>135</v>
      </c>
      <c r="G5" s="356" t="s">
        <v>1127</v>
      </c>
      <c r="H5" s="355" t="s">
        <v>1127</v>
      </c>
      <c r="I5" s="356" t="s">
        <v>1127</v>
      </c>
      <c r="J5" s="355" t="s">
        <v>1127</v>
      </c>
      <c r="K5" s="360" t="s">
        <v>1127</v>
      </c>
      <c r="L5" s="361" t="s">
        <v>1127</v>
      </c>
      <c r="M5" s="362" t="s">
        <v>1127</v>
      </c>
      <c r="N5" s="363" t="s">
        <v>1127</v>
      </c>
      <c r="O5" s="359" t="s">
        <v>1127</v>
      </c>
      <c r="P5" s="364" t="s">
        <v>1127</v>
      </c>
      <c r="Q5" s="364" t="s">
        <v>1127</v>
      </c>
      <c r="R5" s="359" t="s">
        <v>1127</v>
      </c>
      <c r="S5" s="359" t="s">
        <v>1127</v>
      </c>
      <c r="T5" s="359" t="s">
        <v>1127</v>
      </c>
      <c r="U5" s="359" t="s">
        <v>1127</v>
      </c>
      <c r="V5" s="359" t="s">
        <v>1127</v>
      </c>
      <c r="W5" s="359" t="s">
        <v>1127</v>
      </c>
      <c r="X5" s="359" t="s">
        <v>1127</v>
      </c>
      <c r="Y5" s="365"/>
      <c r="Z5" s="359"/>
    </row>
    <row r="6" spans="1:26" ht="19">
      <c r="A6" s="350">
        <v>3</v>
      </c>
      <c r="B6" s="351" t="s">
        <v>1127</v>
      </c>
      <c r="C6" s="352" t="s">
        <v>1127</v>
      </c>
      <c r="D6" s="351" t="s">
        <v>1127</v>
      </c>
      <c r="E6" s="353" t="s">
        <v>1127</v>
      </c>
      <c r="F6" s="366" t="s">
        <v>166</v>
      </c>
      <c r="G6" s="355" t="s">
        <v>1127</v>
      </c>
      <c r="H6" s="355" t="s">
        <v>1127</v>
      </c>
      <c r="I6" s="356" t="s">
        <v>1127</v>
      </c>
      <c r="J6" s="356" t="s">
        <v>1127</v>
      </c>
      <c r="K6" s="367" t="s">
        <v>1127</v>
      </c>
      <c r="L6" s="366" t="s">
        <v>1127</v>
      </c>
      <c r="M6" s="358" t="s">
        <v>1127</v>
      </c>
      <c r="N6" s="361" t="s">
        <v>1127</v>
      </c>
      <c r="O6" s="361" t="s">
        <v>1127</v>
      </c>
      <c r="P6" s="362" t="s">
        <v>1127</v>
      </c>
      <c r="Q6" s="362" t="s">
        <v>1127</v>
      </c>
      <c r="R6" s="361" t="s">
        <v>1127</v>
      </c>
      <c r="S6" s="359" t="s">
        <v>1127</v>
      </c>
      <c r="T6" s="366" t="s">
        <v>1127</v>
      </c>
      <c r="U6" s="366" t="s">
        <v>1127</v>
      </c>
      <c r="V6" s="359" t="s">
        <v>1127</v>
      </c>
      <c r="W6" s="366" t="s">
        <v>1127</v>
      </c>
      <c r="X6" s="366" t="s">
        <v>1127</v>
      </c>
      <c r="Y6" s="359"/>
      <c r="Z6" s="359"/>
    </row>
    <row r="7" spans="1:26" ht="32">
      <c r="A7" s="350">
        <v>4</v>
      </c>
      <c r="B7" s="351" t="s">
        <v>1128</v>
      </c>
      <c r="C7" s="352" t="s">
        <v>1127</v>
      </c>
      <c r="D7" s="351" t="s">
        <v>1127</v>
      </c>
      <c r="E7" s="352" t="s">
        <v>1127</v>
      </c>
      <c r="F7" s="368" t="s">
        <v>166</v>
      </c>
      <c r="G7" s="352" t="s">
        <v>1127</v>
      </c>
      <c r="H7" s="352" t="s">
        <v>1127</v>
      </c>
      <c r="I7" s="352" t="s">
        <v>1127</v>
      </c>
      <c r="J7" s="369" t="s">
        <v>1127</v>
      </c>
      <c r="K7" s="366" t="s">
        <v>1127</v>
      </c>
      <c r="L7" s="366" t="s">
        <v>1127</v>
      </c>
      <c r="M7" s="358" t="s">
        <v>1127</v>
      </c>
      <c r="N7" s="362" t="s">
        <v>1127</v>
      </c>
      <c r="O7" s="362" t="s">
        <v>1127</v>
      </c>
      <c r="P7" s="362" t="s">
        <v>1127</v>
      </c>
      <c r="Q7" s="362" t="s">
        <v>1127</v>
      </c>
      <c r="R7" s="361" t="s">
        <v>1127</v>
      </c>
      <c r="S7" s="359" t="s">
        <v>1127</v>
      </c>
      <c r="T7" s="367" t="s">
        <v>1127</v>
      </c>
      <c r="U7" s="367" t="s">
        <v>1127</v>
      </c>
      <c r="V7" s="362" t="s">
        <v>1127</v>
      </c>
      <c r="W7" s="366" t="s">
        <v>1127</v>
      </c>
      <c r="X7" s="370" t="s">
        <v>1127</v>
      </c>
      <c r="Y7" s="365"/>
      <c r="Z7" s="365"/>
    </row>
    <row r="8" spans="1:26" ht="19">
      <c r="A8" s="350">
        <v>5</v>
      </c>
      <c r="B8" s="351" t="s">
        <v>1127</v>
      </c>
      <c r="C8" s="352" t="s">
        <v>1127</v>
      </c>
      <c r="D8" s="351" t="s">
        <v>1127</v>
      </c>
      <c r="E8" s="353" t="s">
        <v>1127</v>
      </c>
      <c r="F8" s="358" t="s">
        <v>166</v>
      </c>
      <c r="G8" s="355" t="s">
        <v>1127</v>
      </c>
      <c r="H8" s="355" t="s">
        <v>1127</v>
      </c>
      <c r="I8" s="356" t="s">
        <v>1127</v>
      </c>
      <c r="J8" s="356" t="s">
        <v>1127</v>
      </c>
      <c r="K8" s="358" t="s">
        <v>1127</v>
      </c>
      <c r="L8" s="358" t="s">
        <v>1127</v>
      </c>
      <c r="M8" s="358" t="s">
        <v>1127</v>
      </c>
      <c r="N8" s="361" t="s">
        <v>1127</v>
      </c>
      <c r="O8" s="361" t="s">
        <v>1127</v>
      </c>
      <c r="P8" s="361" t="s">
        <v>1127</v>
      </c>
      <c r="Q8" s="361" t="s">
        <v>1127</v>
      </c>
      <c r="R8" s="361" t="s">
        <v>1127</v>
      </c>
      <c r="S8" s="358" t="s">
        <v>1127</v>
      </c>
      <c r="T8" s="358" t="s">
        <v>1127</v>
      </c>
      <c r="U8" s="358" t="s">
        <v>1127</v>
      </c>
      <c r="V8" s="358" t="s">
        <v>1127</v>
      </c>
      <c r="W8" s="358" t="s">
        <v>1127</v>
      </c>
      <c r="X8" s="368" t="s">
        <v>1127</v>
      </c>
      <c r="Y8" s="365"/>
      <c r="Z8" s="365"/>
    </row>
    <row r="9" spans="1:26" ht="19">
      <c r="A9" s="350">
        <v>6</v>
      </c>
      <c r="B9" s="351" t="s">
        <v>1127</v>
      </c>
      <c r="C9" s="352" t="s">
        <v>1127</v>
      </c>
      <c r="D9" s="351" t="s">
        <v>1127</v>
      </c>
      <c r="E9" s="353" t="s">
        <v>1127</v>
      </c>
      <c r="F9" s="368" t="s">
        <v>166</v>
      </c>
      <c r="G9" s="355" t="s">
        <v>1127</v>
      </c>
      <c r="H9" s="355" t="s">
        <v>1127</v>
      </c>
      <c r="I9" s="356" t="s">
        <v>1127</v>
      </c>
      <c r="J9" s="356" t="s">
        <v>1127</v>
      </c>
      <c r="K9" s="367" t="s">
        <v>1127</v>
      </c>
      <c r="L9" s="367" t="s">
        <v>1127</v>
      </c>
      <c r="M9" s="367" t="s">
        <v>1127</v>
      </c>
      <c r="N9" s="363" t="s">
        <v>1127</v>
      </c>
      <c r="O9" s="363" t="s">
        <v>1127</v>
      </c>
      <c r="P9" s="363" t="s">
        <v>1127</v>
      </c>
      <c r="Q9" s="363" t="s">
        <v>1127</v>
      </c>
      <c r="R9" s="363" t="s">
        <v>1127</v>
      </c>
      <c r="S9" s="367" t="s">
        <v>1127</v>
      </c>
      <c r="T9" s="366" t="s">
        <v>1127</v>
      </c>
      <c r="U9" s="366" t="s">
        <v>1127</v>
      </c>
      <c r="V9" s="366" t="s">
        <v>1127</v>
      </c>
      <c r="W9" s="366" t="s">
        <v>1127</v>
      </c>
      <c r="X9" s="366" t="s">
        <v>1127</v>
      </c>
      <c r="Y9" s="365"/>
      <c r="Z9" s="359"/>
    </row>
    <row r="10" spans="1:26" ht="160">
      <c r="A10" s="350">
        <v>7</v>
      </c>
      <c r="B10" s="685" t="s">
        <v>1129</v>
      </c>
      <c r="C10" s="684" t="s">
        <v>1130</v>
      </c>
      <c r="D10" s="351" t="s">
        <v>1131</v>
      </c>
      <c r="E10" s="352" t="s">
        <v>1132</v>
      </c>
      <c r="F10" s="368" t="s">
        <v>166</v>
      </c>
      <c r="G10" s="356" t="s">
        <v>1133</v>
      </c>
      <c r="H10" s="356" t="s">
        <v>1134</v>
      </c>
      <c r="I10" s="352" t="s">
        <v>1135</v>
      </c>
      <c r="J10" s="371" t="s">
        <v>1136</v>
      </c>
      <c r="K10" s="366" t="s">
        <v>1137</v>
      </c>
      <c r="L10" s="366" t="s">
        <v>1138</v>
      </c>
      <c r="M10" s="372" t="s">
        <v>1139</v>
      </c>
      <c r="N10" s="362" t="s">
        <v>1140</v>
      </c>
      <c r="O10" s="362" t="s">
        <v>1141</v>
      </c>
      <c r="P10" s="362" t="s">
        <v>1137</v>
      </c>
      <c r="Q10" s="362" t="s">
        <v>1138</v>
      </c>
      <c r="R10" s="373" t="s">
        <v>1139</v>
      </c>
      <c r="S10" s="374" t="s">
        <v>1142</v>
      </c>
      <c r="T10" s="367" t="s">
        <v>1143</v>
      </c>
      <c r="U10" s="367" t="s">
        <v>1144</v>
      </c>
      <c r="V10" s="362" t="s">
        <v>1145</v>
      </c>
      <c r="W10" s="366" t="s">
        <v>1146</v>
      </c>
      <c r="X10" s="375">
        <v>45626</v>
      </c>
      <c r="Y10" s="365"/>
      <c r="Z10" s="359"/>
    </row>
    <row r="11" spans="1:26" ht="114.75" customHeight="1">
      <c r="A11" s="350">
        <v>8</v>
      </c>
      <c r="B11" s="641"/>
      <c r="C11" s="641"/>
      <c r="D11" s="351" t="s">
        <v>1147</v>
      </c>
      <c r="E11" s="352" t="s">
        <v>1148</v>
      </c>
      <c r="F11" s="366" t="s">
        <v>166</v>
      </c>
      <c r="G11" s="356" t="s">
        <v>1149</v>
      </c>
      <c r="H11" s="356" t="s">
        <v>1150</v>
      </c>
      <c r="I11" s="352" t="s">
        <v>1151</v>
      </c>
      <c r="J11" s="371" t="s">
        <v>1152</v>
      </c>
      <c r="K11" s="366" t="s">
        <v>1137</v>
      </c>
      <c r="L11" s="366" t="s">
        <v>1138</v>
      </c>
      <c r="M11" s="372" t="s">
        <v>1139</v>
      </c>
      <c r="N11" s="362" t="s">
        <v>1153</v>
      </c>
      <c r="O11" s="362" t="s">
        <v>1141</v>
      </c>
      <c r="P11" s="362" t="s">
        <v>1137</v>
      </c>
      <c r="Q11" s="362" t="s">
        <v>1138</v>
      </c>
      <c r="R11" s="373" t="s">
        <v>1139</v>
      </c>
      <c r="S11" s="374" t="s">
        <v>1142</v>
      </c>
      <c r="T11" s="367" t="s">
        <v>1154</v>
      </c>
      <c r="U11" s="367" t="s">
        <v>1155</v>
      </c>
      <c r="V11" s="362" t="s">
        <v>1145</v>
      </c>
      <c r="W11" s="366" t="s">
        <v>1156</v>
      </c>
      <c r="X11" s="375">
        <v>45626</v>
      </c>
      <c r="Y11" s="365"/>
      <c r="Z11" s="359"/>
    </row>
    <row r="12" spans="1:26" ht="19">
      <c r="A12" s="350">
        <v>9</v>
      </c>
      <c r="B12" s="685" t="s">
        <v>1127</v>
      </c>
      <c r="C12" s="684" t="s">
        <v>1127</v>
      </c>
      <c r="D12" s="351" t="s">
        <v>1127</v>
      </c>
      <c r="E12" s="352" t="s">
        <v>1127</v>
      </c>
      <c r="F12" s="366" t="s">
        <v>166</v>
      </c>
      <c r="G12" s="352" t="s">
        <v>1127</v>
      </c>
      <c r="H12" s="352" t="s">
        <v>1127</v>
      </c>
      <c r="I12" s="352" t="s">
        <v>1127</v>
      </c>
      <c r="J12" s="369" t="s">
        <v>1127</v>
      </c>
      <c r="K12" s="366" t="s">
        <v>1127</v>
      </c>
      <c r="L12" s="366" t="s">
        <v>1127</v>
      </c>
      <c r="M12" s="372" t="s">
        <v>1127</v>
      </c>
      <c r="N12" s="362" t="s">
        <v>1127</v>
      </c>
      <c r="O12" s="362" t="s">
        <v>1127</v>
      </c>
      <c r="P12" s="362" t="s">
        <v>1127</v>
      </c>
      <c r="Q12" s="362" t="s">
        <v>1127</v>
      </c>
      <c r="R12" s="373" t="s">
        <v>1127</v>
      </c>
      <c r="S12" s="374" t="s">
        <v>1127</v>
      </c>
      <c r="T12" s="376" t="s">
        <v>1127</v>
      </c>
      <c r="U12" s="376" t="s">
        <v>1127</v>
      </c>
      <c r="V12" s="362" t="s">
        <v>1127</v>
      </c>
      <c r="W12" s="362" t="s">
        <v>1127</v>
      </c>
      <c r="X12" s="366" t="s">
        <v>1127</v>
      </c>
      <c r="Y12" s="365"/>
      <c r="Z12" s="359"/>
    </row>
    <row r="13" spans="1:26" ht="19">
      <c r="A13" s="350">
        <v>10</v>
      </c>
      <c r="B13" s="647"/>
      <c r="C13" s="647"/>
      <c r="D13" s="351" t="s">
        <v>1127</v>
      </c>
      <c r="E13" s="352" t="s">
        <v>1127</v>
      </c>
      <c r="F13" s="366" t="s">
        <v>166</v>
      </c>
      <c r="G13" s="352" t="s">
        <v>1127</v>
      </c>
      <c r="H13" s="352" t="s">
        <v>1127</v>
      </c>
      <c r="I13" s="352" t="s">
        <v>1127</v>
      </c>
      <c r="J13" s="369" t="s">
        <v>1127</v>
      </c>
      <c r="K13" s="366" t="s">
        <v>1127</v>
      </c>
      <c r="L13" s="366" t="s">
        <v>1127</v>
      </c>
      <c r="M13" s="372" t="s">
        <v>1127</v>
      </c>
      <c r="N13" s="362" t="s">
        <v>1127</v>
      </c>
      <c r="O13" s="362" t="s">
        <v>1127</v>
      </c>
      <c r="P13" s="362" t="s">
        <v>1127</v>
      </c>
      <c r="Q13" s="362" t="s">
        <v>1127</v>
      </c>
      <c r="R13" s="373" t="s">
        <v>1127</v>
      </c>
      <c r="S13" s="374" t="s">
        <v>1127</v>
      </c>
      <c r="T13" s="376" t="s">
        <v>1127</v>
      </c>
      <c r="U13" s="376" t="s">
        <v>1127</v>
      </c>
      <c r="V13" s="362" t="s">
        <v>1127</v>
      </c>
      <c r="W13" s="362" t="s">
        <v>1127</v>
      </c>
      <c r="X13" s="366" t="s">
        <v>1127</v>
      </c>
      <c r="Y13" s="365"/>
      <c r="Z13" s="359"/>
    </row>
    <row r="14" spans="1:26" ht="177" customHeight="1">
      <c r="A14" s="350">
        <v>11</v>
      </c>
      <c r="B14" s="641"/>
      <c r="C14" s="641"/>
      <c r="D14" s="351" t="s">
        <v>1127</v>
      </c>
      <c r="E14" s="352" t="s">
        <v>1127</v>
      </c>
      <c r="F14" s="366" t="s">
        <v>1157</v>
      </c>
      <c r="G14" s="352" t="s">
        <v>1127</v>
      </c>
      <c r="H14" s="352" t="s">
        <v>1127</v>
      </c>
      <c r="I14" s="352" t="s">
        <v>1127</v>
      </c>
      <c r="J14" s="369" t="s">
        <v>1127</v>
      </c>
      <c r="K14" s="366" t="s">
        <v>1127</v>
      </c>
      <c r="L14" s="366" t="s">
        <v>1127</v>
      </c>
      <c r="M14" s="372" t="s">
        <v>1127</v>
      </c>
      <c r="N14" s="362" t="s">
        <v>1127</v>
      </c>
      <c r="O14" s="362" t="s">
        <v>1127</v>
      </c>
      <c r="P14" s="362" t="s">
        <v>1127</v>
      </c>
      <c r="Q14" s="362" t="s">
        <v>1127</v>
      </c>
      <c r="R14" s="373" t="s">
        <v>1127</v>
      </c>
      <c r="S14" s="374" t="s">
        <v>1127</v>
      </c>
      <c r="T14" s="376" t="s">
        <v>1127</v>
      </c>
      <c r="U14" s="376" t="s">
        <v>1127</v>
      </c>
      <c r="V14" s="362" t="s">
        <v>1127</v>
      </c>
      <c r="W14" s="362" t="s">
        <v>1127</v>
      </c>
      <c r="X14" s="366" t="s">
        <v>1127</v>
      </c>
      <c r="Y14" s="365"/>
      <c r="Z14" s="359"/>
    </row>
    <row r="15" spans="1:26" ht="19">
      <c r="A15" s="350">
        <v>12</v>
      </c>
      <c r="B15" s="351" t="s">
        <v>1127</v>
      </c>
      <c r="C15" s="352" t="s">
        <v>1127</v>
      </c>
      <c r="D15" s="351" t="s">
        <v>1127</v>
      </c>
      <c r="E15" s="352" t="s">
        <v>1127</v>
      </c>
      <c r="F15" s="366" t="s">
        <v>166</v>
      </c>
      <c r="G15" s="352" t="s">
        <v>1127</v>
      </c>
      <c r="H15" s="352" t="s">
        <v>1127</v>
      </c>
      <c r="I15" s="352" t="s">
        <v>1127</v>
      </c>
      <c r="J15" s="369" t="s">
        <v>1127</v>
      </c>
      <c r="K15" s="366" t="s">
        <v>1127</v>
      </c>
      <c r="L15" s="366" t="s">
        <v>1127</v>
      </c>
      <c r="M15" s="372" t="s">
        <v>1127</v>
      </c>
      <c r="N15" s="362" t="s">
        <v>1127</v>
      </c>
      <c r="O15" s="362" t="s">
        <v>1127</v>
      </c>
      <c r="P15" s="362" t="s">
        <v>1127</v>
      </c>
      <c r="Q15" s="362" t="s">
        <v>1127</v>
      </c>
      <c r="R15" s="373" t="s">
        <v>1127</v>
      </c>
      <c r="S15" s="374" t="s">
        <v>1127</v>
      </c>
      <c r="T15" s="376" t="s">
        <v>1127</v>
      </c>
      <c r="U15" s="376" t="s">
        <v>1127</v>
      </c>
      <c r="V15" s="366" t="s">
        <v>1127</v>
      </c>
      <c r="W15" s="366" t="s">
        <v>1127</v>
      </c>
      <c r="X15" s="375" t="s">
        <v>1127</v>
      </c>
      <c r="Y15" s="359"/>
      <c r="Z15" s="359"/>
    </row>
    <row r="16" spans="1:26" ht="19">
      <c r="A16" s="350">
        <v>13</v>
      </c>
      <c r="B16" s="351" t="s">
        <v>1127</v>
      </c>
      <c r="C16" s="352" t="s">
        <v>1127</v>
      </c>
      <c r="D16" s="351" t="s">
        <v>1127</v>
      </c>
      <c r="E16" s="352" t="s">
        <v>1127</v>
      </c>
      <c r="F16" s="375" t="s">
        <v>166</v>
      </c>
      <c r="G16" s="352" t="s">
        <v>1127</v>
      </c>
      <c r="H16" s="352" t="s">
        <v>1127</v>
      </c>
      <c r="I16" s="352" t="s">
        <v>1127</v>
      </c>
      <c r="J16" s="369" t="s">
        <v>1127</v>
      </c>
      <c r="K16" s="366" t="s">
        <v>1127</v>
      </c>
      <c r="L16" s="366" t="s">
        <v>1127</v>
      </c>
      <c r="M16" s="372" t="s">
        <v>1127</v>
      </c>
      <c r="N16" s="362" t="s">
        <v>1127</v>
      </c>
      <c r="O16" s="362" t="s">
        <v>1127</v>
      </c>
      <c r="P16" s="362" t="s">
        <v>1127</v>
      </c>
      <c r="Q16" s="362" t="s">
        <v>1127</v>
      </c>
      <c r="R16" s="373" t="s">
        <v>1127</v>
      </c>
      <c r="S16" s="374" t="s">
        <v>1127</v>
      </c>
      <c r="T16" s="376" t="s">
        <v>1127</v>
      </c>
      <c r="U16" s="376" t="s">
        <v>1127</v>
      </c>
      <c r="V16" s="366" t="s">
        <v>1127</v>
      </c>
      <c r="W16" s="366" t="s">
        <v>1127</v>
      </c>
      <c r="X16" s="375" t="s">
        <v>1127</v>
      </c>
      <c r="Y16" s="359"/>
      <c r="Z16" s="359"/>
    </row>
    <row r="17" spans="1:26" ht="19">
      <c r="A17" s="350">
        <v>14</v>
      </c>
      <c r="B17" s="685" t="s">
        <v>1127</v>
      </c>
      <c r="C17" s="684" t="s">
        <v>1127</v>
      </c>
      <c r="D17" s="351" t="s">
        <v>1127</v>
      </c>
      <c r="E17" s="352" t="s">
        <v>1127</v>
      </c>
      <c r="F17" s="375" t="s">
        <v>135</v>
      </c>
      <c r="G17" s="352" t="s">
        <v>1127</v>
      </c>
      <c r="H17" s="352" t="s">
        <v>1127</v>
      </c>
      <c r="I17" s="352" t="s">
        <v>1127</v>
      </c>
      <c r="J17" s="369" t="s">
        <v>1127</v>
      </c>
      <c r="K17" s="366" t="s">
        <v>1127</v>
      </c>
      <c r="L17" s="366" t="s">
        <v>1127</v>
      </c>
      <c r="M17" s="372" t="s">
        <v>1127</v>
      </c>
      <c r="N17" s="362" t="s">
        <v>1127</v>
      </c>
      <c r="O17" s="362" t="s">
        <v>1127</v>
      </c>
      <c r="P17" s="362" t="s">
        <v>1127</v>
      </c>
      <c r="Q17" s="362" t="s">
        <v>1127</v>
      </c>
      <c r="R17" s="373" t="s">
        <v>1127</v>
      </c>
      <c r="S17" s="374" t="s">
        <v>1127</v>
      </c>
      <c r="T17" s="376" t="s">
        <v>1127</v>
      </c>
      <c r="U17" s="376" t="s">
        <v>1127</v>
      </c>
      <c r="V17" s="366" t="s">
        <v>1127</v>
      </c>
      <c r="W17" s="366" t="s">
        <v>1127</v>
      </c>
      <c r="X17" s="375" t="s">
        <v>1127</v>
      </c>
      <c r="Y17" s="359"/>
      <c r="Z17" s="359"/>
    </row>
    <row r="18" spans="1:26" ht="19">
      <c r="A18" s="350">
        <v>15</v>
      </c>
      <c r="B18" s="647"/>
      <c r="C18" s="647"/>
      <c r="D18" s="351" t="s">
        <v>1127</v>
      </c>
      <c r="E18" s="352" t="s">
        <v>1127</v>
      </c>
      <c r="F18" s="375" t="s">
        <v>135</v>
      </c>
      <c r="G18" s="352" t="s">
        <v>1127</v>
      </c>
      <c r="H18" s="352" t="s">
        <v>1127</v>
      </c>
      <c r="I18" s="352" t="s">
        <v>1127</v>
      </c>
      <c r="J18" s="369" t="s">
        <v>1127</v>
      </c>
      <c r="K18" s="366" t="s">
        <v>1127</v>
      </c>
      <c r="L18" s="366" t="s">
        <v>1127</v>
      </c>
      <c r="M18" s="372" t="s">
        <v>1127</v>
      </c>
      <c r="N18" s="362" t="s">
        <v>1127</v>
      </c>
      <c r="O18" s="362" t="s">
        <v>1127</v>
      </c>
      <c r="P18" s="362" t="s">
        <v>1127</v>
      </c>
      <c r="Q18" s="362" t="s">
        <v>1127</v>
      </c>
      <c r="R18" s="373" t="s">
        <v>1127</v>
      </c>
      <c r="S18" s="374" t="s">
        <v>1127</v>
      </c>
      <c r="T18" s="376" t="s">
        <v>1127</v>
      </c>
      <c r="U18" s="376" t="s">
        <v>1127</v>
      </c>
      <c r="V18" s="366" t="s">
        <v>1127</v>
      </c>
      <c r="W18" s="366" t="s">
        <v>1127</v>
      </c>
      <c r="X18" s="375" t="s">
        <v>1127</v>
      </c>
      <c r="Y18" s="359"/>
      <c r="Z18" s="359"/>
    </row>
    <row r="19" spans="1:26" ht="19">
      <c r="A19" s="350">
        <v>16</v>
      </c>
      <c r="B19" s="641"/>
      <c r="C19" s="641"/>
      <c r="D19" s="351" t="s">
        <v>1127</v>
      </c>
      <c r="E19" s="352" t="s">
        <v>1127</v>
      </c>
      <c r="F19" s="375" t="s">
        <v>135</v>
      </c>
      <c r="G19" s="352" t="s">
        <v>1127</v>
      </c>
      <c r="H19" s="352" t="s">
        <v>1127</v>
      </c>
      <c r="I19" s="352" t="s">
        <v>1127</v>
      </c>
      <c r="J19" s="369" t="s">
        <v>1127</v>
      </c>
      <c r="K19" s="366" t="s">
        <v>1127</v>
      </c>
      <c r="L19" s="366" t="s">
        <v>1127</v>
      </c>
      <c r="M19" s="372" t="s">
        <v>1127</v>
      </c>
      <c r="N19" s="362" t="s">
        <v>1127</v>
      </c>
      <c r="O19" s="362" t="s">
        <v>1127</v>
      </c>
      <c r="P19" s="362" t="s">
        <v>1127</v>
      </c>
      <c r="Q19" s="362" t="s">
        <v>1127</v>
      </c>
      <c r="R19" s="373" t="s">
        <v>1127</v>
      </c>
      <c r="S19" s="374" t="s">
        <v>1127</v>
      </c>
      <c r="T19" s="376" t="s">
        <v>1127</v>
      </c>
      <c r="U19" s="376" t="s">
        <v>1127</v>
      </c>
      <c r="V19" s="366" t="s">
        <v>1127</v>
      </c>
      <c r="W19" s="366" t="s">
        <v>1127</v>
      </c>
      <c r="X19" s="375" t="s">
        <v>1127</v>
      </c>
      <c r="Y19" s="359"/>
      <c r="Z19" s="359"/>
    </row>
    <row r="20" spans="1:26" ht="143.25" customHeight="1">
      <c r="A20" s="350">
        <v>17</v>
      </c>
      <c r="B20" s="685" t="s">
        <v>1127</v>
      </c>
      <c r="C20" s="684" t="s">
        <v>1127</v>
      </c>
      <c r="D20" s="351" t="s">
        <v>1127</v>
      </c>
      <c r="E20" s="352" t="s">
        <v>1127</v>
      </c>
      <c r="F20" s="375" t="s">
        <v>135</v>
      </c>
      <c r="G20" s="352" t="s">
        <v>1127</v>
      </c>
      <c r="H20" s="352" t="s">
        <v>1127</v>
      </c>
      <c r="I20" s="352" t="s">
        <v>1127</v>
      </c>
      <c r="J20" s="369" t="s">
        <v>1127</v>
      </c>
      <c r="K20" s="366" t="s">
        <v>1127</v>
      </c>
      <c r="L20" s="366" t="s">
        <v>1127</v>
      </c>
      <c r="M20" s="372" t="s">
        <v>1127</v>
      </c>
      <c r="N20" s="362" t="s">
        <v>1127</v>
      </c>
      <c r="O20" s="362" t="s">
        <v>1127</v>
      </c>
      <c r="P20" s="362" t="s">
        <v>1127</v>
      </c>
      <c r="Q20" s="362" t="s">
        <v>1127</v>
      </c>
      <c r="R20" s="373" t="s">
        <v>1127</v>
      </c>
      <c r="S20" s="374" t="s">
        <v>1127</v>
      </c>
      <c r="T20" s="376" t="s">
        <v>1127</v>
      </c>
      <c r="U20" s="376" t="s">
        <v>1127</v>
      </c>
      <c r="V20" s="366" t="s">
        <v>1127</v>
      </c>
      <c r="W20" s="366" t="s">
        <v>1127</v>
      </c>
      <c r="X20" s="375" t="s">
        <v>1127</v>
      </c>
      <c r="Y20" s="359"/>
      <c r="Z20" s="359"/>
    </row>
    <row r="21" spans="1:26" ht="15.75" customHeight="1">
      <c r="A21" s="350">
        <v>18</v>
      </c>
      <c r="B21" s="641"/>
      <c r="C21" s="641"/>
      <c r="D21" s="351" t="s">
        <v>1127</v>
      </c>
      <c r="E21" s="352" t="s">
        <v>1127</v>
      </c>
      <c r="F21" s="375" t="s">
        <v>135</v>
      </c>
      <c r="G21" s="352" t="s">
        <v>1127</v>
      </c>
      <c r="H21" s="352" t="s">
        <v>1127</v>
      </c>
      <c r="I21" s="352" t="s">
        <v>1127</v>
      </c>
      <c r="J21" s="369" t="s">
        <v>1127</v>
      </c>
      <c r="K21" s="366" t="s">
        <v>1127</v>
      </c>
      <c r="L21" s="366" t="s">
        <v>1127</v>
      </c>
      <c r="M21" s="372" t="s">
        <v>1127</v>
      </c>
      <c r="N21" s="362" t="s">
        <v>1127</v>
      </c>
      <c r="O21" s="362" t="s">
        <v>1127</v>
      </c>
      <c r="P21" s="362" t="s">
        <v>1127</v>
      </c>
      <c r="Q21" s="362" t="s">
        <v>1127</v>
      </c>
      <c r="R21" s="373" t="s">
        <v>1127</v>
      </c>
      <c r="S21" s="374" t="s">
        <v>1142</v>
      </c>
      <c r="T21" s="376" t="s">
        <v>1127</v>
      </c>
      <c r="U21" s="376" t="s">
        <v>1127</v>
      </c>
      <c r="V21" s="366" t="s">
        <v>1127</v>
      </c>
      <c r="W21" s="366" t="s">
        <v>1127</v>
      </c>
      <c r="X21" s="375" t="s">
        <v>1127</v>
      </c>
      <c r="Y21" s="359"/>
      <c r="Z21" s="359"/>
    </row>
    <row r="22" spans="1:26" ht="15.75" customHeight="1">
      <c r="A22" s="350">
        <v>19</v>
      </c>
      <c r="B22" s="351" t="s">
        <v>1127</v>
      </c>
      <c r="C22" s="352" t="s">
        <v>1127</v>
      </c>
      <c r="D22" s="351" t="s">
        <v>1127</v>
      </c>
      <c r="E22" s="352" t="s">
        <v>1127</v>
      </c>
      <c r="F22" s="375" t="s">
        <v>166</v>
      </c>
      <c r="G22" s="352" t="s">
        <v>1127</v>
      </c>
      <c r="H22" s="352" t="s">
        <v>1127</v>
      </c>
      <c r="I22" s="352" t="s">
        <v>1127</v>
      </c>
      <c r="J22" s="369" t="s">
        <v>1127</v>
      </c>
      <c r="K22" s="366" t="s">
        <v>1127</v>
      </c>
      <c r="L22" s="366" t="s">
        <v>1127</v>
      </c>
      <c r="M22" s="372" t="s">
        <v>1127</v>
      </c>
      <c r="N22" s="362" t="s">
        <v>1127</v>
      </c>
      <c r="O22" s="362" t="s">
        <v>1127</v>
      </c>
      <c r="P22" s="362" t="s">
        <v>1127</v>
      </c>
      <c r="Q22" s="362" t="s">
        <v>1127</v>
      </c>
      <c r="R22" s="373" t="s">
        <v>1127</v>
      </c>
      <c r="S22" s="374" t="s">
        <v>1127</v>
      </c>
      <c r="T22" s="376" t="s">
        <v>1127</v>
      </c>
      <c r="U22" s="376" t="s">
        <v>1127</v>
      </c>
      <c r="V22" s="366" t="s">
        <v>1127</v>
      </c>
      <c r="W22" s="366" t="s">
        <v>1127</v>
      </c>
      <c r="X22" s="375" t="s">
        <v>1127</v>
      </c>
      <c r="Y22" s="359"/>
      <c r="Z22" s="359"/>
    </row>
    <row r="23" spans="1:26" ht="15.75" customHeight="1">
      <c r="A23" s="350">
        <v>20</v>
      </c>
      <c r="B23" s="351" t="s">
        <v>1127</v>
      </c>
      <c r="C23" s="352" t="s">
        <v>1127</v>
      </c>
      <c r="D23" s="351" t="s">
        <v>1127</v>
      </c>
      <c r="E23" s="352" t="s">
        <v>1127</v>
      </c>
      <c r="F23" s="375" t="s">
        <v>166</v>
      </c>
      <c r="G23" s="352" t="s">
        <v>1127</v>
      </c>
      <c r="H23" s="352" t="s">
        <v>1127</v>
      </c>
      <c r="I23" s="352" t="s">
        <v>1127</v>
      </c>
      <c r="J23" s="369" t="s">
        <v>1127</v>
      </c>
      <c r="K23" s="366" t="s">
        <v>1127</v>
      </c>
      <c r="L23" s="366" t="s">
        <v>1127</v>
      </c>
      <c r="M23" s="372" t="s">
        <v>1127</v>
      </c>
      <c r="N23" s="362" t="s">
        <v>1127</v>
      </c>
      <c r="O23" s="362" t="s">
        <v>1127</v>
      </c>
      <c r="P23" s="362" t="s">
        <v>1127</v>
      </c>
      <c r="Q23" s="362" t="s">
        <v>1127</v>
      </c>
      <c r="R23" s="373" t="s">
        <v>1127</v>
      </c>
      <c r="S23" s="374" t="s">
        <v>1127</v>
      </c>
      <c r="T23" s="376" t="s">
        <v>1127</v>
      </c>
      <c r="U23" s="376" t="s">
        <v>1127</v>
      </c>
      <c r="V23" s="366" t="s">
        <v>1127</v>
      </c>
      <c r="W23" s="366" t="s">
        <v>1127</v>
      </c>
      <c r="X23" s="375" t="s">
        <v>1127</v>
      </c>
      <c r="Y23" s="359"/>
      <c r="Z23" s="359"/>
    </row>
    <row r="24" spans="1:26" ht="90" customHeight="1">
      <c r="A24" s="686">
        <v>21</v>
      </c>
      <c r="B24" s="685" t="s">
        <v>1127</v>
      </c>
      <c r="C24" s="684" t="s">
        <v>1127</v>
      </c>
      <c r="D24" s="351" t="s">
        <v>1127</v>
      </c>
      <c r="E24" s="352" t="s">
        <v>1127</v>
      </c>
      <c r="F24" s="375" t="s">
        <v>166</v>
      </c>
      <c r="G24" s="352" t="s">
        <v>1127</v>
      </c>
      <c r="H24" s="352" t="s">
        <v>1127</v>
      </c>
      <c r="I24" s="352" t="s">
        <v>1127</v>
      </c>
      <c r="J24" s="369" t="s">
        <v>1127</v>
      </c>
      <c r="K24" s="366" t="s">
        <v>1127</v>
      </c>
      <c r="L24" s="366" t="s">
        <v>1127</v>
      </c>
      <c r="M24" s="372" t="s">
        <v>1127</v>
      </c>
      <c r="N24" s="362" t="s">
        <v>1127</v>
      </c>
      <c r="O24" s="362" t="s">
        <v>1127</v>
      </c>
      <c r="P24" s="362" t="s">
        <v>1127</v>
      </c>
      <c r="Q24" s="362" t="s">
        <v>1127</v>
      </c>
      <c r="R24" s="373" t="s">
        <v>1127</v>
      </c>
      <c r="S24" s="374" t="s">
        <v>1127</v>
      </c>
      <c r="T24" s="376" t="s">
        <v>1127</v>
      </c>
      <c r="U24" s="376" t="s">
        <v>1127</v>
      </c>
      <c r="V24" s="366" t="s">
        <v>1127</v>
      </c>
      <c r="W24" s="366" t="s">
        <v>1127</v>
      </c>
      <c r="X24" s="375" t="s">
        <v>1127</v>
      </c>
      <c r="Y24" s="359"/>
      <c r="Z24" s="359"/>
    </row>
    <row r="25" spans="1:26" ht="15.75" customHeight="1">
      <c r="A25" s="647"/>
      <c r="B25" s="647"/>
      <c r="C25" s="647"/>
      <c r="D25" s="351" t="s">
        <v>1127</v>
      </c>
      <c r="E25" s="352" t="s">
        <v>1127</v>
      </c>
      <c r="F25" s="375" t="s">
        <v>166</v>
      </c>
      <c r="G25" s="352" t="s">
        <v>1127</v>
      </c>
      <c r="H25" s="352" t="s">
        <v>1127</v>
      </c>
      <c r="I25" s="352" t="s">
        <v>1127</v>
      </c>
      <c r="J25" s="369" t="s">
        <v>1127</v>
      </c>
      <c r="K25" s="366" t="s">
        <v>1127</v>
      </c>
      <c r="L25" s="366" t="s">
        <v>1127</v>
      </c>
      <c r="M25" s="372" t="s">
        <v>1127</v>
      </c>
      <c r="N25" s="362" t="s">
        <v>1127</v>
      </c>
      <c r="O25" s="362" t="s">
        <v>1127</v>
      </c>
      <c r="P25" s="362" t="s">
        <v>1127</v>
      </c>
      <c r="Q25" s="362" t="s">
        <v>1127</v>
      </c>
      <c r="R25" s="373" t="s">
        <v>1127</v>
      </c>
      <c r="S25" s="374" t="s">
        <v>1127</v>
      </c>
      <c r="T25" s="376" t="s">
        <v>1127</v>
      </c>
      <c r="U25" s="376" t="s">
        <v>1127</v>
      </c>
      <c r="V25" s="366" t="s">
        <v>1127</v>
      </c>
      <c r="W25" s="366" t="s">
        <v>1127</v>
      </c>
      <c r="X25" s="375" t="s">
        <v>1127</v>
      </c>
      <c r="Y25" s="359"/>
      <c r="Z25" s="359"/>
    </row>
    <row r="26" spans="1:26" ht="15.75" customHeight="1">
      <c r="A26" s="641"/>
      <c r="B26" s="641"/>
      <c r="C26" s="641"/>
      <c r="D26" s="351" t="s">
        <v>1127</v>
      </c>
      <c r="E26" s="352" t="s">
        <v>1127</v>
      </c>
      <c r="F26" s="375" t="s">
        <v>166</v>
      </c>
      <c r="G26" s="352" t="s">
        <v>1127</v>
      </c>
      <c r="H26" s="352" t="s">
        <v>1127</v>
      </c>
      <c r="I26" s="352" t="s">
        <v>1127</v>
      </c>
      <c r="J26" s="369" t="s">
        <v>1127</v>
      </c>
      <c r="K26" s="366" t="s">
        <v>1127</v>
      </c>
      <c r="L26" s="366" t="s">
        <v>1127</v>
      </c>
      <c r="M26" s="372" t="s">
        <v>1127</v>
      </c>
      <c r="N26" s="362" t="s">
        <v>1127</v>
      </c>
      <c r="O26" s="362" t="s">
        <v>1127</v>
      </c>
      <c r="P26" s="362" t="s">
        <v>1127</v>
      </c>
      <c r="Q26" s="362" t="s">
        <v>1127</v>
      </c>
      <c r="R26" s="373" t="s">
        <v>1127</v>
      </c>
      <c r="S26" s="374" t="s">
        <v>1127</v>
      </c>
      <c r="T26" s="376" t="s">
        <v>1127</v>
      </c>
      <c r="U26" s="376" t="s">
        <v>1127</v>
      </c>
      <c r="V26" s="366" t="s">
        <v>1127</v>
      </c>
      <c r="W26" s="366" t="s">
        <v>1127</v>
      </c>
      <c r="X26" s="375" t="s">
        <v>1127</v>
      </c>
      <c r="Y26" s="359"/>
      <c r="Z26" s="359"/>
    </row>
    <row r="27" spans="1:26" ht="15.75" customHeight="1">
      <c r="A27" s="350">
        <v>22</v>
      </c>
      <c r="B27" s="685" t="s">
        <v>1158</v>
      </c>
      <c r="C27" s="684" t="s">
        <v>1127</v>
      </c>
      <c r="D27" s="351" t="s">
        <v>1127</v>
      </c>
      <c r="E27" s="352" t="s">
        <v>1127</v>
      </c>
      <c r="F27" s="375" t="s">
        <v>135</v>
      </c>
      <c r="G27" s="352" t="s">
        <v>1127</v>
      </c>
      <c r="H27" s="352" t="s">
        <v>1127</v>
      </c>
      <c r="I27" s="352" t="s">
        <v>1127</v>
      </c>
      <c r="J27" s="369" t="s">
        <v>1127</v>
      </c>
      <c r="K27" s="366" t="s">
        <v>1127</v>
      </c>
      <c r="L27" s="366" t="s">
        <v>1127</v>
      </c>
      <c r="M27" s="372" t="s">
        <v>1127</v>
      </c>
      <c r="N27" s="362" t="s">
        <v>1127</v>
      </c>
      <c r="O27" s="362" t="s">
        <v>1127</v>
      </c>
      <c r="P27" s="362" t="s">
        <v>1127</v>
      </c>
      <c r="Q27" s="362" t="s">
        <v>1127</v>
      </c>
      <c r="R27" s="373" t="s">
        <v>1127</v>
      </c>
      <c r="S27" s="374" t="s">
        <v>1127</v>
      </c>
      <c r="T27" s="376" t="s">
        <v>1127</v>
      </c>
      <c r="U27" s="376" t="s">
        <v>1127</v>
      </c>
      <c r="V27" s="366" t="s">
        <v>1127</v>
      </c>
      <c r="W27" s="366" t="s">
        <v>1127</v>
      </c>
      <c r="X27" s="375" t="s">
        <v>1127</v>
      </c>
      <c r="Y27" s="359"/>
      <c r="Z27" s="359"/>
    </row>
    <row r="28" spans="1:26" ht="285" customHeight="1">
      <c r="A28" s="350">
        <v>23</v>
      </c>
      <c r="B28" s="641"/>
      <c r="C28" s="641"/>
      <c r="D28" s="351" t="s">
        <v>1127</v>
      </c>
      <c r="E28" s="352" t="s">
        <v>1127</v>
      </c>
      <c r="F28" s="375" t="s">
        <v>166</v>
      </c>
      <c r="G28" s="352" t="s">
        <v>1127</v>
      </c>
      <c r="H28" s="352" t="s">
        <v>1127</v>
      </c>
      <c r="I28" s="352" t="s">
        <v>1127</v>
      </c>
      <c r="J28" s="369" t="s">
        <v>1127</v>
      </c>
      <c r="K28" s="366" t="s">
        <v>1127</v>
      </c>
      <c r="L28" s="366" t="s">
        <v>1127</v>
      </c>
      <c r="M28" s="372" t="s">
        <v>1127</v>
      </c>
      <c r="N28" s="362" t="s">
        <v>1127</v>
      </c>
      <c r="O28" s="362" t="s">
        <v>1127</v>
      </c>
      <c r="P28" s="362" t="s">
        <v>1127</v>
      </c>
      <c r="Q28" s="362" t="s">
        <v>1127</v>
      </c>
      <c r="R28" s="373" t="s">
        <v>1127</v>
      </c>
      <c r="S28" s="374" t="s">
        <v>1127</v>
      </c>
      <c r="T28" s="376" t="s">
        <v>1127</v>
      </c>
      <c r="U28" s="376" t="s">
        <v>1127</v>
      </c>
      <c r="V28" s="366" t="s">
        <v>1127</v>
      </c>
      <c r="W28" s="366" t="s">
        <v>1127</v>
      </c>
      <c r="X28" s="375" t="s">
        <v>1127</v>
      </c>
      <c r="Y28" s="359"/>
      <c r="Z28" s="359"/>
    </row>
    <row r="29" spans="1:26" ht="163.5" customHeight="1">
      <c r="A29" s="350">
        <v>24</v>
      </c>
      <c r="B29" s="351" t="s">
        <v>1127</v>
      </c>
      <c r="C29" s="352" t="s">
        <v>1127</v>
      </c>
      <c r="D29" s="351" t="s">
        <v>1127</v>
      </c>
      <c r="E29" s="352" t="s">
        <v>1127</v>
      </c>
      <c r="F29" s="375" t="s">
        <v>166</v>
      </c>
      <c r="G29" s="352" t="s">
        <v>1127</v>
      </c>
      <c r="H29" s="352" t="s">
        <v>1127</v>
      </c>
      <c r="I29" s="352" t="s">
        <v>1127</v>
      </c>
      <c r="J29" s="369" t="s">
        <v>1127</v>
      </c>
      <c r="K29" s="366" t="s">
        <v>1127</v>
      </c>
      <c r="L29" s="366" t="s">
        <v>1127</v>
      </c>
      <c r="M29" s="372" t="s">
        <v>1127</v>
      </c>
      <c r="N29" s="362" t="s">
        <v>1127</v>
      </c>
      <c r="O29" s="362" t="s">
        <v>1127</v>
      </c>
      <c r="P29" s="362" t="s">
        <v>1127</v>
      </c>
      <c r="Q29" s="362" t="s">
        <v>1127</v>
      </c>
      <c r="R29" s="373" t="s">
        <v>1127</v>
      </c>
      <c r="S29" s="374" t="s">
        <v>1127</v>
      </c>
      <c r="T29" s="376" t="s">
        <v>1127</v>
      </c>
      <c r="U29" s="376" t="s">
        <v>1127</v>
      </c>
      <c r="V29" s="366" t="s">
        <v>1127</v>
      </c>
      <c r="W29" s="366" t="s">
        <v>1127</v>
      </c>
      <c r="X29" s="375" t="s">
        <v>1127</v>
      </c>
      <c r="Y29" s="359"/>
      <c r="Z29" s="359"/>
    </row>
    <row r="30" spans="1:26" ht="127.5" customHeight="1">
      <c r="A30" s="350">
        <v>25</v>
      </c>
      <c r="B30" s="351" t="s">
        <v>1159</v>
      </c>
      <c r="C30" s="352" t="s">
        <v>1127</v>
      </c>
      <c r="D30" s="351" t="s">
        <v>1127</v>
      </c>
      <c r="E30" s="352" t="s">
        <v>1127</v>
      </c>
      <c r="F30" s="375" t="s">
        <v>166</v>
      </c>
      <c r="G30" s="352" t="s">
        <v>1127</v>
      </c>
      <c r="H30" s="352" t="s">
        <v>1127</v>
      </c>
      <c r="I30" s="352" t="s">
        <v>1127</v>
      </c>
      <c r="J30" s="369" t="s">
        <v>1127</v>
      </c>
      <c r="K30" s="366" t="s">
        <v>1127</v>
      </c>
      <c r="L30" s="366" t="s">
        <v>1127</v>
      </c>
      <c r="M30" s="372" t="s">
        <v>1127</v>
      </c>
      <c r="N30" s="362" t="s">
        <v>1127</v>
      </c>
      <c r="O30" s="362" t="s">
        <v>1127</v>
      </c>
      <c r="P30" s="362" t="s">
        <v>1127</v>
      </c>
      <c r="Q30" s="362" t="s">
        <v>1127</v>
      </c>
      <c r="R30" s="373" t="s">
        <v>1127</v>
      </c>
      <c r="S30" s="374" t="s">
        <v>1127</v>
      </c>
      <c r="T30" s="376" t="s">
        <v>1127</v>
      </c>
      <c r="U30" s="376" t="s">
        <v>1127</v>
      </c>
      <c r="V30" s="366" t="s">
        <v>1127</v>
      </c>
      <c r="W30" s="366" t="s">
        <v>1127</v>
      </c>
      <c r="X30" s="375" t="s">
        <v>1127</v>
      </c>
      <c r="Y30" s="359"/>
      <c r="Z30" s="359"/>
    </row>
    <row r="31" spans="1:26" ht="163.5" customHeight="1">
      <c r="A31" s="350">
        <v>26</v>
      </c>
      <c r="B31" s="351" t="s">
        <v>1160</v>
      </c>
      <c r="C31" s="684" t="s">
        <v>1127</v>
      </c>
      <c r="D31" s="351" t="s">
        <v>1127</v>
      </c>
      <c r="E31" s="352" t="s">
        <v>1127</v>
      </c>
      <c r="F31" s="375" t="s">
        <v>166</v>
      </c>
      <c r="G31" s="352" t="s">
        <v>1127</v>
      </c>
      <c r="H31" s="352" t="s">
        <v>1127</v>
      </c>
      <c r="I31" s="352" t="s">
        <v>1127</v>
      </c>
      <c r="J31" s="369" t="s">
        <v>1127</v>
      </c>
      <c r="K31" s="366" t="s">
        <v>1127</v>
      </c>
      <c r="L31" s="366" t="s">
        <v>1127</v>
      </c>
      <c r="M31" s="372" t="s">
        <v>1127</v>
      </c>
      <c r="N31" s="362" t="s">
        <v>1127</v>
      </c>
      <c r="O31" s="362" t="s">
        <v>1127</v>
      </c>
      <c r="P31" s="362" t="s">
        <v>1127</v>
      </c>
      <c r="Q31" s="362" t="s">
        <v>1127</v>
      </c>
      <c r="R31" s="373" t="s">
        <v>1127</v>
      </c>
      <c r="S31" s="374" t="s">
        <v>1127</v>
      </c>
      <c r="T31" s="376" t="s">
        <v>1127</v>
      </c>
      <c r="U31" s="376" t="s">
        <v>1127</v>
      </c>
      <c r="V31" s="366" t="s">
        <v>1127</v>
      </c>
      <c r="W31" s="366" t="s">
        <v>1127</v>
      </c>
      <c r="X31" s="375" t="s">
        <v>1127</v>
      </c>
      <c r="Y31" s="359"/>
      <c r="Z31" s="359"/>
    </row>
    <row r="32" spans="1:26" ht="127.5" customHeight="1">
      <c r="A32" s="350">
        <v>27</v>
      </c>
      <c r="B32" s="351" t="s">
        <v>1160</v>
      </c>
      <c r="C32" s="641"/>
      <c r="D32" s="351" t="s">
        <v>1127</v>
      </c>
      <c r="E32" s="352" t="s">
        <v>1127</v>
      </c>
      <c r="F32" s="375" t="s">
        <v>166</v>
      </c>
      <c r="G32" s="352" t="s">
        <v>1127</v>
      </c>
      <c r="H32" s="352" t="s">
        <v>1127</v>
      </c>
      <c r="I32" s="352" t="s">
        <v>1127</v>
      </c>
      <c r="J32" s="369" t="s">
        <v>1127</v>
      </c>
      <c r="K32" s="366" t="s">
        <v>1127</v>
      </c>
      <c r="L32" s="366" t="s">
        <v>1127</v>
      </c>
      <c r="M32" s="372" t="s">
        <v>1127</v>
      </c>
      <c r="N32" s="362" t="s">
        <v>1127</v>
      </c>
      <c r="O32" s="362" t="s">
        <v>1127</v>
      </c>
      <c r="P32" s="362" t="s">
        <v>1127</v>
      </c>
      <c r="Q32" s="362" t="s">
        <v>1127</v>
      </c>
      <c r="R32" s="373" t="s">
        <v>1127</v>
      </c>
      <c r="S32" s="374" t="s">
        <v>1127</v>
      </c>
      <c r="T32" s="376" t="s">
        <v>1127</v>
      </c>
      <c r="U32" s="376" t="s">
        <v>1127</v>
      </c>
      <c r="V32" s="366" t="s">
        <v>1127</v>
      </c>
      <c r="W32" s="366" t="s">
        <v>1127</v>
      </c>
      <c r="X32" s="375" t="s">
        <v>1127</v>
      </c>
      <c r="Y32" s="359"/>
      <c r="Z32" s="359"/>
    </row>
    <row r="33" spans="1:26" ht="163.5" customHeight="1">
      <c r="A33" s="350">
        <v>28</v>
      </c>
      <c r="B33" s="351" t="s">
        <v>1127</v>
      </c>
      <c r="C33" s="352" t="s">
        <v>1127</v>
      </c>
      <c r="D33" s="351" t="s">
        <v>1127</v>
      </c>
      <c r="E33" s="352" t="s">
        <v>1127</v>
      </c>
      <c r="F33" s="375" t="s">
        <v>166</v>
      </c>
      <c r="G33" s="352" t="s">
        <v>1127</v>
      </c>
      <c r="H33" s="352" t="s">
        <v>1127</v>
      </c>
      <c r="I33" s="352" t="s">
        <v>1127</v>
      </c>
      <c r="J33" s="369" t="s">
        <v>1127</v>
      </c>
      <c r="K33" s="366" t="s">
        <v>1127</v>
      </c>
      <c r="L33" s="366" t="s">
        <v>1127</v>
      </c>
      <c r="M33" s="372" t="s">
        <v>1127</v>
      </c>
      <c r="N33" s="362" t="s">
        <v>1127</v>
      </c>
      <c r="O33" s="362" t="s">
        <v>1127</v>
      </c>
      <c r="P33" s="362" t="s">
        <v>1127</v>
      </c>
      <c r="Q33" s="362" t="s">
        <v>1127</v>
      </c>
      <c r="R33" s="373" t="s">
        <v>1127</v>
      </c>
      <c r="S33" s="374" t="s">
        <v>1127</v>
      </c>
      <c r="T33" s="376" t="s">
        <v>1127</v>
      </c>
      <c r="U33" s="376" t="s">
        <v>1127</v>
      </c>
      <c r="V33" s="366" t="s">
        <v>1127</v>
      </c>
      <c r="W33" s="366" t="s">
        <v>1127</v>
      </c>
      <c r="X33" s="375" t="s">
        <v>1127</v>
      </c>
      <c r="Y33" s="359"/>
      <c r="Z33" s="359"/>
    </row>
    <row r="34" spans="1:26" ht="15.75" customHeight="1">
      <c r="A34" s="345"/>
      <c r="B34" s="378"/>
      <c r="C34" s="378"/>
      <c r="D34" s="378"/>
      <c r="E34" s="378"/>
      <c r="F34" s="345"/>
      <c r="G34" s="345"/>
      <c r="H34" s="345"/>
      <c r="I34" s="345"/>
      <c r="J34" s="345"/>
      <c r="K34" s="345"/>
      <c r="L34" s="345"/>
      <c r="M34" s="345"/>
      <c r="N34" s="345"/>
      <c r="O34" s="345"/>
      <c r="P34" s="345"/>
      <c r="Q34" s="345"/>
      <c r="R34" s="345"/>
      <c r="S34" s="345"/>
      <c r="T34" s="345"/>
      <c r="U34" s="345"/>
      <c r="V34" s="378"/>
      <c r="W34" s="378"/>
      <c r="X34" s="378"/>
      <c r="Y34" s="345"/>
      <c r="Z34" s="345"/>
    </row>
    <row r="35" spans="1:26" ht="15.75" customHeight="1">
      <c r="A35" s="345"/>
      <c r="B35" s="378"/>
      <c r="C35" s="378"/>
      <c r="D35" s="378"/>
      <c r="E35" s="378"/>
      <c r="F35" s="345"/>
      <c r="G35" s="345"/>
      <c r="H35" s="345"/>
      <c r="I35" s="345"/>
      <c r="J35" s="345"/>
      <c r="K35" s="345"/>
      <c r="L35" s="345"/>
      <c r="M35" s="345"/>
      <c r="N35" s="345"/>
      <c r="O35" s="345"/>
      <c r="P35" s="345"/>
      <c r="Q35" s="345"/>
      <c r="R35" s="345"/>
      <c r="S35" s="345"/>
      <c r="T35" s="345"/>
      <c r="U35" s="345"/>
      <c r="V35" s="378"/>
      <c r="W35" s="378"/>
      <c r="X35" s="378"/>
      <c r="Y35" s="345"/>
      <c r="Z35" s="345"/>
    </row>
    <row r="36" spans="1:26" ht="15.75" customHeight="1">
      <c r="A36" s="345"/>
      <c r="B36" s="378"/>
      <c r="C36" s="378"/>
      <c r="D36" s="378"/>
      <c r="E36" s="378"/>
      <c r="F36" s="345"/>
      <c r="G36" s="345"/>
      <c r="H36" s="345"/>
      <c r="I36" s="345"/>
      <c r="J36" s="345"/>
      <c r="K36" s="345"/>
      <c r="L36" s="345"/>
      <c r="M36" s="345"/>
      <c r="N36" s="345"/>
      <c r="O36" s="345"/>
      <c r="P36" s="345"/>
      <c r="Q36" s="345"/>
      <c r="R36" s="345"/>
      <c r="S36" s="345"/>
      <c r="T36" s="345"/>
      <c r="U36" s="345"/>
      <c r="V36" s="378"/>
      <c r="W36" s="378"/>
      <c r="X36" s="378"/>
      <c r="Y36" s="345"/>
      <c r="Z36" s="345"/>
    </row>
    <row r="37" spans="1:26" ht="15.75" customHeight="1">
      <c r="A37" s="345"/>
      <c r="B37" s="378"/>
      <c r="C37" s="378"/>
      <c r="D37" s="378"/>
      <c r="E37" s="378"/>
      <c r="F37" s="345"/>
      <c r="G37" s="345"/>
      <c r="H37" s="345"/>
      <c r="I37" s="345"/>
      <c r="J37" s="345"/>
      <c r="K37" s="345"/>
      <c r="L37" s="345"/>
      <c r="M37" s="345"/>
      <c r="N37" s="345"/>
      <c r="O37" s="345"/>
      <c r="P37" s="345"/>
      <c r="Q37" s="345"/>
      <c r="R37" s="345"/>
      <c r="S37" s="345"/>
      <c r="T37" s="345"/>
      <c r="U37" s="345"/>
      <c r="V37" s="378"/>
      <c r="W37" s="378"/>
      <c r="X37" s="378"/>
      <c r="Y37" s="345"/>
      <c r="Z37" s="345"/>
    </row>
    <row r="38" spans="1:26" ht="15.75" customHeight="1">
      <c r="A38" s="345"/>
      <c r="B38" s="378"/>
      <c r="C38" s="378"/>
      <c r="D38" s="378"/>
      <c r="E38" s="378"/>
      <c r="F38" s="345"/>
      <c r="G38" s="345"/>
      <c r="H38" s="345"/>
      <c r="I38" s="345"/>
      <c r="J38" s="345"/>
      <c r="K38" s="345"/>
      <c r="L38" s="345"/>
      <c r="M38" s="345"/>
      <c r="N38" s="345"/>
      <c r="O38" s="345"/>
      <c r="P38" s="345"/>
      <c r="Q38" s="345"/>
      <c r="R38" s="345"/>
      <c r="S38" s="345"/>
      <c r="T38" s="345"/>
      <c r="U38" s="345"/>
      <c r="V38" s="378"/>
      <c r="W38" s="378"/>
      <c r="X38" s="378"/>
      <c r="Y38" s="345"/>
      <c r="Z38" s="345"/>
    </row>
    <row r="39" spans="1:26" ht="15.75" customHeight="1">
      <c r="A39" s="345"/>
      <c r="B39" s="378"/>
      <c r="C39" s="378"/>
      <c r="D39" s="378"/>
      <c r="E39" s="378"/>
      <c r="F39" s="345"/>
      <c r="G39" s="345"/>
      <c r="H39" s="345"/>
      <c r="I39" s="345"/>
      <c r="J39" s="345"/>
      <c r="K39" s="345"/>
      <c r="L39" s="345"/>
      <c r="M39" s="345"/>
      <c r="N39" s="345"/>
      <c r="O39" s="345"/>
      <c r="P39" s="345"/>
      <c r="Q39" s="345"/>
      <c r="R39" s="345"/>
      <c r="S39" s="345"/>
      <c r="T39" s="345"/>
      <c r="U39" s="345"/>
      <c r="V39" s="378"/>
      <c r="W39" s="378"/>
      <c r="X39" s="378"/>
      <c r="Y39" s="345"/>
      <c r="Z39" s="345"/>
    </row>
    <row r="40" spans="1:26" ht="15.75" customHeight="1">
      <c r="A40" s="345"/>
      <c r="B40" s="378"/>
      <c r="C40" s="378"/>
      <c r="D40" s="378"/>
      <c r="E40" s="378"/>
      <c r="F40" s="345"/>
      <c r="G40" s="345"/>
      <c r="H40" s="345"/>
      <c r="I40" s="345"/>
      <c r="J40" s="345"/>
      <c r="K40" s="345"/>
      <c r="L40" s="345"/>
      <c r="M40" s="345"/>
      <c r="N40" s="345"/>
      <c r="O40" s="345"/>
      <c r="P40" s="345"/>
      <c r="Q40" s="345"/>
      <c r="R40" s="345"/>
      <c r="S40" s="345"/>
      <c r="T40" s="345"/>
      <c r="U40" s="345"/>
      <c r="V40" s="378"/>
      <c r="W40" s="378"/>
      <c r="X40" s="378"/>
      <c r="Y40" s="345"/>
      <c r="Z40" s="345"/>
    </row>
    <row r="41" spans="1:26" ht="15.75" customHeight="1">
      <c r="A41" s="345"/>
      <c r="B41" s="378"/>
      <c r="C41" s="378"/>
      <c r="D41" s="378"/>
      <c r="E41" s="378"/>
      <c r="F41" s="345"/>
      <c r="G41" s="345"/>
      <c r="H41" s="345"/>
      <c r="I41" s="345"/>
      <c r="J41" s="345"/>
      <c r="K41" s="345"/>
      <c r="L41" s="345"/>
      <c r="M41" s="345"/>
      <c r="N41" s="345"/>
      <c r="O41" s="345"/>
      <c r="P41" s="345"/>
      <c r="Q41" s="345"/>
      <c r="R41" s="345"/>
      <c r="S41" s="345"/>
      <c r="T41" s="345"/>
      <c r="U41" s="345"/>
      <c r="V41" s="378"/>
      <c r="W41" s="378"/>
      <c r="X41" s="378"/>
      <c r="Y41" s="345"/>
      <c r="Z41" s="345"/>
    </row>
    <row r="42" spans="1:26" ht="15.75" customHeight="1">
      <c r="A42" s="345"/>
      <c r="B42" s="378"/>
      <c r="C42" s="378"/>
      <c r="D42" s="378"/>
      <c r="E42" s="378"/>
      <c r="F42" s="345"/>
      <c r="G42" s="345"/>
      <c r="H42" s="345"/>
      <c r="I42" s="345"/>
      <c r="J42" s="345"/>
      <c r="K42" s="345"/>
      <c r="L42" s="345"/>
      <c r="M42" s="345"/>
      <c r="N42" s="345"/>
      <c r="O42" s="345"/>
      <c r="P42" s="345"/>
      <c r="Q42" s="345"/>
      <c r="R42" s="345"/>
      <c r="S42" s="345"/>
      <c r="T42" s="345"/>
      <c r="U42" s="345"/>
      <c r="V42" s="378"/>
      <c r="W42" s="378"/>
      <c r="X42" s="378"/>
      <c r="Y42" s="345"/>
      <c r="Z42" s="345"/>
    </row>
    <row r="43" spans="1:26" ht="15.75" customHeight="1">
      <c r="A43" s="345"/>
      <c r="B43" s="378"/>
      <c r="C43" s="378"/>
      <c r="D43" s="378"/>
      <c r="E43" s="378"/>
      <c r="F43" s="345"/>
      <c r="G43" s="345"/>
      <c r="H43" s="345"/>
      <c r="I43" s="345"/>
      <c r="J43" s="345"/>
      <c r="K43" s="345"/>
      <c r="L43" s="345"/>
      <c r="M43" s="345"/>
      <c r="N43" s="345"/>
      <c r="O43" s="345"/>
      <c r="P43" s="345"/>
      <c r="Q43" s="345"/>
      <c r="R43" s="345"/>
      <c r="S43" s="345"/>
      <c r="T43" s="345"/>
      <c r="U43" s="345"/>
      <c r="V43" s="378"/>
      <c r="W43" s="378"/>
      <c r="X43" s="378"/>
      <c r="Y43" s="345"/>
      <c r="Z43" s="345"/>
    </row>
    <row r="44" spans="1:26" ht="15.75" customHeight="1">
      <c r="A44" s="345"/>
      <c r="B44" s="378"/>
      <c r="C44" s="378"/>
      <c r="D44" s="378"/>
      <c r="E44" s="378"/>
      <c r="F44" s="345"/>
      <c r="G44" s="345"/>
      <c r="H44" s="345"/>
      <c r="I44" s="345"/>
      <c r="J44" s="345"/>
      <c r="K44" s="345"/>
      <c r="L44" s="345"/>
      <c r="M44" s="345"/>
      <c r="N44" s="345"/>
      <c r="O44" s="345"/>
      <c r="P44" s="345"/>
      <c r="Q44" s="345"/>
      <c r="R44" s="345"/>
      <c r="S44" s="345"/>
      <c r="T44" s="345"/>
      <c r="U44" s="345"/>
      <c r="V44" s="378"/>
      <c r="W44" s="378"/>
      <c r="X44" s="378"/>
      <c r="Y44" s="345"/>
      <c r="Z44" s="345"/>
    </row>
    <row r="45" spans="1:26" ht="15.75" customHeight="1">
      <c r="A45" s="345"/>
      <c r="B45" s="378"/>
      <c r="C45" s="378"/>
      <c r="D45" s="378"/>
      <c r="E45" s="378"/>
      <c r="F45" s="345"/>
      <c r="G45" s="345"/>
      <c r="H45" s="345"/>
      <c r="I45" s="345"/>
      <c r="J45" s="345"/>
      <c r="K45" s="345"/>
      <c r="L45" s="345"/>
      <c r="M45" s="345"/>
      <c r="N45" s="345"/>
      <c r="O45" s="345"/>
      <c r="P45" s="345"/>
      <c r="Q45" s="345"/>
      <c r="R45" s="345"/>
      <c r="S45" s="345"/>
      <c r="T45" s="345"/>
      <c r="U45" s="345"/>
      <c r="V45" s="378"/>
      <c r="W45" s="378"/>
      <c r="X45" s="378"/>
      <c r="Y45" s="345"/>
      <c r="Z45" s="345"/>
    </row>
    <row r="46" spans="1:26" ht="15.75" customHeight="1">
      <c r="A46" s="345"/>
      <c r="B46" s="378"/>
      <c r="C46" s="378"/>
      <c r="D46" s="378"/>
      <c r="E46" s="378"/>
      <c r="F46" s="345"/>
      <c r="G46" s="345"/>
      <c r="H46" s="345"/>
      <c r="I46" s="345"/>
      <c r="J46" s="345"/>
      <c r="K46" s="345"/>
      <c r="L46" s="345"/>
      <c r="M46" s="345"/>
      <c r="N46" s="345"/>
      <c r="O46" s="345"/>
      <c r="P46" s="345"/>
      <c r="Q46" s="345"/>
      <c r="R46" s="345"/>
      <c r="S46" s="345"/>
      <c r="T46" s="345"/>
      <c r="U46" s="345"/>
      <c r="V46" s="378"/>
      <c r="W46" s="378"/>
      <c r="X46" s="378"/>
      <c r="Y46" s="345"/>
      <c r="Z46" s="345"/>
    </row>
    <row r="47" spans="1:26" ht="15.75" customHeight="1">
      <c r="A47" s="345"/>
      <c r="B47" s="378"/>
      <c r="C47" s="378"/>
      <c r="D47" s="378"/>
      <c r="E47" s="378"/>
      <c r="F47" s="345"/>
      <c r="G47" s="345"/>
      <c r="H47" s="345"/>
      <c r="I47" s="345"/>
      <c r="J47" s="345"/>
      <c r="K47" s="345"/>
      <c r="L47" s="345"/>
      <c r="M47" s="345"/>
      <c r="N47" s="345"/>
      <c r="O47" s="345"/>
      <c r="P47" s="345"/>
      <c r="Q47" s="345"/>
      <c r="R47" s="345"/>
      <c r="S47" s="345"/>
      <c r="T47" s="345"/>
      <c r="U47" s="345"/>
      <c r="V47" s="378"/>
      <c r="W47" s="378"/>
      <c r="X47" s="378"/>
      <c r="Y47" s="345"/>
      <c r="Z47" s="345"/>
    </row>
    <row r="48" spans="1:26" ht="15.75" customHeight="1">
      <c r="A48" s="345"/>
      <c r="B48" s="378"/>
      <c r="C48" s="378"/>
      <c r="D48" s="378"/>
      <c r="E48" s="378"/>
      <c r="F48" s="345"/>
      <c r="G48" s="345"/>
      <c r="H48" s="345"/>
      <c r="I48" s="345"/>
      <c r="J48" s="345"/>
      <c r="K48" s="345"/>
      <c r="L48" s="345"/>
      <c r="M48" s="345"/>
      <c r="N48" s="345"/>
      <c r="O48" s="345"/>
      <c r="P48" s="345"/>
      <c r="Q48" s="345"/>
      <c r="R48" s="345"/>
      <c r="S48" s="345"/>
      <c r="T48" s="345"/>
      <c r="U48" s="345"/>
      <c r="V48" s="378"/>
      <c r="W48" s="378"/>
      <c r="X48" s="378"/>
      <c r="Y48" s="345"/>
      <c r="Z48" s="345"/>
    </row>
    <row r="49" spans="1:26" ht="15.75" customHeight="1">
      <c r="A49" s="345"/>
      <c r="B49" s="378"/>
      <c r="C49" s="378"/>
      <c r="D49" s="378"/>
      <c r="E49" s="378"/>
      <c r="F49" s="345"/>
      <c r="G49" s="345"/>
      <c r="H49" s="345"/>
      <c r="I49" s="345"/>
      <c r="J49" s="345"/>
      <c r="K49" s="345"/>
      <c r="L49" s="345"/>
      <c r="M49" s="345"/>
      <c r="N49" s="345"/>
      <c r="O49" s="345"/>
      <c r="P49" s="345"/>
      <c r="Q49" s="345"/>
      <c r="R49" s="345"/>
      <c r="S49" s="345"/>
      <c r="T49" s="345"/>
      <c r="U49" s="345"/>
      <c r="V49" s="378"/>
      <c r="W49" s="378"/>
      <c r="X49" s="378"/>
      <c r="Y49" s="345"/>
      <c r="Z49" s="345"/>
    </row>
    <row r="50" spans="1:26" ht="15.75" customHeight="1">
      <c r="A50" s="345"/>
      <c r="B50" s="378"/>
      <c r="C50" s="378"/>
      <c r="D50" s="378"/>
      <c r="E50" s="378"/>
      <c r="F50" s="345"/>
      <c r="G50" s="345"/>
      <c r="H50" s="345"/>
      <c r="I50" s="345"/>
      <c r="J50" s="345"/>
      <c r="K50" s="345"/>
      <c r="L50" s="345"/>
      <c r="M50" s="345"/>
      <c r="N50" s="345"/>
      <c r="O50" s="345"/>
      <c r="P50" s="345"/>
      <c r="Q50" s="345"/>
      <c r="R50" s="345"/>
      <c r="S50" s="345"/>
      <c r="T50" s="345"/>
      <c r="U50" s="345"/>
      <c r="V50" s="378"/>
      <c r="W50" s="378"/>
      <c r="X50" s="378"/>
      <c r="Y50" s="345"/>
      <c r="Z50" s="345"/>
    </row>
    <row r="51" spans="1:26" ht="15.75" customHeight="1">
      <c r="A51" s="345"/>
      <c r="B51" s="378"/>
      <c r="C51" s="378"/>
      <c r="D51" s="378"/>
      <c r="E51" s="378"/>
      <c r="F51" s="345"/>
      <c r="G51" s="345"/>
      <c r="H51" s="345"/>
      <c r="I51" s="345"/>
      <c r="J51" s="345"/>
      <c r="K51" s="345"/>
      <c r="L51" s="345"/>
      <c r="M51" s="345"/>
      <c r="N51" s="345"/>
      <c r="O51" s="345"/>
      <c r="P51" s="345"/>
      <c r="Q51" s="345"/>
      <c r="R51" s="345"/>
      <c r="S51" s="345"/>
      <c r="T51" s="345"/>
      <c r="U51" s="345"/>
      <c r="V51" s="378"/>
      <c r="W51" s="378"/>
      <c r="X51" s="378"/>
      <c r="Y51" s="345"/>
      <c r="Z51" s="345"/>
    </row>
    <row r="52" spans="1:26" ht="15.75" customHeight="1">
      <c r="A52" s="345"/>
      <c r="B52" s="378"/>
      <c r="C52" s="378"/>
      <c r="D52" s="378"/>
      <c r="E52" s="378"/>
      <c r="F52" s="345"/>
      <c r="G52" s="345"/>
      <c r="H52" s="345"/>
      <c r="I52" s="345"/>
      <c r="J52" s="345"/>
      <c r="K52" s="345"/>
      <c r="L52" s="345"/>
      <c r="M52" s="345"/>
      <c r="N52" s="345"/>
      <c r="O52" s="345"/>
      <c r="P52" s="345"/>
      <c r="Q52" s="345"/>
      <c r="R52" s="345"/>
      <c r="S52" s="345"/>
      <c r="T52" s="345"/>
      <c r="U52" s="345"/>
      <c r="V52" s="378"/>
      <c r="W52" s="378"/>
      <c r="X52" s="378"/>
      <c r="Y52" s="345"/>
      <c r="Z52" s="345"/>
    </row>
    <row r="53" spans="1:26" ht="15.75" customHeight="1">
      <c r="A53" s="345"/>
      <c r="B53" s="378"/>
      <c r="C53" s="378"/>
      <c r="D53" s="378"/>
      <c r="E53" s="378"/>
      <c r="F53" s="345"/>
      <c r="G53" s="345"/>
      <c r="H53" s="345"/>
      <c r="I53" s="345"/>
      <c r="J53" s="345"/>
      <c r="K53" s="345"/>
      <c r="L53" s="345"/>
      <c r="M53" s="345"/>
      <c r="N53" s="345"/>
      <c r="O53" s="345"/>
      <c r="P53" s="345"/>
      <c r="Q53" s="345"/>
      <c r="R53" s="345"/>
      <c r="S53" s="345"/>
      <c r="T53" s="345"/>
      <c r="U53" s="345"/>
      <c r="V53" s="378"/>
      <c r="W53" s="378"/>
      <c r="X53" s="378"/>
      <c r="Y53" s="345"/>
      <c r="Z53" s="345"/>
    </row>
    <row r="54" spans="1:26" ht="15.75" customHeight="1">
      <c r="A54" s="345"/>
      <c r="B54" s="378"/>
      <c r="C54" s="378"/>
      <c r="D54" s="378"/>
      <c r="E54" s="378"/>
      <c r="F54" s="345"/>
      <c r="G54" s="345"/>
      <c r="H54" s="345"/>
      <c r="I54" s="345"/>
      <c r="J54" s="345"/>
      <c r="K54" s="345"/>
      <c r="L54" s="345"/>
      <c r="M54" s="345"/>
      <c r="N54" s="345"/>
      <c r="O54" s="345"/>
      <c r="P54" s="345"/>
      <c r="Q54" s="345"/>
      <c r="R54" s="345"/>
      <c r="S54" s="345"/>
      <c r="T54" s="345"/>
      <c r="U54" s="345"/>
      <c r="V54" s="378"/>
      <c r="W54" s="378"/>
      <c r="X54" s="378"/>
      <c r="Y54" s="345"/>
      <c r="Z54" s="345"/>
    </row>
    <row r="55" spans="1:26" ht="15.75" customHeight="1">
      <c r="A55" s="345"/>
      <c r="B55" s="378"/>
      <c r="C55" s="378"/>
      <c r="D55" s="378"/>
      <c r="E55" s="378"/>
      <c r="F55" s="345"/>
      <c r="G55" s="345"/>
      <c r="H55" s="345"/>
      <c r="I55" s="345"/>
      <c r="J55" s="345"/>
      <c r="K55" s="345"/>
      <c r="L55" s="345"/>
      <c r="M55" s="345"/>
      <c r="N55" s="345"/>
      <c r="O55" s="345"/>
      <c r="P55" s="345"/>
      <c r="Q55" s="345"/>
      <c r="R55" s="345"/>
      <c r="S55" s="345"/>
      <c r="T55" s="345"/>
      <c r="U55" s="345"/>
      <c r="V55" s="378"/>
      <c r="W55" s="378"/>
      <c r="X55" s="378"/>
      <c r="Y55" s="345"/>
      <c r="Z55" s="345"/>
    </row>
    <row r="56" spans="1:26" ht="15.75" customHeight="1">
      <c r="A56" s="345"/>
      <c r="B56" s="378"/>
      <c r="C56" s="378"/>
      <c r="D56" s="378"/>
      <c r="E56" s="378"/>
      <c r="F56" s="345"/>
      <c r="G56" s="345"/>
      <c r="H56" s="345"/>
      <c r="I56" s="345"/>
      <c r="J56" s="345"/>
      <c r="K56" s="345"/>
      <c r="L56" s="345"/>
      <c r="M56" s="345"/>
      <c r="N56" s="345"/>
      <c r="O56" s="345"/>
      <c r="P56" s="345"/>
      <c r="Q56" s="345"/>
      <c r="R56" s="345"/>
      <c r="S56" s="345"/>
      <c r="T56" s="345"/>
      <c r="U56" s="345"/>
      <c r="V56" s="378"/>
      <c r="W56" s="378"/>
      <c r="X56" s="378"/>
      <c r="Y56" s="345"/>
      <c r="Z56" s="345"/>
    </row>
    <row r="57" spans="1:26" ht="15.75" customHeight="1">
      <c r="A57" s="345"/>
      <c r="B57" s="378"/>
      <c r="C57" s="378"/>
      <c r="D57" s="378"/>
      <c r="E57" s="378"/>
      <c r="F57" s="345"/>
      <c r="G57" s="345"/>
      <c r="H57" s="345"/>
      <c r="I57" s="345"/>
      <c r="J57" s="345"/>
      <c r="K57" s="345"/>
      <c r="L57" s="345"/>
      <c r="M57" s="345"/>
      <c r="N57" s="345"/>
      <c r="O57" s="345"/>
      <c r="P57" s="345"/>
      <c r="Q57" s="345"/>
      <c r="R57" s="345"/>
      <c r="S57" s="345"/>
      <c r="T57" s="345"/>
      <c r="U57" s="345"/>
      <c r="V57" s="378"/>
      <c r="W57" s="378"/>
      <c r="X57" s="378"/>
      <c r="Y57" s="345"/>
      <c r="Z57" s="345"/>
    </row>
    <row r="58" spans="1:26" ht="15.75" customHeight="1">
      <c r="A58" s="345"/>
      <c r="B58" s="378"/>
      <c r="C58" s="378"/>
      <c r="D58" s="378"/>
      <c r="E58" s="378"/>
      <c r="F58" s="345"/>
      <c r="G58" s="345"/>
      <c r="H58" s="345"/>
      <c r="I58" s="345"/>
      <c r="J58" s="345"/>
      <c r="K58" s="345"/>
      <c r="L58" s="345"/>
      <c r="M58" s="345"/>
      <c r="N58" s="345"/>
      <c r="O58" s="345"/>
      <c r="P58" s="345"/>
      <c r="Q58" s="345"/>
      <c r="R58" s="345"/>
      <c r="S58" s="345"/>
      <c r="T58" s="345"/>
      <c r="U58" s="345"/>
      <c r="V58" s="378"/>
      <c r="W58" s="378"/>
      <c r="X58" s="378"/>
      <c r="Y58" s="345"/>
      <c r="Z58" s="345"/>
    </row>
    <row r="59" spans="1:26" ht="15.75" customHeight="1">
      <c r="A59" s="345"/>
      <c r="B59" s="378"/>
      <c r="C59" s="378"/>
      <c r="D59" s="378"/>
      <c r="E59" s="378"/>
      <c r="F59" s="345"/>
      <c r="G59" s="345"/>
      <c r="H59" s="345"/>
      <c r="I59" s="345"/>
      <c r="J59" s="345"/>
      <c r="K59" s="345"/>
      <c r="L59" s="345"/>
      <c r="M59" s="345"/>
      <c r="N59" s="345"/>
      <c r="O59" s="345"/>
      <c r="P59" s="345"/>
      <c r="Q59" s="345"/>
      <c r="R59" s="345"/>
      <c r="S59" s="345"/>
      <c r="T59" s="345"/>
      <c r="U59" s="345"/>
      <c r="V59" s="378"/>
      <c r="W59" s="378"/>
      <c r="X59" s="378"/>
      <c r="Y59" s="345"/>
      <c r="Z59" s="345"/>
    </row>
    <row r="60" spans="1:26" ht="15.75" customHeight="1">
      <c r="A60" s="345"/>
      <c r="B60" s="378"/>
      <c r="C60" s="378"/>
      <c r="D60" s="378"/>
      <c r="E60" s="378"/>
      <c r="F60" s="345"/>
      <c r="G60" s="345"/>
      <c r="H60" s="345"/>
      <c r="I60" s="345"/>
      <c r="J60" s="345"/>
      <c r="K60" s="345"/>
      <c r="L60" s="345"/>
      <c r="M60" s="345"/>
      <c r="N60" s="345"/>
      <c r="O60" s="345"/>
      <c r="P60" s="345"/>
      <c r="Q60" s="345"/>
      <c r="R60" s="345"/>
      <c r="S60" s="345"/>
      <c r="T60" s="345"/>
      <c r="U60" s="345"/>
      <c r="V60" s="378"/>
      <c r="W60" s="378"/>
      <c r="X60" s="378"/>
      <c r="Y60" s="345"/>
      <c r="Z60" s="345"/>
    </row>
    <row r="61" spans="1:26" ht="15.75" customHeight="1">
      <c r="A61" s="345"/>
      <c r="B61" s="378"/>
      <c r="C61" s="378"/>
      <c r="D61" s="378"/>
      <c r="E61" s="378"/>
      <c r="F61" s="345"/>
      <c r="G61" s="345"/>
      <c r="H61" s="345"/>
      <c r="I61" s="345"/>
      <c r="J61" s="345"/>
      <c r="K61" s="345"/>
      <c r="L61" s="345"/>
      <c r="M61" s="345"/>
      <c r="N61" s="345"/>
      <c r="O61" s="345"/>
      <c r="P61" s="345"/>
      <c r="Q61" s="345"/>
      <c r="R61" s="345"/>
      <c r="S61" s="345"/>
      <c r="T61" s="345"/>
      <c r="U61" s="345"/>
      <c r="V61" s="378"/>
      <c r="W61" s="378"/>
      <c r="X61" s="378"/>
      <c r="Y61" s="345"/>
      <c r="Z61" s="345"/>
    </row>
    <row r="62" spans="1:26" ht="15.75" customHeight="1">
      <c r="A62" s="345"/>
      <c r="B62" s="378"/>
      <c r="C62" s="378"/>
      <c r="D62" s="378"/>
      <c r="E62" s="378"/>
      <c r="F62" s="345"/>
      <c r="G62" s="345"/>
      <c r="H62" s="345"/>
      <c r="I62" s="345"/>
      <c r="J62" s="345"/>
      <c r="K62" s="345"/>
      <c r="L62" s="345"/>
      <c r="M62" s="345"/>
      <c r="N62" s="345"/>
      <c r="O62" s="345"/>
      <c r="P62" s="345"/>
      <c r="Q62" s="345"/>
      <c r="R62" s="345"/>
      <c r="S62" s="345"/>
      <c r="T62" s="345"/>
      <c r="U62" s="345"/>
      <c r="V62" s="378"/>
      <c r="W62" s="378"/>
      <c r="X62" s="378"/>
      <c r="Y62" s="345"/>
      <c r="Z62" s="345"/>
    </row>
    <row r="63" spans="1:26" ht="15.75" customHeight="1">
      <c r="A63" s="345"/>
      <c r="B63" s="378"/>
      <c r="C63" s="378"/>
      <c r="D63" s="378"/>
      <c r="E63" s="378"/>
      <c r="F63" s="345"/>
      <c r="G63" s="345"/>
      <c r="H63" s="345"/>
      <c r="I63" s="345"/>
      <c r="J63" s="345"/>
      <c r="K63" s="345"/>
      <c r="L63" s="345"/>
      <c r="M63" s="345"/>
      <c r="N63" s="345"/>
      <c r="O63" s="345"/>
      <c r="P63" s="345"/>
      <c r="Q63" s="345"/>
      <c r="R63" s="345"/>
      <c r="S63" s="345"/>
      <c r="T63" s="345"/>
      <c r="U63" s="345"/>
      <c r="V63" s="378"/>
      <c r="W63" s="378"/>
      <c r="X63" s="378"/>
      <c r="Y63" s="345"/>
      <c r="Z63" s="345"/>
    </row>
    <row r="64" spans="1:26" ht="15.75" customHeight="1">
      <c r="A64" s="345"/>
      <c r="B64" s="378"/>
      <c r="C64" s="378"/>
      <c r="D64" s="378"/>
      <c r="E64" s="378"/>
      <c r="F64" s="345"/>
      <c r="G64" s="345"/>
      <c r="H64" s="345"/>
      <c r="I64" s="345"/>
      <c r="J64" s="345"/>
      <c r="K64" s="345"/>
      <c r="L64" s="345"/>
      <c r="M64" s="345"/>
      <c r="N64" s="345"/>
      <c r="O64" s="345"/>
      <c r="P64" s="345"/>
      <c r="Q64" s="345"/>
      <c r="R64" s="345"/>
      <c r="S64" s="345"/>
      <c r="T64" s="345"/>
      <c r="U64" s="345"/>
      <c r="V64" s="378"/>
      <c r="W64" s="378"/>
      <c r="X64" s="378"/>
      <c r="Y64" s="345"/>
      <c r="Z64" s="345"/>
    </row>
    <row r="65" spans="1:26" ht="15.75" customHeight="1">
      <c r="A65" s="345"/>
      <c r="B65" s="378"/>
      <c r="C65" s="378"/>
      <c r="D65" s="378"/>
      <c r="E65" s="378"/>
      <c r="F65" s="345"/>
      <c r="G65" s="345"/>
      <c r="H65" s="345"/>
      <c r="I65" s="345"/>
      <c r="J65" s="345"/>
      <c r="K65" s="345"/>
      <c r="L65" s="345"/>
      <c r="M65" s="345"/>
      <c r="N65" s="345"/>
      <c r="O65" s="345"/>
      <c r="P65" s="345"/>
      <c r="Q65" s="345"/>
      <c r="R65" s="345"/>
      <c r="S65" s="345"/>
      <c r="T65" s="345"/>
      <c r="U65" s="345"/>
      <c r="V65" s="378"/>
      <c r="W65" s="378"/>
      <c r="X65" s="378"/>
      <c r="Y65" s="345"/>
      <c r="Z65" s="345"/>
    </row>
    <row r="66" spans="1:26" ht="15.75" customHeight="1">
      <c r="A66" s="345"/>
      <c r="B66" s="378"/>
      <c r="C66" s="378"/>
      <c r="D66" s="378"/>
      <c r="E66" s="378"/>
      <c r="F66" s="345"/>
      <c r="G66" s="345"/>
      <c r="H66" s="345"/>
      <c r="I66" s="345"/>
      <c r="J66" s="345"/>
      <c r="K66" s="345"/>
      <c r="L66" s="345"/>
      <c r="M66" s="345"/>
      <c r="N66" s="345"/>
      <c r="O66" s="345"/>
      <c r="P66" s="345"/>
      <c r="Q66" s="345"/>
      <c r="R66" s="345"/>
      <c r="S66" s="345"/>
      <c r="T66" s="345"/>
      <c r="U66" s="345"/>
      <c r="V66" s="378"/>
      <c r="W66" s="378"/>
      <c r="X66" s="378"/>
      <c r="Y66" s="345"/>
      <c r="Z66" s="345"/>
    </row>
    <row r="67" spans="1:26" ht="15.75" customHeight="1">
      <c r="A67" s="345"/>
      <c r="B67" s="378"/>
      <c r="C67" s="378"/>
      <c r="D67" s="378"/>
      <c r="E67" s="378"/>
      <c r="F67" s="345"/>
      <c r="G67" s="345"/>
      <c r="H67" s="345"/>
      <c r="I67" s="345"/>
      <c r="J67" s="345"/>
      <c r="K67" s="345"/>
      <c r="L67" s="345"/>
      <c r="M67" s="345"/>
      <c r="N67" s="345"/>
      <c r="O67" s="345"/>
      <c r="P67" s="345"/>
      <c r="Q67" s="345"/>
      <c r="R67" s="345"/>
      <c r="S67" s="345"/>
      <c r="T67" s="345"/>
      <c r="U67" s="345"/>
      <c r="V67" s="378"/>
      <c r="W67" s="378"/>
      <c r="X67" s="378"/>
      <c r="Y67" s="345"/>
      <c r="Z67" s="345"/>
    </row>
    <row r="68" spans="1:26" ht="15.75" customHeight="1">
      <c r="A68" s="345"/>
      <c r="B68" s="378"/>
      <c r="C68" s="378"/>
      <c r="D68" s="378"/>
      <c r="E68" s="378"/>
      <c r="F68" s="345"/>
      <c r="G68" s="345"/>
      <c r="H68" s="345"/>
      <c r="I68" s="345"/>
      <c r="J68" s="345"/>
      <c r="K68" s="345"/>
      <c r="L68" s="345"/>
      <c r="M68" s="345"/>
      <c r="N68" s="345"/>
      <c r="O68" s="345"/>
      <c r="P68" s="345"/>
      <c r="Q68" s="345"/>
      <c r="R68" s="345"/>
      <c r="S68" s="345"/>
      <c r="T68" s="345"/>
      <c r="U68" s="345"/>
      <c r="V68" s="378"/>
      <c r="W68" s="378"/>
      <c r="X68" s="378"/>
      <c r="Y68" s="345"/>
      <c r="Z68" s="345"/>
    </row>
    <row r="69" spans="1:26" ht="15.75" customHeight="1">
      <c r="A69" s="345"/>
      <c r="B69" s="378"/>
      <c r="C69" s="378"/>
      <c r="D69" s="378"/>
      <c r="E69" s="378"/>
      <c r="F69" s="345"/>
      <c r="G69" s="345"/>
      <c r="H69" s="345"/>
      <c r="I69" s="345"/>
      <c r="J69" s="345"/>
      <c r="K69" s="345"/>
      <c r="L69" s="345"/>
      <c r="M69" s="345"/>
      <c r="N69" s="345"/>
      <c r="O69" s="345"/>
      <c r="P69" s="345"/>
      <c r="Q69" s="345"/>
      <c r="R69" s="345"/>
      <c r="S69" s="345"/>
      <c r="T69" s="345"/>
      <c r="U69" s="345"/>
      <c r="V69" s="378"/>
      <c r="W69" s="378"/>
      <c r="X69" s="378"/>
      <c r="Y69" s="345"/>
      <c r="Z69" s="345"/>
    </row>
    <row r="70" spans="1:26" ht="15.75" customHeight="1">
      <c r="A70" s="345"/>
      <c r="B70" s="378"/>
      <c r="C70" s="378"/>
      <c r="D70" s="378"/>
      <c r="E70" s="378"/>
      <c r="F70" s="345"/>
      <c r="G70" s="345"/>
      <c r="H70" s="345"/>
      <c r="I70" s="345"/>
      <c r="J70" s="345"/>
      <c r="K70" s="345"/>
      <c r="L70" s="345"/>
      <c r="M70" s="345"/>
      <c r="N70" s="345"/>
      <c r="O70" s="345"/>
      <c r="P70" s="345"/>
      <c r="Q70" s="345"/>
      <c r="R70" s="345"/>
      <c r="S70" s="345"/>
      <c r="T70" s="345"/>
      <c r="U70" s="345"/>
      <c r="V70" s="378"/>
      <c r="W70" s="378"/>
      <c r="X70" s="378"/>
      <c r="Y70" s="345"/>
      <c r="Z70" s="345"/>
    </row>
    <row r="71" spans="1:26" ht="15.75" customHeight="1">
      <c r="A71" s="345"/>
      <c r="B71" s="378"/>
      <c r="C71" s="378"/>
      <c r="D71" s="378"/>
      <c r="E71" s="378"/>
      <c r="F71" s="345"/>
      <c r="G71" s="345"/>
      <c r="H71" s="345"/>
      <c r="I71" s="345"/>
      <c r="J71" s="345"/>
      <c r="K71" s="345"/>
      <c r="L71" s="345"/>
      <c r="M71" s="345"/>
      <c r="N71" s="345"/>
      <c r="O71" s="345"/>
      <c r="P71" s="345"/>
      <c r="Q71" s="345"/>
      <c r="R71" s="345"/>
      <c r="S71" s="345"/>
      <c r="T71" s="345"/>
      <c r="U71" s="345"/>
      <c r="V71" s="378"/>
      <c r="W71" s="378"/>
      <c r="X71" s="378"/>
      <c r="Y71" s="345"/>
      <c r="Z71" s="345"/>
    </row>
    <row r="72" spans="1:26" ht="15.75" customHeight="1">
      <c r="A72" s="345"/>
      <c r="B72" s="378"/>
      <c r="C72" s="378"/>
      <c r="D72" s="378"/>
      <c r="E72" s="378"/>
      <c r="F72" s="345"/>
      <c r="G72" s="345"/>
      <c r="H72" s="345"/>
      <c r="I72" s="345"/>
      <c r="J72" s="345"/>
      <c r="K72" s="345"/>
      <c r="L72" s="345"/>
      <c r="M72" s="345"/>
      <c r="N72" s="345"/>
      <c r="O72" s="345"/>
      <c r="P72" s="345"/>
      <c r="Q72" s="345"/>
      <c r="R72" s="345"/>
      <c r="S72" s="345"/>
      <c r="T72" s="345"/>
      <c r="U72" s="345"/>
      <c r="V72" s="378"/>
      <c r="W72" s="378"/>
      <c r="X72" s="378"/>
      <c r="Y72" s="345"/>
      <c r="Z72" s="345"/>
    </row>
    <row r="73" spans="1:26" ht="15.75" customHeight="1">
      <c r="A73" s="345"/>
      <c r="B73" s="378"/>
      <c r="C73" s="378"/>
      <c r="D73" s="378"/>
      <c r="E73" s="378"/>
      <c r="F73" s="345"/>
      <c r="G73" s="345"/>
      <c r="H73" s="345"/>
      <c r="I73" s="345"/>
      <c r="J73" s="345"/>
      <c r="K73" s="345"/>
      <c r="L73" s="345"/>
      <c r="M73" s="345"/>
      <c r="N73" s="345"/>
      <c r="O73" s="345"/>
      <c r="P73" s="345"/>
      <c r="Q73" s="345"/>
      <c r="R73" s="345"/>
      <c r="S73" s="345"/>
      <c r="T73" s="345"/>
      <c r="U73" s="345"/>
      <c r="V73" s="378"/>
      <c r="W73" s="378"/>
      <c r="X73" s="378"/>
      <c r="Y73" s="345"/>
      <c r="Z73" s="345"/>
    </row>
    <row r="74" spans="1:26" ht="15.75" customHeight="1">
      <c r="A74" s="345"/>
      <c r="B74" s="378"/>
      <c r="C74" s="378"/>
      <c r="D74" s="378"/>
      <c r="E74" s="378"/>
      <c r="F74" s="345"/>
      <c r="G74" s="345"/>
      <c r="H74" s="345"/>
      <c r="I74" s="345"/>
      <c r="J74" s="345"/>
      <c r="K74" s="345"/>
      <c r="L74" s="345"/>
      <c r="M74" s="345"/>
      <c r="N74" s="345"/>
      <c r="O74" s="345"/>
      <c r="P74" s="345"/>
      <c r="Q74" s="345"/>
      <c r="R74" s="345"/>
      <c r="S74" s="345"/>
      <c r="T74" s="345"/>
      <c r="U74" s="345"/>
      <c r="V74" s="378"/>
      <c r="W74" s="378"/>
      <c r="X74" s="378"/>
      <c r="Y74" s="345"/>
      <c r="Z74" s="345"/>
    </row>
    <row r="75" spans="1:26" ht="15.75" customHeight="1">
      <c r="A75" s="345"/>
      <c r="B75" s="378"/>
      <c r="C75" s="378"/>
      <c r="D75" s="378"/>
      <c r="E75" s="378"/>
      <c r="F75" s="345"/>
      <c r="G75" s="345"/>
      <c r="H75" s="345"/>
      <c r="I75" s="345"/>
      <c r="J75" s="345"/>
      <c r="K75" s="345"/>
      <c r="L75" s="345"/>
      <c r="M75" s="345"/>
      <c r="N75" s="345"/>
      <c r="O75" s="345"/>
      <c r="P75" s="345"/>
      <c r="Q75" s="345"/>
      <c r="R75" s="345"/>
      <c r="S75" s="345"/>
      <c r="T75" s="345"/>
      <c r="U75" s="345"/>
      <c r="V75" s="378"/>
      <c r="W75" s="378"/>
      <c r="X75" s="378"/>
      <c r="Y75" s="345"/>
      <c r="Z75" s="345"/>
    </row>
    <row r="76" spans="1:26" ht="15.75" customHeight="1">
      <c r="A76" s="345"/>
      <c r="B76" s="378"/>
      <c r="C76" s="378"/>
      <c r="D76" s="378"/>
      <c r="E76" s="378"/>
      <c r="F76" s="345"/>
      <c r="G76" s="345"/>
      <c r="H76" s="345"/>
      <c r="I76" s="345"/>
      <c r="J76" s="345"/>
      <c r="K76" s="345"/>
      <c r="L76" s="345"/>
      <c r="M76" s="345"/>
      <c r="N76" s="345"/>
      <c r="O76" s="345"/>
      <c r="P76" s="345"/>
      <c r="Q76" s="345"/>
      <c r="R76" s="345"/>
      <c r="S76" s="345"/>
      <c r="T76" s="345"/>
      <c r="U76" s="345"/>
      <c r="V76" s="378"/>
      <c r="W76" s="378"/>
      <c r="X76" s="378"/>
      <c r="Y76" s="345"/>
      <c r="Z76" s="345"/>
    </row>
    <row r="77" spans="1:26" ht="15.75" customHeight="1">
      <c r="A77" s="345"/>
      <c r="B77" s="378"/>
      <c r="C77" s="378"/>
      <c r="D77" s="378"/>
      <c r="E77" s="378"/>
      <c r="F77" s="345"/>
      <c r="G77" s="345"/>
      <c r="H77" s="345"/>
      <c r="I77" s="345"/>
      <c r="J77" s="345"/>
      <c r="K77" s="345"/>
      <c r="L77" s="345"/>
      <c r="M77" s="345"/>
      <c r="N77" s="345"/>
      <c r="O77" s="345"/>
      <c r="P77" s="345"/>
      <c r="Q77" s="345"/>
      <c r="R77" s="345"/>
      <c r="S77" s="345"/>
      <c r="T77" s="345"/>
      <c r="U77" s="345"/>
      <c r="V77" s="378"/>
      <c r="W77" s="378"/>
      <c r="X77" s="378"/>
      <c r="Y77" s="345"/>
      <c r="Z77" s="345"/>
    </row>
    <row r="78" spans="1:26" ht="15.75" customHeight="1">
      <c r="A78" s="345"/>
      <c r="B78" s="378"/>
      <c r="C78" s="378"/>
      <c r="D78" s="378"/>
      <c r="E78" s="378"/>
      <c r="F78" s="345"/>
      <c r="G78" s="345"/>
      <c r="H78" s="345"/>
      <c r="I78" s="345"/>
      <c r="J78" s="345"/>
      <c r="K78" s="345"/>
      <c r="L78" s="345"/>
      <c r="M78" s="345"/>
      <c r="N78" s="345"/>
      <c r="O78" s="345"/>
      <c r="P78" s="345"/>
      <c r="Q78" s="345"/>
      <c r="R78" s="345"/>
      <c r="S78" s="345"/>
      <c r="T78" s="345"/>
      <c r="U78" s="345"/>
      <c r="V78" s="378"/>
      <c r="W78" s="378"/>
      <c r="X78" s="378"/>
      <c r="Y78" s="345"/>
      <c r="Z78" s="345"/>
    </row>
    <row r="79" spans="1:26" ht="15.75" customHeight="1">
      <c r="A79" s="345"/>
      <c r="B79" s="378"/>
      <c r="C79" s="378"/>
      <c r="D79" s="378"/>
      <c r="E79" s="378"/>
      <c r="F79" s="345"/>
      <c r="G79" s="345"/>
      <c r="H79" s="345"/>
      <c r="I79" s="345"/>
      <c r="J79" s="345"/>
      <c r="K79" s="345"/>
      <c r="L79" s="345"/>
      <c r="M79" s="345"/>
      <c r="N79" s="345"/>
      <c r="O79" s="345"/>
      <c r="P79" s="345"/>
      <c r="Q79" s="345"/>
      <c r="R79" s="345"/>
      <c r="S79" s="345"/>
      <c r="T79" s="345"/>
      <c r="U79" s="345"/>
      <c r="V79" s="378"/>
      <c r="W79" s="378"/>
      <c r="X79" s="378"/>
      <c r="Y79" s="345"/>
      <c r="Z79" s="345"/>
    </row>
    <row r="80" spans="1:26" ht="15.75" customHeight="1">
      <c r="A80" s="345"/>
      <c r="B80" s="378"/>
      <c r="C80" s="378"/>
      <c r="D80" s="378"/>
      <c r="E80" s="378"/>
      <c r="F80" s="345"/>
      <c r="G80" s="345"/>
      <c r="H80" s="345"/>
      <c r="I80" s="345"/>
      <c r="J80" s="345"/>
      <c r="K80" s="345"/>
      <c r="L80" s="345"/>
      <c r="M80" s="345"/>
      <c r="N80" s="345"/>
      <c r="O80" s="345"/>
      <c r="P80" s="345"/>
      <c r="Q80" s="345"/>
      <c r="R80" s="345"/>
      <c r="S80" s="345"/>
      <c r="T80" s="345"/>
      <c r="U80" s="345"/>
      <c r="V80" s="378"/>
      <c r="W80" s="378"/>
      <c r="X80" s="378"/>
      <c r="Y80" s="345"/>
      <c r="Z80" s="345"/>
    </row>
    <row r="81" spans="1:26" ht="15.75" customHeight="1">
      <c r="A81" s="345"/>
      <c r="B81" s="378"/>
      <c r="C81" s="378"/>
      <c r="D81" s="378"/>
      <c r="E81" s="378"/>
      <c r="F81" s="345"/>
      <c r="G81" s="345"/>
      <c r="H81" s="345"/>
      <c r="I81" s="345"/>
      <c r="J81" s="345"/>
      <c r="K81" s="345"/>
      <c r="L81" s="345"/>
      <c r="M81" s="345"/>
      <c r="N81" s="345"/>
      <c r="O81" s="345"/>
      <c r="P81" s="345"/>
      <c r="Q81" s="345"/>
      <c r="R81" s="345"/>
      <c r="S81" s="345"/>
      <c r="T81" s="345"/>
      <c r="U81" s="345"/>
      <c r="V81" s="378"/>
      <c r="W81" s="378"/>
      <c r="X81" s="378"/>
      <c r="Y81" s="345"/>
      <c r="Z81" s="345"/>
    </row>
    <row r="82" spans="1:26" ht="15.75" customHeight="1">
      <c r="A82" s="345"/>
      <c r="B82" s="378"/>
      <c r="C82" s="378"/>
      <c r="D82" s="378"/>
      <c r="E82" s="378"/>
      <c r="F82" s="345"/>
      <c r="G82" s="345"/>
      <c r="H82" s="345"/>
      <c r="I82" s="345"/>
      <c r="J82" s="345"/>
      <c r="K82" s="345"/>
      <c r="L82" s="345"/>
      <c r="M82" s="345"/>
      <c r="N82" s="345"/>
      <c r="O82" s="345"/>
      <c r="P82" s="345"/>
      <c r="Q82" s="345"/>
      <c r="R82" s="345"/>
      <c r="S82" s="345"/>
      <c r="T82" s="345"/>
      <c r="U82" s="345"/>
      <c r="V82" s="378"/>
      <c r="W82" s="378"/>
      <c r="X82" s="378"/>
      <c r="Y82" s="345"/>
      <c r="Z82" s="345"/>
    </row>
    <row r="83" spans="1:26" ht="15.75" customHeight="1">
      <c r="A83" s="345"/>
      <c r="B83" s="378"/>
      <c r="C83" s="378"/>
      <c r="D83" s="378"/>
      <c r="E83" s="378"/>
      <c r="F83" s="345"/>
      <c r="G83" s="345"/>
      <c r="H83" s="345"/>
      <c r="I83" s="345"/>
      <c r="J83" s="345"/>
      <c r="K83" s="345"/>
      <c r="L83" s="345"/>
      <c r="M83" s="345"/>
      <c r="N83" s="345"/>
      <c r="O83" s="345"/>
      <c r="P83" s="345"/>
      <c r="Q83" s="345"/>
      <c r="R83" s="345"/>
      <c r="S83" s="345"/>
      <c r="T83" s="345"/>
      <c r="U83" s="345"/>
      <c r="V83" s="378"/>
      <c r="W83" s="378"/>
      <c r="X83" s="378"/>
      <c r="Y83" s="345"/>
      <c r="Z83" s="345"/>
    </row>
    <row r="84" spans="1:26" ht="15.75" customHeight="1">
      <c r="A84" s="345"/>
      <c r="B84" s="378"/>
      <c r="C84" s="378"/>
      <c r="D84" s="378"/>
      <c r="E84" s="378"/>
      <c r="F84" s="345"/>
      <c r="G84" s="345"/>
      <c r="H84" s="345"/>
      <c r="I84" s="345"/>
      <c r="J84" s="345"/>
      <c r="K84" s="345"/>
      <c r="L84" s="345"/>
      <c r="M84" s="345"/>
      <c r="N84" s="345"/>
      <c r="O84" s="345"/>
      <c r="P84" s="345"/>
      <c r="Q84" s="345"/>
      <c r="R84" s="345"/>
      <c r="S84" s="345"/>
      <c r="T84" s="345"/>
      <c r="U84" s="345"/>
      <c r="V84" s="378"/>
      <c r="W84" s="378"/>
      <c r="X84" s="378"/>
      <c r="Y84" s="345"/>
      <c r="Z84" s="345"/>
    </row>
    <row r="85" spans="1:26" ht="15.75" customHeight="1">
      <c r="A85" s="345"/>
      <c r="B85" s="378"/>
      <c r="C85" s="378"/>
      <c r="D85" s="378"/>
      <c r="E85" s="378"/>
      <c r="F85" s="345"/>
      <c r="G85" s="345"/>
      <c r="H85" s="345"/>
      <c r="I85" s="345"/>
      <c r="J85" s="345"/>
      <c r="K85" s="345"/>
      <c r="L85" s="345"/>
      <c r="M85" s="345"/>
      <c r="N85" s="345"/>
      <c r="O85" s="345"/>
      <c r="P85" s="345"/>
      <c r="Q85" s="345"/>
      <c r="R85" s="345"/>
      <c r="S85" s="345"/>
      <c r="T85" s="345"/>
      <c r="U85" s="345"/>
      <c r="V85" s="378"/>
      <c r="W85" s="378"/>
      <c r="X85" s="378"/>
      <c r="Y85" s="345"/>
      <c r="Z85" s="345"/>
    </row>
    <row r="86" spans="1:26" ht="15.75" customHeight="1">
      <c r="A86" s="345"/>
      <c r="B86" s="378"/>
      <c r="C86" s="378"/>
      <c r="D86" s="378"/>
      <c r="E86" s="378"/>
      <c r="F86" s="345"/>
      <c r="G86" s="345"/>
      <c r="H86" s="345"/>
      <c r="I86" s="345"/>
      <c r="J86" s="345"/>
      <c r="K86" s="345"/>
      <c r="L86" s="345"/>
      <c r="M86" s="345"/>
      <c r="N86" s="345"/>
      <c r="O86" s="345"/>
      <c r="P86" s="345"/>
      <c r="Q86" s="345"/>
      <c r="R86" s="345"/>
      <c r="S86" s="345"/>
      <c r="T86" s="345"/>
      <c r="U86" s="345"/>
      <c r="V86" s="378"/>
      <c r="W86" s="378"/>
      <c r="X86" s="378"/>
      <c r="Y86" s="345"/>
      <c r="Z86" s="345"/>
    </row>
    <row r="87" spans="1:26" ht="15.75" customHeight="1">
      <c r="A87" s="345"/>
      <c r="B87" s="378"/>
      <c r="C87" s="378"/>
      <c r="D87" s="378"/>
      <c r="E87" s="378"/>
      <c r="F87" s="345"/>
      <c r="G87" s="345"/>
      <c r="H87" s="345"/>
      <c r="I87" s="345"/>
      <c r="J87" s="345"/>
      <c r="K87" s="345"/>
      <c r="L87" s="345"/>
      <c r="M87" s="345"/>
      <c r="N87" s="345"/>
      <c r="O87" s="345"/>
      <c r="P87" s="345"/>
      <c r="Q87" s="345"/>
      <c r="R87" s="345"/>
      <c r="S87" s="345"/>
      <c r="T87" s="345"/>
      <c r="U87" s="345"/>
      <c r="V87" s="378"/>
      <c r="W87" s="378"/>
      <c r="X87" s="378"/>
      <c r="Y87" s="345"/>
      <c r="Z87" s="345"/>
    </row>
    <row r="88" spans="1:26" ht="15.75" customHeight="1">
      <c r="A88" s="345"/>
      <c r="B88" s="378"/>
      <c r="C88" s="378"/>
      <c r="D88" s="378"/>
      <c r="E88" s="378"/>
      <c r="F88" s="345"/>
      <c r="G88" s="345"/>
      <c r="H88" s="345"/>
      <c r="I88" s="345"/>
      <c r="J88" s="345"/>
      <c r="K88" s="345"/>
      <c r="L88" s="345"/>
      <c r="M88" s="345"/>
      <c r="N88" s="345"/>
      <c r="O88" s="345"/>
      <c r="P88" s="345"/>
      <c r="Q88" s="345"/>
      <c r="R88" s="345"/>
      <c r="S88" s="345"/>
      <c r="T88" s="345"/>
      <c r="U88" s="345"/>
      <c r="V88" s="378"/>
      <c r="W88" s="378"/>
      <c r="X88" s="378"/>
      <c r="Y88" s="345"/>
      <c r="Z88" s="345"/>
    </row>
    <row r="89" spans="1:26" ht="15.75" customHeight="1">
      <c r="A89" s="345"/>
      <c r="B89" s="378"/>
      <c r="C89" s="378"/>
      <c r="D89" s="378"/>
      <c r="E89" s="378"/>
      <c r="F89" s="345"/>
      <c r="G89" s="345"/>
      <c r="H89" s="345"/>
      <c r="I89" s="345"/>
      <c r="J89" s="345"/>
      <c r="K89" s="345"/>
      <c r="L89" s="345"/>
      <c r="M89" s="345"/>
      <c r="N89" s="345"/>
      <c r="O89" s="345"/>
      <c r="P89" s="345"/>
      <c r="Q89" s="345"/>
      <c r="R89" s="345"/>
      <c r="S89" s="345"/>
      <c r="T89" s="345"/>
      <c r="U89" s="345"/>
      <c r="V89" s="378"/>
      <c r="W89" s="378"/>
      <c r="X89" s="378"/>
      <c r="Y89" s="345"/>
      <c r="Z89" s="345"/>
    </row>
    <row r="90" spans="1:26" ht="15.75" customHeight="1">
      <c r="A90" s="345"/>
      <c r="B90" s="378"/>
      <c r="C90" s="378"/>
      <c r="D90" s="378"/>
      <c r="E90" s="378"/>
      <c r="F90" s="345"/>
      <c r="G90" s="345"/>
      <c r="H90" s="345"/>
      <c r="I90" s="345"/>
      <c r="J90" s="345"/>
      <c r="K90" s="345"/>
      <c r="L90" s="345"/>
      <c r="M90" s="345"/>
      <c r="N90" s="345"/>
      <c r="O90" s="345"/>
      <c r="P90" s="345"/>
      <c r="Q90" s="345"/>
      <c r="R90" s="345"/>
      <c r="S90" s="345"/>
      <c r="T90" s="345"/>
      <c r="U90" s="345"/>
      <c r="V90" s="378"/>
      <c r="W90" s="378"/>
      <c r="X90" s="378"/>
      <c r="Y90" s="345"/>
      <c r="Z90" s="345"/>
    </row>
    <row r="91" spans="1:26" ht="15.75" customHeight="1">
      <c r="A91" s="345"/>
      <c r="B91" s="378"/>
      <c r="C91" s="378"/>
      <c r="D91" s="378"/>
      <c r="E91" s="378"/>
      <c r="F91" s="345"/>
      <c r="G91" s="345"/>
      <c r="H91" s="345"/>
      <c r="I91" s="345"/>
      <c r="J91" s="345"/>
      <c r="K91" s="345"/>
      <c r="L91" s="345"/>
      <c r="M91" s="345"/>
      <c r="N91" s="345"/>
      <c r="O91" s="345"/>
      <c r="P91" s="345"/>
      <c r="Q91" s="345"/>
      <c r="R91" s="345"/>
      <c r="S91" s="345"/>
      <c r="T91" s="345"/>
      <c r="U91" s="345"/>
      <c r="V91" s="378"/>
      <c r="W91" s="378"/>
      <c r="X91" s="378"/>
      <c r="Y91" s="345"/>
      <c r="Z91" s="345"/>
    </row>
    <row r="92" spans="1:26" ht="15.75" customHeight="1">
      <c r="A92" s="345"/>
      <c r="B92" s="378"/>
      <c r="C92" s="378"/>
      <c r="D92" s="378"/>
      <c r="E92" s="378"/>
      <c r="F92" s="345"/>
      <c r="G92" s="345"/>
      <c r="H92" s="345"/>
      <c r="I92" s="345"/>
      <c r="J92" s="345"/>
      <c r="K92" s="345"/>
      <c r="L92" s="345"/>
      <c r="M92" s="345"/>
      <c r="N92" s="345"/>
      <c r="O92" s="345"/>
      <c r="P92" s="345"/>
      <c r="Q92" s="345"/>
      <c r="R92" s="345"/>
      <c r="S92" s="345"/>
      <c r="T92" s="345"/>
      <c r="U92" s="345"/>
      <c r="V92" s="378"/>
      <c r="W92" s="378"/>
      <c r="X92" s="378"/>
      <c r="Y92" s="345"/>
      <c r="Z92" s="345"/>
    </row>
    <row r="93" spans="1:26" ht="15.75" customHeight="1">
      <c r="A93" s="345"/>
      <c r="B93" s="378"/>
      <c r="C93" s="378"/>
      <c r="D93" s="378"/>
      <c r="E93" s="378"/>
      <c r="F93" s="345"/>
      <c r="G93" s="345"/>
      <c r="H93" s="345"/>
      <c r="I93" s="345"/>
      <c r="J93" s="345"/>
      <c r="K93" s="345"/>
      <c r="L93" s="345"/>
      <c r="M93" s="345"/>
      <c r="N93" s="345"/>
      <c r="O93" s="345"/>
      <c r="P93" s="345"/>
      <c r="Q93" s="345"/>
      <c r="R93" s="345"/>
      <c r="S93" s="345"/>
      <c r="T93" s="345"/>
      <c r="U93" s="345"/>
      <c r="V93" s="378"/>
      <c r="W93" s="378"/>
      <c r="X93" s="378"/>
      <c r="Y93" s="345"/>
      <c r="Z93" s="345"/>
    </row>
    <row r="94" spans="1:26" ht="15.75" customHeight="1">
      <c r="A94" s="345"/>
      <c r="B94" s="378"/>
      <c r="C94" s="378"/>
      <c r="D94" s="378"/>
      <c r="E94" s="378"/>
      <c r="F94" s="345"/>
      <c r="G94" s="345"/>
      <c r="H94" s="345"/>
      <c r="I94" s="345"/>
      <c r="J94" s="345"/>
      <c r="K94" s="345"/>
      <c r="L94" s="345"/>
      <c r="M94" s="345"/>
      <c r="N94" s="345"/>
      <c r="O94" s="345"/>
      <c r="P94" s="345"/>
      <c r="Q94" s="345"/>
      <c r="R94" s="345"/>
      <c r="S94" s="345"/>
      <c r="T94" s="345"/>
      <c r="U94" s="345"/>
      <c r="V94" s="378"/>
      <c r="W94" s="378"/>
      <c r="X94" s="378"/>
      <c r="Y94" s="345"/>
      <c r="Z94" s="345"/>
    </row>
    <row r="95" spans="1:26" ht="15.75" customHeight="1">
      <c r="A95" s="345"/>
      <c r="B95" s="378"/>
      <c r="C95" s="378"/>
      <c r="D95" s="378"/>
      <c r="E95" s="378"/>
      <c r="F95" s="345"/>
      <c r="G95" s="345"/>
      <c r="H95" s="345"/>
      <c r="I95" s="345"/>
      <c r="J95" s="345"/>
      <c r="K95" s="345"/>
      <c r="L95" s="345"/>
      <c r="M95" s="345"/>
      <c r="N95" s="345"/>
      <c r="O95" s="345"/>
      <c r="P95" s="345"/>
      <c r="Q95" s="345"/>
      <c r="R95" s="345"/>
      <c r="S95" s="345"/>
      <c r="T95" s="345"/>
      <c r="U95" s="345"/>
      <c r="V95" s="378"/>
      <c r="W95" s="378"/>
      <c r="X95" s="378"/>
      <c r="Y95" s="345"/>
      <c r="Z95" s="345"/>
    </row>
    <row r="96" spans="1:26" ht="15.75" customHeight="1">
      <c r="A96" s="345"/>
      <c r="B96" s="378"/>
      <c r="C96" s="378"/>
      <c r="D96" s="378"/>
      <c r="E96" s="378"/>
      <c r="F96" s="345"/>
      <c r="G96" s="345"/>
      <c r="H96" s="345"/>
      <c r="I96" s="345"/>
      <c r="J96" s="345"/>
      <c r="K96" s="345"/>
      <c r="L96" s="345"/>
      <c r="M96" s="345"/>
      <c r="N96" s="345"/>
      <c r="O96" s="345"/>
      <c r="P96" s="345"/>
      <c r="Q96" s="345"/>
      <c r="R96" s="345"/>
      <c r="S96" s="345"/>
      <c r="T96" s="345"/>
      <c r="U96" s="345"/>
      <c r="V96" s="378"/>
      <c r="W96" s="378"/>
      <c r="X96" s="378"/>
      <c r="Y96" s="345"/>
      <c r="Z96" s="345"/>
    </row>
    <row r="97" spans="1:26" ht="15.75" customHeight="1">
      <c r="A97" s="345"/>
      <c r="B97" s="378"/>
      <c r="C97" s="378"/>
      <c r="D97" s="378"/>
      <c r="E97" s="378"/>
      <c r="F97" s="345"/>
      <c r="G97" s="345"/>
      <c r="H97" s="345"/>
      <c r="I97" s="345"/>
      <c r="J97" s="345"/>
      <c r="K97" s="345"/>
      <c r="L97" s="345"/>
      <c r="M97" s="345"/>
      <c r="N97" s="345"/>
      <c r="O97" s="345"/>
      <c r="P97" s="345"/>
      <c r="Q97" s="345"/>
      <c r="R97" s="345"/>
      <c r="S97" s="345"/>
      <c r="T97" s="345"/>
      <c r="U97" s="345"/>
      <c r="V97" s="378"/>
      <c r="W97" s="378"/>
      <c r="X97" s="378"/>
      <c r="Y97" s="345"/>
      <c r="Z97" s="345"/>
    </row>
    <row r="98" spans="1:26" ht="15.75" customHeight="1">
      <c r="A98" s="345"/>
      <c r="B98" s="378"/>
      <c r="C98" s="378"/>
      <c r="D98" s="378"/>
      <c r="E98" s="378"/>
      <c r="F98" s="345"/>
      <c r="G98" s="345"/>
      <c r="H98" s="345"/>
      <c r="I98" s="345"/>
      <c r="J98" s="345"/>
      <c r="K98" s="345"/>
      <c r="L98" s="345"/>
      <c r="M98" s="345"/>
      <c r="N98" s="345"/>
      <c r="O98" s="345"/>
      <c r="P98" s="345"/>
      <c r="Q98" s="345"/>
      <c r="R98" s="345"/>
      <c r="S98" s="345"/>
      <c r="T98" s="345"/>
      <c r="U98" s="345"/>
      <c r="V98" s="378"/>
      <c r="W98" s="378"/>
      <c r="X98" s="378"/>
      <c r="Y98" s="345"/>
      <c r="Z98" s="345"/>
    </row>
    <row r="99" spans="1:26" ht="15.75" customHeight="1">
      <c r="A99" s="345"/>
      <c r="B99" s="378"/>
      <c r="C99" s="378"/>
      <c r="D99" s="378"/>
      <c r="E99" s="378"/>
      <c r="F99" s="345"/>
      <c r="G99" s="345"/>
      <c r="H99" s="345"/>
      <c r="I99" s="345"/>
      <c r="J99" s="345"/>
      <c r="K99" s="345"/>
      <c r="L99" s="345"/>
      <c r="M99" s="345"/>
      <c r="N99" s="345"/>
      <c r="O99" s="345"/>
      <c r="P99" s="345"/>
      <c r="Q99" s="345"/>
      <c r="R99" s="345"/>
      <c r="S99" s="345"/>
      <c r="T99" s="345"/>
      <c r="U99" s="345"/>
      <c r="V99" s="378"/>
      <c r="W99" s="378"/>
      <c r="X99" s="378"/>
      <c r="Y99" s="345"/>
      <c r="Z99" s="345"/>
    </row>
    <row r="100" spans="1:26" ht="15.75" customHeight="1">
      <c r="A100" s="345"/>
      <c r="B100" s="378"/>
      <c r="C100" s="378"/>
      <c r="D100" s="378"/>
      <c r="E100" s="378"/>
      <c r="F100" s="345"/>
      <c r="G100" s="345"/>
      <c r="H100" s="345"/>
      <c r="I100" s="345"/>
      <c r="J100" s="345"/>
      <c r="K100" s="345"/>
      <c r="L100" s="345"/>
      <c r="M100" s="345"/>
      <c r="N100" s="345"/>
      <c r="O100" s="345"/>
      <c r="P100" s="345"/>
      <c r="Q100" s="345"/>
      <c r="R100" s="345"/>
      <c r="S100" s="345"/>
      <c r="T100" s="345"/>
      <c r="U100" s="345"/>
      <c r="V100" s="378"/>
      <c r="W100" s="378"/>
      <c r="X100" s="378"/>
      <c r="Y100" s="345"/>
      <c r="Z100" s="345"/>
    </row>
    <row r="101" spans="1:26" ht="15.75" customHeight="1">
      <c r="A101" s="345"/>
      <c r="B101" s="378"/>
      <c r="C101" s="378"/>
      <c r="D101" s="378"/>
      <c r="E101" s="378"/>
      <c r="F101" s="345"/>
      <c r="G101" s="345"/>
      <c r="H101" s="345"/>
      <c r="I101" s="345"/>
      <c r="J101" s="345"/>
      <c r="K101" s="345"/>
      <c r="L101" s="345"/>
      <c r="M101" s="345"/>
      <c r="N101" s="345"/>
      <c r="O101" s="345"/>
      <c r="P101" s="345"/>
      <c r="Q101" s="345"/>
      <c r="R101" s="345"/>
      <c r="S101" s="345"/>
      <c r="T101" s="345"/>
      <c r="U101" s="345"/>
      <c r="V101" s="378"/>
      <c r="W101" s="378"/>
      <c r="X101" s="378"/>
      <c r="Y101" s="345"/>
      <c r="Z101" s="345"/>
    </row>
    <row r="102" spans="1:26" ht="15.75" customHeight="1">
      <c r="A102" s="345"/>
      <c r="B102" s="378"/>
      <c r="C102" s="378"/>
      <c r="D102" s="378"/>
      <c r="E102" s="378"/>
      <c r="F102" s="345"/>
      <c r="G102" s="345"/>
      <c r="H102" s="345"/>
      <c r="I102" s="345"/>
      <c r="J102" s="345"/>
      <c r="K102" s="345"/>
      <c r="L102" s="345"/>
      <c r="M102" s="345"/>
      <c r="N102" s="345"/>
      <c r="O102" s="345"/>
      <c r="P102" s="345"/>
      <c r="Q102" s="345"/>
      <c r="R102" s="345"/>
      <c r="S102" s="345"/>
      <c r="T102" s="345"/>
      <c r="U102" s="345"/>
      <c r="V102" s="378"/>
      <c r="W102" s="378"/>
      <c r="X102" s="378"/>
      <c r="Y102" s="345"/>
      <c r="Z102" s="345"/>
    </row>
    <row r="103" spans="1:26" ht="15.75" customHeight="1">
      <c r="A103" s="345"/>
      <c r="B103" s="378"/>
      <c r="C103" s="378"/>
      <c r="D103" s="378"/>
      <c r="E103" s="378"/>
      <c r="F103" s="345"/>
      <c r="G103" s="345"/>
      <c r="H103" s="345"/>
      <c r="I103" s="345"/>
      <c r="J103" s="345"/>
      <c r="K103" s="345"/>
      <c r="L103" s="345"/>
      <c r="M103" s="345"/>
      <c r="N103" s="345"/>
      <c r="O103" s="345"/>
      <c r="P103" s="345"/>
      <c r="Q103" s="345"/>
      <c r="R103" s="345"/>
      <c r="S103" s="345"/>
      <c r="T103" s="345"/>
      <c r="U103" s="345"/>
      <c r="V103" s="378"/>
      <c r="W103" s="378"/>
      <c r="X103" s="378"/>
      <c r="Y103" s="345"/>
      <c r="Z103" s="345"/>
    </row>
    <row r="104" spans="1:26" ht="15.75" customHeight="1">
      <c r="A104" s="345"/>
      <c r="B104" s="378"/>
      <c r="C104" s="378"/>
      <c r="D104" s="378"/>
      <c r="E104" s="378"/>
      <c r="F104" s="345"/>
      <c r="G104" s="345"/>
      <c r="H104" s="345"/>
      <c r="I104" s="345"/>
      <c r="J104" s="345"/>
      <c r="K104" s="345"/>
      <c r="L104" s="345"/>
      <c r="M104" s="345"/>
      <c r="N104" s="345"/>
      <c r="O104" s="345"/>
      <c r="P104" s="345"/>
      <c r="Q104" s="345"/>
      <c r="R104" s="345"/>
      <c r="S104" s="345"/>
      <c r="T104" s="345"/>
      <c r="U104" s="345"/>
      <c r="V104" s="378"/>
      <c r="W104" s="378"/>
      <c r="X104" s="378"/>
      <c r="Y104" s="345"/>
      <c r="Z104" s="345"/>
    </row>
    <row r="105" spans="1:26" ht="15.75" customHeight="1">
      <c r="A105" s="345"/>
      <c r="B105" s="378"/>
      <c r="C105" s="378"/>
      <c r="D105" s="378"/>
      <c r="E105" s="378"/>
      <c r="F105" s="345"/>
      <c r="G105" s="345"/>
      <c r="H105" s="345"/>
      <c r="I105" s="345"/>
      <c r="J105" s="345"/>
      <c r="K105" s="345"/>
      <c r="L105" s="345"/>
      <c r="M105" s="345"/>
      <c r="N105" s="345"/>
      <c r="O105" s="345"/>
      <c r="P105" s="345"/>
      <c r="Q105" s="345"/>
      <c r="R105" s="345"/>
      <c r="S105" s="345"/>
      <c r="T105" s="345"/>
      <c r="U105" s="345"/>
      <c r="V105" s="378"/>
      <c r="W105" s="378"/>
      <c r="X105" s="378"/>
      <c r="Y105" s="345"/>
      <c r="Z105" s="345"/>
    </row>
    <row r="106" spans="1:26" ht="15.75" customHeight="1">
      <c r="A106" s="345"/>
      <c r="B106" s="378"/>
      <c r="C106" s="378"/>
      <c r="D106" s="378"/>
      <c r="E106" s="378"/>
      <c r="F106" s="345"/>
      <c r="G106" s="345"/>
      <c r="H106" s="345"/>
      <c r="I106" s="345"/>
      <c r="J106" s="345"/>
      <c r="K106" s="345"/>
      <c r="L106" s="345"/>
      <c r="M106" s="345"/>
      <c r="N106" s="345"/>
      <c r="O106" s="345"/>
      <c r="P106" s="345"/>
      <c r="Q106" s="345"/>
      <c r="R106" s="345"/>
      <c r="S106" s="345"/>
      <c r="T106" s="345"/>
      <c r="U106" s="345"/>
      <c r="V106" s="378"/>
      <c r="W106" s="378"/>
      <c r="X106" s="378"/>
      <c r="Y106" s="345"/>
      <c r="Z106" s="345"/>
    </row>
    <row r="107" spans="1:26" ht="15.75" customHeight="1">
      <c r="A107" s="345"/>
      <c r="B107" s="378"/>
      <c r="C107" s="378"/>
      <c r="D107" s="378"/>
      <c r="E107" s="378"/>
      <c r="F107" s="345"/>
      <c r="G107" s="345"/>
      <c r="H107" s="345"/>
      <c r="I107" s="345"/>
      <c r="J107" s="345"/>
      <c r="K107" s="345"/>
      <c r="L107" s="345"/>
      <c r="M107" s="345"/>
      <c r="N107" s="345"/>
      <c r="O107" s="345"/>
      <c r="P107" s="345"/>
      <c r="Q107" s="345"/>
      <c r="R107" s="345"/>
      <c r="S107" s="345"/>
      <c r="T107" s="345"/>
      <c r="U107" s="345"/>
      <c r="V107" s="378"/>
      <c r="W107" s="378"/>
      <c r="X107" s="378"/>
      <c r="Y107" s="345"/>
      <c r="Z107" s="345"/>
    </row>
    <row r="108" spans="1:26" ht="15.75" customHeight="1">
      <c r="A108" s="345"/>
      <c r="B108" s="378"/>
      <c r="C108" s="378"/>
      <c r="D108" s="378"/>
      <c r="E108" s="378"/>
      <c r="F108" s="345"/>
      <c r="G108" s="345"/>
      <c r="H108" s="345"/>
      <c r="I108" s="345"/>
      <c r="J108" s="345"/>
      <c r="K108" s="345"/>
      <c r="L108" s="345"/>
      <c r="M108" s="345"/>
      <c r="N108" s="345"/>
      <c r="O108" s="345"/>
      <c r="P108" s="345"/>
      <c r="Q108" s="345"/>
      <c r="R108" s="345"/>
      <c r="S108" s="345"/>
      <c r="T108" s="345"/>
      <c r="U108" s="345"/>
      <c r="V108" s="378"/>
      <c r="W108" s="378"/>
      <c r="X108" s="378"/>
      <c r="Y108" s="345"/>
      <c r="Z108" s="345"/>
    </row>
    <row r="109" spans="1:26" ht="15.75" customHeight="1">
      <c r="A109" s="345"/>
      <c r="B109" s="378"/>
      <c r="C109" s="378"/>
      <c r="D109" s="378"/>
      <c r="E109" s="378"/>
      <c r="F109" s="345"/>
      <c r="G109" s="345"/>
      <c r="H109" s="345"/>
      <c r="I109" s="345"/>
      <c r="J109" s="345"/>
      <c r="K109" s="345"/>
      <c r="L109" s="345"/>
      <c r="M109" s="345"/>
      <c r="N109" s="345"/>
      <c r="O109" s="345"/>
      <c r="P109" s="345"/>
      <c r="Q109" s="345"/>
      <c r="R109" s="345"/>
      <c r="S109" s="345"/>
      <c r="T109" s="345"/>
      <c r="U109" s="345"/>
      <c r="V109" s="378"/>
      <c r="W109" s="378"/>
      <c r="X109" s="378"/>
      <c r="Y109" s="345"/>
      <c r="Z109" s="345"/>
    </row>
    <row r="110" spans="1:26" ht="15.75" customHeight="1">
      <c r="A110" s="345"/>
      <c r="B110" s="378"/>
      <c r="C110" s="378"/>
      <c r="D110" s="378"/>
      <c r="E110" s="378"/>
      <c r="F110" s="345"/>
      <c r="G110" s="345"/>
      <c r="H110" s="345"/>
      <c r="I110" s="345"/>
      <c r="J110" s="345"/>
      <c r="K110" s="345"/>
      <c r="L110" s="345"/>
      <c r="M110" s="345"/>
      <c r="N110" s="345"/>
      <c r="O110" s="345"/>
      <c r="P110" s="345"/>
      <c r="Q110" s="345"/>
      <c r="R110" s="345"/>
      <c r="S110" s="345"/>
      <c r="T110" s="345"/>
      <c r="U110" s="345"/>
      <c r="V110" s="378"/>
      <c r="W110" s="378"/>
      <c r="X110" s="378"/>
      <c r="Y110" s="345"/>
      <c r="Z110" s="345"/>
    </row>
    <row r="111" spans="1:26" ht="15.75" customHeight="1">
      <c r="A111" s="345"/>
      <c r="B111" s="378"/>
      <c r="C111" s="378"/>
      <c r="D111" s="378"/>
      <c r="E111" s="378"/>
      <c r="F111" s="345"/>
      <c r="G111" s="345"/>
      <c r="H111" s="345"/>
      <c r="I111" s="345"/>
      <c r="J111" s="345"/>
      <c r="K111" s="345"/>
      <c r="L111" s="345"/>
      <c r="M111" s="345"/>
      <c r="N111" s="345"/>
      <c r="O111" s="345"/>
      <c r="P111" s="345"/>
      <c r="Q111" s="345"/>
      <c r="R111" s="345"/>
      <c r="S111" s="345"/>
      <c r="T111" s="345"/>
      <c r="U111" s="345"/>
      <c r="V111" s="378"/>
      <c r="W111" s="378"/>
      <c r="X111" s="378"/>
      <c r="Y111" s="345"/>
      <c r="Z111" s="345"/>
    </row>
    <row r="112" spans="1:26" ht="15.75" customHeight="1">
      <c r="A112" s="345"/>
      <c r="B112" s="378"/>
      <c r="C112" s="378"/>
      <c r="D112" s="378"/>
      <c r="E112" s="378"/>
      <c r="F112" s="345"/>
      <c r="G112" s="345"/>
      <c r="H112" s="345"/>
      <c r="I112" s="345"/>
      <c r="J112" s="345"/>
      <c r="K112" s="345"/>
      <c r="L112" s="345"/>
      <c r="M112" s="345"/>
      <c r="N112" s="345"/>
      <c r="O112" s="345"/>
      <c r="P112" s="345"/>
      <c r="Q112" s="345"/>
      <c r="R112" s="345"/>
      <c r="S112" s="345"/>
      <c r="T112" s="345"/>
      <c r="U112" s="345"/>
      <c r="V112" s="378"/>
      <c r="W112" s="378"/>
      <c r="X112" s="378"/>
      <c r="Y112" s="345"/>
      <c r="Z112" s="345"/>
    </row>
    <row r="113" spans="1:26" ht="15.75" customHeight="1">
      <c r="A113" s="345"/>
      <c r="B113" s="378"/>
      <c r="C113" s="378"/>
      <c r="D113" s="378"/>
      <c r="E113" s="378"/>
      <c r="F113" s="345"/>
      <c r="G113" s="345"/>
      <c r="H113" s="345"/>
      <c r="I113" s="345"/>
      <c r="J113" s="345"/>
      <c r="K113" s="345"/>
      <c r="L113" s="345"/>
      <c r="M113" s="345"/>
      <c r="N113" s="345"/>
      <c r="O113" s="345"/>
      <c r="P113" s="345"/>
      <c r="Q113" s="345"/>
      <c r="R113" s="345"/>
      <c r="S113" s="345"/>
      <c r="T113" s="345"/>
      <c r="U113" s="345"/>
      <c r="V113" s="378"/>
      <c r="W113" s="378"/>
      <c r="X113" s="378"/>
      <c r="Y113" s="345"/>
      <c r="Z113" s="345"/>
    </row>
    <row r="114" spans="1:26" ht="15.75" customHeight="1">
      <c r="A114" s="345"/>
      <c r="B114" s="378"/>
      <c r="C114" s="378"/>
      <c r="D114" s="378"/>
      <c r="E114" s="378"/>
      <c r="F114" s="345"/>
      <c r="G114" s="345"/>
      <c r="H114" s="345"/>
      <c r="I114" s="345"/>
      <c r="J114" s="345"/>
      <c r="K114" s="345"/>
      <c r="L114" s="345"/>
      <c r="M114" s="345"/>
      <c r="N114" s="345"/>
      <c r="O114" s="345"/>
      <c r="P114" s="345"/>
      <c r="Q114" s="345"/>
      <c r="R114" s="345"/>
      <c r="S114" s="345"/>
      <c r="T114" s="345"/>
      <c r="U114" s="345"/>
      <c r="V114" s="378"/>
      <c r="W114" s="378"/>
      <c r="X114" s="378"/>
      <c r="Y114" s="345"/>
      <c r="Z114" s="345"/>
    </row>
    <row r="115" spans="1:26" ht="15.75" customHeight="1">
      <c r="A115" s="345"/>
      <c r="B115" s="378"/>
      <c r="C115" s="378"/>
      <c r="D115" s="378"/>
      <c r="E115" s="378"/>
      <c r="F115" s="345"/>
      <c r="G115" s="345"/>
      <c r="H115" s="345"/>
      <c r="I115" s="345"/>
      <c r="J115" s="345"/>
      <c r="K115" s="345"/>
      <c r="L115" s="345"/>
      <c r="M115" s="345"/>
      <c r="N115" s="345"/>
      <c r="O115" s="345"/>
      <c r="P115" s="345"/>
      <c r="Q115" s="345"/>
      <c r="R115" s="345"/>
      <c r="S115" s="345"/>
      <c r="T115" s="345"/>
      <c r="U115" s="345"/>
      <c r="V115" s="378"/>
      <c r="W115" s="378"/>
      <c r="X115" s="378"/>
      <c r="Y115" s="345"/>
      <c r="Z115" s="345"/>
    </row>
    <row r="116" spans="1:26" ht="15.75" customHeight="1">
      <c r="A116" s="345"/>
      <c r="B116" s="378"/>
      <c r="C116" s="378"/>
      <c r="D116" s="378"/>
      <c r="E116" s="378"/>
      <c r="F116" s="345"/>
      <c r="G116" s="345"/>
      <c r="H116" s="345"/>
      <c r="I116" s="345"/>
      <c r="J116" s="345"/>
      <c r="K116" s="345"/>
      <c r="L116" s="345"/>
      <c r="M116" s="345"/>
      <c r="N116" s="345"/>
      <c r="O116" s="345"/>
      <c r="P116" s="345"/>
      <c r="Q116" s="345"/>
      <c r="R116" s="345"/>
      <c r="S116" s="345"/>
      <c r="T116" s="345"/>
      <c r="U116" s="345"/>
      <c r="V116" s="378"/>
      <c r="W116" s="378"/>
      <c r="X116" s="378"/>
      <c r="Y116" s="345"/>
      <c r="Z116" s="345"/>
    </row>
    <row r="117" spans="1:26" ht="15.75" customHeight="1">
      <c r="A117" s="345"/>
      <c r="B117" s="378"/>
      <c r="C117" s="378"/>
      <c r="D117" s="378"/>
      <c r="E117" s="378"/>
      <c r="F117" s="345"/>
      <c r="G117" s="345"/>
      <c r="H117" s="345"/>
      <c r="I117" s="345"/>
      <c r="J117" s="345"/>
      <c r="K117" s="345"/>
      <c r="L117" s="345"/>
      <c r="M117" s="345"/>
      <c r="N117" s="345"/>
      <c r="O117" s="345"/>
      <c r="P117" s="345"/>
      <c r="Q117" s="345"/>
      <c r="R117" s="345"/>
      <c r="S117" s="345"/>
      <c r="T117" s="345"/>
      <c r="U117" s="345"/>
      <c r="V117" s="378"/>
      <c r="W117" s="378"/>
      <c r="X117" s="378"/>
      <c r="Y117" s="345"/>
      <c r="Z117" s="345"/>
    </row>
    <row r="118" spans="1:26" ht="15.75" customHeight="1">
      <c r="A118" s="345"/>
      <c r="B118" s="378"/>
      <c r="C118" s="378"/>
      <c r="D118" s="378"/>
      <c r="E118" s="378"/>
      <c r="F118" s="345"/>
      <c r="G118" s="345"/>
      <c r="H118" s="345"/>
      <c r="I118" s="345"/>
      <c r="J118" s="345"/>
      <c r="K118" s="345"/>
      <c r="L118" s="345"/>
      <c r="M118" s="345"/>
      <c r="N118" s="345"/>
      <c r="O118" s="345"/>
      <c r="P118" s="345"/>
      <c r="Q118" s="345"/>
      <c r="R118" s="345"/>
      <c r="S118" s="345"/>
      <c r="T118" s="345"/>
      <c r="U118" s="345"/>
      <c r="V118" s="378"/>
      <c r="W118" s="378"/>
      <c r="X118" s="378"/>
      <c r="Y118" s="345"/>
      <c r="Z118" s="345"/>
    </row>
    <row r="119" spans="1:26" ht="15.75" customHeight="1">
      <c r="A119" s="345"/>
      <c r="B119" s="378"/>
      <c r="C119" s="378"/>
      <c r="D119" s="378"/>
      <c r="E119" s="378"/>
      <c r="F119" s="345"/>
      <c r="G119" s="345"/>
      <c r="H119" s="345"/>
      <c r="I119" s="345"/>
      <c r="J119" s="345"/>
      <c r="K119" s="345"/>
      <c r="L119" s="345"/>
      <c r="M119" s="345"/>
      <c r="N119" s="345"/>
      <c r="O119" s="345"/>
      <c r="P119" s="345"/>
      <c r="Q119" s="345"/>
      <c r="R119" s="345"/>
      <c r="S119" s="345"/>
      <c r="T119" s="345"/>
      <c r="U119" s="345"/>
      <c r="V119" s="378"/>
      <c r="W119" s="378"/>
      <c r="X119" s="378"/>
      <c r="Y119" s="345"/>
      <c r="Z119" s="345"/>
    </row>
    <row r="120" spans="1:26" ht="15.75" customHeight="1">
      <c r="A120" s="345"/>
      <c r="B120" s="378"/>
      <c r="C120" s="378"/>
      <c r="D120" s="378"/>
      <c r="E120" s="378"/>
      <c r="F120" s="345"/>
      <c r="G120" s="345"/>
      <c r="H120" s="345"/>
      <c r="I120" s="345"/>
      <c r="J120" s="345"/>
      <c r="K120" s="345"/>
      <c r="L120" s="345"/>
      <c r="M120" s="345"/>
      <c r="N120" s="345"/>
      <c r="O120" s="345"/>
      <c r="P120" s="345"/>
      <c r="Q120" s="345"/>
      <c r="R120" s="345"/>
      <c r="S120" s="345"/>
      <c r="T120" s="345"/>
      <c r="U120" s="345"/>
      <c r="V120" s="378"/>
      <c r="W120" s="378"/>
      <c r="X120" s="378"/>
      <c r="Y120" s="345"/>
      <c r="Z120" s="345"/>
    </row>
    <row r="121" spans="1:26" ht="15.75" customHeight="1">
      <c r="A121" s="345"/>
      <c r="B121" s="378"/>
      <c r="C121" s="378"/>
      <c r="D121" s="378"/>
      <c r="E121" s="378"/>
      <c r="F121" s="345"/>
      <c r="G121" s="345"/>
      <c r="H121" s="345"/>
      <c r="I121" s="345"/>
      <c r="J121" s="345"/>
      <c r="K121" s="345"/>
      <c r="L121" s="345"/>
      <c r="M121" s="345"/>
      <c r="N121" s="345"/>
      <c r="O121" s="345"/>
      <c r="P121" s="345"/>
      <c r="Q121" s="345"/>
      <c r="R121" s="345"/>
      <c r="S121" s="345"/>
      <c r="T121" s="345"/>
      <c r="U121" s="345"/>
      <c r="V121" s="378"/>
      <c r="W121" s="378"/>
      <c r="X121" s="378"/>
      <c r="Y121" s="345"/>
      <c r="Z121" s="345"/>
    </row>
    <row r="122" spans="1:26" ht="15.75" customHeight="1">
      <c r="A122" s="345"/>
      <c r="B122" s="378"/>
      <c r="C122" s="378"/>
      <c r="D122" s="378"/>
      <c r="E122" s="378"/>
      <c r="F122" s="345"/>
      <c r="G122" s="345"/>
      <c r="H122" s="345"/>
      <c r="I122" s="345"/>
      <c r="J122" s="345"/>
      <c r="K122" s="345"/>
      <c r="L122" s="345"/>
      <c r="M122" s="345"/>
      <c r="N122" s="345"/>
      <c r="O122" s="345"/>
      <c r="P122" s="345"/>
      <c r="Q122" s="345"/>
      <c r="R122" s="345"/>
      <c r="S122" s="345"/>
      <c r="T122" s="345"/>
      <c r="U122" s="345"/>
      <c r="V122" s="378"/>
      <c r="W122" s="378"/>
      <c r="X122" s="378"/>
      <c r="Y122" s="345"/>
      <c r="Z122" s="345"/>
    </row>
    <row r="123" spans="1:26" ht="15.75" customHeight="1">
      <c r="A123" s="345"/>
      <c r="B123" s="378"/>
      <c r="C123" s="378"/>
      <c r="D123" s="378"/>
      <c r="E123" s="378"/>
      <c r="F123" s="345"/>
      <c r="G123" s="345"/>
      <c r="H123" s="345"/>
      <c r="I123" s="345"/>
      <c r="J123" s="345"/>
      <c r="K123" s="345"/>
      <c r="L123" s="345"/>
      <c r="M123" s="345"/>
      <c r="N123" s="345"/>
      <c r="O123" s="345"/>
      <c r="P123" s="345"/>
      <c r="Q123" s="345"/>
      <c r="R123" s="345"/>
      <c r="S123" s="345"/>
      <c r="T123" s="345"/>
      <c r="U123" s="345"/>
      <c r="V123" s="378"/>
      <c r="W123" s="378"/>
      <c r="X123" s="378"/>
      <c r="Y123" s="345"/>
      <c r="Z123" s="345"/>
    </row>
    <row r="124" spans="1:26" ht="15.75" customHeight="1">
      <c r="A124" s="345"/>
      <c r="B124" s="378"/>
      <c r="C124" s="378"/>
      <c r="D124" s="378"/>
      <c r="E124" s="378"/>
      <c r="F124" s="345"/>
      <c r="G124" s="345"/>
      <c r="H124" s="345"/>
      <c r="I124" s="345"/>
      <c r="J124" s="345"/>
      <c r="K124" s="345"/>
      <c r="L124" s="345"/>
      <c r="M124" s="345"/>
      <c r="N124" s="345"/>
      <c r="O124" s="345"/>
      <c r="P124" s="345"/>
      <c r="Q124" s="345"/>
      <c r="R124" s="345"/>
      <c r="S124" s="345"/>
      <c r="T124" s="345"/>
      <c r="U124" s="345"/>
      <c r="V124" s="378"/>
      <c r="W124" s="378"/>
      <c r="X124" s="378"/>
      <c r="Y124" s="345"/>
      <c r="Z124" s="345"/>
    </row>
    <row r="125" spans="1:26" ht="15.75" customHeight="1">
      <c r="A125" s="345"/>
      <c r="B125" s="378"/>
      <c r="C125" s="378"/>
      <c r="D125" s="378"/>
      <c r="E125" s="378"/>
      <c r="F125" s="345"/>
      <c r="G125" s="345"/>
      <c r="H125" s="345"/>
      <c r="I125" s="345"/>
      <c r="J125" s="345"/>
      <c r="K125" s="345"/>
      <c r="L125" s="345"/>
      <c r="M125" s="345"/>
      <c r="N125" s="345"/>
      <c r="O125" s="345"/>
      <c r="P125" s="345"/>
      <c r="Q125" s="345"/>
      <c r="R125" s="345"/>
      <c r="S125" s="345"/>
      <c r="T125" s="345"/>
      <c r="U125" s="345"/>
      <c r="V125" s="378"/>
      <c r="W125" s="378"/>
      <c r="X125" s="378"/>
      <c r="Y125" s="345"/>
      <c r="Z125" s="345"/>
    </row>
    <row r="126" spans="1:26" ht="15.75" customHeight="1">
      <c r="A126" s="345"/>
      <c r="B126" s="378"/>
      <c r="C126" s="378"/>
      <c r="D126" s="378"/>
      <c r="E126" s="378"/>
      <c r="F126" s="345"/>
      <c r="G126" s="345"/>
      <c r="H126" s="345"/>
      <c r="I126" s="345"/>
      <c r="J126" s="345"/>
      <c r="K126" s="345"/>
      <c r="L126" s="345"/>
      <c r="M126" s="345"/>
      <c r="N126" s="345"/>
      <c r="O126" s="345"/>
      <c r="P126" s="345"/>
      <c r="Q126" s="345"/>
      <c r="R126" s="345"/>
      <c r="S126" s="345"/>
      <c r="T126" s="345"/>
      <c r="U126" s="345"/>
      <c r="V126" s="378"/>
      <c r="W126" s="378"/>
      <c r="X126" s="378"/>
      <c r="Y126" s="345"/>
      <c r="Z126" s="345"/>
    </row>
    <row r="127" spans="1:26" ht="15.75" customHeight="1">
      <c r="A127" s="345"/>
      <c r="B127" s="378"/>
      <c r="C127" s="378"/>
      <c r="D127" s="378"/>
      <c r="E127" s="378"/>
      <c r="F127" s="345"/>
      <c r="G127" s="345"/>
      <c r="H127" s="345"/>
      <c r="I127" s="345"/>
      <c r="J127" s="345"/>
      <c r="K127" s="345"/>
      <c r="L127" s="345"/>
      <c r="M127" s="345"/>
      <c r="N127" s="345"/>
      <c r="O127" s="345"/>
      <c r="P127" s="345"/>
      <c r="Q127" s="345"/>
      <c r="R127" s="345"/>
      <c r="S127" s="345"/>
      <c r="T127" s="345"/>
      <c r="U127" s="345"/>
      <c r="V127" s="378"/>
      <c r="W127" s="378"/>
      <c r="X127" s="378"/>
      <c r="Y127" s="345"/>
      <c r="Z127" s="345"/>
    </row>
    <row r="128" spans="1:26" ht="15.75" customHeight="1">
      <c r="A128" s="345"/>
      <c r="B128" s="378"/>
      <c r="C128" s="378"/>
      <c r="D128" s="378"/>
      <c r="E128" s="378"/>
      <c r="F128" s="345"/>
      <c r="G128" s="345"/>
      <c r="H128" s="345"/>
      <c r="I128" s="345"/>
      <c r="J128" s="345"/>
      <c r="K128" s="345"/>
      <c r="L128" s="345"/>
      <c r="M128" s="345"/>
      <c r="N128" s="345"/>
      <c r="O128" s="345"/>
      <c r="P128" s="345"/>
      <c r="Q128" s="345"/>
      <c r="R128" s="345"/>
      <c r="S128" s="345"/>
      <c r="T128" s="345"/>
      <c r="U128" s="345"/>
      <c r="V128" s="378"/>
      <c r="W128" s="378"/>
      <c r="X128" s="378"/>
      <c r="Y128" s="345"/>
      <c r="Z128" s="345"/>
    </row>
    <row r="129" spans="1:26" ht="15.75" customHeight="1">
      <c r="A129" s="345"/>
      <c r="B129" s="378"/>
      <c r="C129" s="378"/>
      <c r="D129" s="378"/>
      <c r="E129" s="378"/>
      <c r="F129" s="345"/>
      <c r="G129" s="345"/>
      <c r="H129" s="345"/>
      <c r="I129" s="345"/>
      <c r="J129" s="345"/>
      <c r="K129" s="345"/>
      <c r="L129" s="345"/>
      <c r="M129" s="345"/>
      <c r="N129" s="345"/>
      <c r="O129" s="345"/>
      <c r="P129" s="345"/>
      <c r="Q129" s="345"/>
      <c r="R129" s="345"/>
      <c r="S129" s="345"/>
      <c r="T129" s="345"/>
      <c r="U129" s="345"/>
      <c r="V129" s="378"/>
      <c r="W129" s="378"/>
      <c r="X129" s="378"/>
      <c r="Y129" s="345"/>
      <c r="Z129" s="345"/>
    </row>
    <row r="130" spans="1:26" ht="15.75" customHeight="1">
      <c r="A130" s="345"/>
      <c r="B130" s="378"/>
      <c r="C130" s="378"/>
      <c r="D130" s="378"/>
      <c r="E130" s="378"/>
      <c r="F130" s="345"/>
      <c r="G130" s="345"/>
      <c r="H130" s="345"/>
      <c r="I130" s="345"/>
      <c r="J130" s="345"/>
      <c r="K130" s="345"/>
      <c r="L130" s="345"/>
      <c r="M130" s="345"/>
      <c r="N130" s="345"/>
      <c r="O130" s="345"/>
      <c r="P130" s="345"/>
      <c r="Q130" s="345"/>
      <c r="R130" s="345"/>
      <c r="S130" s="345"/>
      <c r="T130" s="345"/>
      <c r="U130" s="345"/>
      <c r="V130" s="378"/>
      <c r="W130" s="378"/>
      <c r="X130" s="378"/>
      <c r="Y130" s="345"/>
      <c r="Z130" s="345"/>
    </row>
    <row r="131" spans="1:26" ht="15.75" customHeight="1">
      <c r="A131" s="345"/>
      <c r="B131" s="378"/>
      <c r="C131" s="378"/>
      <c r="D131" s="378"/>
      <c r="E131" s="378"/>
      <c r="F131" s="345"/>
      <c r="G131" s="345"/>
      <c r="H131" s="345"/>
      <c r="I131" s="345"/>
      <c r="J131" s="345"/>
      <c r="K131" s="345"/>
      <c r="L131" s="345"/>
      <c r="M131" s="345"/>
      <c r="N131" s="345"/>
      <c r="O131" s="345"/>
      <c r="P131" s="345"/>
      <c r="Q131" s="345"/>
      <c r="R131" s="345"/>
      <c r="S131" s="345"/>
      <c r="T131" s="345"/>
      <c r="U131" s="345"/>
      <c r="V131" s="378"/>
      <c r="W131" s="378"/>
      <c r="X131" s="378"/>
      <c r="Y131" s="345"/>
      <c r="Z131" s="345"/>
    </row>
    <row r="132" spans="1:26" ht="15.75" customHeight="1">
      <c r="A132" s="345"/>
      <c r="B132" s="378"/>
      <c r="C132" s="378"/>
      <c r="D132" s="378"/>
      <c r="E132" s="378"/>
      <c r="F132" s="345"/>
      <c r="G132" s="345"/>
      <c r="H132" s="345"/>
      <c r="I132" s="345"/>
      <c r="J132" s="345"/>
      <c r="K132" s="345"/>
      <c r="L132" s="345"/>
      <c r="M132" s="345"/>
      <c r="N132" s="345"/>
      <c r="O132" s="345"/>
      <c r="P132" s="345"/>
      <c r="Q132" s="345"/>
      <c r="R132" s="345"/>
      <c r="S132" s="345"/>
      <c r="T132" s="345"/>
      <c r="U132" s="345"/>
      <c r="V132" s="378"/>
      <c r="W132" s="378"/>
      <c r="X132" s="378"/>
      <c r="Y132" s="345"/>
      <c r="Z132" s="345"/>
    </row>
    <row r="133" spans="1:26" ht="15.75" customHeight="1">
      <c r="A133" s="345"/>
      <c r="B133" s="378"/>
      <c r="C133" s="378"/>
      <c r="D133" s="378"/>
      <c r="E133" s="378"/>
      <c r="F133" s="345"/>
      <c r="G133" s="345"/>
      <c r="H133" s="345"/>
      <c r="I133" s="345"/>
      <c r="J133" s="345"/>
      <c r="K133" s="345"/>
      <c r="L133" s="345"/>
      <c r="M133" s="345"/>
      <c r="N133" s="345"/>
      <c r="O133" s="345"/>
      <c r="P133" s="345"/>
      <c r="Q133" s="345"/>
      <c r="R133" s="345"/>
      <c r="S133" s="345"/>
      <c r="T133" s="345"/>
      <c r="U133" s="345"/>
      <c r="V133" s="378"/>
      <c r="W133" s="378"/>
      <c r="X133" s="378"/>
      <c r="Y133" s="345"/>
      <c r="Z133" s="345"/>
    </row>
    <row r="134" spans="1:26" ht="15.75" customHeight="1">
      <c r="A134" s="345"/>
      <c r="B134" s="378"/>
      <c r="C134" s="378"/>
      <c r="D134" s="378"/>
      <c r="E134" s="378"/>
      <c r="F134" s="345"/>
      <c r="G134" s="345"/>
      <c r="H134" s="345"/>
      <c r="I134" s="345"/>
      <c r="J134" s="345"/>
      <c r="K134" s="345"/>
      <c r="L134" s="345"/>
      <c r="M134" s="345"/>
      <c r="N134" s="345"/>
      <c r="O134" s="345"/>
      <c r="P134" s="345"/>
      <c r="Q134" s="345"/>
      <c r="R134" s="345"/>
      <c r="S134" s="345"/>
      <c r="T134" s="345"/>
      <c r="U134" s="345"/>
      <c r="V134" s="378"/>
      <c r="W134" s="378"/>
      <c r="X134" s="378"/>
      <c r="Y134" s="345"/>
      <c r="Z134" s="345"/>
    </row>
    <row r="135" spans="1:26" ht="15.75" customHeight="1">
      <c r="A135" s="345"/>
      <c r="B135" s="378"/>
      <c r="C135" s="378"/>
      <c r="D135" s="378"/>
      <c r="E135" s="378"/>
      <c r="F135" s="345"/>
      <c r="G135" s="345"/>
      <c r="H135" s="345"/>
      <c r="I135" s="345"/>
      <c r="J135" s="345"/>
      <c r="K135" s="345"/>
      <c r="L135" s="345"/>
      <c r="M135" s="345"/>
      <c r="N135" s="345"/>
      <c r="O135" s="345"/>
      <c r="P135" s="345"/>
      <c r="Q135" s="345"/>
      <c r="R135" s="345"/>
      <c r="S135" s="345"/>
      <c r="T135" s="345"/>
      <c r="U135" s="345"/>
      <c r="V135" s="378"/>
      <c r="W135" s="378"/>
      <c r="X135" s="378"/>
      <c r="Y135" s="345"/>
      <c r="Z135" s="345"/>
    </row>
    <row r="136" spans="1:26" ht="15.75" customHeight="1">
      <c r="A136" s="345"/>
      <c r="B136" s="378"/>
      <c r="C136" s="378"/>
      <c r="D136" s="378"/>
      <c r="E136" s="378"/>
      <c r="F136" s="345"/>
      <c r="G136" s="345"/>
      <c r="H136" s="345"/>
      <c r="I136" s="345"/>
      <c r="J136" s="345"/>
      <c r="K136" s="345"/>
      <c r="L136" s="345"/>
      <c r="M136" s="345"/>
      <c r="N136" s="345"/>
      <c r="O136" s="345"/>
      <c r="P136" s="345"/>
      <c r="Q136" s="345"/>
      <c r="R136" s="345"/>
      <c r="S136" s="345"/>
      <c r="T136" s="345"/>
      <c r="U136" s="345"/>
      <c r="V136" s="378"/>
      <c r="W136" s="378"/>
      <c r="X136" s="378"/>
      <c r="Y136" s="345"/>
      <c r="Z136" s="345"/>
    </row>
    <row r="137" spans="1:26" ht="15.75" customHeight="1">
      <c r="A137" s="345"/>
      <c r="B137" s="378"/>
      <c r="C137" s="378"/>
      <c r="D137" s="378"/>
      <c r="E137" s="378"/>
      <c r="F137" s="345"/>
      <c r="G137" s="345"/>
      <c r="H137" s="345"/>
      <c r="I137" s="345"/>
      <c r="J137" s="345"/>
      <c r="K137" s="345"/>
      <c r="L137" s="345"/>
      <c r="M137" s="345"/>
      <c r="N137" s="345"/>
      <c r="O137" s="345"/>
      <c r="P137" s="345"/>
      <c r="Q137" s="345"/>
      <c r="R137" s="345"/>
      <c r="S137" s="345"/>
      <c r="T137" s="345"/>
      <c r="U137" s="345"/>
      <c r="V137" s="378"/>
      <c r="W137" s="378"/>
      <c r="X137" s="378"/>
      <c r="Y137" s="345"/>
      <c r="Z137" s="345"/>
    </row>
    <row r="138" spans="1:26" ht="15.75" customHeight="1">
      <c r="A138" s="345"/>
      <c r="B138" s="378"/>
      <c r="C138" s="378"/>
      <c r="D138" s="378"/>
      <c r="E138" s="378"/>
      <c r="F138" s="345"/>
      <c r="G138" s="345"/>
      <c r="H138" s="345"/>
      <c r="I138" s="345"/>
      <c r="J138" s="345"/>
      <c r="K138" s="345"/>
      <c r="L138" s="345"/>
      <c r="M138" s="345"/>
      <c r="N138" s="345"/>
      <c r="O138" s="345"/>
      <c r="P138" s="345"/>
      <c r="Q138" s="345"/>
      <c r="R138" s="345"/>
      <c r="S138" s="345"/>
      <c r="T138" s="345"/>
      <c r="U138" s="345"/>
      <c r="V138" s="378"/>
      <c r="W138" s="378"/>
      <c r="X138" s="378"/>
      <c r="Y138" s="345"/>
      <c r="Z138" s="345"/>
    </row>
    <row r="139" spans="1:26" ht="15.75" customHeight="1">
      <c r="A139" s="345"/>
      <c r="B139" s="378"/>
      <c r="C139" s="378"/>
      <c r="D139" s="378"/>
      <c r="E139" s="378"/>
      <c r="F139" s="345"/>
      <c r="G139" s="345"/>
      <c r="H139" s="345"/>
      <c r="I139" s="345"/>
      <c r="J139" s="345"/>
      <c r="K139" s="345"/>
      <c r="L139" s="345"/>
      <c r="M139" s="345"/>
      <c r="N139" s="345"/>
      <c r="O139" s="345"/>
      <c r="P139" s="345"/>
      <c r="Q139" s="345"/>
      <c r="R139" s="345"/>
      <c r="S139" s="345"/>
      <c r="T139" s="345"/>
      <c r="U139" s="345"/>
      <c r="V139" s="378"/>
      <c r="W139" s="378"/>
      <c r="X139" s="378"/>
      <c r="Y139" s="345"/>
      <c r="Z139" s="345"/>
    </row>
    <row r="140" spans="1:26" ht="15.75" customHeight="1">
      <c r="A140" s="345"/>
      <c r="B140" s="378"/>
      <c r="C140" s="378"/>
      <c r="D140" s="378"/>
      <c r="E140" s="378"/>
      <c r="F140" s="345"/>
      <c r="G140" s="345"/>
      <c r="H140" s="345"/>
      <c r="I140" s="345"/>
      <c r="J140" s="345"/>
      <c r="K140" s="345"/>
      <c r="L140" s="345"/>
      <c r="M140" s="345"/>
      <c r="N140" s="345"/>
      <c r="O140" s="345"/>
      <c r="P140" s="345"/>
      <c r="Q140" s="345"/>
      <c r="R140" s="345"/>
      <c r="S140" s="345"/>
      <c r="T140" s="345"/>
      <c r="U140" s="345"/>
      <c r="V140" s="378"/>
      <c r="W140" s="378"/>
      <c r="X140" s="378"/>
      <c r="Y140" s="345"/>
      <c r="Z140" s="345"/>
    </row>
    <row r="141" spans="1:26" ht="15.75" customHeight="1">
      <c r="A141" s="345"/>
      <c r="B141" s="378"/>
      <c r="C141" s="378"/>
      <c r="D141" s="378"/>
      <c r="E141" s="378"/>
      <c r="F141" s="345"/>
      <c r="G141" s="345"/>
      <c r="H141" s="345"/>
      <c r="I141" s="345"/>
      <c r="J141" s="345"/>
      <c r="K141" s="345"/>
      <c r="L141" s="345"/>
      <c r="M141" s="345"/>
      <c r="N141" s="345"/>
      <c r="O141" s="345"/>
      <c r="P141" s="345"/>
      <c r="Q141" s="345"/>
      <c r="R141" s="345"/>
      <c r="S141" s="345"/>
      <c r="T141" s="345"/>
      <c r="U141" s="345"/>
      <c r="V141" s="378"/>
      <c r="W141" s="378"/>
      <c r="X141" s="378"/>
      <c r="Y141" s="345"/>
      <c r="Z141" s="345"/>
    </row>
    <row r="142" spans="1:26" ht="15.75" customHeight="1">
      <c r="A142" s="345"/>
      <c r="B142" s="378"/>
      <c r="C142" s="378"/>
      <c r="D142" s="378"/>
      <c r="E142" s="378"/>
      <c r="F142" s="345"/>
      <c r="G142" s="345"/>
      <c r="H142" s="345"/>
      <c r="I142" s="345"/>
      <c r="J142" s="345"/>
      <c r="K142" s="345"/>
      <c r="L142" s="345"/>
      <c r="M142" s="345"/>
      <c r="N142" s="345"/>
      <c r="O142" s="345"/>
      <c r="P142" s="345"/>
      <c r="Q142" s="345"/>
      <c r="R142" s="345"/>
      <c r="S142" s="345"/>
      <c r="T142" s="345"/>
      <c r="U142" s="345"/>
      <c r="V142" s="378"/>
      <c r="W142" s="378"/>
      <c r="X142" s="378"/>
      <c r="Y142" s="345"/>
      <c r="Z142" s="345"/>
    </row>
    <row r="143" spans="1:26" ht="15.75" customHeight="1">
      <c r="A143" s="345"/>
      <c r="B143" s="378"/>
      <c r="C143" s="378"/>
      <c r="D143" s="378"/>
      <c r="E143" s="378"/>
      <c r="F143" s="345"/>
      <c r="G143" s="345"/>
      <c r="H143" s="345"/>
      <c r="I143" s="345"/>
      <c r="J143" s="345"/>
      <c r="K143" s="345"/>
      <c r="L143" s="345"/>
      <c r="M143" s="345"/>
      <c r="N143" s="345"/>
      <c r="O143" s="345"/>
      <c r="P143" s="345"/>
      <c r="Q143" s="345"/>
      <c r="R143" s="345"/>
      <c r="S143" s="345"/>
      <c r="T143" s="345"/>
      <c r="U143" s="345"/>
      <c r="V143" s="378"/>
      <c r="W143" s="378"/>
      <c r="X143" s="378"/>
      <c r="Y143" s="345"/>
      <c r="Z143" s="345"/>
    </row>
    <row r="144" spans="1:26" ht="15.75" customHeight="1">
      <c r="A144" s="345"/>
      <c r="B144" s="378"/>
      <c r="C144" s="378"/>
      <c r="D144" s="378"/>
      <c r="E144" s="378"/>
      <c r="F144" s="345"/>
      <c r="G144" s="345"/>
      <c r="H144" s="345"/>
      <c r="I144" s="345"/>
      <c r="J144" s="345"/>
      <c r="K144" s="345"/>
      <c r="L144" s="345"/>
      <c r="M144" s="345"/>
      <c r="N144" s="345"/>
      <c r="O144" s="345"/>
      <c r="P144" s="345"/>
      <c r="Q144" s="345"/>
      <c r="R144" s="345"/>
      <c r="S144" s="345"/>
      <c r="T144" s="345"/>
      <c r="U144" s="345"/>
      <c r="V144" s="378"/>
      <c r="W144" s="378"/>
      <c r="X144" s="378"/>
      <c r="Y144" s="345"/>
      <c r="Z144" s="345"/>
    </row>
    <row r="145" spans="1:26" ht="15.75" customHeight="1">
      <c r="A145" s="345"/>
      <c r="B145" s="378"/>
      <c r="C145" s="378"/>
      <c r="D145" s="378"/>
      <c r="E145" s="378"/>
      <c r="F145" s="345"/>
      <c r="G145" s="345"/>
      <c r="H145" s="345"/>
      <c r="I145" s="345"/>
      <c r="J145" s="345"/>
      <c r="K145" s="345"/>
      <c r="L145" s="345"/>
      <c r="M145" s="345"/>
      <c r="N145" s="345"/>
      <c r="O145" s="345"/>
      <c r="P145" s="345"/>
      <c r="Q145" s="345"/>
      <c r="R145" s="345"/>
      <c r="S145" s="345"/>
      <c r="T145" s="345"/>
      <c r="U145" s="345"/>
      <c r="V145" s="378"/>
      <c r="W145" s="378"/>
      <c r="X145" s="378"/>
      <c r="Y145" s="345"/>
      <c r="Z145" s="345"/>
    </row>
    <row r="146" spans="1:26" ht="15.75" customHeight="1">
      <c r="A146" s="345"/>
      <c r="B146" s="378"/>
      <c r="C146" s="378"/>
      <c r="D146" s="378"/>
      <c r="E146" s="378"/>
      <c r="F146" s="345"/>
      <c r="G146" s="345"/>
      <c r="H146" s="345"/>
      <c r="I146" s="345"/>
      <c r="J146" s="345"/>
      <c r="K146" s="345"/>
      <c r="L146" s="345"/>
      <c r="M146" s="345"/>
      <c r="N146" s="345"/>
      <c r="O146" s="345"/>
      <c r="P146" s="345"/>
      <c r="Q146" s="345"/>
      <c r="R146" s="345"/>
      <c r="S146" s="345"/>
      <c r="T146" s="345"/>
      <c r="U146" s="345"/>
      <c r="V146" s="378"/>
      <c r="W146" s="378"/>
      <c r="X146" s="378"/>
      <c r="Y146" s="345"/>
      <c r="Z146" s="345"/>
    </row>
    <row r="147" spans="1:26" ht="15.75" customHeight="1">
      <c r="A147" s="345"/>
      <c r="B147" s="378"/>
      <c r="C147" s="378"/>
      <c r="D147" s="378"/>
      <c r="E147" s="378"/>
      <c r="F147" s="345"/>
      <c r="G147" s="345"/>
      <c r="H147" s="345"/>
      <c r="I147" s="345"/>
      <c r="J147" s="345"/>
      <c r="K147" s="345"/>
      <c r="L147" s="345"/>
      <c r="M147" s="345"/>
      <c r="N147" s="345"/>
      <c r="O147" s="345"/>
      <c r="P147" s="345"/>
      <c r="Q147" s="345"/>
      <c r="R147" s="345"/>
      <c r="S147" s="345"/>
      <c r="T147" s="345"/>
      <c r="U147" s="345"/>
      <c r="V147" s="378"/>
      <c r="W147" s="378"/>
      <c r="X147" s="378"/>
      <c r="Y147" s="345"/>
      <c r="Z147" s="345"/>
    </row>
    <row r="148" spans="1:26" ht="15.75" customHeight="1">
      <c r="A148" s="345"/>
      <c r="B148" s="378"/>
      <c r="C148" s="378"/>
      <c r="D148" s="378"/>
      <c r="E148" s="378"/>
      <c r="F148" s="345"/>
      <c r="G148" s="345"/>
      <c r="H148" s="345"/>
      <c r="I148" s="345"/>
      <c r="J148" s="345"/>
      <c r="K148" s="345"/>
      <c r="L148" s="345"/>
      <c r="M148" s="345"/>
      <c r="N148" s="345"/>
      <c r="O148" s="345"/>
      <c r="P148" s="345"/>
      <c r="Q148" s="345"/>
      <c r="R148" s="345"/>
      <c r="S148" s="345"/>
      <c r="T148" s="345"/>
      <c r="U148" s="345"/>
      <c r="V148" s="378"/>
      <c r="W148" s="378"/>
      <c r="X148" s="378"/>
      <c r="Y148" s="345"/>
      <c r="Z148" s="345"/>
    </row>
    <row r="149" spans="1:26" ht="15.75" customHeight="1">
      <c r="A149" s="345"/>
      <c r="B149" s="378"/>
      <c r="C149" s="378"/>
      <c r="D149" s="378"/>
      <c r="E149" s="378"/>
      <c r="F149" s="345"/>
      <c r="G149" s="345"/>
      <c r="H149" s="345"/>
      <c r="I149" s="345"/>
      <c r="J149" s="345"/>
      <c r="K149" s="345"/>
      <c r="L149" s="345"/>
      <c r="M149" s="345"/>
      <c r="N149" s="345"/>
      <c r="O149" s="345"/>
      <c r="P149" s="345"/>
      <c r="Q149" s="345"/>
      <c r="R149" s="345"/>
      <c r="S149" s="345"/>
      <c r="T149" s="345"/>
      <c r="U149" s="345"/>
      <c r="V149" s="378"/>
      <c r="W149" s="378"/>
      <c r="X149" s="378"/>
      <c r="Y149" s="345"/>
      <c r="Z149" s="345"/>
    </row>
    <row r="150" spans="1:26" ht="15.75" customHeight="1">
      <c r="A150" s="345"/>
      <c r="B150" s="378"/>
      <c r="C150" s="378"/>
      <c r="D150" s="378"/>
      <c r="E150" s="378"/>
      <c r="F150" s="345"/>
      <c r="G150" s="345"/>
      <c r="H150" s="345"/>
      <c r="I150" s="345"/>
      <c r="J150" s="345"/>
      <c r="K150" s="345"/>
      <c r="L150" s="345"/>
      <c r="M150" s="345"/>
      <c r="N150" s="345"/>
      <c r="O150" s="345"/>
      <c r="P150" s="345"/>
      <c r="Q150" s="345"/>
      <c r="R150" s="345"/>
      <c r="S150" s="345"/>
      <c r="T150" s="345"/>
      <c r="U150" s="345"/>
      <c r="V150" s="378"/>
      <c r="W150" s="378"/>
      <c r="X150" s="378"/>
      <c r="Y150" s="345"/>
      <c r="Z150" s="345"/>
    </row>
    <row r="151" spans="1:26" ht="15.75" customHeight="1">
      <c r="A151" s="345"/>
      <c r="B151" s="378"/>
      <c r="C151" s="378"/>
      <c r="D151" s="378"/>
      <c r="E151" s="378"/>
      <c r="F151" s="345"/>
      <c r="G151" s="345"/>
      <c r="H151" s="345"/>
      <c r="I151" s="345"/>
      <c r="J151" s="345"/>
      <c r="K151" s="345"/>
      <c r="L151" s="345"/>
      <c r="M151" s="345"/>
      <c r="N151" s="345"/>
      <c r="O151" s="345"/>
      <c r="P151" s="345"/>
      <c r="Q151" s="345"/>
      <c r="R151" s="345"/>
      <c r="S151" s="345"/>
      <c r="T151" s="345"/>
      <c r="U151" s="345"/>
      <c r="V151" s="378"/>
      <c r="W151" s="378"/>
      <c r="X151" s="378"/>
      <c r="Y151" s="345"/>
      <c r="Z151" s="345"/>
    </row>
    <row r="152" spans="1:26" ht="15.75" customHeight="1">
      <c r="A152" s="345"/>
      <c r="B152" s="378"/>
      <c r="C152" s="378"/>
      <c r="D152" s="378"/>
      <c r="E152" s="378"/>
      <c r="F152" s="345"/>
      <c r="G152" s="345"/>
      <c r="H152" s="345"/>
      <c r="I152" s="345"/>
      <c r="J152" s="345"/>
      <c r="K152" s="345"/>
      <c r="L152" s="345"/>
      <c r="M152" s="345"/>
      <c r="N152" s="345"/>
      <c r="O152" s="345"/>
      <c r="P152" s="345"/>
      <c r="Q152" s="345"/>
      <c r="R152" s="345"/>
      <c r="S152" s="345"/>
      <c r="T152" s="345"/>
      <c r="U152" s="345"/>
      <c r="V152" s="378"/>
      <c r="W152" s="378"/>
      <c r="X152" s="378"/>
      <c r="Y152" s="345"/>
      <c r="Z152" s="345"/>
    </row>
    <row r="153" spans="1:26" ht="15.75" customHeight="1">
      <c r="A153" s="345"/>
      <c r="B153" s="378"/>
      <c r="C153" s="378"/>
      <c r="D153" s="378"/>
      <c r="E153" s="378"/>
      <c r="F153" s="345"/>
      <c r="G153" s="345"/>
      <c r="H153" s="345"/>
      <c r="I153" s="345"/>
      <c r="J153" s="345"/>
      <c r="K153" s="345"/>
      <c r="L153" s="345"/>
      <c r="M153" s="345"/>
      <c r="N153" s="345"/>
      <c r="O153" s="345"/>
      <c r="P153" s="345"/>
      <c r="Q153" s="345"/>
      <c r="R153" s="345"/>
      <c r="S153" s="345"/>
      <c r="T153" s="345"/>
      <c r="U153" s="345"/>
      <c r="V153" s="378"/>
      <c r="W153" s="378"/>
      <c r="X153" s="378"/>
      <c r="Y153" s="345"/>
      <c r="Z153" s="345"/>
    </row>
    <row r="154" spans="1:26" ht="15.75" customHeight="1">
      <c r="A154" s="345"/>
      <c r="B154" s="378"/>
      <c r="C154" s="378"/>
      <c r="D154" s="378"/>
      <c r="E154" s="378"/>
      <c r="F154" s="345"/>
      <c r="G154" s="345"/>
      <c r="H154" s="345"/>
      <c r="I154" s="345"/>
      <c r="J154" s="345"/>
      <c r="K154" s="345"/>
      <c r="L154" s="345"/>
      <c r="M154" s="345"/>
      <c r="N154" s="345"/>
      <c r="O154" s="345"/>
      <c r="P154" s="345"/>
      <c r="Q154" s="345"/>
      <c r="R154" s="345"/>
      <c r="S154" s="345"/>
      <c r="T154" s="345"/>
      <c r="U154" s="345"/>
      <c r="V154" s="378"/>
      <c r="W154" s="378"/>
      <c r="X154" s="378"/>
      <c r="Y154" s="345"/>
      <c r="Z154" s="345"/>
    </row>
    <row r="155" spans="1:26" ht="15.75" customHeight="1">
      <c r="A155" s="345"/>
      <c r="B155" s="378"/>
      <c r="C155" s="378"/>
      <c r="D155" s="378"/>
      <c r="E155" s="378"/>
      <c r="F155" s="345"/>
      <c r="G155" s="345"/>
      <c r="H155" s="345"/>
      <c r="I155" s="345"/>
      <c r="J155" s="345"/>
      <c r="K155" s="345"/>
      <c r="L155" s="345"/>
      <c r="M155" s="345"/>
      <c r="N155" s="345"/>
      <c r="O155" s="345"/>
      <c r="P155" s="345"/>
      <c r="Q155" s="345"/>
      <c r="R155" s="345"/>
      <c r="S155" s="345"/>
      <c r="T155" s="345"/>
      <c r="U155" s="345"/>
      <c r="V155" s="378"/>
      <c r="W155" s="378"/>
      <c r="X155" s="378"/>
      <c r="Y155" s="345"/>
      <c r="Z155" s="345"/>
    </row>
    <row r="156" spans="1:26" ht="15.75" customHeight="1">
      <c r="A156" s="345"/>
      <c r="B156" s="378"/>
      <c r="C156" s="378"/>
      <c r="D156" s="378"/>
      <c r="E156" s="378"/>
      <c r="F156" s="345"/>
      <c r="G156" s="345"/>
      <c r="H156" s="345"/>
      <c r="I156" s="345"/>
      <c r="J156" s="345"/>
      <c r="K156" s="345"/>
      <c r="L156" s="345"/>
      <c r="M156" s="345"/>
      <c r="N156" s="345"/>
      <c r="O156" s="345"/>
      <c r="P156" s="345"/>
      <c r="Q156" s="345"/>
      <c r="R156" s="345"/>
      <c r="S156" s="345"/>
      <c r="T156" s="345"/>
      <c r="U156" s="345"/>
      <c r="V156" s="378"/>
      <c r="W156" s="378"/>
      <c r="X156" s="378"/>
      <c r="Y156" s="345"/>
      <c r="Z156" s="345"/>
    </row>
    <row r="157" spans="1:26" ht="15.75" customHeight="1">
      <c r="A157" s="345"/>
      <c r="B157" s="378"/>
      <c r="C157" s="378"/>
      <c r="D157" s="378"/>
      <c r="E157" s="378"/>
      <c r="F157" s="345"/>
      <c r="G157" s="345"/>
      <c r="H157" s="345"/>
      <c r="I157" s="345"/>
      <c r="J157" s="345"/>
      <c r="K157" s="345"/>
      <c r="L157" s="345"/>
      <c r="M157" s="345"/>
      <c r="N157" s="345"/>
      <c r="O157" s="345"/>
      <c r="P157" s="345"/>
      <c r="Q157" s="345"/>
      <c r="R157" s="345"/>
      <c r="S157" s="345"/>
      <c r="T157" s="345"/>
      <c r="U157" s="345"/>
      <c r="V157" s="378"/>
      <c r="W157" s="378"/>
      <c r="X157" s="378"/>
      <c r="Y157" s="345"/>
      <c r="Z157" s="345"/>
    </row>
    <row r="158" spans="1:26" ht="15.75" customHeight="1">
      <c r="A158" s="345"/>
      <c r="B158" s="378"/>
      <c r="C158" s="378"/>
      <c r="D158" s="378"/>
      <c r="E158" s="378"/>
      <c r="F158" s="345"/>
      <c r="G158" s="345"/>
      <c r="H158" s="345"/>
      <c r="I158" s="345"/>
      <c r="J158" s="345"/>
      <c r="K158" s="345"/>
      <c r="L158" s="345"/>
      <c r="M158" s="345"/>
      <c r="N158" s="345"/>
      <c r="O158" s="345"/>
      <c r="P158" s="345"/>
      <c r="Q158" s="345"/>
      <c r="R158" s="345"/>
      <c r="S158" s="345"/>
      <c r="T158" s="345"/>
      <c r="U158" s="345"/>
      <c r="V158" s="378"/>
      <c r="W158" s="378"/>
      <c r="X158" s="378"/>
      <c r="Y158" s="345"/>
      <c r="Z158" s="345"/>
    </row>
    <row r="159" spans="1:26" ht="15.75" customHeight="1">
      <c r="A159" s="345"/>
      <c r="B159" s="378"/>
      <c r="C159" s="378"/>
      <c r="D159" s="378"/>
      <c r="E159" s="378"/>
      <c r="F159" s="345"/>
      <c r="G159" s="345"/>
      <c r="H159" s="345"/>
      <c r="I159" s="345"/>
      <c r="J159" s="345"/>
      <c r="K159" s="345"/>
      <c r="L159" s="345"/>
      <c r="M159" s="345"/>
      <c r="N159" s="345"/>
      <c r="O159" s="345"/>
      <c r="P159" s="345"/>
      <c r="Q159" s="345"/>
      <c r="R159" s="345"/>
      <c r="S159" s="345"/>
      <c r="T159" s="345"/>
      <c r="U159" s="345"/>
      <c r="V159" s="378"/>
      <c r="W159" s="378"/>
      <c r="X159" s="378"/>
      <c r="Y159" s="345"/>
      <c r="Z159" s="345"/>
    </row>
    <row r="160" spans="1:26" ht="15.75" customHeight="1">
      <c r="A160" s="345"/>
      <c r="B160" s="378"/>
      <c r="C160" s="378"/>
      <c r="D160" s="378"/>
      <c r="E160" s="378"/>
      <c r="F160" s="345"/>
      <c r="G160" s="345"/>
      <c r="H160" s="345"/>
      <c r="I160" s="345"/>
      <c r="J160" s="345"/>
      <c r="K160" s="345"/>
      <c r="L160" s="345"/>
      <c r="M160" s="345"/>
      <c r="N160" s="345"/>
      <c r="O160" s="345"/>
      <c r="P160" s="345"/>
      <c r="Q160" s="345"/>
      <c r="R160" s="345"/>
      <c r="S160" s="345"/>
      <c r="T160" s="345"/>
      <c r="U160" s="345"/>
      <c r="V160" s="378"/>
      <c r="W160" s="378"/>
      <c r="X160" s="378"/>
      <c r="Y160" s="345"/>
      <c r="Z160" s="345"/>
    </row>
    <row r="161" spans="1:26" ht="15.75" customHeight="1">
      <c r="A161" s="345"/>
      <c r="B161" s="378"/>
      <c r="C161" s="378"/>
      <c r="D161" s="378"/>
      <c r="E161" s="378"/>
      <c r="F161" s="345"/>
      <c r="G161" s="345"/>
      <c r="H161" s="345"/>
      <c r="I161" s="345"/>
      <c r="J161" s="345"/>
      <c r="K161" s="345"/>
      <c r="L161" s="345"/>
      <c r="M161" s="345"/>
      <c r="N161" s="345"/>
      <c r="O161" s="345"/>
      <c r="P161" s="345"/>
      <c r="Q161" s="345"/>
      <c r="R161" s="345"/>
      <c r="S161" s="345"/>
      <c r="T161" s="345"/>
      <c r="U161" s="345"/>
      <c r="V161" s="378"/>
      <c r="W161" s="378"/>
      <c r="X161" s="378"/>
      <c r="Y161" s="345"/>
      <c r="Z161" s="345"/>
    </row>
    <row r="162" spans="1:26" ht="15.75" customHeight="1">
      <c r="A162" s="345"/>
      <c r="B162" s="378"/>
      <c r="C162" s="378"/>
      <c r="D162" s="378"/>
      <c r="E162" s="378"/>
      <c r="F162" s="345"/>
      <c r="G162" s="345"/>
      <c r="H162" s="345"/>
      <c r="I162" s="345"/>
      <c r="J162" s="345"/>
      <c r="K162" s="345"/>
      <c r="L162" s="345"/>
      <c r="M162" s="345"/>
      <c r="N162" s="345"/>
      <c r="O162" s="345"/>
      <c r="P162" s="345"/>
      <c r="Q162" s="345"/>
      <c r="R162" s="345"/>
      <c r="S162" s="345"/>
      <c r="T162" s="345"/>
      <c r="U162" s="345"/>
      <c r="V162" s="378"/>
      <c r="W162" s="378"/>
      <c r="X162" s="378"/>
      <c r="Y162" s="345"/>
      <c r="Z162" s="345"/>
    </row>
    <row r="163" spans="1:26" ht="15.75" customHeight="1">
      <c r="A163" s="345"/>
      <c r="B163" s="378"/>
      <c r="C163" s="378"/>
      <c r="D163" s="378"/>
      <c r="E163" s="378"/>
      <c r="F163" s="345"/>
      <c r="G163" s="345"/>
      <c r="H163" s="345"/>
      <c r="I163" s="345"/>
      <c r="J163" s="345"/>
      <c r="K163" s="345"/>
      <c r="L163" s="345"/>
      <c r="M163" s="345"/>
      <c r="N163" s="345"/>
      <c r="O163" s="345"/>
      <c r="P163" s="345"/>
      <c r="Q163" s="345"/>
      <c r="R163" s="345"/>
      <c r="S163" s="345"/>
      <c r="T163" s="345"/>
      <c r="U163" s="345"/>
      <c r="V163" s="378"/>
      <c r="W163" s="378"/>
      <c r="X163" s="378"/>
      <c r="Y163" s="345"/>
      <c r="Z163" s="345"/>
    </row>
    <row r="164" spans="1:26" ht="15.75" customHeight="1">
      <c r="A164" s="345"/>
      <c r="B164" s="378"/>
      <c r="C164" s="378"/>
      <c r="D164" s="378"/>
      <c r="E164" s="378"/>
      <c r="F164" s="345"/>
      <c r="G164" s="345"/>
      <c r="H164" s="345"/>
      <c r="I164" s="345"/>
      <c r="J164" s="345"/>
      <c r="K164" s="345"/>
      <c r="L164" s="345"/>
      <c r="M164" s="345"/>
      <c r="N164" s="345"/>
      <c r="O164" s="345"/>
      <c r="P164" s="345"/>
      <c r="Q164" s="345"/>
      <c r="R164" s="345"/>
      <c r="S164" s="345"/>
      <c r="T164" s="345"/>
      <c r="U164" s="345"/>
      <c r="V164" s="378"/>
      <c r="W164" s="378"/>
      <c r="X164" s="378"/>
      <c r="Y164" s="345"/>
      <c r="Z164" s="345"/>
    </row>
    <row r="165" spans="1:26" ht="15.75" customHeight="1">
      <c r="A165" s="345"/>
      <c r="B165" s="378"/>
      <c r="C165" s="378"/>
      <c r="D165" s="378"/>
      <c r="E165" s="378"/>
      <c r="F165" s="345"/>
      <c r="G165" s="345"/>
      <c r="H165" s="345"/>
      <c r="I165" s="345"/>
      <c r="J165" s="345"/>
      <c r="K165" s="345"/>
      <c r="L165" s="345"/>
      <c r="M165" s="345"/>
      <c r="N165" s="345"/>
      <c r="O165" s="345"/>
      <c r="P165" s="345"/>
      <c r="Q165" s="345"/>
      <c r="R165" s="345"/>
      <c r="S165" s="345"/>
      <c r="T165" s="345"/>
      <c r="U165" s="345"/>
      <c r="V165" s="378"/>
      <c r="W165" s="378"/>
      <c r="X165" s="378"/>
      <c r="Y165" s="345"/>
      <c r="Z165" s="345"/>
    </row>
    <row r="166" spans="1:26" ht="15.75" customHeight="1">
      <c r="A166" s="345"/>
      <c r="B166" s="378"/>
      <c r="C166" s="378"/>
      <c r="D166" s="378"/>
      <c r="E166" s="378"/>
      <c r="F166" s="345"/>
      <c r="G166" s="345"/>
      <c r="H166" s="345"/>
      <c r="I166" s="345"/>
      <c r="J166" s="345"/>
      <c r="K166" s="345"/>
      <c r="L166" s="345"/>
      <c r="M166" s="345"/>
      <c r="N166" s="345"/>
      <c r="O166" s="345"/>
      <c r="P166" s="345"/>
      <c r="Q166" s="345"/>
      <c r="R166" s="345"/>
      <c r="S166" s="345"/>
      <c r="T166" s="345"/>
      <c r="U166" s="345"/>
      <c r="V166" s="378"/>
      <c r="W166" s="378"/>
      <c r="X166" s="378"/>
      <c r="Y166" s="345"/>
      <c r="Z166" s="345"/>
    </row>
    <row r="167" spans="1:26" ht="15.75" customHeight="1">
      <c r="A167" s="345"/>
      <c r="B167" s="378"/>
      <c r="C167" s="378"/>
      <c r="D167" s="378"/>
      <c r="E167" s="378"/>
      <c r="F167" s="345"/>
      <c r="G167" s="345"/>
      <c r="H167" s="345"/>
      <c r="I167" s="345"/>
      <c r="J167" s="345"/>
      <c r="K167" s="345"/>
      <c r="L167" s="345"/>
      <c r="M167" s="345"/>
      <c r="N167" s="345"/>
      <c r="O167" s="345"/>
      <c r="P167" s="345"/>
      <c r="Q167" s="345"/>
      <c r="R167" s="345"/>
      <c r="S167" s="345"/>
      <c r="T167" s="345"/>
      <c r="U167" s="345"/>
      <c r="V167" s="378"/>
      <c r="W167" s="378"/>
      <c r="X167" s="378"/>
      <c r="Y167" s="345"/>
      <c r="Z167" s="345"/>
    </row>
    <row r="168" spans="1:26" ht="15.75" customHeight="1">
      <c r="A168" s="345"/>
      <c r="B168" s="378"/>
      <c r="C168" s="378"/>
      <c r="D168" s="378"/>
      <c r="E168" s="378"/>
      <c r="F168" s="345"/>
      <c r="G168" s="345"/>
      <c r="H168" s="345"/>
      <c r="I168" s="345"/>
      <c r="J168" s="345"/>
      <c r="K168" s="345"/>
      <c r="L168" s="345"/>
      <c r="M168" s="345"/>
      <c r="N168" s="345"/>
      <c r="O168" s="345"/>
      <c r="P168" s="345"/>
      <c r="Q168" s="345"/>
      <c r="R168" s="345"/>
      <c r="S168" s="345"/>
      <c r="T168" s="345"/>
      <c r="U168" s="345"/>
      <c r="V168" s="378"/>
      <c r="W168" s="378"/>
      <c r="X168" s="378"/>
      <c r="Y168" s="345"/>
      <c r="Z168" s="345"/>
    </row>
    <row r="169" spans="1:26" ht="15.75" customHeight="1">
      <c r="A169" s="345"/>
      <c r="B169" s="378"/>
      <c r="C169" s="378"/>
      <c r="D169" s="378"/>
      <c r="E169" s="378"/>
      <c r="F169" s="345"/>
      <c r="G169" s="345"/>
      <c r="H169" s="345"/>
      <c r="I169" s="345"/>
      <c r="J169" s="345"/>
      <c r="K169" s="345"/>
      <c r="L169" s="345"/>
      <c r="M169" s="345"/>
      <c r="N169" s="345"/>
      <c r="O169" s="345"/>
      <c r="P169" s="345"/>
      <c r="Q169" s="345"/>
      <c r="R169" s="345"/>
      <c r="S169" s="345"/>
      <c r="T169" s="345"/>
      <c r="U169" s="345"/>
      <c r="V169" s="378"/>
      <c r="W169" s="378"/>
      <c r="X169" s="378"/>
      <c r="Y169" s="345"/>
      <c r="Z169" s="345"/>
    </row>
    <row r="170" spans="1:26" ht="15.75" customHeight="1">
      <c r="A170" s="345"/>
      <c r="B170" s="378"/>
      <c r="C170" s="378"/>
      <c r="D170" s="378"/>
      <c r="E170" s="378"/>
      <c r="F170" s="345"/>
      <c r="G170" s="345"/>
      <c r="H170" s="345"/>
      <c r="I170" s="345"/>
      <c r="J170" s="345"/>
      <c r="K170" s="345"/>
      <c r="L170" s="345"/>
      <c r="M170" s="345"/>
      <c r="N170" s="345"/>
      <c r="O170" s="345"/>
      <c r="P170" s="345"/>
      <c r="Q170" s="345"/>
      <c r="R170" s="345"/>
      <c r="S170" s="345"/>
      <c r="T170" s="345"/>
      <c r="U170" s="345"/>
      <c r="V170" s="378"/>
      <c r="W170" s="378"/>
      <c r="X170" s="378"/>
      <c r="Y170" s="345"/>
      <c r="Z170" s="345"/>
    </row>
    <row r="171" spans="1:26" ht="15.75" customHeight="1">
      <c r="A171" s="345"/>
      <c r="B171" s="378"/>
      <c r="C171" s="378"/>
      <c r="D171" s="378"/>
      <c r="E171" s="378"/>
      <c r="F171" s="345"/>
      <c r="G171" s="345"/>
      <c r="H171" s="345"/>
      <c r="I171" s="345"/>
      <c r="J171" s="345"/>
      <c r="K171" s="345"/>
      <c r="L171" s="345"/>
      <c r="M171" s="345"/>
      <c r="N171" s="345"/>
      <c r="O171" s="345"/>
      <c r="P171" s="345"/>
      <c r="Q171" s="345"/>
      <c r="R171" s="345"/>
      <c r="S171" s="345"/>
      <c r="T171" s="345"/>
      <c r="U171" s="345"/>
      <c r="V171" s="378"/>
      <c r="W171" s="378"/>
      <c r="X171" s="378"/>
      <c r="Y171" s="345"/>
      <c r="Z171" s="345"/>
    </row>
    <row r="172" spans="1:26" ht="15.75" customHeight="1">
      <c r="A172" s="345"/>
      <c r="B172" s="378"/>
      <c r="C172" s="378"/>
      <c r="D172" s="378"/>
      <c r="E172" s="378"/>
      <c r="F172" s="345"/>
      <c r="G172" s="345"/>
      <c r="H172" s="345"/>
      <c r="I172" s="345"/>
      <c r="J172" s="345"/>
      <c r="K172" s="345"/>
      <c r="L172" s="345"/>
      <c r="M172" s="345"/>
      <c r="N172" s="345"/>
      <c r="O172" s="345"/>
      <c r="P172" s="345"/>
      <c r="Q172" s="345"/>
      <c r="R172" s="345"/>
      <c r="S172" s="345"/>
      <c r="T172" s="345"/>
      <c r="U172" s="345"/>
      <c r="V172" s="378"/>
      <c r="W172" s="378"/>
      <c r="X172" s="378"/>
      <c r="Y172" s="345"/>
      <c r="Z172" s="345"/>
    </row>
    <row r="173" spans="1:26" ht="15.75" customHeight="1">
      <c r="A173" s="345"/>
      <c r="B173" s="378"/>
      <c r="C173" s="378"/>
      <c r="D173" s="378"/>
      <c r="E173" s="378"/>
      <c r="F173" s="345"/>
      <c r="G173" s="345"/>
      <c r="H173" s="345"/>
      <c r="I173" s="345"/>
      <c r="J173" s="345"/>
      <c r="K173" s="345"/>
      <c r="L173" s="345"/>
      <c r="M173" s="345"/>
      <c r="N173" s="345"/>
      <c r="O173" s="345"/>
      <c r="P173" s="345"/>
      <c r="Q173" s="345"/>
      <c r="R173" s="345"/>
      <c r="S173" s="345"/>
      <c r="T173" s="345"/>
      <c r="U173" s="345"/>
      <c r="V173" s="378"/>
      <c r="W173" s="378"/>
      <c r="X173" s="378"/>
      <c r="Y173" s="345"/>
      <c r="Z173" s="345"/>
    </row>
    <row r="174" spans="1:26" ht="15.75" customHeight="1">
      <c r="A174" s="345"/>
      <c r="B174" s="378"/>
      <c r="C174" s="378"/>
      <c r="D174" s="378"/>
      <c r="E174" s="378"/>
      <c r="F174" s="345"/>
      <c r="G174" s="345"/>
      <c r="H174" s="345"/>
      <c r="I174" s="345"/>
      <c r="J174" s="345"/>
      <c r="K174" s="345"/>
      <c r="L174" s="345"/>
      <c r="M174" s="345"/>
      <c r="N174" s="345"/>
      <c r="O174" s="345"/>
      <c r="P174" s="345"/>
      <c r="Q174" s="345"/>
      <c r="R174" s="345"/>
      <c r="S174" s="345"/>
      <c r="T174" s="345"/>
      <c r="U174" s="345"/>
      <c r="V174" s="378"/>
      <c r="W174" s="378"/>
      <c r="X174" s="378"/>
      <c r="Y174" s="345"/>
      <c r="Z174" s="345"/>
    </row>
    <row r="175" spans="1:26" ht="15.75" customHeight="1">
      <c r="A175" s="345"/>
      <c r="B175" s="378"/>
      <c r="C175" s="378"/>
      <c r="D175" s="378"/>
      <c r="E175" s="378"/>
      <c r="F175" s="345"/>
      <c r="G175" s="345"/>
      <c r="H175" s="345"/>
      <c r="I175" s="345"/>
      <c r="J175" s="345"/>
      <c r="K175" s="345"/>
      <c r="L175" s="345"/>
      <c r="M175" s="345"/>
      <c r="N175" s="345"/>
      <c r="O175" s="345"/>
      <c r="P175" s="345"/>
      <c r="Q175" s="345"/>
      <c r="R175" s="345"/>
      <c r="S175" s="345"/>
      <c r="T175" s="345"/>
      <c r="U175" s="345"/>
      <c r="V175" s="378"/>
      <c r="W175" s="378"/>
      <c r="X175" s="378"/>
      <c r="Y175" s="345"/>
      <c r="Z175" s="345"/>
    </row>
    <row r="176" spans="1:26" ht="15.75" customHeight="1">
      <c r="A176" s="345"/>
      <c r="B176" s="378"/>
      <c r="C176" s="378"/>
      <c r="D176" s="378"/>
      <c r="E176" s="378"/>
      <c r="F176" s="345"/>
      <c r="G176" s="345"/>
      <c r="H176" s="345"/>
      <c r="I176" s="345"/>
      <c r="J176" s="345"/>
      <c r="K176" s="345"/>
      <c r="L176" s="345"/>
      <c r="M176" s="345"/>
      <c r="N176" s="345"/>
      <c r="O176" s="345"/>
      <c r="P176" s="345"/>
      <c r="Q176" s="345"/>
      <c r="R176" s="345"/>
      <c r="S176" s="345"/>
      <c r="T176" s="345"/>
      <c r="U176" s="345"/>
      <c r="V176" s="378"/>
      <c r="W176" s="378"/>
      <c r="X176" s="378"/>
      <c r="Y176" s="345"/>
      <c r="Z176" s="345"/>
    </row>
    <row r="177" spans="1:26" ht="15.75" customHeight="1">
      <c r="A177" s="345"/>
      <c r="B177" s="378"/>
      <c r="C177" s="378"/>
      <c r="D177" s="378"/>
      <c r="E177" s="378"/>
      <c r="F177" s="345"/>
      <c r="G177" s="345"/>
      <c r="H177" s="345"/>
      <c r="I177" s="345"/>
      <c r="J177" s="345"/>
      <c r="K177" s="345"/>
      <c r="L177" s="345"/>
      <c r="M177" s="345"/>
      <c r="N177" s="345"/>
      <c r="O177" s="345"/>
      <c r="P177" s="345"/>
      <c r="Q177" s="345"/>
      <c r="R177" s="345"/>
      <c r="S177" s="345"/>
      <c r="T177" s="345"/>
      <c r="U177" s="345"/>
      <c r="V177" s="378"/>
      <c r="W177" s="378"/>
      <c r="X177" s="378"/>
      <c r="Y177" s="345"/>
      <c r="Z177" s="345"/>
    </row>
    <row r="178" spans="1:26" ht="15.75" customHeight="1">
      <c r="A178" s="345"/>
      <c r="B178" s="378"/>
      <c r="C178" s="378"/>
      <c r="D178" s="378"/>
      <c r="E178" s="378"/>
      <c r="F178" s="345"/>
      <c r="G178" s="345"/>
      <c r="H178" s="345"/>
      <c r="I178" s="345"/>
      <c r="J178" s="345"/>
      <c r="K178" s="345"/>
      <c r="L178" s="345"/>
      <c r="M178" s="345"/>
      <c r="N178" s="345"/>
      <c r="O178" s="345"/>
      <c r="P178" s="345"/>
      <c r="Q178" s="345"/>
      <c r="R178" s="345"/>
      <c r="S178" s="345"/>
      <c r="T178" s="345"/>
      <c r="U178" s="345"/>
      <c r="V178" s="378"/>
      <c r="W178" s="378"/>
      <c r="X178" s="378"/>
      <c r="Y178" s="345"/>
      <c r="Z178" s="345"/>
    </row>
    <row r="179" spans="1:26" ht="15.75" customHeight="1">
      <c r="A179" s="345"/>
      <c r="B179" s="378"/>
      <c r="C179" s="378"/>
      <c r="D179" s="378"/>
      <c r="E179" s="378"/>
      <c r="F179" s="345"/>
      <c r="G179" s="345"/>
      <c r="H179" s="345"/>
      <c r="I179" s="345"/>
      <c r="J179" s="345"/>
      <c r="K179" s="345"/>
      <c r="L179" s="345"/>
      <c r="M179" s="345"/>
      <c r="N179" s="345"/>
      <c r="O179" s="345"/>
      <c r="P179" s="345"/>
      <c r="Q179" s="345"/>
      <c r="R179" s="345"/>
      <c r="S179" s="345"/>
      <c r="T179" s="345"/>
      <c r="U179" s="345"/>
      <c r="V179" s="378"/>
      <c r="W179" s="378"/>
      <c r="X179" s="378"/>
      <c r="Y179" s="345"/>
      <c r="Z179" s="345"/>
    </row>
    <row r="180" spans="1:26" ht="15.75" customHeight="1">
      <c r="A180" s="345"/>
      <c r="B180" s="378"/>
      <c r="C180" s="378"/>
      <c r="D180" s="378"/>
      <c r="E180" s="378"/>
      <c r="F180" s="345"/>
      <c r="G180" s="345"/>
      <c r="H180" s="345"/>
      <c r="I180" s="345"/>
      <c r="J180" s="345"/>
      <c r="K180" s="345"/>
      <c r="L180" s="345"/>
      <c r="M180" s="345"/>
      <c r="N180" s="345"/>
      <c r="O180" s="345"/>
      <c r="P180" s="345"/>
      <c r="Q180" s="345"/>
      <c r="R180" s="345"/>
      <c r="S180" s="345"/>
      <c r="T180" s="345"/>
      <c r="U180" s="345"/>
      <c r="V180" s="378"/>
      <c r="W180" s="378"/>
      <c r="X180" s="378"/>
      <c r="Y180" s="345"/>
      <c r="Z180" s="345"/>
    </row>
    <row r="181" spans="1:26" ht="15.75" customHeight="1">
      <c r="A181" s="345"/>
      <c r="B181" s="378"/>
      <c r="C181" s="378"/>
      <c r="D181" s="378"/>
      <c r="E181" s="378"/>
      <c r="F181" s="345"/>
      <c r="G181" s="345"/>
      <c r="H181" s="345"/>
      <c r="I181" s="345"/>
      <c r="J181" s="345"/>
      <c r="K181" s="345"/>
      <c r="L181" s="345"/>
      <c r="M181" s="345"/>
      <c r="N181" s="345"/>
      <c r="O181" s="345"/>
      <c r="P181" s="345"/>
      <c r="Q181" s="345"/>
      <c r="R181" s="345"/>
      <c r="S181" s="345"/>
      <c r="T181" s="345"/>
      <c r="U181" s="345"/>
      <c r="V181" s="378"/>
      <c r="W181" s="378"/>
      <c r="X181" s="378"/>
      <c r="Y181" s="345"/>
      <c r="Z181" s="345"/>
    </row>
    <row r="182" spans="1:26" ht="15.75" customHeight="1">
      <c r="A182" s="345"/>
      <c r="B182" s="378"/>
      <c r="C182" s="378"/>
      <c r="D182" s="378"/>
      <c r="E182" s="378"/>
      <c r="F182" s="345"/>
      <c r="G182" s="345"/>
      <c r="H182" s="345"/>
      <c r="I182" s="345"/>
      <c r="J182" s="345"/>
      <c r="K182" s="345"/>
      <c r="L182" s="345"/>
      <c r="M182" s="345"/>
      <c r="N182" s="345"/>
      <c r="O182" s="345"/>
      <c r="P182" s="345"/>
      <c r="Q182" s="345"/>
      <c r="R182" s="345"/>
      <c r="S182" s="345"/>
      <c r="T182" s="345"/>
      <c r="U182" s="345"/>
      <c r="V182" s="378"/>
      <c r="W182" s="378"/>
      <c r="X182" s="378"/>
      <c r="Y182" s="345"/>
      <c r="Z182" s="345"/>
    </row>
    <row r="183" spans="1:26" ht="15.75" customHeight="1">
      <c r="A183" s="345"/>
      <c r="B183" s="378"/>
      <c r="C183" s="378"/>
      <c r="D183" s="378"/>
      <c r="E183" s="378"/>
      <c r="F183" s="345"/>
      <c r="G183" s="345"/>
      <c r="H183" s="345"/>
      <c r="I183" s="345"/>
      <c r="J183" s="345"/>
      <c r="K183" s="345"/>
      <c r="L183" s="345"/>
      <c r="M183" s="345"/>
      <c r="N183" s="345"/>
      <c r="O183" s="345"/>
      <c r="P183" s="345"/>
      <c r="Q183" s="345"/>
      <c r="R183" s="345"/>
      <c r="S183" s="345"/>
      <c r="T183" s="345"/>
      <c r="U183" s="345"/>
      <c r="V183" s="378"/>
      <c r="W183" s="378"/>
      <c r="X183" s="378"/>
      <c r="Y183" s="345"/>
      <c r="Z183" s="345"/>
    </row>
    <row r="184" spans="1:26" ht="15.75" customHeight="1">
      <c r="A184" s="345"/>
      <c r="B184" s="378"/>
      <c r="C184" s="378"/>
      <c r="D184" s="378"/>
      <c r="E184" s="378"/>
      <c r="F184" s="345"/>
      <c r="G184" s="345"/>
      <c r="H184" s="345"/>
      <c r="I184" s="345"/>
      <c r="J184" s="345"/>
      <c r="K184" s="345"/>
      <c r="L184" s="345"/>
      <c r="M184" s="345"/>
      <c r="N184" s="345"/>
      <c r="O184" s="345"/>
      <c r="P184" s="345"/>
      <c r="Q184" s="345"/>
      <c r="R184" s="345"/>
      <c r="S184" s="345"/>
      <c r="T184" s="345"/>
      <c r="U184" s="345"/>
      <c r="V184" s="378"/>
      <c r="W184" s="378"/>
      <c r="X184" s="378"/>
      <c r="Y184" s="345"/>
      <c r="Z184" s="345"/>
    </row>
    <row r="185" spans="1:26" ht="15.75" customHeight="1">
      <c r="A185" s="345"/>
      <c r="B185" s="378"/>
      <c r="C185" s="378"/>
      <c r="D185" s="378"/>
      <c r="E185" s="378"/>
      <c r="F185" s="345"/>
      <c r="G185" s="345"/>
      <c r="H185" s="345"/>
      <c r="I185" s="345"/>
      <c r="J185" s="345"/>
      <c r="K185" s="345"/>
      <c r="L185" s="345"/>
      <c r="M185" s="345"/>
      <c r="N185" s="345"/>
      <c r="O185" s="345"/>
      <c r="P185" s="345"/>
      <c r="Q185" s="345"/>
      <c r="R185" s="345"/>
      <c r="S185" s="345"/>
      <c r="T185" s="345"/>
      <c r="U185" s="345"/>
      <c r="V185" s="378"/>
      <c r="W185" s="378"/>
      <c r="X185" s="378"/>
      <c r="Y185" s="345"/>
      <c r="Z185" s="345"/>
    </row>
    <row r="186" spans="1:26" ht="15.75" customHeight="1">
      <c r="A186" s="345"/>
      <c r="B186" s="378"/>
      <c r="C186" s="378"/>
      <c r="D186" s="378"/>
      <c r="E186" s="378"/>
      <c r="F186" s="345"/>
      <c r="G186" s="345"/>
      <c r="H186" s="345"/>
      <c r="I186" s="345"/>
      <c r="J186" s="345"/>
      <c r="K186" s="345"/>
      <c r="L186" s="345"/>
      <c r="M186" s="345"/>
      <c r="N186" s="345"/>
      <c r="O186" s="345"/>
      <c r="P186" s="345"/>
      <c r="Q186" s="345"/>
      <c r="R186" s="345"/>
      <c r="S186" s="345"/>
      <c r="T186" s="345"/>
      <c r="U186" s="345"/>
      <c r="V186" s="378"/>
      <c r="W186" s="378"/>
      <c r="X186" s="378"/>
      <c r="Y186" s="345"/>
      <c r="Z186" s="345"/>
    </row>
    <row r="187" spans="1:26" ht="15.75" customHeight="1">
      <c r="A187" s="345"/>
      <c r="B187" s="378"/>
      <c r="C187" s="378"/>
      <c r="D187" s="378"/>
      <c r="E187" s="378"/>
      <c r="F187" s="345"/>
      <c r="G187" s="345"/>
      <c r="H187" s="345"/>
      <c r="I187" s="345"/>
      <c r="J187" s="345"/>
      <c r="K187" s="345"/>
      <c r="L187" s="345"/>
      <c r="M187" s="345"/>
      <c r="N187" s="345"/>
      <c r="O187" s="345"/>
      <c r="P187" s="345"/>
      <c r="Q187" s="345"/>
      <c r="R187" s="345"/>
      <c r="S187" s="345"/>
      <c r="T187" s="345"/>
      <c r="U187" s="345"/>
      <c r="V187" s="378"/>
      <c r="W187" s="378"/>
      <c r="X187" s="378"/>
      <c r="Y187" s="345"/>
      <c r="Z187" s="345"/>
    </row>
    <row r="188" spans="1:26" ht="15.75" customHeight="1">
      <c r="A188" s="345"/>
      <c r="B188" s="378"/>
      <c r="C188" s="378"/>
      <c r="D188" s="378"/>
      <c r="E188" s="378"/>
      <c r="F188" s="345"/>
      <c r="G188" s="345"/>
      <c r="H188" s="345"/>
      <c r="I188" s="345"/>
      <c r="J188" s="345"/>
      <c r="K188" s="345"/>
      <c r="L188" s="345"/>
      <c r="M188" s="345"/>
      <c r="N188" s="345"/>
      <c r="O188" s="345"/>
      <c r="P188" s="345"/>
      <c r="Q188" s="345"/>
      <c r="R188" s="345"/>
      <c r="S188" s="345"/>
      <c r="T188" s="345"/>
      <c r="U188" s="345"/>
      <c r="V188" s="378"/>
      <c r="W188" s="378"/>
      <c r="X188" s="378"/>
      <c r="Y188" s="345"/>
      <c r="Z188" s="345"/>
    </row>
    <row r="189" spans="1:26" ht="15.75" customHeight="1">
      <c r="A189" s="345"/>
      <c r="B189" s="378"/>
      <c r="C189" s="378"/>
      <c r="D189" s="378"/>
      <c r="E189" s="378"/>
      <c r="F189" s="345"/>
      <c r="G189" s="345"/>
      <c r="H189" s="345"/>
      <c r="I189" s="345"/>
      <c r="J189" s="345"/>
      <c r="K189" s="345"/>
      <c r="L189" s="345"/>
      <c r="M189" s="345"/>
      <c r="N189" s="345"/>
      <c r="O189" s="345"/>
      <c r="P189" s="345"/>
      <c r="Q189" s="345"/>
      <c r="R189" s="345"/>
      <c r="S189" s="345"/>
      <c r="T189" s="345"/>
      <c r="U189" s="345"/>
      <c r="V189" s="378"/>
      <c r="W189" s="378"/>
      <c r="X189" s="378"/>
      <c r="Y189" s="345"/>
      <c r="Z189" s="345"/>
    </row>
    <row r="190" spans="1:26" ht="15.75" customHeight="1">
      <c r="A190" s="345"/>
      <c r="B190" s="378"/>
      <c r="C190" s="378"/>
      <c r="D190" s="378"/>
      <c r="E190" s="378"/>
      <c r="F190" s="345"/>
      <c r="G190" s="345"/>
      <c r="H190" s="345"/>
      <c r="I190" s="345"/>
      <c r="J190" s="345"/>
      <c r="K190" s="345"/>
      <c r="L190" s="345"/>
      <c r="M190" s="345"/>
      <c r="N190" s="345"/>
      <c r="O190" s="345"/>
      <c r="P190" s="345"/>
      <c r="Q190" s="345"/>
      <c r="R190" s="345"/>
      <c r="S190" s="345"/>
      <c r="T190" s="345"/>
      <c r="U190" s="345"/>
      <c r="V190" s="378"/>
      <c r="W190" s="378"/>
      <c r="X190" s="378"/>
      <c r="Y190" s="345"/>
      <c r="Z190" s="345"/>
    </row>
    <row r="191" spans="1:26" ht="15.75" customHeight="1">
      <c r="A191" s="345"/>
      <c r="B191" s="378"/>
      <c r="C191" s="378"/>
      <c r="D191" s="378"/>
      <c r="E191" s="378"/>
      <c r="F191" s="345"/>
      <c r="G191" s="345"/>
      <c r="H191" s="345"/>
      <c r="I191" s="345"/>
      <c r="J191" s="345"/>
      <c r="K191" s="345"/>
      <c r="L191" s="345"/>
      <c r="M191" s="345"/>
      <c r="N191" s="345"/>
      <c r="O191" s="345"/>
      <c r="P191" s="345"/>
      <c r="Q191" s="345"/>
      <c r="R191" s="345"/>
      <c r="S191" s="345"/>
      <c r="T191" s="345"/>
      <c r="U191" s="345"/>
      <c r="V191" s="378"/>
      <c r="W191" s="378"/>
      <c r="X191" s="378"/>
      <c r="Y191" s="345"/>
      <c r="Z191" s="345"/>
    </row>
    <row r="192" spans="1:26" ht="15.75" customHeight="1">
      <c r="A192" s="345"/>
      <c r="B192" s="378"/>
      <c r="C192" s="378"/>
      <c r="D192" s="378"/>
      <c r="E192" s="378"/>
      <c r="F192" s="345"/>
      <c r="G192" s="345"/>
      <c r="H192" s="345"/>
      <c r="I192" s="345"/>
      <c r="J192" s="345"/>
      <c r="K192" s="345"/>
      <c r="L192" s="345"/>
      <c r="M192" s="345"/>
      <c r="N192" s="345"/>
      <c r="O192" s="345"/>
      <c r="P192" s="345"/>
      <c r="Q192" s="345"/>
      <c r="R192" s="345"/>
      <c r="S192" s="345"/>
      <c r="T192" s="345"/>
      <c r="U192" s="345"/>
      <c r="V192" s="378"/>
      <c r="W192" s="378"/>
      <c r="X192" s="378"/>
      <c r="Y192" s="345"/>
      <c r="Z192" s="345"/>
    </row>
    <row r="193" spans="1:26" ht="15.75" customHeight="1">
      <c r="A193" s="345"/>
      <c r="B193" s="378"/>
      <c r="C193" s="378"/>
      <c r="D193" s="378"/>
      <c r="E193" s="378"/>
      <c r="F193" s="345"/>
      <c r="G193" s="345"/>
      <c r="H193" s="345"/>
      <c r="I193" s="345"/>
      <c r="J193" s="345"/>
      <c r="K193" s="345"/>
      <c r="L193" s="345"/>
      <c r="M193" s="345"/>
      <c r="N193" s="345"/>
      <c r="O193" s="345"/>
      <c r="P193" s="345"/>
      <c r="Q193" s="345"/>
      <c r="R193" s="345"/>
      <c r="S193" s="345"/>
      <c r="T193" s="345"/>
      <c r="U193" s="345"/>
      <c r="V193" s="378"/>
      <c r="W193" s="378"/>
      <c r="X193" s="378"/>
      <c r="Y193" s="345"/>
      <c r="Z193" s="345"/>
    </row>
    <row r="194" spans="1:26" ht="15.75" customHeight="1">
      <c r="A194" s="345"/>
      <c r="B194" s="378"/>
      <c r="C194" s="378"/>
      <c r="D194" s="378"/>
      <c r="E194" s="378"/>
      <c r="F194" s="345"/>
      <c r="G194" s="345"/>
      <c r="H194" s="345"/>
      <c r="I194" s="345"/>
      <c r="J194" s="345"/>
      <c r="K194" s="345"/>
      <c r="L194" s="345"/>
      <c r="M194" s="345"/>
      <c r="N194" s="345"/>
      <c r="O194" s="345"/>
      <c r="P194" s="345"/>
      <c r="Q194" s="345"/>
      <c r="R194" s="345"/>
      <c r="S194" s="345"/>
      <c r="T194" s="345"/>
      <c r="U194" s="345"/>
      <c r="V194" s="378"/>
      <c r="W194" s="378"/>
      <c r="X194" s="378"/>
      <c r="Y194" s="345"/>
      <c r="Z194" s="345"/>
    </row>
    <row r="195" spans="1:26" ht="15.75" customHeight="1">
      <c r="A195" s="345"/>
      <c r="B195" s="378"/>
      <c r="C195" s="378"/>
      <c r="D195" s="378"/>
      <c r="E195" s="378"/>
      <c r="F195" s="345"/>
      <c r="G195" s="345"/>
      <c r="H195" s="345"/>
      <c r="I195" s="345"/>
      <c r="J195" s="345"/>
      <c r="K195" s="345"/>
      <c r="L195" s="345"/>
      <c r="M195" s="345"/>
      <c r="N195" s="345"/>
      <c r="O195" s="345"/>
      <c r="P195" s="345"/>
      <c r="Q195" s="345"/>
      <c r="R195" s="345"/>
      <c r="S195" s="345"/>
      <c r="T195" s="345"/>
      <c r="U195" s="345"/>
      <c r="V195" s="378"/>
      <c r="W195" s="378"/>
      <c r="X195" s="378"/>
      <c r="Y195" s="345"/>
      <c r="Z195" s="345"/>
    </row>
    <row r="196" spans="1:26" ht="15.75" customHeight="1">
      <c r="A196" s="345"/>
      <c r="B196" s="378"/>
      <c r="C196" s="378"/>
      <c r="D196" s="378"/>
      <c r="E196" s="378"/>
      <c r="F196" s="345"/>
      <c r="G196" s="345"/>
      <c r="H196" s="345"/>
      <c r="I196" s="345"/>
      <c r="J196" s="345"/>
      <c r="K196" s="345"/>
      <c r="L196" s="345"/>
      <c r="M196" s="345"/>
      <c r="N196" s="345"/>
      <c r="O196" s="345"/>
      <c r="P196" s="345"/>
      <c r="Q196" s="345"/>
      <c r="R196" s="345"/>
      <c r="S196" s="345"/>
      <c r="T196" s="345"/>
      <c r="U196" s="345"/>
      <c r="V196" s="378"/>
      <c r="W196" s="378"/>
      <c r="X196" s="378"/>
      <c r="Y196" s="345"/>
      <c r="Z196" s="345"/>
    </row>
    <row r="197" spans="1:26" ht="15.75" customHeight="1">
      <c r="A197" s="345"/>
      <c r="B197" s="378"/>
      <c r="C197" s="378"/>
      <c r="D197" s="378"/>
      <c r="E197" s="378"/>
      <c r="F197" s="345"/>
      <c r="G197" s="345"/>
      <c r="H197" s="345"/>
      <c r="I197" s="345"/>
      <c r="J197" s="345"/>
      <c r="K197" s="345"/>
      <c r="L197" s="345"/>
      <c r="M197" s="345"/>
      <c r="N197" s="345"/>
      <c r="O197" s="345"/>
      <c r="P197" s="345"/>
      <c r="Q197" s="345"/>
      <c r="R197" s="345"/>
      <c r="S197" s="345"/>
      <c r="T197" s="345"/>
      <c r="U197" s="345"/>
      <c r="V197" s="378"/>
      <c r="W197" s="378"/>
      <c r="X197" s="378"/>
      <c r="Y197" s="345"/>
      <c r="Z197" s="345"/>
    </row>
    <row r="198" spans="1:26" ht="15.75" customHeight="1">
      <c r="A198" s="345"/>
      <c r="B198" s="378"/>
      <c r="C198" s="378"/>
      <c r="D198" s="378"/>
      <c r="E198" s="378"/>
      <c r="F198" s="345"/>
      <c r="G198" s="345"/>
      <c r="H198" s="345"/>
      <c r="I198" s="345"/>
      <c r="J198" s="345"/>
      <c r="K198" s="345"/>
      <c r="L198" s="345"/>
      <c r="M198" s="345"/>
      <c r="N198" s="345"/>
      <c r="O198" s="345"/>
      <c r="P198" s="345"/>
      <c r="Q198" s="345"/>
      <c r="R198" s="345"/>
      <c r="S198" s="345"/>
      <c r="T198" s="345"/>
      <c r="U198" s="345"/>
      <c r="V198" s="378"/>
      <c r="W198" s="378"/>
      <c r="X198" s="378"/>
      <c r="Y198" s="345"/>
      <c r="Z198" s="345"/>
    </row>
    <row r="199" spans="1:26" ht="15.75" customHeight="1">
      <c r="A199" s="345"/>
      <c r="B199" s="378"/>
      <c r="C199" s="378"/>
      <c r="D199" s="378"/>
      <c r="E199" s="378"/>
      <c r="F199" s="345"/>
      <c r="G199" s="345"/>
      <c r="H199" s="345"/>
      <c r="I199" s="345"/>
      <c r="J199" s="345"/>
      <c r="K199" s="345"/>
      <c r="L199" s="345"/>
      <c r="M199" s="345"/>
      <c r="N199" s="345"/>
      <c r="O199" s="345"/>
      <c r="P199" s="345"/>
      <c r="Q199" s="345"/>
      <c r="R199" s="345"/>
      <c r="S199" s="345"/>
      <c r="T199" s="345"/>
      <c r="U199" s="345"/>
      <c r="V199" s="378"/>
      <c r="W199" s="378"/>
      <c r="X199" s="378"/>
      <c r="Y199" s="345"/>
      <c r="Z199" s="345"/>
    </row>
    <row r="200" spans="1:26" ht="15.75" customHeight="1">
      <c r="A200" s="345"/>
      <c r="B200" s="378"/>
      <c r="C200" s="378"/>
      <c r="D200" s="378"/>
      <c r="E200" s="378"/>
      <c r="F200" s="345"/>
      <c r="G200" s="345"/>
      <c r="H200" s="345"/>
      <c r="I200" s="345"/>
      <c r="J200" s="345"/>
      <c r="K200" s="345"/>
      <c r="L200" s="345"/>
      <c r="M200" s="345"/>
      <c r="N200" s="345"/>
      <c r="O200" s="345"/>
      <c r="P200" s="345"/>
      <c r="Q200" s="345"/>
      <c r="R200" s="345"/>
      <c r="S200" s="345"/>
      <c r="T200" s="345"/>
      <c r="U200" s="345"/>
      <c r="V200" s="378"/>
      <c r="W200" s="378"/>
      <c r="X200" s="378"/>
      <c r="Y200" s="345"/>
      <c r="Z200" s="345"/>
    </row>
    <row r="201" spans="1:26" ht="15.75" customHeight="1">
      <c r="A201" s="345"/>
      <c r="B201" s="378"/>
      <c r="C201" s="378"/>
      <c r="D201" s="378"/>
      <c r="E201" s="378"/>
      <c r="F201" s="345"/>
      <c r="G201" s="345"/>
      <c r="H201" s="345"/>
      <c r="I201" s="345"/>
      <c r="J201" s="345"/>
      <c r="K201" s="345"/>
      <c r="L201" s="345"/>
      <c r="M201" s="345"/>
      <c r="N201" s="345"/>
      <c r="O201" s="345"/>
      <c r="P201" s="345"/>
      <c r="Q201" s="345"/>
      <c r="R201" s="345"/>
      <c r="S201" s="345"/>
      <c r="T201" s="345"/>
      <c r="U201" s="345"/>
      <c r="V201" s="378"/>
      <c r="W201" s="378"/>
      <c r="X201" s="378"/>
      <c r="Y201" s="345"/>
      <c r="Z201" s="345"/>
    </row>
    <row r="202" spans="1:26" ht="15.75" customHeight="1">
      <c r="A202" s="345"/>
      <c r="B202" s="378"/>
      <c r="C202" s="378"/>
      <c r="D202" s="378"/>
      <c r="E202" s="378"/>
      <c r="F202" s="345"/>
      <c r="G202" s="345"/>
      <c r="H202" s="345"/>
      <c r="I202" s="345"/>
      <c r="J202" s="345"/>
      <c r="K202" s="345"/>
      <c r="L202" s="345"/>
      <c r="M202" s="345"/>
      <c r="N202" s="345"/>
      <c r="O202" s="345"/>
      <c r="P202" s="345"/>
      <c r="Q202" s="345"/>
      <c r="R202" s="345"/>
      <c r="S202" s="345"/>
      <c r="T202" s="345"/>
      <c r="U202" s="345"/>
      <c r="V202" s="378"/>
      <c r="W202" s="378"/>
      <c r="X202" s="378"/>
      <c r="Y202" s="345"/>
      <c r="Z202" s="345"/>
    </row>
    <row r="203" spans="1:26" ht="15.75" customHeight="1">
      <c r="A203" s="345"/>
      <c r="B203" s="378"/>
      <c r="C203" s="378"/>
      <c r="D203" s="378"/>
      <c r="E203" s="378"/>
      <c r="F203" s="345"/>
      <c r="G203" s="345"/>
      <c r="H203" s="345"/>
      <c r="I203" s="345"/>
      <c r="J203" s="345"/>
      <c r="K203" s="345"/>
      <c r="L203" s="345"/>
      <c r="M203" s="345"/>
      <c r="N203" s="345"/>
      <c r="O203" s="345"/>
      <c r="P203" s="345"/>
      <c r="Q203" s="345"/>
      <c r="R203" s="345"/>
      <c r="S203" s="345"/>
      <c r="T203" s="345"/>
      <c r="U203" s="345"/>
      <c r="V203" s="378"/>
      <c r="W203" s="378"/>
      <c r="X203" s="378"/>
      <c r="Y203" s="345"/>
      <c r="Z203" s="345"/>
    </row>
    <row r="204" spans="1:26" ht="15.75" customHeight="1">
      <c r="A204" s="345"/>
      <c r="B204" s="378"/>
      <c r="C204" s="378"/>
      <c r="D204" s="378"/>
      <c r="E204" s="378"/>
      <c r="F204" s="345"/>
      <c r="G204" s="345"/>
      <c r="H204" s="345"/>
      <c r="I204" s="345"/>
      <c r="J204" s="345"/>
      <c r="K204" s="345"/>
      <c r="L204" s="345"/>
      <c r="M204" s="345"/>
      <c r="N204" s="345"/>
      <c r="O204" s="345"/>
      <c r="P204" s="345"/>
      <c r="Q204" s="345"/>
      <c r="R204" s="345"/>
      <c r="S204" s="345"/>
      <c r="T204" s="345"/>
      <c r="U204" s="345"/>
      <c r="V204" s="378"/>
      <c r="W204" s="378"/>
      <c r="X204" s="378"/>
      <c r="Y204" s="345"/>
      <c r="Z204" s="345"/>
    </row>
    <row r="205" spans="1:26" ht="15.75" customHeight="1">
      <c r="A205" s="345"/>
      <c r="B205" s="378"/>
      <c r="C205" s="378"/>
      <c r="D205" s="378"/>
      <c r="E205" s="378"/>
      <c r="F205" s="345"/>
      <c r="G205" s="345"/>
      <c r="H205" s="345"/>
      <c r="I205" s="345"/>
      <c r="J205" s="345"/>
      <c r="K205" s="345"/>
      <c r="L205" s="345"/>
      <c r="M205" s="345"/>
      <c r="N205" s="345"/>
      <c r="O205" s="345"/>
      <c r="P205" s="345"/>
      <c r="Q205" s="345"/>
      <c r="R205" s="345"/>
      <c r="S205" s="345"/>
      <c r="T205" s="345"/>
      <c r="U205" s="345"/>
      <c r="V205" s="378"/>
      <c r="W205" s="378"/>
      <c r="X205" s="378"/>
      <c r="Y205" s="345"/>
      <c r="Z205" s="345"/>
    </row>
    <row r="206" spans="1:26" ht="15.75" customHeight="1">
      <c r="A206" s="345"/>
      <c r="B206" s="378"/>
      <c r="C206" s="378"/>
      <c r="D206" s="378"/>
      <c r="E206" s="378"/>
      <c r="F206" s="345"/>
      <c r="G206" s="345"/>
      <c r="H206" s="345"/>
      <c r="I206" s="345"/>
      <c r="J206" s="345"/>
      <c r="K206" s="345"/>
      <c r="L206" s="345"/>
      <c r="M206" s="345"/>
      <c r="N206" s="345"/>
      <c r="O206" s="345"/>
      <c r="P206" s="345"/>
      <c r="Q206" s="345"/>
      <c r="R206" s="345"/>
      <c r="S206" s="345"/>
      <c r="T206" s="345"/>
      <c r="U206" s="345"/>
      <c r="V206" s="378"/>
      <c r="W206" s="378"/>
      <c r="X206" s="378"/>
      <c r="Y206" s="345"/>
      <c r="Z206" s="345"/>
    </row>
    <row r="207" spans="1:26" ht="15.75" customHeight="1">
      <c r="A207" s="345"/>
      <c r="B207" s="378"/>
      <c r="C207" s="378"/>
      <c r="D207" s="378"/>
      <c r="E207" s="378"/>
      <c r="F207" s="345"/>
      <c r="G207" s="345"/>
      <c r="H207" s="345"/>
      <c r="I207" s="345"/>
      <c r="J207" s="345"/>
      <c r="K207" s="345"/>
      <c r="L207" s="345"/>
      <c r="M207" s="345"/>
      <c r="N207" s="345"/>
      <c r="O207" s="345"/>
      <c r="P207" s="345"/>
      <c r="Q207" s="345"/>
      <c r="R207" s="345"/>
      <c r="S207" s="345"/>
      <c r="T207" s="345"/>
      <c r="U207" s="345"/>
      <c r="V207" s="378"/>
      <c r="W207" s="378"/>
      <c r="X207" s="378"/>
      <c r="Y207" s="345"/>
      <c r="Z207" s="345"/>
    </row>
    <row r="208" spans="1:26" ht="15.75" customHeight="1">
      <c r="A208" s="345"/>
      <c r="B208" s="378"/>
      <c r="C208" s="378"/>
      <c r="D208" s="378"/>
      <c r="E208" s="378"/>
      <c r="F208" s="345"/>
      <c r="G208" s="345"/>
      <c r="H208" s="345"/>
      <c r="I208" s="345"/>
      <c r="J208" s="345"/>
      <c r="K208" s="345"/>
      <c r="L208" s="345"/>
      <c r="M208" s="345"/>
      <c r="N208" s="345"/>
      <c r="O208" s="345"/>
      <c r="P208" s="345"/>
      <c r="Q208" s="345"/>
      <c r="R208" s="345"/>
      <c r="S208" s="345"/>
      <c r="T208" s="345"/>
      <c r="U208" s="345"/>
      <c r="V208" s="378"/>
      <c r="W208" s="378"/>
      <c r="X208" s="378"/>
      <c r="Y208" s="345"/>
      <c r="Z208" s="345"/>
    </row>
    <row r="209" spans="1:26" ht="15.75" customHeight="1">
      <c r="A209" s="345"/>
      <c r="B209" s="378"/>
      <c r="C209" s="378"/>
      <c r="D209" s="378"/>
      <c r="E209" s="378"/>
      <c r="F209" s="345"/>
      <c r="G209" s="345"/>
      <c r="H209" s="345"/>
      <c r="I209" s="345"/>
      <c r="J209" s="345"/>
      <c r="K209" s="345"/>
      <c r="L209" s="345"/>
      <c r="M209" s="345"/>
      <c r="N209" s="345"/>
      <c r="O209" s="345"/>
      <c r="P209" s="345"/>
      <c r="Q209" s="345"/>
      <c r="R209" s="345"/>
      <c r="S209" s="345"/>
      <c r="T209" s="345"/>
      <c r="U209" s="345"/>
      <c r="V209" s="378"/>
      <c r="W209" s="378"/>
      <c r="X209" s="378"/>
      <c r="Y209" s="345"/>
      <c r="Z209" s="345"/>
    </row>
    <row r="210" spans="1:26" ht="15.75" customHeight="1">
      <c r="A210" s="345"/>
      <c r="B210" s="378"/>
      <c r="C210" s="378"/>
      <c r="D210" s="378"/>
      <c r="E210" s="378"/>
      <c r="F210" s="345"/>
      <c r="G210" s="345"/>
      <c r="H210" s="345"/>
      <c r="I210" s="345"/>
      <c r="J210" s="345"/>
      <c r="K210" s="345"/>
      <c r="L210" s="345"/>
      <c r="M210" s="345"/>
      <c r="N210" s="345"/>
      <c r="O210" s="345"/>
      <c r="P210" s="345"/>
      <c r="Q210" s="345"/>
      <c r="R210" s="345"/>
      <c r="S210" s="345"/>
      <c r="T210" s="345"/>
      <c r="U210" s="345"/>
      <c r="V210" s="378"/>
      <c r="W210" s="378"/>
      <c r="X210" s="378"/>
      <c r="Y210" s="345"/>
      <c r="Z210" s="345"/>
    </row>
    <row r="211" spans="1:26" ht="15.75" customHeight="1">
      <c r="A211" s="345"/>
      <c r="B211" s="378"/>
      <c r="C211" s="378"/>
      <c r="D211" s="378"/>
      <c r="E211" s="378"/>
      <c r="F211" s="345"/>
      <c r="G211" s="345"/>
      <c r="H211" s="345"/>
      <c r="I211" s="345"/>
      <c r="J211" s="345"/>
      <c r="K211" s="345"/>
      <c r="L211" s="345"/>
      <c r="M211" s="345"/>
      <c r="N211" s="345"/>
      <c r="O211" s="345"/>
      <c r="P211" s="345"/>
      <c r="Q211" s="345"/>
      <c r="R211" s="345"/>
      <c r="S211" s="345"/>
      <c r="T211" s="345"/>
      <c r="U211" s="345"/>
      <c r="V211" s="378"/>
      <c r="W211" s="378"/>
      <c r="X211" s="378"/>
      <c r="Y211" s="345"/>
      <c r="Z211" s="345"/>
    </row>
    <row r="212" spans="1:26" ht="15.75" customHeight="1">
      <c r="A212" s="345"/>
      <c r="B212" s="378"/>
      <c r="C212" s="378"/>
      <c r="D212" s="378"/>
      <c r="E212" s="378"/>
      <c r="F212" s="345"/>
      <c r="G212" s="345"/>
      <c r="H212" s="345"/>
      <c r="I212" s="345"/>
      <c r="J212" s="345"/>
      <c r="K212" s="345"/>
      <c r="L212" s="345"/>
      <c r="M212" s="345"/>
      <c r="N212" s="345"/>
      <c r="O212" s="345"/>
      <c r="P212" s="345"/>
      <c r="Q212" s="345"/>
      <c r="R212" s="345"/>
      <c r="S212" s="345"/>
      <c r="T212" s="345"/>
      <c r="U212" s="345"/>
      <c r="V212" s="378"/>
      <c r="W212" s="378"/>
      <c r="X212" s="378"/>
      <c r="Y212" s="345"/>
      <c r="Z212" s="345"/>
    </row>
    <row r="213" spans="1:26" ht="15.75" customHeight="1">
      <c r="A213" s="345"/>
      <c r="B213" s="378"/>
      <c r="C213" s="378"/>
      <c r="D213" s="378"/>
      <c r="E213" s="378"/>
      <c r="F213" s="345"/>
      <c r="G213" s="345"/>
      <c r="H213" s="345"/>
      <c r="I213" s="345"/>
      <c r="J213" s="345"/>
      <c r="K213" s="345"/>
      <c r="L213" s="345"/>
      <c r="M213" s="345"/>
      <c r="N213" s="345"/>
      <c r="O213" s="345"/>
      <c r="P213" s="345"/>
      <c r="Q213" s="345"/>
      <c r="R213" s="345"/>
      <c r="S213" s="345"/>
      <c r="T213" s="345"/>
      <c r="U213" s="345"/>
      <c r="V213" s="378"/>
      <c r="W213" s="378"/>
      <c r="X213" s="378"/>
      <c r="Y213" s="345"/>
      <c r="Z213" s="345"/>
    </row>
    <row r="214" spans="1:26" ht="15.75" customHeight="1">
      <c r="A214" s="345"/>
      <c r="B214" s="378"/>
      <c r="C214" s="378"/>
      <c r="D214" s="378"/>
      <c r="E214" s="378"/>
      <c r="F214" s="345"/>
      <c r="G214" s="345"/>
      <c r="H214" s="345"/>
      <c r="I214" s="345"/>
      <c r="J214" s="345"/>
      <c r="K214" s="345"/>
      <c r="L214" s="345"/>
      <c r="M214" s="345"/>
      <c r="N214" s="345"/>
      <c r="O214" s="345"/>
      <c r="P214" s="345"/>
      <c r="Q214" s="345"/>
      <c r="R214" s="345"/>
      <c r="S214" s="345"/>
      <c r="T214" s="345"/>
      <c r="U214" s="345"/>
      <c r="V214" s="378"/>
      <c r="W214" s="378"/>
      <c r="X214" s="378"/>
      <c r="Y214" s="345"/>
      <c r="Z214" s="345"/>
    </row>
    <row r="215" spans="1:26" ht="15.75" customHeight="1">
      <c r="A215" s="345"/>
      <c r="B215" s="378"/>
      <c r="C215" s="378"/>
      <c r="D215" s="378"/>
      <c r="E215" s="378"/>
      <c r="F215" s="345"/>
      <c r="G215" s="345"/>
      <c r="H215" s="345"/>
      <c r="I215" s="345"/>
      <c r="J215" s="345"/>
      <c r="K215" s="345"/>
      <c r="L215" s="345"/>
      <c r="M215" s="345"/>
      <c r="N215" s="345"/>
      <c r="O215" s="345"/>
      <c r="P215" s="345"/>
      <c r="Q215" s="345"/>
      <c r="R215" s="345"/>
      <c r="S215" s="345"/>
      <c r="T215" s="345"/>
      <c r="U215" s="345"/>
      <c r="V215" s="378"/>
      <c r="W215" s="378"/>
      <c r="X215" s="378"/>
      <c r="Y215" s="345"/>
      <c r="Z215" s="345"/>
    </row>
    <row r="216" spans="1:26" ht="15.75" customHeight="1">
      <c r="A216" s="345"/>
      <c r="B216" s="378"/>
      <c r="C216" s="378"/>
      <c r="D216" s="378"/>
      <c r="E216" s="378"/>
      <c r="F216" s="345"/>
      <c r="G216" s="345"/>
      <c r="H216" s="345"/>
      <c r="I216" s="345"/>
      <c r="J216" s="345"/>
      <c r="K216" s="345"/>
      <c r="L216" s="345"/>
      <c r="M216" s="345"/>
      <c r="N216" s="345"/>
      <c r="O216" s="345"/>
      <c r="P216" s="345"/>
      <c r="Q216" s="345"/>
      <c r="R216" s="345"/>
      <c r="S216" s="345"/>
      <c r="T216" s="345"/>
      <c r="U216" s="345"/>
      <c r="V216" s="378"/>
      <c r="W216" s="378"/>
      <c r="X216" s="378"/>
      <c r="Y216" s="345"/>
      <c r="Z216" s="345"/>
    </row>
    <row r="217" spans="1:26" ht="15.75" customHeight="1">
      <c r="A217" s="345"/>
      <c r="B217" s="378"/>
      <c r="C217" s="378"/>
      <c r="D217" s="378"/>
      <c r="E217" s="378"/>
      <c r="F217" s="345"/>
      <c r="G217" s="345"/>
      <c r="H217" s="345"/>
      <c r="I217" s="345"/>
      <c r="J217" s="345"/>
      <c r="K217" s="345"/>
      <c r="L217" s="345"/>
      <c r="M217" s="345"/>
      <c r="N217" s="345"/>
      <c r="O217" s="345"/>
      <c r="P217" s="345"/>
      <c r="Q217" s="345"/>
      <c r="R217" s="345"/>
      <c r="S217" s="345"/>
      <c r="T217" s="345"/>
      <c r="U217" s="345"/>
      <c r="V217" s="378"/>
      <c r="W217" s="378"/>
      <c r="X217" s="378"/>
      <c r="Y217" s="345"/>
      <c r="Z217" s="345"/>
    </row>
    <row r="218" spans="1:26" ht="15.75" customHeight="1">
      <c r="A218" s="345"/>
      <c r="B218" s="378"/>
      <c r="C218" s="378"/>
      <c r="D218" s="378"/>
      <c r="E218" s="378"/>
      <c r="F218" s="345"/>
      <c r="G218" s="345"/>
      <c r="H218" s="345"/>
      <c r="I218" s="345"/>
      <c r="J218" s="345"/>
      <c r="K218" s="345"/>
      <c r="L218" s="345"/>
      <c r="M218" s="345"/>
      <c r="N218" s="345"/>
      <c r="O218" s="345"/>
      <c r="P218" s="345"/>
      <c r="Q218" s="345"/>
      <c r="R218" s="345"/>
      <c r="S218" s="345"/>
      <c r="T218" s="345"/>
      <c r="U218" s="345"/>
      <c r="V218" s="378"/>
      <c r="W218" s="378"/>
      <c r="X218" s="378"/>
      <c r="Y218" s="345"/>
      <c r="Z218" s="345"/>
    </row>
    <row r="219" spans="1:26" ht="15.75" customHeight="1">
      <c r="A219" s="345"/>
      <c r="B219" s="378"/>
      <c r="C219" s="378"/>
      <c r="D219" s="378"/>
      <c r="E219" s="378"/>
      <c r="F219" s="345"/>
      <c r="G219" s="345"/>
      <c r="H219" s="345"/>
      <c r="I219" s="345"/>
      <c r="J219" s="345"/>
      <c r="K219" s="345"/>
      <c r="L219" s="345"/>
      <c r="M219" s="345"/>
      <c r="N219" s="345"/>
      <c r="O219" s="345"/>
      <c r="P219" s="345"/>
      <c r="Q219" s="345"/>
      <c r="R219" s="345"/>
      <c r="S219" s="345"/>
      <c r="T219" s="345"/>
      <c r="U219" s="345"/>
      <c r="V219" s="378"/>
      <c r="W219" s="378"/>
      <c r="X219" s="378"/>
      <c r="Y219" s="345"/>
      <c r="Z219" s="345"/>
    </row>
    <row r="220" spans="1:26" ht="15.75" customHeight="1">
      <c r="A220" s="345"/>
      <c r="B220" s="378"/>
      <c r="C220" s="378"/>
      <c r="D220" s="378"/>
      <c r="E220" s="378"/>
      <c r="F220" s="345"/>
      <c r="G220" s="345"/>
      <c r="H220" s="345"/>
      <c r="I220" s="345"/>
      <c r="J220" s="345"/>
      <c r="K220" s="345"/>
      <c r="L220" s="345"/>
      <c r="M220" s="345"/>
      <c r="N220" s="345"/>
      <c r="O220" s="345"/>
      <c r="P220" s="345"/>
      <c r="Q220" s="345"/>
      <c r="R220" s="345"/>
      <c r="S220" s="345"/>
      <c r="T220" s="345"/>
      <c r="U220" s="345"/>
      <c r="V220" s="378"/>
      <c r="W220" s="378"/>
      <c r="X220" s="378"/>
      <c r="Y220" s="345"/>
      <c r="Z220" s="345"/>
    </row>
    <row r="221" spans="1:26" ht="15.75" customHeight="1">
      <c r="A221" s="345"/>
      <c r="B221" s="378"/>
      <c r="C221" s="378"/>
      <c r="D221" s="378"/>
      <c r="E221" s="378"/>
      <c r="F221" s="345"/>
      <c r="G221" s="345"/>
      <c r="H221" s="345"/>
      <c r="I221" s="345"/>
      <c r="J221" s="345"/>
      <c r="K221" s="345"/>
      <c r="L221" s="345"/>
      <c r="M221" s="345"/>
      <c r="N221" s="345"/>
      <c r="O221" s="345"/>
      <c r="P221" s="345"/>
      <c r="Q221" s="345"/>
      <c r="R221" s="345"/>
      <c r="S221" s="345"/>
      <c r="T221" s="345"/>
      <c r="U221" s="345"/>
      <c r="V221" s="378"/>
      <c r="W221" s="378"/>
      <c r="X221" s="378"/>
      <c r="Y221" s="345"/>
      <c r="Z221" s="345"/>
    </row>
    <row r="222" spans="1:26" ht="15.75" customHeight="1">
      <c r="A222" s="345"/>
      <c r="B222" s="378"/>
      <c r="C222" s="378"/>
      <c r="D222" s="378"/>
      <c r="E222" s="378"/>
      <c r="F222" s="345"/>
      <c r="G222" s="345"/>
      <c r="H222" s="345"/>
      <c r="I222" s="345"/>
      <c r="J222" s="345"/>
      <c r="K222" s="345"/>
      <c r="L222" s="345"/>
      <c r="M222" s="345"/>
      <c r="N222" s="345"/>
      <c r="O222" s="345"/>
      <c r="P222" s="345"/>
      <c r="Q222" s="345"/>
      <c r="R222" s="345"/>
      <c r="S222" s="345"/>
      <c r="T222" s="345"/>
      <c r="U222" s="345"/>
      <c r="V222" s="378"/>
      <c r="W222" s="378"/>
      <c r="X222" s="378"/>
      <c r="Y222" s="345"/>
      <c r="Z222" s="345"/>
    </row>
    <row r="223" spans="1:26" ht="15.75" customHeight="1">
      <c r="A223" s="345"/>
      <c r="B223" s="378"/>
      <c r="C223" s="378"/>
      <c r="D223" s="378"/>
      <c r="E223" s="378"/>
      <c r="F223" s="345"/>
      <c r="G223" s="345"/>
      <c r="H223" s="345"/>
      <c r="I223" s="345"/>
      <c r="J223" s="345"/>
      <c r="K223" s="345"/>
      <c r="L223" s="345"/>
      <c r="M223" s="345"/>
      <c r="N223" s="345"/>
      <c r="O223" s="345"/>
      <c r="P223" s="345"/>
      <c r="Q223" s="345"/>
      <c r="R223" s="345"/>
      <c r="S223" s="345"/>
      <c r="T223" s="345"/>
      <c r="U223" s="345"/>
      <c r="V223" s="378"/>
      <c r="W223" s="378"/>
      <c r="X223" s="378"/>
      <c r="Y223" s="345"/>
      <c r="Z223" s="345"/>
    </row>
    <row r="224" spans="1:26" ht="15.75" customHeight="1">
      <c r="A224" s="345"/>
      <c r="B224" s="378"/>
      <c r="C224" s="378"/>
      <c r="D224" s="378"/>
      <c r="E224" s="378"/>
      <c r="F224" s="345"/>
      <c r="G224" s="345"/>
      <c r="H224" s="345"/>
      <c r="I224" s="345"/>
      <c r="J224" s="345"/>
      <c r="K224" s="345"/>
      <c r="L224" s="345"/>
      <c r="M224" s="345"/>
      <c r="N224" s="345"/>
      <c r="O224" s="345"/>
      <c r="P224" s="345"/>
      <c r="Q224" s="345"/>
      <c r="R224" s="345"/>
      <c r="S224" s="345"/>
      <c r="T224" s="345"/>
      <c r="U224" s="345"/>
      <c r="V224" s="378"/>
      <c r="W224" s="378"/>
      <c r="X224" s="378"/>
      <c r="Y224" s="345"/>
      <c r="Z224" s="345"/>
    </row>
    <row r="225" spans="1:26" ht="15.75" customHeight="1">
      <c r="A225" s="345"/>
      <c r="B225" s="378"/>
      <c r="C225" s="378"/>
      <c r="D225" s="378"/>
      <c r="E225" s="378"/>
      <c r="F225" s="345"/>
      <c r="G225" s="345"/>
      <c r="H225" s="345"/>
      <c r="I225" s="345"/>
      <c r="J225" s="345"/>
      <c r="K225" s="345"/>
      <c r="L225" s="345"/>
      <c r="M225" s="345"/>
      <c r="N225" s="345"/>
      <c r="O225" s="345"/>
      <c r="P225" s="345"/>
      <c r="Q225" s="345"/>
      <c r="R225" s="345"/>
      <c r="S225" s="345"/>
      <c r="T225" s="345"/>
      <c r="U225" s="345"/>
      <c r="V225" s="378"/>
      <c r="W225" s="378"/>
      <c r="X225" s="378"/>
      <c r="Y225" s="345"/>
      <c r="Z225" s="345"/>
    </row>
    <row r="226" spans="1:26" ht="15.75" customHeight="1">
      <c r="A226" s="345"/>
      <c r="B226" s="378"/>
      <c r="C226" s="378"/>
      <c r="D226" s="378"/>
      <c r="E226" s="378"/>
      <c r="F226" s="345"/>
      <c r="G226" s="345"/>
      <c r="H226" s="345"/>
      <c r="I226" s="345"/>
      <c r="J226" s="345"/>
      <c r="K226" s="345"/>
      <c r="L226" s="345"/>
      <c r="M226" s="345"/>
      <c r="N226" s="345"/>
      <c r="O226" s="345"/>
      <c r="P226" s="345"/>
      <c r="Q226" s="345"/>
      <c r="R226" s="345"/>
      <c r="S226" s="345"/>
      <c r="T226" s="345"/>
      <c r="U226" s="345"/>
      <c r="V226" s="378"/>
      <c r="W226" s="378"/>
      <c r="X226" s="378"/>
      <c r="Y226" s="345"/>
      <c r="Z226" s="345"/>
    </row>
    <row r="227" spans="1:26" ht="15.75" customHeight="1">
      <c r="A227" s="345"/>
      <c r="B227" s="378"/>
      <c r="C227" s="378"/>
      <c r="D227" s="378"/>
      <c r="E227" s="378"/>
      <c r="F227" s="345"/>
      <c r="G227" s="345"/>
      <c r="H227" s="345"/>
      <c r="I227" s="345"/>
      <c r="J227" s="345"/>
      <c r="K227" s="345"/>
      <c r="L227" s="345"/>
      <c r="M227" s="345"/>
      <c r="N227" s="345"/>
      <c r="O227" s="345"/>
      <c r="P227" s="345"/>
      <c r="Q227" s="345"/>
      <c r="R227" s="345"/>
      <c r="S227" s="345"/>
      <c r="T227" s="345"/>
      <c r="U227" s="345"/>
      <c r="V227" s="378"/>
      <c r="W227" s="378"/>
      <c r="X227" s="378"/>
      <c r="Y227" s="345"/>
      <c r="Z227" s="345"/>
    </row>
    <row r="228" spans="1:26" ht="15.75" customHeight="1">
      <c r="A228" s="345"/>
      <c r="B228" s="378"/>
      <c r="C228" s="378"/>
      <c r="D228" s="378"/>
      <c r="E228" s="378"/>
      <c r="F228" s="345"/>
      <c r="G228" s="345"/>
      <c r="H228" s="345"/>
      <c r="I228" s="345"/>
      <c r="J228" s="345"/>
      <c r="K228" s="345"/>
      <c r="L228" s="345"/>
      <c r="M228" s="345"/>
      <c r="N228" s="345"/>
      <c r="O228" s="345"/>
      <c r="P228" s="345"/>
      <c r="Q228" s="345"/>
      <c r="R228" s="345"/>
      <c r="S228" s="345"/>
      <c r="T228" s="345"/>
      <c r="U228" s="345"/>
      <c r="V228" s="378"/>
      <c r="W228" s="378"/>
      <c r="X228" s="378"/>
      <c r="Y228" s="345"/>
      <c r="Z228" s="345"/>
    </row>
    <row r="229" spans="1:26" ht="15.75" customHeight="1">
      <c r="A229" s="345"/>
      <c r="B229" s="378"/>
      <c r="C229" s="378"/>
      <c r="D229" s="378"/>
      <c r="E229" s="378"/>
      <c r="F229" s="345"/>
      <c r="G229" s="345"/>
      <c r="H229" s="345"/>
      <c r="I229" s="345"/>
      <c r="J229" s="345"/>
      <c r="K229" s="345"/>
      <c r="L229" s="345"/>
      <c r="M229" s="345"/>
      <c r="N229" s="345"/>
      <c r="O229" s="345"/>
      <c r="P229" s="345"/>
      <c r="Q229" s="345"/>
      <c r="R229" s="345"/>
      <c r="S229" s="345"/>
      <c r="T229" s="345"/>
      <c r="U229" s="345"/>
      <c r="V229" s="378"/>
      <c r="W229" s="378"/>
      <c r="X229" s="378"/>
      <c r="Y229" s="345"/>
      <c r="Z229" s="345"/>
    </row>
    <row r="230" spans="1:26" ht="15.75" customHeight="1">
      <c r="A230" s="345"/>
      <c r="B230" s="378"/>
      <c r="C230" s="378"/>
      <c r="D230" s="378"/>
      <c r="E230" s="378"/>
      <c r="F230" s="345"/>
      <c r="G230" s="345"/>
      <c r="H230" s="345"/>
      <c r="I230" s="345"/>
      <c r="J230" s="345"/>
      <c r="K230" s="345"/>
      <c r="L230" s="345"/>
      <c r="M230" s="345"/>
      <c r="N230" s="345"/>
      <c r="O230" s="345"/>
      <c r="P230" s="345"/>
      <c r="Q230" s="345"/>
      <c r="R230" s="345"/>
      <c r="S230" s="345"/>
      <c r="T230" s="345"/>
      <c r="U230" s="345"/>
      <c r="V230" s="378"/>
      <c r="W230" s="378"/>
      <c r="X230" s="378"/>
      <c r="Y230" s="345"/>
      <c r="Z230" s="345"/>
    </row>
    <row r="231" spans="1:26" ht="15.75" customHeight="1">
      <c r="A231" s="345"/>
      <c r="B231" s="378"/>
      <c r="C231" s="378"/>
      <c r="D231" s="378"/>
      <c r="E231" s="378"/>
      <c r="F231" s="345"/>
      <c r="G231" s="345"/>
      <c r="H231" s="345"/>
      <c r="I231" s="345"/>
      <c r="J231" s="345"/>
      <c r="K231" s="345"/>
      <c r="L231" s="345"/>
      <c r="M231" s="345"/>
      <c r="N231" s="345"/>
      <c r="O231" s="345"/>
      <c r="P231" s="345"/>
      <c r="Q231" s="345"/>
      <c r="R231" s="345"/>
      <c r="S231" s="345"/>
      <c r="T231" s="345"/>
      <c r="U231" s="345"/>
      <c r="V231" s="378"/>
      <c r="W231" s="378"/>
      <c r="X231" s="378"/>
      <c r="Y231" s="345"/>
      <c r="Z231" s="345"/>
    </row>
    <row r="232" spans="1:26" ht="15.75" customHeight="1">
      <c r="A232" s="345"/>
      <c r="B232" s="378"/>
      <c r="C232" s="378"/>
      <c r="D232" s="378"/>
      <c r="E232" s="378"/>
      <c r="F232" s="345"/>
      <c r="G232" s="345"/>
      <c r="H232" s="345"/>
      <c r="I232" s="345"/>
      <c r="J232" s="345"/>
      <c r="K232" s="345"/>
      <c r="L232" s="345"/>
      <c r="M232" s="345"/>
      <c r="N232" s="345"/>
      <c r="O232" s="345"/>
      <c r="P232" s="345"/>
      <c r="Q232" s="345"/>
      <c r="R232" s="345"/>
      <c r="S232" s="345"/>
      <c r="T232" s="345"/>
      <c r="U232" s="345"/>
      <c r="V232" s="378"/>
      <c r="W232" s="378"/>
      <c r="X232" s="378"/>
      <c r="Y232" s="345"/>
      <c r="Z232" s="345"/>
    </row>
    <row r="233" spans="1:26" ht="15.75" customHeight="1">
      <c r="A233" s="345"/>
      <c r="B233" s="378"/>
      <c r="C233" s="378"/>
      <c r="D233" s="378"/>
      <c r="E233" s="378"/>
      <c r="F233" s="345"/>
      <c r="G233" s="345"/>
      <c r="H233" s="345"/>
      <c r="I233" s="345"/>
      <c r="J233" s="345"/>
      <c r="K233" s="345"/>
      <c r="L233" s="345"/>
      <c r="M233" s="345"/>
      <c r="N233" s="345"/>
      <c r="O233" s="345"/>
      <c r="P233" s="345"/>
      <c r="Q233" s="345"/>
      <c r="R233" s="345"/>
      <c r="S233" s="345"/>
      <c r="T233" s="345"/>
      <c r="U233" s="345"/>
      <c r="V233" s="378"/>
      <c r="W233" s="378"/>
      <c r="X233" s="378"/>
      <c r="Y233" s="345"/>
      <c r="Z233" s="345"/>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X1"/>
    <mergeCell ref="Y1:Z1"/>
    <mergeCell ref="A2:A3"/>
    <mergeCell ref="B2:J2"/>
    <mergeCell ref="K2:S2"/>
    <mergeCell ref="T2:X2"/>
    <mergeCell ref="Y2:Z2"/>
    <mergeCell ref="A24:A26"/>
    <mergeCell ref="B24:B26"/>
    <mergeCell ref="C24:C26"/>
    <mergeCell ref="B27:B28"/>
    <mergeCell ref="C27:C28"/>
    <mergeCell ref="C31:C32"/>
    <mergeCell ref="B10:B11"/>
    <mergeCell ref="C10:C11"/>
    <mergeCell ref="B12:B14"/>
    <mergeCell ref="C12:C14"/>
    <mergeCell ref="B17:B19"/>
    <mergeCell ref="C17:C19"/>
    <mergeCell ref="C20:C21"/>
    <mergeCell ref="B20:B21"/>
  </mergeCells>
  <conditionalFormatting sqref="N7">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dataValidations count="1">
    <dataValidation type="list" allowBlank="1" showErrorMessage="1" sqref="S7" xr:uid="{00000000-0002-0000-0300-000000000000}">
      <formula1>"REDUCIR"</formula1>
    </dataValidation>
  </dataValidations>
  <pageMargins left="0.7" right="0.7" top="0.75" bottom="0.75" header="0" footer="0"/>
  <pageSetup paperSize="5" scale="2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5" defaultRowHeight="15" customHeight="1"/>
  <cols>
    <col min="1" max="1" width="10.5" customWidth="1"/>
    <col min="2" max="3" width="25.5" customWidth="1"/>
    <col min="4" max="4" width="22" customWidth="1"/>
    <col min="5" max="5" width="38.6640625" customWidth="1"/>
    <col min="6" max="6" width="19.33203125" customWidth="1"/>
    <col min="7" max="7" width="51.5" customWidth="1"/>
    <col min="8" max="8" width="33" customWidth="1"/>
    <col min="9" max="9" width="22" customWidth="1"/>
    <col min="10" max="10" width="109.5" customWidth="1"/>
    <col min="11" max="11" width="19.1640625" customWidth="1"/>
    <col min="20" max="20" width="45.83203125" customWidth="1"/>
    <col min="21" max="21" width="87" customWidth="1"/>
    <col min="22" max="24" width="31.6640625" customWidth="1"/>
  </cols>
  <sheetData>
    <row r="1" spans="1:26" ht="43.5" customHeight="1">
      <c r="A1" s="687" t="s">
        <v>1097</v>
      </c>
      <c r="B1" s="606"/>
      <c r="C1" s="606"/>
      <c r="D1" s="606"/>
      <c r="E1" s="606"/>
      <c r="F1" s="606"/>
      <c r="G1" s="606"/>
      <c r="H1" s="606"/>
      <c r="I1" s="606"/>
      <c r="J1" s="606"/>
      <c r="K1" s="606"/>
      <c r="L1" s="606"/>
      <c r="M1" s="606"/>
      <c r="N1" s="606"/>
      <c r="O1" s="606"/>
      <c r="P1" s="606"/>
      <c r="Q1" s="606"/>
      <c r="R1" s="606"/>
      <c r="S1" s="606"/>
      <c r="T1" s="606"/>
      <c r="U1" s="606"/>
      <c r="V1" s="606"/>
      <c r="W1" s="606"/>
      <c r="X1" s="688"/>
      <c r="Y1" s="379"/>
      <c r="Z1" s="379"/>
    </row>
    <row r="2" spans="1:26" ht="15" customHeight="1">
      <c r="A2" s="690" t="s">
        <v>1098</v>
      </c>
      <c r="B2" s="691" t="s">
        <v>1099</v>
      </c>
      <c r="C2" s="606"/>
      <c r="D2" s="606"/>
      <c r="E2" s="606"/>
      <c r="F2" s="606"/>
      <c r="G2" s="606"/>
      <c r="H2" s="606"/>
      <c r="I2" s="606"/>
      <c r="J2" s="609"/>
      <c r="K2" s="692" t="s">
        <v>1100</v>
      </c>
      <c r="L2" s="606"/>
      <c r="M2" s="606"/>
      <c r="N2" s="606"/>
      <c r="O2" s="606"/>
      <c r="P2" s="606"/>
      <c r="Q2" s="606"/>
      <c r="R2" s="606"/>
      <c r="S2" s="609"/>
      <c r="T2" s="693" t="s">
        <v>1101</v>
      </c>
      <c r="U2" s="606"/>
      <c r="V2" s="606"/>
      <c r="W2" s="606"/>
      <c r="X2" s="609"/>
      <c r="Y2" s="379"/>
      <c r="Z2" s="379"/>
    </row>
    <row r="3" spans="1:26" ht="18" customHeight="1">
      <c r="A3" s="641"/>
      <c r="B3" s="346" t="s">
        <v>1103</v>
      </c>
      <c r="C3" s="346" t="s">
        <v>1104</v>
      </c>
      <c r="D3" s="346" t="s">
        <v>1105</v>
      </c>
      <c r="E3" s="346" t="s">
        <v>1106</v>
      </c>
      <c r="F3" s="346" t="s">
        <v>1107</v>
      </c>
      <c r="G3" s="346" t="s">
        <v>1108</v>
      </c>
      <c r="H3" s="346" t="s">
        <v>1109</v>
      </c>
      <c r="I3" s="346" t="s">
        <v>1110</v>
      </c>
      <c r="J3" s="346" t="s">
        <v>1111</v>
      </c>
      <c r="K3" s="347" t="s">
        <v>1112</v>
      </c>
      <c r="L3" s="347" t="s">
        <v>1113</v>
      </c>
      <c r="M3" s="347" t="s">
        <v>1114</v>
      </c>
      <c r="N3" s="347" t="s">
        <v>1115</v>
      </c>
      <c r="O3" s="347" t="s">
        <v>1116</v>
      </c>
      <c r="P3" s="347" t="s">
        <v>1117</v>
      </c>
      <c r="Q3" s="347" t="s">
        <v>1118</v>
      </c>
      <c r="R3" s="347" t="s">
        <v>1119</v>
      </c>
      <c r="S3" s="347" t="s">
        <v>1120</v>
      </c>
      <c r="T3" s="348" t="s">
        <v>1121</v>
      </c>
      <c r="U3" s="348" t="s">
        <v>1122</v>
      </c>
      <c r="V3" s="348" t="s">
        <v>1123</v>
      </c>
      <c r="W3" s="348" t="s">
        <v>1124</v>
      </c>
      <c r="X3" s="348" t="s">
        <v>1125</v>
      </c>
      <c r="Y3" s="379"/>
      <c r="Z3" s="379"/>
    </row>
    <row r="4" spans="1:26" ht="18" customHeight="1">
      <c r="A4" s="350">
        <v>1</v>
      </c>
      <c r="B4" s="380" t="s">
        <v>1127</v>
      </c>
      <c r="C4" s="352" t="s">
        <v>1127</v>
      </c>
      <c r="D4" s="351" t="s">
        <v>1127</v>
      </c>
      <c r="E4" s="353" t="s">
        <v>1127</v>
      </c>
      <c r="F4" s="354" t="s">
        <v>166</v>
      </c>
      <c r="G4" s="355" t="s">
        <v>1127</v>
      </c>
      <c r="H4" s="355" t="s">
        <v>1127</v>
      </c>
      <c r="I4" s="356" t="s">
        <v>1127</v>
      </c>
      <c r="J4" s="356" t="s">
        <v>1127</v>
      </c>
      <c r="K4" s="357" t="s">
        <v>1127</v>
      </c>
      <c r="L4" s="358" t="s">
        <v>1127</v>
      </c>
      <c r="M4" s="358" t="s">
        <v>1127</v>
      </c>
      <c r="N4" s="358" t="s">
        <v>1127</v>
      </c>
      <c r="O4" s="358" t="s">
        <v>1127</v>
      </c>
      <c r="P4" s="358" t="s">
        <v>1127</v>
      </c>
      <c r="Q4" s="358" t="s">
        <v>1127</v>
      </c>
      <c r="R4" s="358" t="s">
        <v>1127</v>
      </c>
      <c r="S4" s="358" t="s">
        <v>1127</v>
      </c>
      <c r="T4" s="358" t="s">
        <v>1127</v>
      </c>
      <c r="U4" s="358" t="s">
        <v>1127</v>
      </c>
      <c r="V4" s="358" t="s">
        <v>1127</v>
      </c>
      <c r="W4" s="358" t="s">
        <v>1127</v>
      </c>
      <c r="X4" s="354" t="s">
        <v>1127</v>
      </c>
      <c r="Y4" s="379"/>
      <c r="Z4" s="379"/>
    </row>
    <row r="5" spans="1:26" ht="165" customHeight="1">
      <c r="A5" s="350">
        <v>2</v>
      </c>
      <c r="B5" s="380" t="s">
        <v>1127</v>
      </c>
      <c r="C5" s="352" t="s">
        <v>1127</v>
      </c>
      <c r="D5" s="351" t="s">
        <v>1127</v>
      </c>
      <c r="E5" s="353" t="s">
        <v>1127</v>
      </c>
      <c r="F5" s="359" t="s">
        <v>135</v>
      </c>
      <c r="G5" s="356" t="s">
        <v>1127</v>
      </c>
      <c r="H5" s="355" t="s">
        <v>1127</v>
      </c>
      <c r="I5" s="356" t="s">
        <v>1127</v>
      </c>
      <c r="J5" s="355" t="s">
        <v>1127</v>
      </c>
      <c r="K5" s="360" t="s">
        <v>1127</v>
      </c>
      <c r="L5" s="361" t="s">
        <v>1127</v>
      </c>
      <c r="M5" s="362" t="s">
        <v>1127</v>
      </c>
      <c r="N5" s="363" t="s">
        <v>1127</v>
      </c>
      <c r="O5" s="359" t="s">
        <v>1127</v>
      </c>
      <c r="P5" s="364" t="s">
        <v>1127</v>
      </c>
      <c r="Q5" s="364" t="s">
        <v>1127</v>
      </c>
      <c r="R5" s="359" t="s">
        <v>1127</v>
      </c>
      <c r="S5" s="359" t="s">
        <v>1127</v>
      </c>
      <c r="T5" s="359" t="s">
        <v>1127</v>
      </c>
      <c r="U5" s="359" t="s">
        <v>1127</v>
      </c>
      <c r="V5" s="359" t="s">
        <v>1127</v>
      </c>
      <c r="W5" s="359" t="s">
        <v>1127</v>
      </c>
      <c r="X5" s="359" t="s">
        <v>1127</v>
      </c>
      <c r="Y5" s="379"/>
      <c r="Z5" s="379"/>
    </row>
    <row r="6" spans="1:26" ht="18" customHeight="1">
      <c r="A6" s="350">
        <v>3</v>
      </c>
      <c r="B6" s="380" t="s">
        <v>1127</v>
      </c>
      <c r="C6" s="352" t="s">
        <v>1127</v>
      </c>
      <c r="D6" s="351" t="s">
        <v>1127</v>
      </c>
      <c r="E6" s="353" t="s">
        <v>1127</v>
      </c>
      <c r="F6" s="366" t="s">
        <v>166</v>
      </c>
      <c r="G6" s="355" t="s">
        <v>1127</v>
      </c>
      <c r="H6" s="355" t="s">
        <v>1127</v>
      </c>
      <c r="I6" s="356" t="s">
        <v>1127</v>
      </c>
      <c r="J6" s="356" t="s">
        <v>1127</v>
      </c>
      <c r="K6" s="367" t="s">
        <v>1127</v>
      </c>
      <c r="L6" s="366" t="s">
        <v>1127</v>
      </c>
      <c r="M6" s="358" t="s">
        <v>1127</v>
      </c>
      <c r="N6" s="361" t="s">
        <v>1127</v>
      </c>
      <c r="O6" s="361" t="s">
        <v>1127</v>
      </c>
      <c r="P6" s="362" t="s">
        <v>1127</v>
      </c>
      <c r="Q6" s="362" t="s">
        <v>1127</v>
      </c>
      <c r="R6" s="361" t="s">
        <v>1127</v>
      </c>
      <c r="S6" s="359" t="s">
        <v>1127</v>
      </c>
      <c r="T6" s="366" t="s">
        <v>1127</v>
      </c>
      <c r="U6" s="366" t="s">
        <v>1127</v>
      </c>
      <c r="V6" s="359" t="s">
        <v>1127</v>
      </c>
      <c r="W6" s="366" t="s">
        <v>1127</v>
      </c>
      <c r="X6" s="366" t="s">
        <v>1127</v>
      </c>
      <c r="Y6" s="379"/>
      <c r="Z6" s="379"/>
    </row>
    <row r="7" spans="1:26" ht="18" customHeight="1">
      <c r="A7" s="350">
        <v>4</v>
      </c>
      <c r="B7" s="380" t="s">
        <v>1128</v>
      </c>
      <c r="C7" s="352" t="s">
        <v>1127</v>
      </c>
      <c r="D7" s="351" t="s">
        <v>1127</v>
      </c>
      <c r="E7" s="352" t="s">
        <v>1127</v>
      </c>
      <c r="F7" s="368" t="s">
        <v>166</v>
      </c>
      <c r="G7" s="352" t="s">
        <v>1127</v>
      </c>
      <c r="H7" s="352" t="s">
        <v>1127</v>
      </c>
      <c r="I7" s="352" t="s">
        <v>1127</v>
      </c>
      <c r="J7" s="369" t="s">
        <v>1127</v>
      </c>
      <c r="K7" s="366" t="s">
        <v>1127</v>
      </c>
      <c r="L7" s="366" t="s">
        <v>1127</v>
      </c>
      <c r="M7" s="358" t="s">
        <v>1127</v>
      </c>
      <c r="N7" s="362" t="s">
        <v>1127</v>
      </c>
      <c r="O7" s="362" t="s">
        <v>1127</v>
      </c>
      <c r="P7" s="362" t="s">
        <v>1127</v>
      </c>
      <c r="Q7" s="362" t="s">
        <v>1127</v>
      </c>
      <c r="R7" s="361" t="s">
        <v>1127</v>
      </c>
      <c r="S7" s="359" t="s">
        <v>1127</v>
      </c>
      <c r="T7" s="367" t="s">
        <v>1127</v>
      </c>
      <c r="U7" s="367" t="s">
        <v>1127</v>
      </c>
      <c r="V7" s="362" t="s">
        <v>1127</v>
      </c>
      <c r="W7" s="366" t="s">
        <v>1127</v>
      </c>
      <c r="X7" s="370" t="s">
        <v>1127</v>
      </c>
      <c r="Y7" s="379"/>
      <c r="Z7" s="379"/>
    </row>
    <row r="8" spans="1:26" ht="18" customHeight="1">
      <c r="A8" s="350">
        <v>5</v>
      </c>
      <c r="B8" s="380" t="s">
        <v>1161</v>
      </c>
      <c r="C8" s="352" t="s">
        <v>1127</v>
      </c>
      <c r="D8" s="351" t="s">
        <v>1127</v>
      </c>
      <c r="E8" s="353" t="s">
        <v>1127</v>
      </c>
      <c r="F8" s="358" t="s">
        <v>166</v>
      </c>
      <c r="G8" s="355" t="s">
        <v>1127</v>
      </c>
      <c r="H8" s="355" t="s">
        <v>1127</v>
      </c>
      <c r="I8" s="356" t="s">
        <v>1127</v>
      </c>
      <c r="J8" s="356" t="s">
        <v>1127</v>
      </c>
      <c r="K8" s="358" t="s">
        <v>1127</v>
      </c>
      <c r="L8" s="358" t="s">
        <v>1127</v>
      </c>
      <c r="M8" s="358" t="s">
        <v>1127</v>
      </c>
      <c r="N8" s="361" t="s">
        <v>1127</v>
      </c>
      <c r="O8" s="361" t="s">
        <v>1127</v>
      </c>
      <c r="P8" s="361" t="s">
        <v>1127</v>
      </c>
      <c r="Q8" s="361" t="s">
        <v>1127</v>
      </c>
      <c r="R8" s="361" t="s">
        <v>1127</v>
      </c>
      <c r="S8" s="358" t="s">
        <v>1127</v>
      </c>
      <c r="T8" s="358" t="s">
        <v>1127</v>
      </c>
      <c r="U8" s="358" t="s">
        <v>1127</v>
      </c>
      <c r="V8" s="358" t="s">
        <v>1127</v>
      </c>
      <c r="W8" s="358" t="s">
        <v>1127</v>
      </c>
      <c r="X8" s="368" t="s">
        <v>1127</v>
      </c>
      <c r="Y8" s="379"/>
      <c r="Z8" s="379"/>
    </row>
    <row r="9" spans="1:26" ht="18" customHeight="1">
      <c r="A9" s="350">
        <v>6</v>
      </c>
      <c r="B9" s="380" t="s">
        <v>1127</v>
      </c>
      <c r="C9" s="352" t="s">
        <v>1127</v>
      </c>
      <c r="D9" s="351" t="s">
        <v>1127</v>
      </c>
      <c r="E9" s="353" t="s">
        <v>1127</v>
      </c>
      <c r="F9" s="368" t="s">
        <v>166</v>
      </c>
      <c r="G9" s="355" t="s">
        <v>1127</v>
      </c>
      <c r="H9" s="355" t="s">
        <v>1127</v>
      </c>
      <c r="I9" s="356" t="s">
        <v>1127</v>
      </c>
      <c r="J9" s="356" t="s">
        <v>1127</v>
      </c>
      <c r="K9" s="367" t="s">
        <v>1127</v>
      </c>
      <c r="L9" s="367" t="s">
        <v>1127</v>
      </c>
      <c r="M9" s="367" t="s">
        <v>1127</v>
      </c>
      <c r="N9" s="363" t="s">
        <v>1127</v>
      </c>
      <c r="O9" s="363" t="s">
        <v>1127</v>
      </c>
      <c r="P9" s="363" t="s">
        <v>1127</v>
      </c>
      <c r="Q9" s="363" t="s">
        <v>1127</v>
      </c>
      <c r="R9" s="363" t="s">
        <v>1127</v>
      </c>
      <c r="S9" s="367" t="s">
        <v>1127</v>
      </c>
      <c r="T9" s="366" t="s">
        <v>1127</v>
      </c>
      <c r="U9" s="366" t="s">
        <v>1127</v>
      </c>
      <c r="V9" s="366" t="s">
        <v>1127</v>
      </c>
      <c r="W9" s="366" t="s">
        <v>1127</v>
      </c>
      <c r="X9" s="366" t="s">
        <v>1127</v>
      </c>
      <c r="Y9" s="379"/>
      <c r="Z9" s="379"/>
    </row>
    <row r="10" spans="1:26" ht="18" customHeight="1">
      <c r="A10" s="350">
        <v>7</v>
      </c>
      <c r="B10" s="695" t="s">
        <v>1129</v>
      </c>
      <c r="C10" s="684" t="s">
        <v>1130</v>
      </c>
      <c r="D10" s="351" t="s">
        <v>1131</v>
      </c>
      <c r="E10" s="352" t="s">
        <v>1132</v>
      </c>
      <c r="F10" s="368" t="s">
        <v>166</v>
      </c>
      <c r="G10" s="356" t="s">
        <v>1133</v>
      </c>
      <c r="H10" s="356" t="s">
        <v>1134</v>
      </c>
      <c r="I10" s="352" t="s">
        <v>1135</v>
      </c>
      <c r="J10" s="371" t="s">
        <v>1136</v>
      </c>
      <c r="K10" s="366" t="s">
        <v>1137</v>
      </c>
      <c r="L10" s="366" t="s">
        <v>1138</v>
      </c>
      <c r="M10" s="372" t="s">
        <v>1139</v>
      </c>
      <c r="N10" s="362" t="s">
        <v>1140</v>
      </c>
      <c r="O10" s="362" t="s">
        <v>1141</v>
      </c>
      <c r="P10" s="362" t="s">
        <v>1137</v>
      </c>
      <c r="Q10" s="362" t="s">
        <v>1138</v>
      </c>
      <c r="R10" s="373" t="s">
        <v>1139</v>
      </c>
      <c r="S10" s="374" t="s">
        <v>1142</v>
      </c>
      <c r="T10" s="367" t="s">
        <v>1143</v>
      </c>
      <c r="U10" s="367" t="s">
        <v>1144</v>
      </c>
      <c r="V10" s="362" t="s">
        <v>1145</v>
      </c>
      <c r="W10" s="366" t="s">
        <v>1146</v>
      </c>
      <c r="X10" s="375">
        <v>45626</v>
      </c>
      <c r="Y10" s="379"/>
      <c r="Z10" s="379"/>
    </row>
    <row r="11" spans="1:26" ht="114.75" customHeight="1">
      <c r="A11" s="350">
        <v>8</v>
      </c>
      <c r="B11" s="641"/>
      <c r="C11" s="641"/>
      <c r="D11" s="351" t="s">
        <v>1147</v>
      </c>
      <c r="E11" s="352" t="s">
        <v>1148</v>
      </c>
      <c r="F11" s="366" t="s">
        <v>166</v>
      </c>
      <c r="G11" s="356" t="s">
        <v>1149</v>
      </c>
      <c r="H11" s="356" t="s">
        <v>1150</v>
      </c>
      <c r="I11" s="352" t="s">
        <v>1151</v>
      </c>
      <c r="J11" s="371" t="s">
        <v>1152</v>
      </c>
      <c r="K11" s="366" t="s">
        <v>1137</v>
      </c>
      <c r="L11" s="366" t="s">
        <v>1138</v>
      </c>
      <c r="M11" s="372" t="s">
        <v>1139</v>
      </c>
      <c r="N11" s="362" t="s">
        <v>1153</v>
      </c>
      <c r="O11" s="362" t="s">
        <v>1141</v>
      </c>
      <c r="P11" s="362" t="s">
        <v>1137</v>
      </c>
      <c r="Q11" s="362" t="s">
        <v>1138</v>
      </c>
      <c r="R11" s="373" t="s">
        <v>1139</v>
      </c>
      <c r="S11" s="374" t="s">
        <v>1142</v>
      </c>
      <c r="T11" s="367" t="s">
        <v>1154</v>
      </c>
      <c r="U11" s="367" t="s">
        <v>1155</v>
      </c>
      <c r="V11" s="362" t="s">
        <v>1145</v>
      </c>
      <c r="W11" s="366" t="s">
        <v>1156</v>
      </c>
      <c r="X11" s="375">
        <v>45626</v>
      </c>
      <c r="Y11" s="379"/>
      <c r="Z11" s="379"/>
    </row>
    <row r="12" spans="1:26" ht="18" customHeight="1">
      <c r="A12" s="350">
        <v>9</v>
      </c>
      <c r="B12" s="695" t="s">
        <v>1127</v>
      </c>
      <c r="C12" s="684" t="s">
        <v>1127</v>
      </c>
      <c r="D12" s="351" t="s">
        <v>1127</v>
      </c>
      <c r="E12" s="352" t="s">
        <v>1127</v>
      </c>
      <c r="F12" s="366" t="s">
        <v>166</v>
      </c>
      <c r="G12" s="352" t="s">
        <v>1127</v>
      </c>
      <c r="H12" s="352" t="s">
        <v>1127</v>
      </c>
      <c r="I12" s="352" t="s">
        <v>1127</v>
      </c>
      <c r="J12" s="369" t="s">
        <v>1127</v>
      </c>
      <c r="K12" s="366" t="s">
        <v>1127</v>
      </c>
      <c r="L12" s="366" t="s">
        <v>1127</v>
      </c>
      <c r="M12" s="372" t="s">
        <v>1127</v>
      </c>
      <c r="N12" s="362" t="s">
        <v>1127</v>
      </c>
      <c r="O12" s="362" t="s">
        <v>1127</v>
      </c>
      <c r="P12" s="362" t="s">
        <v>1127</v>
      </c>
      <c r="Q12" s="362" t="s">
        <v>1127</v>
      </c>
      <c r="R12" s="373" t="s">
        <v>1127</v>
      </c>
      <c r="S12" s="374" t="s">
        <v>1127</v>
      </c>
      <c r="T12" s="376" t="s">
        <v>1127</v>
      </c>
      <c r="U12" s="376" t="s">
        <v>1127</v>
      </c>
      <c r="V12" s="362" t="s">
        <v>1127</v>
      </c>
      <c r="W12" s="362" t="s">
        <v>1127</v>
      </c>
      <c r="X12" s="366" t="s">
        <v>1127</v>
      </c>
      <c r="Y12" s="379"/>
      <c r="Z12" s="379"/>
    </row>
    <row r="13" spans="1:26" ht="18" customHeight="1">
      <c r="A13" s="350">
        <v>10</v>
      </c>
      <c r="B13" s="647"/>
      <c r="C13" s="647"/>
      <c r="D13" s="351" t="s">
        <v>1127</v>
      </c>
      <c r="E13" s="352" t="s">
        <v>1127</v>
      </c>
      <c r="F13" s="366" t="s">
        <v>166</v>
      </c>
      <c r="G13" s="352" t="s">
        <v>1127</v>
      </c>
      <c r="H13" s="352" t="s">
        <v>1127</v>
      </c>
      <c r="I13" s="352" t="s">
        <v>1127</v>
      </c>
      <c r="J13" s="369" t="s">
        <v>1127</v>
      </c>
      <c r="K13" s="366" t="s">
        <v>1127</v>
      </c>
      <c r="L13" s="366" t="s">
        <v>1127</v>
      </c>
      <c r="M13" s="372" t="s">
        <v>1127</v>
      </c>
      <c r="N13" s="362" t="s">
        <v>1127</v>
      </c>
      <c r="O13" s="362" t="s">
        <v>1127</v>
      </c>
      <c r="P13" s="362" t="s">
        <v>1127</v>
      </c>
      <c r="Q13" s="362" t="s">
        <v>1127</v>
      </c>
      <c r="R13" s="373" t="s">
        <v>1127</v>
      </c>
      <c r="S13" s="374" t="s">
        <v>1127</v>
      </c>
      <c r="T13" s="376" t="s">
        <v>1127</v>
      </c>
      <c r="U13" s="376" t="s">
        <v>1127</v>
      </c>
      <c r="V13" s="362" t="s">
        <v>1127</v>
      </c>
      <c r="W13" s="362" t="s">
        <v>1127</v>
      </c>
      <c r="X13" s="366" t="s">
        <v>1127</v>
      </c>
      <c r="Y13" s="379"/>
      <c r="Z13" s="379"/>
    </row>
    <row r="14" spans="1:26" ht="177" customHeight="1">
      <c r="A14" s="350">
        <v>11</v>
      </c>
      <c r="B14" s="641"/>
      <c r="C14" s="641"/>
      <c r="D14" s="351" t="s">
        <v>1127</v>
      </c>
      <c r="E14" s="352" t="s">
        <v>1127</v>
      </c>
      <c r="F14" s="366" t="s">
        <v>1157</v>
      </c>
      <c r="G14" s="352" t="s">
        <v>1127</v>
      </c>
      <c r="H14" s="352" t="s">
        <v>1127</v>
      </c>
      <c r="I14" s="352" t="s">
        <v>1127</v>
      </c>
      <c r="J14" s="369" t="s">
        <v>1127</v>
      </c>
      <c r="K14" s="366" t="s">
        <v>1127</v>
      </c>
      <c r="L14" s="366" t="s">
        <v>1127</v>
      </c>
      <c r="M14" s="372" t="s">
        <v>1127</v>
      </c>
      <c r="N14" s="362" t="s">
        <v>1127</v>
      </c>
      <c r="O14" s="362" t="s">
        <v>1127</v>
      </c>
      <c r="P14" s="362" t="s">
        <v>1127</v>
      </c>
      <c r="Q14" s="362" t="s">
        <v>1127</v>
      </c>
      <c r="R14" s="373" t="s">
        <v>1127</v>
      </c>
      <c r="S14" s="374" t="s">
        <v>1127</v>
      </c>
      <c r="T14" s="376" t="s">
        <v>1127</v>
      </c>
      <c r="U14" s="376" t="s">
        <v>1127</v>
      </c>
      <c r="V14" s="362" t="s">
        <v>1127</v>
      </c>
      <c r="W14" s="362" t="s">
        <v>1127</v>
      </c>
      <c r="X14" s="366" t="s">
        <v>1127</v>
      </c>
      <c r="Y14" s="379"/>
      <c r="Z14" s="379"/>
    </row>
    <row r="15" spans="1:26" ht="18" customHeight="1">
      <c r="A15" s="350">
        <v>12</v>
      </c>
      <c r="B15" s="380" t="s">
        <v>1127</v>
      </c>
      <c r="C15" s="352" t="s">
        <v>1127</v>
      </c>
      <c r="D15" s="351" t="s">
        <v>1127</v>
      </c>
      <c r="E15" s="352" t="s">
        <v>1127</v>
      </c>
      <c r="F15" s="366" t="s">
        <v>166</v>
      </c>
      <c r="G15" s="352" t="s">
        <v>1127</v>
      </c>
      <c r="H15" s="352" t="s">
        <v>1127</v>
      </c>
      <c r="I15" s="352" t="s">
        <v>1127</v>
      </c>
      <c r="J15" s="369" t="s">
        <v>1127</v>
      </c>
      <c r="K15" s="366" t="s">
        <v>1127</v>
      </c>
      <c r="L15" s="366" t="s">
        <v>1127</v>
      </c>
      <c r="M15" s="372" t="s">
        <v>1127</v>
      </c>
      <c r="N15" s="362" t="s">
        <v>1127</v>
      </c>
      <c r="O15" s="362" t="s">
        <v>1127</v>
      </c>
      <c r="P15" s="362" t="s">
        <v>1127</v>
      </c>
      <c r="Q15" s="362" t="s">
        <v>1127</v>
      </c>
      <c r="R15" s="373" t="s">
        <v>1127</v>
      </c>
      <c r="S15" s="374" t="s">
        <v>1127</v>
      </c>
      <c r="T15" s="376" t="s">
        <v>1127</v>
      </c>
      <c r="U15" s="376" t="s">
        <v>1127</v>
      </c>
      <c r="V15" s="366" t="s">
        <v>1127</v>
      </c>
      <c r="W15" s="366" t="s">
        <v>1127</v>
      </c>
      <c r="X15" s="375" t="s">
        <v>1127</v>
      </c>
      <c r="Y15" s="379"/>
      <c r="Z15" s="379"/>
    </row>
    <row r="16" spans="1:26" ht="18" customHeight="1">
      <c r="A16" s="350">
        <v>13</v>
      </c>
      <c r="B16" s="380" t="s">
        <v>1162</v>
      </c>
      <c r="C16" s="352" t="s">
        <v>1127</v>
      </c>
      <c r="D16" s="351" t="s">
        <v>1127</v>
      </c>
      <c r="E16" s="352" t="s">
        <v>1127</v>
      </c>
      <c r="F16" s="375" t="s">
        <v>166</v>
      </c>
      <c r="G16" s="352" t="s">
        <v>1127</v>
      </c>
      <c r="H16" s="352" t="s">
        <v>1127</v>
      </c>
      <c r="I16" s="352" t="s">
        <v>1127</v>
      </c>
      <c r="J16" s="369" t="s">
        <v>1127</v>
      </c>
      <c r="K16" s="366" t="s">
        <v>1127</v>
      </c>
      <c r="L16" s="366" t="s">
        <v>1127</v>
      </c>
      <c r="M16" s="372" t="s">
        <v>1127</v>
      </c>
      <c r="N16" s="362" t="s">
        <v>1127</v>
      </c>
      <c r="O16" s="362" t="s">
        <v>1127</v>
      </c>
      <c r="P16" s="362" t="s">
        <v>1127</v>
      </c>
      <c r="Q16" s="362" t="s">
        <v>1127</v>
      </c>
      <c r="R16" s="373" t="s">
        <v>1127</v>
      </c>
      <c r="S16" s="374" t="s">
        <v>1127</v>
      </c>
      <c r="T16" s="376" t="s">
        <v>1127</v>
      </c>
      <c r="U16" s="376" t="s">
        <v>1127</v>
      </c>
      <c r="V16" s="366" t="s">
        <v>1127</v>
      </c>
      <c r="W16" s="366" t="s">
        <v>1127</v>
      </c>
      <c r="X16" s="375" t="s">
        <v>1127</v>
      </c>
      <c r="Y16" s="379"/>
      <c r="Z16" s="379"/>
    </row>
    <row r="17" spans="1:26" ht="18" customHeight="1">
      <c r="A17" s="350">
        <v>14</v>
      </c>
      <c r="B17" s="695" t="s">
        <v>1163</v>
      </c>
      <c r="C17" s="684" t="s">
        <v>1127</v>
      </c>
      <c r="D17" s="351" t="s">
        <v>1127</v>
      </c>
      <c r="E17" s="352" t="s">
        <v>1127</v>
      </c>
      <c r="F17" s="375" t="s">
        <v>135</v>
      </c>
      <c r="G17" s="352" t="s">
        <v>1127</v>
      </c>
      <c r="H17" s="352" t="s">
        <v>1127</v>
      </c>
      <c r="I17" s="352" t="s">
        <v>1127</v>
      </c>
      <c r="J17" s="369" t="s">
        <v>1127</v>
      </c>
      <c r="K17" s="366" t="s">
        <v>1127</v>
      </c>
      <c r="L17" s="366" t="s">
        <v>1127</v>
      </c>
      <c r="M17" s="372" t="s">
        <v>1127</v>
      </c>
      <c r="N17" s="362" t="s">
        <v>1127</v>
      </c>
      <c r="O17" s="362" t="s">
        <v>1127</v>
      </c>
      <c r="P17" s="362" t="s">
        <v>1127</v>
      </c>
      <c r="Q17" s="362" t="s">
        <v>1127</v>
      </c>
      <c r="R17" s="373" t="s">
        <v>1127</v>
      </c>
      <c r="S17" s="374" t="s">
        <v>1127</v>
      </c>
      <c r="T17" s="376" t="s">
        <v>1127</v>
      </c>
      <c r="U17" s="376" t="s">
        <v>1127</v>
      </c>
      <c r="V17" s="366" t="s">
        <v>1127</v>
      </c>
      <c r="W17" s="366" t="s">
        <v>1127</v>
      </c>
      <c r="X17" s="375" t="s">
        <v>1127</v>
      </c>
      <c r="Y17" s="379"/>
      <c r="Z17" s="379"/>
    </row>
    <row r="18" spans="1:26" ht="18" customHeight="1">
      <c r="A18" s="350">
        <v>15</v>
      </c>
      <c r="B18" s="647"/>
      <c r="C18" s="647"/>
      <c r="D18" s="351" t="s">
        <v>1127</v>
      </c>
      <c r="E18" s="352" t="s">
        <v>1127</v>
      </c>
      <c r="F18" s="375" t="s">
        <v>135</v>
      </c>
      <c r="G18" s="352" t="s">
        <v>1127</v>
      </c>
      <c r="H18" s="352" t="s">
        <v>1127</v>
      </c>
      <c r="I18" s="352" t="s">
        <v>1127</v>
      </c>
      <c r="J18" s="369" t="s">
        <v>1127</v>
      </c>
      <c r="K18" s="366" t="s">
        <v>1127</v>
      </c>
      <c r="L18" s="366" t="s">
        <v>1127</v>
      </c>
      <c r="M18" s="372" t="s">
        <v>1127</v>
      </c>
      <c r="N18" s="362" t="s">
        <v>1127</v>
      </c>
      <c r="O18" s="362" t="s">
        <v>1127</v>
      </c>
      <c r="P18" s="362" t="s">
        <v>1127</v>
      </c>
      <c r="Q18" s="362" t="s">
        <v>1127</v>
      </c>
      <c r="R18" s="373" t="s">
        <v>1127</v>
      </c>
      <c r="S18" s="374" t="s">
        <v>1127</v>
      </c>
      <c r="T18" s="376" t="s">
        <v>1127</v>
      </c>
      <c r="U18" s="376" t="s">
        <v>1127</v>
      </c>
      <c r="V18" s="366" t="s">
        <v>1127</v>
      </c>
      <c r="W18" s="366" t="s">
        <v>1127</v>
      </c>
      <c r="X18" s="375" t="s">
        <v>1127</v>
      </c>
      <c r="Y18" s="379"/>
      <c r="Z18" s="379"/>
    </row>
    <row r="19" spans="1:26" ht="18" customHeight="1">
      <c r="A19" s="350">
        <v>16</v>
      </c>
      <c r="B19" s="641"/>
      <c r="C19" s="641"/>
      <c r="D19" s="351" t="s">
        <v>1127</v>
      </c>
      <c r="E19" s="352" t="s">
        <v>1127</v>
      </c>
      <c r="F19" s="375" t="s">
        <v>135</v>
      </c>
      <c r="G19" s="352" t="s">
        <v>1127</v>
      </c>
      <c r="H19" s="352" t="s">
        <v>1127</v>
      </c>
      <c r="I19" s="352" t="s">
        <v>1127</v>
      </c>
      <c r="J19" s="369" t="s">
        <v>1127</v>
      </c>
      <c r="K19" s="366" t="s">
        <v>1127</v>
      </c>
      <c r="L19" s="366" t="s">
        <v>1127</v>
      </c>
      <c r="M19" s="372" t="s">
        <v>1127</v>
      </c>
      <c r="N19" s="362" t="s">
        <v>1127</v>
      </c>
      <c r="O19" s="362" t="s">
        <v>1127</v>
      </c>
      <c r="P19" s="362" t="s">
        <v>1127</v>
      </c>
      <c r="Q19" s="362" t="s">
        <v>1127</v>
      </c>
      <c r="R19" s="373" t="s">
        <v>1127</v>
      </c>
      <c r="S19" s="374" t="s">
        <v>1127</v>
      </c>
      <c r="T19" s="376" t="s">
        <v>1127</v>
      </c>
      <c r="U19" s="376" t="s">
        <v>1127</v>
      </c>
      <c r="V19" s="366" t="s">
        <v>1127</v>
      </c>
      <c r="W19" s="366" t="s">
        <v>1127</v>
      </c>
      <c r="X19" s="375" t="s">
        <v>1127</v>
      </c>
      <c r="Y19" s="379"/>
      <c r="Z19" s="379"/>
    </row>
    <row r="20" spans="1:26" ht="143.25" customHeight="1">
      <c r="A20" s="350">
        <v>17</v>
      </c>
      <c r="B20" s="695" t="s">
        <v>1127</v>
      </c>
      <c r="C20" s="684" t="s">
        <v>1127</v>
      </c>
      <c r="D20" s="351" t="s">
        <v>1127</v>
      </c>
      <c r="E20" s="352" t="s">
        <v>1127</v>
      </c>
      <c r="F20" s="375" t="s">
        <v>135</v>
      </c>
      <c r="G20" s="352" t="s">
        <v>1127</v>
      </c>
      <c r="H20" s="352" t="s">
        <v>1127</v>
      </c>
      <c r="I20" s="352" t="s">
        <v>1127</v>
      </c>
      <c r="J20" s="369" t="s">
        <v>1127</v>
      </c>
      <c r="K20" s="366" t="s">
        <v>1127</v>
      </c>
      <c r="L20" s="366" t="s">
        <v>1127</v>
      </c>
      <c r="M20" s="372" t="s">
        <v>1127</v>
      </c>
      <c r="N20" s="362" t="s">
        <v>1127</v>
      </c>
      <c r="O20" s="362" t="s">
        <v>1127</v>
      </c>
      <c r="P20" s="362" t="s">
        <v>1127</v>
      </c>
      <c r="Q20" s="362" t="s">
        <v>1127</v>
      </c>
      <c r="R20" s="373" t="s">
        <v>1127</v>
      </c>
      <c r="S20" s="374" t="s">
        <v>1127</v>
      </c>
      <c r="T20" s="376" t="s">
        <v>1127</v>
      </c>
      <c r="U20" s="376" t="s">
        <v>1127</v>
      </c>
      <c r="V20" s="366" t="s">
        <v>1127</v>
      </c>
      <c r="W20" s="366" t="s">
        <v>1127</v>
      </c>
      <c r="X20" s="375" t="s">
        <v>1127</v>
      </c>
      <c r="Y20" s="379"/>
      <c r="Z20" s="379"/>
    </row>
    <row r="21" spans="1:26" ht="18" customHeight="1">
      <c r="A21" s="350">
        <v>18</v>
      </c>
      <c r="B21" s="641"/>
      <c r="C21" s="641"/>
      <c r="D21" s="351" t="s">
        <v>1127</v>
      </c>
      <c r="E21" s="352" t="s">
        <v>1127</v>
      </c>
      <c r="F21" s="375" t="s">
        <v>135</v>
      </c>
      <c r="G21" s="352" t="s">
        <v>1127</v>
      </c>
      <c r="H21" s="352" t="s">
        <v>1127</v>
      </c>
      <c r="I21" s="352" t="s">
        <v>1127</v>
      </c>
      <c r="J21" s="369" t="s">
        <v>1127</v>
      </c>
      <c r="K21" s="366" t="s">
        <v>1127</v>
      </c>
      <c r="L21" s="366" t="s">
        <v>1127</v>
      </c>
      <c r="M21" s="372" t="s">
        <v>1127</v>
      </c>
      <c r="N21" s="362" t="s">
        <v>1127</v>
      </c>
      <c r="O21" s="362" t="s">
        <v>1127</v>
      </c>
      <c r="P21" s="362" t="s">
        <v>1127</v>
      </c>
      <c r="Q21" s="362" t="s">
        <v>1127</v>
      </c>
      <c r="R21" s="373" t="s">
        <v>1127</v>
      </c>
      <c r="S21" s="374" t="s">
        <v>1142</v>
      </c>
      <c r="T21" s="376" t="s">
        <v>1127</v>
      </c>
      <c r="U21" s="376" t="s">
        <v>1127</v>
      </c>
      <c r="V21" s="366" t="s">
        <v>1127</v>
      </c>
      <c r="W21" s="366" t="s">
        <v>1127</v>
      </c>
      <c r="X21" s="375" t="s">
        <v>1127</v>
      </c>
      <c r="Y21" s="379"/>
      <c r="Z21" s="379"/>
    </row>
    <row r="22" spans="1:26" ht="18" customHeight="1">
      <c r="A22" s="350">
        <v>19</v>
      </c>
      <c r="B22" s="380" t="s">
        <v>1127</v>
      </c>
      <c r="C22" s="352" t="s">
        <v>1127</v>
      </c>
      <c r="D22" s="351" t="s">
        <v>1127</v>
      </c>
      <c r="E22" s="352" t="s">
        <v>1127</v>
      </c>
      <c r="F22" s="375" t="s">
        <v>166</v>
      </c>
      <c r="G22" s="352" t="s">
        <v>1127</v>
      </c>
      <c r="H22" s="352" t="s">
        <v>1127</v>
      </c>
      <c r="I22" s="352" t="s">
        <v>1127</v>
      </c>
      <c r="J22" s="369" t="s">
        <v>1127</v>
      </c>
      <c r="K22" s="366" t="s">
        <v>1127</v>
      </c>
      <c r="L22" s="366" t="s">
        <v>1127</v>
      </c>
      <c r="M22" s="372" t="s">
        <v>1127</v>
      </c>
      <c r="N22" s="362" t="s">
        <v>1127</v>
      </c>
      <c r="O22" s="362" t="s">
        <v>1127</v>
      </c>
      <c r="P22" s="362" t="s">
        <v>1127</v>
      </c>
      <c r="Q22" s="362" t="s">
        <v>1127</v>
      </c>
      <c r="R22" s="373" t="s">
        <v>1127</v>
      </c>
      <c r="S22" s="374" t="s">
        <v>1127</v>
      </c>
      <c r="T22" s="376" t="s">
        <v>1127</v>
      </c>
      <c r="U22" s="376" t="s">
        <v>1127</v>
      </c>
      <c r="V22" s="366" t="s">
        <v>1127</v>
      </c>
      <c r="W22" s="366" t="s">
        <v>1127</v>
      </c>
      <c r="X22" s="375" t="s">
        <v>1127</v>
      </c>
      <c r="Y22" s="379"/>
      <c r="Z22" s="379"/>
    </row>
    <row r="23" spans="1:26" ht="18" customHeight="1">
      <c r="A23" s="350">
        <v>20</v>
      </c>
      <c r="B23" s="380" t="s">
        <v>1127</v>
      </c>
      <c r="C23" s="352" t="s">
        <v>1127</v>
      </c>
      <c r="D23" s="351" t="s">
        <v>1127</v>
      </c>
      <c r="E23" s="352" t="s">
        <v>1127</v>
      </c>
      <c r="F23" s="375" t="s">
        <v>166</v>
      </c>
      <c r="G23" s="352" t="s">
        <v>1127</v>
      </c>
      <c r="H23" s="352" t="s">
        <v>1127</v>
      </c>
      <c r="I23" s="352" t="s">
        <v>1127</v>
      </c>
      <c r="J23" s="369" t="s">
        <v>1127</v>
      </c>
      <c r="K23" s="366" t="s">
        <v>1127</v>
      </c>
      <c r="L23" s="366" t="s">
        <v>1127</v>
      </c>
      <c r="M23" s="372" t="s">
        <v>1127</v>
      </c>
      <c r="N23" s="362" t="s">
        <v>1127</v>
      </c>
      <c r="O23" s="362" t="s">
        <v>1127</v>
      </c>
      <c r="P23" s="362" t="s">
        <v>1127</v>
      </c>
      <c r="Q23" s="362" t="s">
        <v>1127</v>
      </c>
      <c r="R23" s="373" t="s">
        <v>1127</v>
      </c>
      <c r="S23" s="374" t="s">
        <v>1127</v>
      </c>
      <c r="T23" s="376" t="s">
        <v>1127</v>
      </c>
      <c r="U23" s="376" t="s">
        <v>1127</v>
      </c>
      <c r="V23" s="366" t="s">
        <v>1127</v>
      </c>
      <c r="W23" s="366" t="s">
        <v>1127</v>
      </c>
      <c r="X23" s="375" t="s">
        <v>1127</v>
      </c>
      <c r="Y23" s="379"/>
      <c r="Z23" s="379"/>
    </row>
    <row r="24" spans="1:26" ht="90" customHeight="1">
      <c r="A24" s="377">
        <v>21</v>
      </c>
      <c r="B24" s="695" t="s">
        <v>1127</v>
      </c>
      <c r="C24" s="684" t="s">
        <v>1127</v>
      </c>
      <c r="D24" s="351" t="s">
        <v>1127</v>
      </c>
      <c r="E24" s="352" t="s">
        <v>1127</v>
      </c>
      <c r="F24" s="375" t="s">
        <v>166</v>
      </c>
      <c r="G24" s="352" t="s">
        <v>1127</v>
      </c>
      <c r="H24" s="352" t="s">
        <v>1127</v>
      </c>
      <c r="I24" s="352" t="s">
        <v>1127</v>
      </c>
      <c r="J24" s="369" t="s">
        <v>1127</v>
      </c>
      <c r="K24" s="366" t="s">
        <v>1127</v>
      </c>
      <c r="L24" s="366" t="s">
        <v>1127</v>
      </c>
      <c r="M24" s="372" t="s">
        <v>1127</v>
      </c>
      <c r="N24" s="362" t="s">
        <v>1127</v>
      </c>
      <c r="O24" s="362" t="s">
        <v>1127</v>
      </c>
      <c r="P24" s="362" t="s">
        <v>1127</v>
      </c>
      <c r="Q24" s="362" t="s">
        <v>1127</v>
      </c>
      <c r="R24" s="373" t="s">
        <v>1127</v>
      </c>
      <c r="S24" s="374" t="s">
        <v>1127</v>
      </c>
      <c r="T24" s="376" t="s">
        <v>1127</v>
      </c>
      <c r="U24" s="376" t="s">
        <v>1127</v>
      </c>
      <c r="V24" s="366" t="s">
        <v>1127</v>
      </c>
      <c r="W24" s="366" t="s">
        <v>1127</v>
      </c>
      <c r="X24" s="375" t="s">
        <v>1127</v>
      </c>
      <c r="Y24" s="379"/>
      <c r="Z24" s="379"/>
    </row>
    <row r="25" spans="1:26" ht="18" customHeight="1">
      <c r="A25" s="381">
        <v>22</v>
      </c>
      <c r="B25" s="647"/>
      <c r="C25" s="647"/>
      <c r="D25" s="351" t="s">
        <v>1127</v>
      </c>
      <c r="E25" s="352" t="s">
        <v>1127</v>
      </c>
      <c r="F25" s="375" t="s">
        <v>166</v>
      </c>
      <c r="G25" s="352" t="s">
        <v>1127</v>
      </c>
      <c r="H25" s="352" t="s">
        <v>1127</v>
      </c>
      <c r="I25" s="352" t="s">
        <v>1127</v>
      </c>
      <c r="J25" s="369" t="s">
        <v>1127</v>
      </c>
      <c r="K25" s="366" t="s">
        <v>1127</v>
      </c>
      <c r="L25" s="366" t="s">
        <v>1127</v>
      </c>
      <c r="M25" s="372" t="s">
        <v>1127</v>
      </c>
      <c r="N25" s="362" t="s">
        <v>1127</v>
      </c>
      <c r="O25" s="362" t="s">
        <v>1127</v>
      </c>
      <c r="P25" s="362" t="s">
        <v>1127</v>
      </c>
      <c r="Q25" s="362" t="s">
        <v>1127</v>
      </c>
      <c r="R25" s="373" t="s">
        <v>1127</v>
      </c>
      <c r="S25" s="374" t="s">
        <v>1127</v>
      </c>
      <c r="T25" s="376" t="s">
        <v>1127</v>
      </c>
      <c r="U25" s="376" t="s">
        <v>1127</v>
      </c>
      <c r="V25" s="366" t="s">
        <v>1127</v>
      </c>
      <c r="W25" s="366" t="s">
        <v>1127</v>
      </c>
      <c r="X25" s="375" t="s">
        <v>1127</v>
      </c>
      <c r="Y25" s="379"/>
      <c r="Z25" s="379"/>
    </row>
    <row r="26" spans="1:26" ht="18" customHeight="1">
      <c r="A26" s="382">
        <v>23</v>
      </c>
      <c r="B26" s="641"/>
      <c r="C26" s="641"/>
      <c r="D26" s="351" t="s">
        <v>1127</v>
      </c>
      <c r="E26" s="352" t="s">
        <v>1127</v>
      </c>
      <c r="F26" s="375" t="s">
        <v>166</v>
      </c>
      <c r="G26" s="352" t="s">
        <v>1127</v>
      </c>
      <c r="H26" s="352" t="s">
        <v>1127</v>
      </c>
      <c r="I26" s="352" t="s">
        <v>1127</v>
      </c>
      <c r="J26" s="369" t="s">
        <v>1127</v>
      </c>
      <c r="K26" s="366" t="s">
        <v>1127</v>
      </c>
      <c r="L26" s="366" t="s">
        <v>1127</v>
      </c>
      <c r="M26" s="372" t="s">
        <v>1127</v>
      </c>
      <c r="N26" s="362" t="s">
        <v>1127</v>
      </c>
      <c r="O26" s="362" t="s">
        <v>1127</v>
      </c>
      <c r="P26" s="362" t="s">
        <v>1127</v>
      </c>
      <c r="Q26" s="362" t="s">
        <v>1127</v>
      </c>
      <c r="R26" s="373" t="s">
        <v>1127</v>
      </c>
      <c r="S26" s="374" t="s">
        <v>1127</v>
      </c>
      <c r="T26" s="376" t="s">
        <v>1127</v>
      </c>
      <c r="U26" s="376" t="s">
        <v>1127</v>
      </c>
      <c r="V26" s="366" t="s">
        <v>1127</v>
      </c>
      <c r="W26" s="366" t="s">
        <v>1127</v>
      </c>
      <c r="X26" s="375" t="s">
        <v>1127</v>
      </c>
      <c r="Y26" s="379"/>
      <c r="Z26" s="379"/>
    </row>
    <row r="27" spans="1:26" ht="18" customHeight="1">
      <c r="A27" s="382">
        <v>24</v>
      </c>
      <c r="B27" s="695" t="s">
        <v>1158</v>
      </c>
      <c r="C27" s="684" t="s">
        <v>1127</v>
      </c>
      <c r="D27" s="351" t="s">
        <v>1127</v>
      </c>
      <c r="E27" s="352" t="s">
        <v>1127</v>
      </c>
      <c r="F27" s="375" t="s">
        <v>135</v>
      </c>
      <c r="G27" s="352" t="s">
        <v>1127</v>
      </c>
      <c r="H27" s="352" t="s">
        <v>1127</v>
      </c>
      <c r="I27" s="352" t="s">
        <v>1127</v>
      </c>
      <c r="J27" s="369" t="s">
        <v>1127</v>
      </c>
      <c r="K27" s="366" t="s">
        <v>1127</v>
      </c>
      <c r="L27" s="366" t="s">
        <v>1127</v>
      </c>
      <c r="M27" s="372" t="s">
        <v>1127</v>
      </c>
      <c r="N27" s="362" t="s">
        <v>1127</v>
      </c>
      <c r="O27" s="362" t="s">
        <v>1127</v>
      </c>
      <c r="P27" s="362" t="s">
        <v>1127</v>
      </c>
      <c r="Q27" s="362" t="s">
        <v>1127</v>
      </c>
      <c r="R27" s="373" t="s">
        <v>1127</v>
      </c>
      <c r="S27" s="374" t="s">
        <v>1127</v>
      </c>
      <c r="T27" s="376" t="s">
        <v>1127</v>
      </c>
      <c r="U27" s="376" t="s">
        <v>1127</v>
      </c>
      <c r="V27" s="366" t="s">
        <v>1127</v>
      </c>
      <c r="W27" s="366" t="s">
        <v>1127</v>
      </c>
      <c r="X27" s="375" t="s">
        <v>1127</v>
      </c>
      <c r="Y27" s="379"/>
      <c r="Z27" s="379"/>
    </row>
    <row r="28" spans="1:26" ht="285" customHeight="1">
      <c r="A28" s="382">
        <v>25</v>
      </c>
      <c r="B28" s="641"/>
      <c r="C28" s="641"/>
      <c r="D28" s="351" t="s">
        <v>1127</v>
      </c>
      <c r="E28" s="352" t="s">
        <v>1127</v>
      </c>
      <c r="F28" s="375" t="s">
        <v>166</v>
      </c>
      <c r="G28" s="352" t="s">
        <v>1127</v>
      </c>
      <c r="H28" s="352" t="s">
        <v>1127</v>
      </c>
      <c r="I28" s="352" t="s">
        <v>1127</v>
      </c>
      <c r="J28" s="369" t="s">
        <v>1127</v>
      </c>
      <c r="K28" s="366" t="s">
        <v>1127</v>
      </c>
      <c r="L28" s="366" t="s">
        <v>1127</v>
      </c>
      <c r="M28" s="372" t="s">
        <v>1127</v>
      </c>
      <c r="N28" s="362" t="s">
        <v>1127</v>
      </c>
      <c r="O28" s="362" t="s">
        <v>1127</v>
      </c>
      <c r="P28" s="362" t="s">
        <v>1127</v>
      </c>
      <c r="Q28" s="362" t="s">
        <v>1127</v>
      </c>
      <c r="R28" s="373" t="s">
        <v>1127</v>
      </c>
      <c r="S28" s="374" t="s">
        <v>1127</v>
      </c>
      <c r="T28" s="376" t="s">
        <v>1127</v>
      </c>
      <c r="U28" s="376" t="s">
        <v>1127</v>
      </c>
      <c r="V28" s="366" t="s">
        <v>1127</v>
      </c>
      <c r="W28" s="366" t="s">
        <v>1127</v>
      </c>
      <c r="X28" s="375" t="s">
        <v>1127</v>
      </c>
      <c r="Y28" s="379"/>
      <c r="Z28" s="379"/>
    </row>
    <row r="29" spans="1:26" ht="163.5" customHeight="1">
      <c r="A29" s="382">
        <v>26</v>
      </c>
      <c r="B29" s="380" t="s">
        <v>1127</v>
      </c>
      <c r="C29" s="352" t="s">
        <v>1127</v>
      </c>
      <c r="D29" s="351" t="s">
        <v>1127</v>
      </c>
      <c r="E29" s="352" t="s">
        <v>1127</v>
      </c>
      <c r="F29" s="375" t="s">
        <v>166</v>
      </c>
      <c r="G29" s="352" t="s">
        <v>1127</v>
      </c>
      <c r="H29" s="352" t="s">
        <v>1127</v>
      </c>
      <c r="I29" s="352" t="s">
        <v>1127</v>
      </c>
      <c r="J29" s="369" t="s">
        <v>1127</v>
      </c>
      <c r="K29" s="366" t="s">
        <v>1127</v>
      </c>
      <c r="L29" s="366" t="s">
        <v>1127</v>
      </c>
      <c r="M29" s="372" t="s">
        <v>1127</v>
      </c>
      <c r="N29" s="362" t="s">
        <v>1127</v>
      </c>
      <c r="O29" s="362" t="s">
        <v>1127</v>
      </c>
      <c r="P29" s="362" t="s">
        <v>1127</v>
      </c>
      <c r="Q29" s="362" t="s">
        <v>1127</v>
      </c>
      <c r="R29" s="373" t="s">
        <v>1127</v>
      </c>
      <c r="S29" s="374" t="s">
        <v>1127</v>
      </c>
      <c r="T29" s="376" t="s">
        <v>1127</v>
      </c>
      <c r="U29" s="376" t="s">
        <v>1127</v>
      </c>
      <c r="V29" s="366" t="s">
        <v>1127</v>
      </c>
      <c r="W29" s="366" t="s">
        <v>1127</v>
      </c>
      <c r="X29" s="375" t="s">
        <v>1127</v>
      </c>
      <c r="Y29" s="379"/>
      <c r="Z29" s="379"/>
    </row>
    <row r="30" spans="1:26" ht="127.5" customHeight="1">
      <c r="A30" s="382">
        <v>27</v>
      </c>
      <c r="B30" s="380" t="s">
        <v>1159</v>
      </c>
      <c r="C30" s="352" t="s">
        <v>1127</v>
      </c>
      <c r="D30" s="351" t="s">
        <v>1127</v>
      </c>
      <c r="E30" s="352" t="s">
        <v>1127</v>
      </c>
      <c r="F30" s="375" t="s">
        <v>166</v>
      </c>
      <c r="G30" s="352" t="s">
        <v>1127</v>
      </c>
      <c r="H30" s="352" t="s">
        <v>1127</v>
      </c>
      <c r="I30" s="352" t="s">
        <v>1127</v>
      </c>
      <c r="J30" s="369" t="s">
        <v>1127</v>
      </c>
      <c r="K30" s="366" t="s">
        <v>1127</v>
      </c>
      <c r="L30" s="366" t="s">
        <v>1127</v>
      </c>
      <c r="M30" s="372" t="s">
        <v>1127</v>
      </c>
      <c r="N30" s="362" t="s">
        <v>1127</v>
      </c>
      <c r="O30" s="362" t="s">
        <v>1127</v>
      </c>
      <c r="P30" s="362" t="s">
        <v>1127</v>
      </c>
      <c r="Q30" s="362" t="s">
        <v>1127</v>
      </c>
      <c r="R30" s="373" t="s">
        <v>1127</v>
      </c>
      <c r="S30" s="374" t="s">
        <v>1127</v>
      </c>
      <c r="T30" s="376" t="s">
        <v>1127</v>
      </c>
      <c r="U30" s="376" t="s">
        <v>1127</v>
      </c>
      <c r="V30" s="366" t="s">
        <v>1127</v>
      </c>
      <c r="W30" s="366" t="s">
        <v>1127</v>
      </c>
      <c r="X30" s="375" t="s">
        <v>1127</v>
      </c>
      <c r="Y30" s="379"/>
      <c r="Z30" s="379"/>
    </row>
    <row r="31" spans="1:26" ht="163.5" customHeight="1">
      <c r="A31" s="382">
        <v>28</v>
      </c>
      <c r="B31" s="695" t="s">
        <v>1160</v>
      </c>
      <c r="C31" s="684" t="s">
        <v>1127</v>
      </c>
      <c r="D31" s="351" t="s">
        <v>1164</v>
      </c>
      <c r="E31" s="352" t="s">
        <v>1127</v>
      </c>
      <c r="F31" s="375" t="s">
        <v>166</v>
      </c>
      <c r="G31" s="352" t="s">
        <v>1127</v>
      </c>
      <c r="H31" s="352" t="s">
        <v>1127</v>
      </c>
      <c r="I31" s="352" t="s">
        <v>1127</v>
      </c>
      <c r="J31" s="369" t="s">
        <v>1127</v>
      </c>
      <c r="K31" s="366" t="s">
        <v>1127</v>
      </c>
      <c r="L31" s="366" t="s">
        <v>1127</v>
      </c>
      <c r="M31" s="372" t="s">
        <v>1127</v>
      </c>
      <c r="N31" s="362" t="s">
        <v>1127</v>
      </c>
      <c r="O31" s="362" t="s">
        <v>1127</v>
      </c>
      <c r="P31" s="362" t="s">
        <v>1127</v>
      </c>
      <c r="Q31" s="362" t="s">
        <v>1127</v>
      </c>
      <c r="R31" s="373" t="s">
        <v>1127</v>
      </c>
      <c r="S31" s="374" t="s">
        <v>1127</v>
      </c>
      <c r="T31" s="376" t="s">
        <v>1127</v>
      </c>
      <c r="U31" s="376" t="s">
        <v>1127</v>
      </c>
      <c r="V31" s="366" t="s">
        <v>1127</v>
      </c>
      <c r="W31" s="366" t="s">
        <v>1127</v>
      </c>
      <c r="X31" s="375" t="s">
        <v>1127</v>
      </c>
      <c r="Y31" s="379"/>
      <c r="Z31" s="379"/>
    </row>
    <row r="32" spans="1:26" ht="127.5" customHeight="1">
      <c r="A32" s="382">
        <v>29</v>
      </c>
      <c r="B32" s="641"/>
      <c r="C32" s="641"/>
      <c r="D32" s="351" t="s">
        <v>1165</v>
      </c>
      <c r="E32" s="352" t="s">
        <v>1127</v>
      </c>
      <c r="F32" s="375" t="s">
        <v>166</v>
      </c>
      <c r="G32" s="352" t="s">
        <v>1127</v>
      </c>
      <c r="H32" s="352" t="s">
        <v>1127</v>
      </c>
      <c r="I32" s="352" t="s">
        <v>1127</v>
      </c>
      <c r="J32" s="369" t="s">
        <v>1127</v>
      </c>
      <c r="K32" s="366" t="s">
        <v>1127</v>
      </c>
      <c r="L32" s="366" t="s">
        <v>1127</v>
      </c>
      <c r="M32" s="372" t="s">
        <v>1127</v>
      </c>
      <c r="N32" s="362" t="s">
        <v>1127</v>
      </c>
      <c r="O32" s="362" t="s">
        <v>1127</v>
      </c>
      <c r="P32" s="362" t="s">
        <v>1127</v>
      </c>
      <c r="Q32" s="362" t="s">
        <v>1127</v>
      </c>
      <c r="R32" s="373" t="s">
        <v>1127</v>
      </c>
      <c r="S32" s="374" t="s">
        <v>1127</v>
      </c>
      <c r="T32" s="376" t="s">
        <v>1127</v>
      </c>
      <c r="U32" s="376" t="s">
        <v>1127</v>
      </c>
      <c r="V32" s="366" t="s">
        <v>1127</v>
      </c>
      <c r="W32" s="366" t="s">
        <v>1127</v>
      </c>
      <c r="X32" s="375" t="s">
        <v>1127</v>
      </c>
      <c r="Y32" s="379"/>
      <c r="Z32" s="379"/>
    </row>
    <row r="33" spans="1:26" ht="163.5" customHeight="1">
      <c r="A33" s="382">
        <v>30</v>
      </c>
      <c r="B33" s="380" t="s">
        <v>1127</v>
      </c>
      <c r="C33" s="352" t="s">
        <v>1127</v>
      </c>
      <c r="D33" s="351" t="s">
        <v>1127</v>
      </c>
      <c r="E33" s="352" t="s">
        <v>1127</v>
      </c>
      <c r="F33" s="375" t="s">
        <v>166</v>
      </c>
      <c r="G33" s="352" t="s">
        <v>1127</v>
      </c>
      <c r="H33" s="352" t="s">
        <v>1127</v>
      </c>
      <c r="I33" s="352" t="s">
        <v>1127</v>
      </c>
      <c r="J33" s="369" t="s">
        <v>1127</v>
      </c>
      <c r="K33" s="366" t="s">
        <v>1127</v>
      </c>
      <c r="L33" s="366" t="s">
        <v>1127</v>
      </c>
      <c r="M33" s="372" t="s">
        <v>1127</v>
      </c>
      <c r="N33" s="362" t="s">
        <v>1127</v>
      </c>
      <c r="O33" s="362" t="s">
        <v>1127</v>
      </c>
      <c r="P33" s="362" t="s">
        <v>1127</v>
      </c>
      <c r="Q33" s="362" t="s">
        <v>1127</v>
      </c>
      <c r="R33" s="373" t="s">
        <v>1127</v>
      </c>
      <c r="S33" s="374" t="s">
        <v>1127</v>
      </c>
      <c r="T33" s="376" t="s">
        <v>1127</v>
      </c>
      <c r="U33" s="376" t="s">
        <v>1127</v>
      </c>
      <c r="V33" s="366" t="s">
        <v>1127</v>
      </c>
      <c r="W33" s="366" t="s">
        <v>1127</v>
      </c>
      <c r="X33" s="375" t="s">
        <v>1127</v>
      </c>
      <c r="Y33" s="379"/>
      <c r="Z33" s="379"/>
    </row>
    <row r="34" spans="1:26" ht="18" customHeight="1">
      <c r="A34" s="378"/>
      <c r="B34" s="383"/>
      <c r="C34" s="378"/>
      <c r="D34" s="378"/>
      <c r="E34" s="378"/>
      <c r="F34" s="345"/>
      <c r="G34" s="345"/>
      <c r="H34" s="345"/>
      <c r="I34" s="345"/>
      <c r="J34" s="345"/>
      <c r="K34" s="345"/>
      <c r="L34" s="345"/>
      <c r="M34" s="345"/>
      <c r="N34" s="345"/>
      <c r="O34" s="345"/>
      <c r="P34" s="345"/>
      <c r="Q34" s="345"/>
      <c r="R34" s="345"/>
      <c r="S34" s="345"/>
      <c r="T34" s="345"/>
      <c r="U34" s="345"/>
      <c r="V34" s="378"/>
      <c r="W34" s="378"/>
      <c r="X34" s="378"/>
      <c r="Y34" s="379"/>
      <c r="Z34" s="379"/>
    </row>
    <row r="35" spans="1:26" ht="18" customHeight="1">
      <c r="A35" s="378"/>
      <c r="B35" s="383"/>
      <c r="C35" s="378"/>
      <c r="D35" s="378"/>
      <c r="E35" s="378"/>
      <c r="F35" s="345"/>
      <c r="G35" s="345"/>
      <c r="H35" s="345"/>
      <c r="I35" s="345"/>
      <c r="J35" s="345"/>
      <c r="K35" s="345"/>
      <c r="L35" s="345"/>
      <c r="M35" s="345"/>
      <c r="N35" s="345"/>
      <c r="O35" s="345"/>
      <c r="P35" s="345"/>
      <c r="Q35" s="345"/>
      <c r="R35" s="345"/>
      <c r="S35" s="345"/>
      <c r="T35" s="345"/>
      <c r="U35" s="345"/>
      <c r="V35" s="378"/>
      <c r="W35" s="378"/>
      <c r="X35" s="378"/>
      <c r="Y35" s="379"/>
      <c r="Z35" s="379"/>
    </row>
    <row r="36" spans="1:26" ht="18" customHeight="1">
      <c r="A36" s="378"/>
      <c r="B36" s="383"/>
      <c r="C36" s="378"/>
      <c r="D36" s="378"/>
      <c r="E36" s="378"/>
      <c r="F36" s="345"/>
      <c r="G36" s="345"/>
      <c r="H36" s="345"/>
      <c r="I36" s="345"/>
      <c r="J36" s="345"/>
      <c r="K36" s="345"/>
      <c r="L36" s="345"/>
      <c r="M36" s="345"/>
      <c r="N36" s="345"/>
      <c r="O36" s="345"/>
      <c r="P36" s="345"/>
      <c r="Q36" s="345"/>
      <c r="R36" s="345"/>
      <c r="S36" s="345"/>
      <c r="T36" s="345"/>
      <c r="U36" s="345"/>
      <c r="V36" s="378"/>
      <c r="W36" s="378"/>
      <c r="X36" s="378"/>
      <c r="Y36" s="379"/>
      <c r="Z36" s="379"/>
    </row>
    <row r="37" spans="1:26" ht="18" customHeight="1">
      <c r="A37" s="378"/>
      <c r="B37" s="383"/>
      <c r="C37" s="378"/>
      <c r="D37" s="378"/>
      <c r="E37" s="378"/>
      <c r="F37" s="345"/>
      <c r="G37" s="345"/>
      <c r="H37" s="345"/>
      <c r="I37" s="345"/>
      <c r="J37" s="345"/>
      <c r="K37" s="345"/>
      <c r="L37" s="345"/>
      <c r="M37" s="345"/>
      <c r="N37" s="345"/>
      <c r="O37" s="345"/>
      <c r="P37" s="345"/>
      <c r="Q37" s="345"/>
      <c r="R37" s="345"/>
      <c r="S37" s="345"/>
      <c r="T37" s="345"/>
      <c r="U37" s="345"/>
      <c r="V37" s="378"/>
      <c r="W37" s="378"/>
      <c r="X37" s="378"/>
      <c r="Y37" s="379"/>
      <c r="Z37" s="379"/>
    </row>
    <row r="38" spans="1:26" ht="18" customHeight="1">
      <c r="A38" s="378"/>
      <c r="B38" s="383"/>
      <c r="C38" s="378"/>
      <c r="D38" s="378"/>
      <c r="E38" s="378"/>
      <c r="F38" s="345"/>
      <c r="G38" s="345"/>
      <c r="H38" s="345"/>
      <c r="I38" s="345"/>
      <c r="J38" s="345"/>
      <c r="K38" s="345"/>
      <c r="L38" s="345"/>
      <c r="M38" s="345"/>
      <c r="N38" s="345"/>
      <c r="O38" s="345"/>
      <c r="P38" s="345"/>
      <c r="Q38" s="345"/>
      <c r="R38" s="345"/>
      <c r="S38" s="345"/>
      <c r="T38" s="345"/>
      <c r="U38" s="345"/>
      <c r="V38" s="378"/>
      <c r="W38" s="378"/>
      <c r="X38" s="378"/>
      <c r="Y38" s="379"/>
      <c r="Z38" s="379"/>
    </row>
    <row r="39" spans="1:26" ht="18" customHeight="1">
      <c r="A39" s="378"/>
      <c r="B39" s="383"/>
      <c r="C39" s="378"/>
      <c r="D39" s="378"/>
      <c r="E39" s="378"/>
      <c r="F39" s="345"/>
      <c r="G39" s="345"/>
      <c r="H39" s="345"/>
      <c r="I39" s="345"/>
      <c r="J39" s="345"/>
      <c r="K39" s="345"/>
      <c r="L39" s="345"/>
      <c r="M39" s="345"/>
      <c r="N39" s="345"/>
      <c r="O39" s="345"/>
      <c r="P39" s="345"/>
      <c r="Q39" s="345"/>
      <c r="R39" s="345"/>
      <c r="S39" s="345"/>
      <c r="T39" s="345"/>
      <c r="U39" s="345"/>
      <c r="V39" s="378"/>
      <c r="W39" s="378"/>
      <c r="X39" s="378"/>
      <c r="Y39" s="379"/>
      <c r="Z39" s="379"/>
    </row>
    <row r="40" spans="1:26" ht="18" customHeight="1">
      <c r="A40" s="378"/>
      <c r="B40" s="383"/>
      <c r="C40" s="378"/>
      <c r="D40" s="378"/>
      <c r="E40" s="378"/>
      <c r="F40" s="345"/>
      <c r="G40" s="345"/>
      <c r="H40" s="345"/>
      <c r="I40" s="345"/>
      <c r="J40" s="345"/>
      <c r="K40" s="345"/>
      <c r="L40" s="345"/>
      <c r="M40" s="345"/>
      <c r="N40" s="345"/>
      <c r="O40" s="345"/>
      <c r="P40" s="345"/>
      <c r="Q40" s="345"/>
      <c r="R40" s="345"/>
      <c r="S40" s="345"/>
      <c r="T40" s="345"/>
      <c r="U40" s="345"/>
      <c r="V40" s="378"/>
      <c r="W40" s="378"/>
      <c r="X40" s="378"/>
      <c r="Y40" s="379"/>
      <c r="Z40" s="379"/>
    </row>
    <row r="41" spans="1:26" ht="18" customHeight="1">
      <c r="A41" s="378"/>
      <c r="B41" s="383"/>
      <c r="C41" s="378"/>
      <c r="D41" s="378"/>
      <c r="E41" s="378"/>
      <c r="F41" s="345"/>
      <c r="G41" s="345"/>
      <c r="H41" s="345"/>
      <c r="I41" s="345"/>
      <c r="J41" s="345"/>
      <c r="K41" s="345"/>
      <c r="L41" s="345"/>
      <c r="M41" s="345"/>
      <c r="N41" s="345"/>
      <c r="O41" s="345"/>
      <c r="P41" s="345"/>
      <c r="Q41" s="345"/>
      <c r="R41" s="345"/>
      <c r="S41" s="345"/>
      <c r="T41" s="345"/>
      <c r="U41" s="345"/>
      <c r="V41" s="378"/>
      <c r="W41" s="378"/>
      <c r="X41" s="378"/>
      <c r="Y41" s="379"/>
      <c r="Z41" s="379"/>
    </row>
    <row r="42" spans="1:26" ht="18" customHeight="1">
      <c r="A42" s="378"/>
      <c r="B42" s="383"/>
      <c r="C42" s="378"/>
      <c r="D42" s="378"/>
      <c r="E42" s="378"/>
      <c r="F42" s="345"/>
      <c r="G42" s="345"/>
      <c r="H42" s="345"/>
      <c r="I42" s="345"/>
      <c r="J42" s="345"/>
      <c r="K42" s="345"/>
      <c r="L42" s="345"/>
      <c r="M42" s="345"/>
      <c r="N42" s="345"/>
      <c r="O42" s="345"/>
      <c r="P42" s="345"/>
      <c r="Q42" s="345"/>
      <c r="R42" s="345"/>
      <c r="S42" s="345"/>
      <c r="T42" s="345"/>
      <c r="U42" s="345"/>
      <c r="V42" s="378"/>
      <c r="W42" s="378"/>
      <c r="X42" s="378"/>
      <c r="Y42" s="379"/>
      <c r="Z42" s="379"/>
    </row>
    <row r="43" spans="1:26" ht="18" customHeight="1">
      <c r="A43" s="378"/>
      <c r="B43" s="383"/>
      <c r="C43" s="378"/>
      <c r="D43" s="378"/>
      <c r="E43" s="378"/>
      <c r="F43" s="345"/>
      <c r="G43" s="345"/>
      <c r="H43" s="345"/>
      <c r="I43" s="345"/>
      <c r="J43" s="345"/>
      <c r="K43" s="345"/>
      <c r="L43" s="345"/>
      <c r="M43" s="345"/>
      <c r="N43" s="345"/>
      <c r="O43" s="345"/>
      <c r="P43" s="345"/>
      <c r="Q43" s="345"/>
      <c r="R43" s="345"/>
      <c r="S43" s="345"/>
      <c r="T43" s="345"/>
      <c r="U43" s="345"/>
      <c r="V43" s="378"/>
      <c r="W43" s="378"/>
      <c r="X43" s="378"/>
      <c r="Y43" s="379"/>
      <c r="Z43" s="379"/>
    </row>
    <row r="44" spans="1:26" ht="18" customHeight="1">
      <c r="A44" s="378"/>
      <c r="B44" s="383"/>
      <c r="C44" s="378"/>
      <c r="D44" s="378"/>
      <c r="E44" s="378"/>
      <c r="F44" s="345"/>
      <c r="G44" s="345"/>
      <c r="H44" s="345"/>
      <c r="I44" s="345"/>
      <c r="J44" s="345"/>
      <c r="K44" s="345"/>
      <c r="L44" s="345"/>
      <c r="M44" s="345"/>
      <c r="N44" s="345"/>
      <c r="O44" s="345"/>
      <c r="P44" s="345"/>
      <c r="Q44" s="345"/>
      <c r="R44" s="345"/>
      <c r="S44" s="345"/>
      <c r="T44" s="345"/>
      <c r="U44" s="345"/>
      <c r="V44" s="378"/>
      <c r="W44" s="378"/>
      <c r="X44" s="378"/>
      <c r="Y44" s="379"/>
      <c r="Z44" s="379"/>
    </row>
    <row r="45" spans="1:26" ht="18" customHeight="1">
      <c r="A45" s="378"/>
      <c r="B45" s="383"/>
      <c r="C45" s="378"/>
      <c r="D45" s="378"/>
      <c r="E45" s="378"/>
      <c r="F45" s="345"/>
      <c r="G45" s="345"/>
      <c r="H45" s="345"/>
      <c r="I45" s="345"/>
      <c r="J45" s="345"/>
      <c r="K45" s="345"/>
      <c r="L45" s="345"/>
      <c r="M45" s="345"/>
      <c r="N45" s="345"/>
      <c r="O45" s="345"/>
      <c r="P45" s="345"/>
      <c r="Q45" s="345"/>
      <c r="R45" s="345"/>
      <c r="S45" s="345"/>
      <c r="T45" s="345"/>
      <c r="U45" s="345"/>
      <c r="V45" s="378"/>
      <c r="W45" s="378"/>
      <c r="X45" s="378"/>
      <c r="Y45" s="379"/>
      <c r="Z45" s="379"/>
    </row>
    <row r="46" spans="1:26" ht="18" customHeight="1">
      <c r="A46" s="378"/>
      <c r="B46" s="383"/>
      <c r="C46" s="378"/>
      <c r="D46" s="378"/>
      <c r="E46" s="378"/>
      <c r="F46" s="345"/>
      <c r="G46" s="345"/>
      <c r="H46" s="345"/>
      <c r="I46" s="345"/>
      <c r="J46" s="345"/>
      <c r="K46" s="345"/>
      <c r="L46" s="345"/>
      <c r="M46" s="345"/>
      <c r="N46" s="345"/>
      <c r="O46" s="345"/>
      <c r="P46" s="345"/>
      <c r="Q46" s="345"/>
      <c r="R46" s="345"/>
      <c r="S46" s="345"/>
      <c r="T46" s="345"/>
      <c r="U46" s="345"/>
      <c r="V46" s="378"/>
      <c r="W46" s="378"/>
      <c r="X46" s="378"/>
      <c r="Y46" s="379"/>
      <c r="Z46" s="379"/>
    </row>
    <row r="47" spans="1:26" ht="18" customHeight="1">
      <c r="A47" s="378"/>
      <c r="B47" s="383"/>
      <c r="C47" s="378"/>
      <c r="D47" s="378"/>
      <c r="E47" s="378"/>
      <c r="F47" s="345"/>
      <c r="G47" s="345"/>
      <c r="H47" s="345"/>
      <c r="I47" s="345"/>
      <c r="J47" s="345"/>
      <c r="K47" s="345"/>
      <c r="L47" s="345"/>
      <c r="M47" s="345"/>
      <c r="N47" s="345"/>
      <c r="O47" s="345"/>
      <c r="P47" s="345"/>
      <c r="Q47" s="345"/>
      <c r="R47" s="345"/>
      <c r="S47" s="345"/>
      <c r="T47" s="345"/>
      <c r="U47" s="345"/>
      <c r="V47" s="378"/>
      <c r="W47" s="378"/>
      <c r="X47" s="378"/>
      <c r="Y47" s="379"/>
      <c r="Z47" s="379"/>
    </row>
    <row r="48" spans="1:26" ht="18" customHeight="1">
      <c r="A48" s="378"/>
      <c r="B48" s="383"/>
      <c r="C48" s="378"/>
      <c r="D48" s="378"/>
      <c r="E48" s="378"/>
      <c r="F48" s="345"/>
      <c r="G48" s="345"/>
      <c r="H48" s="345"/>
      <c r="I48" s="345"/>
      <c r="J48" s="345"/>
      <c r="K48" s="345"/>
      <c r="L48" s="345"/>
      <c r="M48" s="345"/>
      <c r="N48" s="345"/>
      <c r="O48" s="345"/>
      <c r="P48" s="345"/>
      <c r="Q48" s="345"/>
      <c r="R48" s="345"/>
      <c r="S48" s="345"/>
      <c r="T48" s="345"/>
      <c r="U48" s="345"/>
      <c r="V48" s="378"/>
      <c r="W48" s="378"/>
      <c r="X48" s="378"/>
      <c r="Y48" s="379"/>
      <c r="Z48" s="379"/>
    </row>
    <row r="49" spans="1:26" ht="18" customHeight="1">
      <c r="A49" s="378"/>
      <c r="B49" s="383"/>
      <c r="C49" s="378"/>
      <c r="D49" s="378"/>
      <c r="E49" s="378"/>
      <c r="F49" s="345"/>
      <c r="G49" s="345"/>
      <c r="H49" s="345"/>
      <c r="I49" s="345"/>
      <c r="J49" s="345"/>
      <c r="K49" s="345"/>
      <c r="L49" s="345"/>
      <c r="M49" s="345"/>
      <c r="N49" s="345"/>
      <c r="O49" s="345"/>
      <c r="P49" s="345"/>
      <c r="Q49" s="345"/>
      <c r="R49" s="345"/>
      <c r="S49" s="345"/>
      <c r="T49" s="345"/>
      <c r="U49" s="345"/>
      <c r="V49" s="378"/>
      <c r="W49" s="378"/>
      <c r="X49" s="378"/>
      <c r="Y49" s="379"/>
      <c r="Z49" s="379"/>
    </row>
    <row r="50" spans="1:26" ht="18" customHeight="1">
      <c r="A50" s="378"/>
      <c r="B50" s="383"/>
      <c r="C50" s="378"/>
      <c r="D50" s="378"/>
      <c r="E50" s="378"/>
      <c r="F50" s="345"/>
      <c r="G50" s="345"/>
      <c r="H50" s="345"/>
      <c r="I50" s="345"/>
      <c r="J50" s="345"/>
      <c r="K50" s="345"/>
      <c r="L50" s="345"/>
      <c r="M50" s="345"/>
      <c r="N50" s="345"/>
      <c r="O50" s="345"/>
      <c r="P50" s="345"/>
      <c r="Q50" s="345"/>
      <c r="R50" s="345"/>
      <c r="S50" s="345"/>
      <c r="T50" s="345"/>
      <c r="U50" s="345"/>
      <c r="V50" s="378"/>
      <c r="W50" s="378"/>
      <c r="X50" s="378"/>
      <c r="Y50" s="379"/>
      <c r="Z50" s="379"/>
    </row>
    <row r="51" spans="1:26" ht="18" customHeight="1">
      <c r="A51" s="378"/>
      <c r="B51" s="383"/>
      <c r="C51" s="378"/>
      <c r="D51" s="378"/>
      <c r="E51" s="378"/>
      <c r="F51" s="345"/>
      <c r="G51" s="345"/>
      <c r="H51" s="345"/>
      <c r="I51" s="345"/>
      <c r="J51" s="345"/>
      <c r="K51" s="345"/>
      <c r="L51" s="345"/>
      <c r="M51" s="345"/>
      <c r="N51" s="345"/>
      <c r="O51" s="345"/>
      <c r="P51" s="345"/>
      <c r="Q51" s="345"/>
      <c r="R51" s="345"/>
      <c r="S51" s="345"/>
      <c r="T51" s="345"/>
      <c r="U51" s="345"/>
      <c r="V51" s="378"/>
      <c r="W51" s="378"/>
      <c r="X51" s="378"/>
      <c r="Y51" s="379"/>
      <c r="Z51" s="379"/>
    </row>
    <row r="52" spans="1:26" ht="18" customHeight="1">
      <c r="A52" s="378"/>
      <c r="B52" s="383"/>
      <c r="C52" s="378"/>
      <c r="D52" s="378"/>
      <c r="E52" s="378"/>
      <c r="F52" s="345"/>
      <c r="G52" s="345"/>
      <c r="H52" s="345"/>
      <c r="I52" s="345"/>
      <c r="J52" s="345"/>
      <c r="K52" s="345"/>
      <c r="L52" s="345"/>
      <c r="M52" s="345"/>
      <c r="N52" s="345"/>
      <c r="O52" s="345"/>
      <c r="P52" s="345"/>
      <c r="Q52" s="345"/>
      <c r="R52" s="345"/>
      <c r="S52" s="345"/>
      <c r="T52" s="345"/>
      <c r="U52" s="345"/>
      <c r="V52" s="378"/>
      <c r="W52" s="378"/>
      <c r="X52" s="378"/>
      <c r="Y52" s="379"/>
      <c r="Z52" s="379"/>
    </row>
    <row r="53" spans="1:26" ht="18" customHeight="1">
      <c r="A53" s="378"/>
      <c r="B53" s="383"/>
      <c r="C53" s="378"/>
      <c r="D53" s="378"/>
      <c r="E53" s="378"/>
      <c r="F53" s="345"/>
      <c r="G53" s="345"/>
      <c r="H53" s="345"/>
      <c r="I53" s="345"/>
      <c r="J53" s="345"/>
      <c r="K53" s="345"/>
      <c r="L53" s="345"/>
      <c r="M53" s="345"/>
      <c r="N53" s="345"/>
      <c r="O53" s="345"/>
      <c r="P53" s="345"/>
      <c r="Q53" s="345"/>
      <c r="R53" s="345"/>
      <c r="S53" s="345"/>
      <c r="T53" s="345"/>
      <c r="U53" s="345"/>
      <c r="V53" s="378"/>
      <c r="W53" s="378"/>
      <c r="X53" s="378"/>
      <c r="Y53" s="379"/>
      <c r="Z53" s="379"/>
    </row>
    <row r="54" spans="1:26" ht="18" customHeight="1">
      <c r="A54" s="378"/>
      <c r="B54" s="383"/>
      <c r="C54" s="378"/>
      <c r="D54" s="378"/>
      <c r="E54" s="378"/>
      <c r="F54" s="345"/>
      <c r="G54" s="345"/>
      <c r="H54" s="345"/>
      <c r="I54" s="345"/>
      <c r="J54" s="345"/>
      <c r="K54" s="345"/>
      <c r="L54" s="345"/>
      <c r="M54" s="345"/>
      <c r="N54" s="345"/>
      <c r="O54" s="345"/>
      <c r="P54" s="345"/>
      <c r="Q54" s="345"/>
      <c r="R54" s="345"/>
      <c r="S54" s="345"/>
      <c r="T54" s="345"/>
      <c r="U54" s="345"/>
      <c r="V54" s="378"/>
      <c r="W54" s="378"/>
      <c r="X54" s="378"/>
      <c r="Y54" s="379"/>
      <c r="Z54" s="379"/>
    </row>
    <row r="55" spans="1:26" ht="18" customHeight="1">
      <c r="A55" s="378"/>
      <c r="B55" s="383"/>
      <c r="C55" s="378"/>
      <c r="D55" s="378"/>
      <c r="E55" s="378"/>
      <c r="F55" s="345"/>
      <c r="G55" s="345"/>
      <c r="H55" s="345"/>
      <c r="I55" s="345"/>
      <c r="J55" s="345"/>
      <c r="K55" s="345"/>
      <c r="L55" s="345"/>
      <c r="M55" s="345"/>
      <c r="N55" s="345"/>
      <c r="O55" s="345"/>
      <c r="P55" s="345"/>
      <c r="Q55" s="345"/>
      <c r="R55" s="345"/>
      <c r="S55" s="345"/>
      <c r="T55" s="345"/>
      <c r="U55" s="345"/>
      <c r="V55" s="378"/>
      <c r="W55" s="378"/>
      <c r="X55" s="378"/>
      <c r="Y55" s="379"/>
      <c r="Z55" s="379"/>
    </row>
    <row r="56" spans="1:26" ht="18" customHeight="1">
      <c r="A56" s="378"/>
      <c r="B56" s="383"/>
      <c r="C56" s="378"/>
      <c r="D56" s="378"/>
      <c r="E56" s="378"/>
      <c r="F56" s="345"/>
      <c r="G56" s="345"/>
      <c r="H56" s="345"/>
      <c r="I56" s="345"/>
      <c r="J56" s="345"/>
      <c r="K56" s="345"/>
      <c r="L56" s="345"/>
      <c r="M56" s="345"/>
      <c r="N56" s="345"/>
      <c r="O56" s="345"/>
      <c r="P56" s="345"/>
      <c r="Q56" s="345"/>
      <c r="R56" s="345"/>
      <c r="S56" s="345"/>
      <c r="T56" s="345"/>
      <c r="U56" s="345"/>
      <c r="V56" s="378"/>
      <c r="W56" s="378"/>
      <c r="X56" s="378"/>
      <c r="Y56" s="379"/>
      <c r="Z56" s="379"/>
    </row>
    <row r="57" spans="1:26" ht="18" customHeight="1">
      <c r="A57" s="378"/>
      <c r="B57" s="383"/>
      <c r="C57" s="378"/>
      <c r="D57" s="378"/>
      <c r="E57" s="378"/>
      <c r="F57" s="345"/>
      <c r="G57" s="345"/>
      <c r="H57" s="345"/>
      <c r="I57" s="345"/>
      <c r="J57" s="345"/>
      <c r="K57" s="345"/>
      <c r="L57" s="345"/>
      <c r="M57" s="345"/>
      <c r="N57" s="345"/>
      <c r="O57" s="345"/>
      <c r="P57" s="345"/>
      <c r="Q57" s="345"/>
      <c r="R57" s="345"/>
      <c r="S57" s="345"/>
      <c r="T57" s="345"/>
      <c r="U57" s="345"/>
      <c r="V57" s="378"/>
      <c r="W57" s="378"/>
      <c r="X57" s="378"/>
      <c r="Y57" s="379"/>
      <c r="Z57" s="379"/>
    </row>
    <row r="58" spans="1:26" ht="18" customHeight="1">
      <c r="A58" s="378"/>
      <c r="B58" s="383"/>
      <c r="C58" s="378"/>
      <c r="D58" s="378"/>
      <c r="E58" s="378"/>
      <c r="F58" s="345"/>
      <c r="G58" s="345"/>
      <c r="H58" s="345"/>
      <c r="I58" s="345"/>
      <c r="J58" s="345"/>
      <c r="K58" s="345"/>
      <c r="L58" s="345"/>
      <c r="M58" s="345"/>
      <c r="N58" s="345"/>
      <c r="O58" s="345"/>
      <c r="P58" s="345"/>
      <c r="Q58" s="345"/>
      <c r="R58" s="345"/>
      <c r="S58" s="345"/>
      <c r="T58" s="345"/>
      <c r="U58" s="345"/>
      <c r="V58" s="378"/>
      <c r="W58" s="378"/>
      <c r="X58" s="378"/>
      <c r="Y58" s="379"/>
      <c r="Z58" s="379"/>
    </row>
    <row r="59" spans="1:26" ht="18" customHeight="1">
      <c r="A59" s="378"/>
      <c r="B59" s="383"/>
      <c r="C59" s="378"/>
      <c r="D59" s="378"/>
      <c r="E59" s="378"/>
      <c r="F59" s="345"/>
      <c r="G59" s="345"/>
      <c r="H59" s="345"/>
      <c r="I59" s="345"/>
      <c r="J59" s="345"/>
      <c r="K59" s="345"/>
      <c r="L59" s="345"/>
      <c r="M59" s="345"/>
      <c r="N59" s="345"/>
      <c r="O59" s="345"/>
      <c r="P59" s="345"/>
      <c r="Q59" s="345"/>
      <c r="R59" s="345"/>
      <c r="S59" s="345"/>
      <c r="T59" s="345"/>
      <c r="U59" s="345"/>
      <c r="V59" s="378"/>
      <c r="W59" s="378"/>
      <c r="X59" s="378"/>
      <c r="Y59" s="379"/>
      <c r="Z59" s="379"/>
    </row>
    <row r="60" spans="1:26" ht="18" customHeight="1">
      <c r="A60" s="378"/>
      <c r="B60" s="383"/>
      <c r="C60" s="378"/>
      <c r="D60" s="378"/>
      <c r="E60" s="378"/>
      <c r="F60" s="345"/>
      <c r="G60" s="345"/>
      <c r="H60" s="345"/>
      <c r="I60" s="345"/>
      <c r="J60" s="345"/>
      <c r="K60" s="345"/>
      <c r="L60" s="345"/>
      <c r="M60" s="345"/>
      <c r="N60" s="345"/>
      <c r="O60" s="345"/>
      <c r="P60" s="345"/>
      <c r="Q60" s="345"/>
      <c r="R60" s="345"/>
      <c r="S60" s="345"/>
      <c r="T60" s="345"/>
      <c r="U60" s="345"/>
      <c r="V60" s="378"/>
      <c r="W60" s="378"/>
      <c r="X60" s="378"/>
      <c r="Y60" s="379"/>
      <c r="Z60" s="379"/>
    </row>
    <row r="61" spans="1:26" ht="18" customHeight="1">
      <c r="A61" s="378"/>
      <c r="B61" s="383"/>
      <c r="C61" s="378"/>
      <c r="D61" s="378"/>
      <c r="E61" s="378"/>
      <c r="F61" s="345"/>
      <c r="G61" s="345"/>
      <c r="H61" s="345"/>
      <c r="I61" s="345"/>
      <c r="J61" s="345"/>
      <c r="K61" s="345"/>
      <c r="L61" s="345"/>
      <c r="M61" s="345"/>
      <c r="N61" s="345"/>
      <c r="O61" s="345"/>
      <c r="P61" s="345"/>
      <c r="Q61" s="345"/>
      <c r="R61" s="345"/>
      <c r="S61" s="345"/>
      <c r="T61" s="345"/>
      <c r="U61" s="345"/>
      <c r="V61" s="378"/>
      <c r="W61" s="378"/>
      <c r="X61" s="378"/>
      <c r="Y61" s="379"/>
      <c r="Z61" s="379"/>
    </row>
    <row r="62" spans="1:26" ht="18" customHeight="1">
      <c r="A62" s="378"/>
      <c r="B62" s="383"/>
      <c r="C62" s="378"/>
      <c r="D62" s="378"/>
      <c r="E62" s="378"/>
      <c r="F62" s="345"/>
      <c r="G62" s="345"/>
      <c r="H62" s="345"/>
      <c r="I62" s="345"/>
      <c r="J62" s="345"/>
      <c r="K62" s="345"/>
      <c r="L62" s="345"/>
      <c r="M62" s="345"/>
      <c r="N62" s="345"/>
      <c r="O62" s="345"/>
      <c r="P62" s="345"/>
      <c r="Q62" s="345"/>
      <c r="R62" s="345"/>
      <c r="S62" s="345"/>
      <c r="T62" s="345"/>
      <c r="U62" s="345"/>
      <c r="V62" s="378"/>
      <c r="W62" s="378"/>
      <c r="X62" s="378"/>
      <c r="Y62" s="379"/>
      <c r="Z62" s="379"/>
    </row>
    <row r="63" spans="1:26" ht="18" customHeight="1">
      <c r="A63" s="378"/>
      <c r="B63" s="383"/>
      <c r="C63" s="378"/>
      <c r="D63" s="378"/>
      <c r="E63" s="378"/>
      <c r="F63" s="345"/>
      <c r="G63" s="345"/>
      <c r="H63" s="345"/>
      <c r="I63" s="345"/>
      <c r="J63" s="345"/>
      <c r="K63" s="345"/>
      <c r="L63" s="345"/>
      <c r="M63" s="345"/>
      <c r="N63" s="345"/>
      <c r="O63" s="345"/>
      <c r="P63" s="345"/>
      <c r="Q63" s="345"/>
      <c r="R63" s="345"/>
      <c r="S63" s="345"/>
      <c r="T63" s="345"/>
      <c r="U63" s="345"/>
      <c r="V63" s="378"/>
      <c r="W63" s="378"/>
      <c r="X63" s="378"/>
      <c r="Y63" s="379"/>
      <c r="Z63" s="379"/>
    </row>
    <row r="64" spans="1:26" ht="18" customHeight="1">
      <c r="A64" s="378"/>
      <c r="B64" s="383"/>
      <c r="C64" s="378"/>
      <c r="D64" s="378"/>
      <c r="E64" s="378"/>
      <c r="F64" s="345"/>
      <c r="G64" s="345"/>
      <c r="H64" s="345"/>
      <c r="I64" s="345"/>
      <c r="J64" s="345"/>
      <c r="K64" s="345"/>
      <c r="L64" s="345"/>
      <c r="M64" s="345"/>
      <c r="N64" s="345"/>
      <c r="O64" s="345"/>
      <c r="P64" s="345"/>
      <c r="Q64" s="345"/>
      <c r="R64" s="345"/>
      <c r="S64" s="345"/>
      <c r="T64" s="345"/>
      <c r="U64" s="345"/>
      <c r="V64" s="378"/>
      <c r="W64" s="378"/>
      <c r="X64" s="378"/>
      <c r="Y64" s="379"/>
      <c r="Z64" s="379"/>
    </row>
    <row r="65" spans="1:26" ht="18" customHeight="1">
      <c r="A65" s="378"/>
      <c r="B65" s="383"/>
      <c r="C65" s="378"/>
      <c r="D65" s="378"/>
      <c r="E65" s="378"/>
      <c r="F65" s="345"/>
      <c r="G65" s="345"/>
      <c r="H65" s="345"/>
      <c r="I65" s="345"/>
      <c r="J65" s="345"/>
      <c r="K65" s="345"/>
      <c r="L65" s="345"/>
      <c r="M65" s="345"/>
      <c r="N65" s="345"/>
      <c r="O65" s="345"/>
      <c r="P65" s="345"/>
      <c r="Q65" s="345"/>
      <c r="R65" s="345"/>
      <c r="S65" s="345"/>
      <c r="T65" s="345"/>
      <c r="U65" s="345"/>
      <c r="V65" s="378"/>
      <c r="W65" s="378"/>
      <c r="X65" s="378"/>
      <c r="Y65" s="379"/>
      <c r="Z65" s="379"/>
    </row>
    <row r="66" spans="1:26" ht="18" customHeight="1">
      <c r="A66" s="378"/>
      <c r="B66" s="383"/>
      <c r="C66" s="378"/>
      <c r="D66" s="378"/>
      <c r="E66" s="378"/>
      <c r="F66" s="345"/>
      <c r="G66" s="345"/>
      <c r="H66" s="345"/>
      <c r="I66" s="345"/>
      <c r="J66" s="345"/>
      <c r="K66" s="345"/>
      <c r="L66" s="345"/>
      <c r="M66" s="345"/>
      <c r="N66" s="345"/>
      <c r="O66" s="345"/>
      <c r="P66" s="345"/>
      <c r="Q66" s="345"/>
      <c r="R66" s="345"/>
      <c r="S66" s="345"/>
      <c r="T66" s="345"/>
      <c r="U66" s="345"/>
      <c r="V66" s="378"/>
      <c r="W66" s="378"/>
      <c r="X66" s="378"/>
      <c r="Y66" s="379"/>
      <c r="Z66" s="379"/>
    </row>
    <row r="67" spans="1:26" ht="18" customHeight="1">
      <c r="A67" s="378"/>
      <c r="B67" s="383"/>
      <c r="C67" s="378"/>
      <c r="D67" s="378"/>
      <c r="E67" s="378"/>
      <c r="F67" s="345"/>
      <c r="G67" s="345"/>
      <c r="H67" s="345"/>
      <c r="I67" s="345"/>
      <c r="J67" s="345"/>
      <c r="K67" s="345"/>
      <c r="L67" s="345"/>
      <c r="M67" s="345"/>
      <c r="N67" s="345"/>
      <c r="O67" s="345"/>
      <c r="P67" s="345"/>
      <c r="Q67" s="345"/>
      <c r="R67" s="345"/>
      <c r="S67" s="345"/>
      <c r="T67" s="345"/>
      <c r="U67" s="345"/>
      <c r="V67" s="378"/>
      <c r="W67" s="378"/>
      <c r="X67" s="378"/>
      <c r="Y67" s="379"/>
      <c r="Z67" s="379"/>
    </row>
    <row r="68" spans="1:26" ht="18" customHeight="1">
      <c r="A68" s="378"/>
      <c r="B68" s="383"/>
      <c r="C68" s="378"/>
      <c r="D68" s="378"/>
      <c r="E68" s="378"/>
      <c r="F68" s="345"/>
      <c r="G68" s="345"/>
      <c r="H68" s="345"/>
      <c r="I68" s="345"/>
      <c r="J68" s="345"/>
      <c r="K68" s="345"/>
      <c r="L68" s="345"/>
      <c r="M68" s="345"/>
      <c r="N68" s="345"/>
      <c r="O68" s="345"/>
      <c r="P68" s="345"/>
      <c r="Q68" s="345"/>
      <c r="R68" s="345"/>
      <c r="S68" s="345"/>
      <c r="T68" s="345"/>
      <c r="U68" s="345"/>
      <c r="V68" s="378"/>
      <c r="W68" s="378"/>
      <c r="X68" s="378"/>
      <c r="Y68" s="379"/>
      <c r="Z68" s="379"/>
    </row>
    <row r="69" spans="1:26" ht="18" customHeight="1">
      <c r="A69" s="378"/>
      <c r="B69" s="383"/>
      <c r="C69" s="378"/>
      <c r="D69" s="378"/>
      <c r="E69" s="378"/>
      <c r="F69" s="345"/>
      <c r="G69" s="345"/>
      <c r="H69" s="345"/>
      <c r="I69" s="345"/>
      <c r="J69" s="345"/>
      <c r="K69" s="345"/>
      <c r="L69" s="345"/>
      <c r="M69" s="345"/>
      <c r="N69" s="345"/>
      <c r="O69" s="345"/>
      <c r="P69" s="345"/>
      <c r="Q69" s="345"/>
      <c r="R69" s="345"/>
      <c r="S69" s="345"/>
      <c r="T69" s="345"/>
      <c r="U69" s="345"/>
      <c r="V69" s="378"/>
      <c r="W69" s="378"/>
      <c r="X69" s="378"/>
      <c r="Y69" s="379"/>
      <c r="Z69" s="379"/>
    </row>
    <row r="70" spans="1:26" ht="18" customHeight="1">
      <c r="A70" s="378"/>
      <c r="B70" s="383"/>
      <c r="C70" s="378"/>
      <c r="D70" s="378"/>
      <c r="E70" s="378"/>
      <c r="F70" s="345"/>
      <c r="G70" s="345"/>
      <c r="H70" s="345"/>
      <c r="I70" s="345"/>
      <c r="J70" s="345"/>
      <c r="K70" s="345"/>
      <c r="L70" s="345"/>
      <c r="M70" s="345"/>
      <c r="N70" s="345"/>
      <c r="O70" s="345"/>
      <c r="P70" s="345"/>
      <c r="Q70" s="345"/>
      <c r="R70" s="345"/>
      <c r="S70" s="345"/>
      <c r="T70" s="345"/>
      <c r="U70" s="345"/>
      <c r="V70" s="378"/>
      <c r="W70" s="378"/>
      <c r="X70" s="378"/>
      <c r="Y70" s="379"/>
      <c r="Z70" s="379"/>
    </row>
    <row r="71" spans="1:26" ht="18" customHeight="1">
      <c r="A71" s="378"/>
      <c r="B71" s="383"/>
      <c r="C71" s="378"/>
      <c r="D71" s="378"/>
      <c r="E71" s="378"/>
      <c r="F71" s="345"/>
      <c r="G71" s="345"/>
      <c r="H71" s="345"/>
      <c r="I71" s="345"/>
      <c r="J71" s="345"/>
      <c r="K71" s="345"/>
      <c r="L71" s="345"/>
      <c r="M71" s="345"/>
      <c r="N71" s="345"/>
      <c r="O71" s="345"/>
      <c r="P71" s="345"/>
      <c r="Q71" s="345"/>
      <c r="R71" s="345"/>
      <c r="S71" s="345"/>
      <c r="T71" s="345"/>
      <c r="U71" s="345"/>
      <c r="V71" s="378"/>
      <c r="W71" s="378"/>
      <c r="X71" s="378"/>
      <c r="Y71" s="379"/>
      <c r="Z71" s="379"/>
    </row>
    <row r="72" spans="1:26" ht="18" customHeight="1">
      <c r="A72" s="378"/>
      <c r="B72" s="383"/>
      <c r="C72" s="378"/>
      <c r="D72" s="378"/>
      <c r="E72" s="378"/>
      <c r="F72" s="345"/>
      <c r="G72" s="345"/>
      <c r="H72" s="345"/>
      <c r="I72" s="345"/>
      <c r="J72" s="345"/>
      <c r="K72" s="345"/>
      <c r="L72" s="345"/>
      <c r="M72" s="345"/>
      <c r="N72" s="345"/>
      <c r="O72" s="345"/>
      <c r="P72" s="345"/>
      <c r="Q72" s="345"/>
      <c r="R72" s="345"/>
      <c r="S72" s="345"/>
      <c r="T72" s="345"/>
      <c r="U72" s="345"/>
      <c r="V72" s="378"/>
      <c r="W72" s="378"/>
      <c r="X72" s="378"/>
      <c r="Y72" s="379"/>
      <c r="Z72" s="379"/>
    </row>
    <row r="73" spans="1:26" ht="18" customHeight="1">
      <c r="A73" s="378"/>
      <c r="B73" s="383"/>
      <c r="C73" s="378"/>
      <c r="D73" s="378"/>
      <c r="E73" s="378"/>
      <c r="F73" s="345"/>
      <c r="G73" s="345"/>
      <c r="H73" s="345"/>
      <c r="I73" s="345"/>
      <c r="J73" s="345"/>
      <c r="K73" s="345"/>
      <c r="L73" s="345"/>
      <c r="M73" s="345"/>
      <c r="N73" s="345"/>
      <c r="O73" s="345"/>
      <c r="P73" s="345"/>
      <c r="Q73" s="345"/>
      <c r="R73" s="345"/>
      <c r="S73" s="345"/>
      <c r="T73" s="345"/>
      <c r="U73" s="345"/>
      <c r="V73" s="378"/>
      <c r="W73" s="378"/>
      <c r="X73" s="378"/>
      <c r="Y73" s="379"/>
      <c r="Z73" s="379"/>
    </row>
    <row r="74" spans="1:26" ht="18" customHeight="1">
      <c r="A74" s="378"/>
      <c r="B74" s="383"/>
      <c r="C74" s="378"/>
      <c r="D74" s="378"/>
      <c r="E74" s="378"/>
      <c r="F74" s="345"/>
      <c r="G74" s="345"/>
      <c r="H74" s="345"/>
      <c r="I74" s="345"/>
      <c r="J74" s="345"/>
      <c r="K74" s="345"/>
      <c r="L74" s="345"/>
      <c r="M74" s="345"/>
      <c r="N74" s="345"/>
      <c r="O74" s="345"/>
      <c r="P74" s="345"/>
      <c r="Q74" s="345"/>
      <c r="R74" s="345"/>
      <c r="S74" s="345"/>
      <c r="T74" s="345"/>
      <c r="U74" s="345"/>
      <c r="V74" s="378"/>
      <c r="W74" s="378"/>
      <c r="X74" s="378"/>
      <c r="Y74" s="379"/>
      <c r="Z74" s="379"/>
    </row>
    <row r="75" spans="1:26" ht="18" customHeight="1">
      <c r="A75" s="378"/>
      <c r="B75" s="383"/>
      <c r="C75" s="378"/>
      <c r="D75" s="378"/>
      <c r="E75" s="378"/>
      <c r="F75" s="345"/>
      <c r="G75" s="345"/>
      <c r="H75" s="345"/>
      <c r="I75" s="345"/>
      <c r="J75" s="345"/>
      <c r="K75" s="345"/>
      <c r="L75" s="345"/>
      <c r="M75" s="345"/>
      <c r="N75" s="345"/>
      <c r="O75" s="345"/>
      <c r="P75" s="345"/>
      <c r="Q75" s="345"/>
      <c r="R75" s="345"/>
      <c r="S75" s="345"/>
      <c r="T75" s="345"/>
      <c r="U75" s="345"/>
      <c r="V75" s="378"/>
      <c r="W75" s="378"/>
      <c r="X75" s="378"/>
      <c r="Y75" s="379"/>
      <c r="Z75" s="379"/>
    </row>
    <row r="76" spans="1:26" ht="18" customHeight="1">
      <c r="A76" s="378"/>
      <c r="B76" s="383"/>
      <c r="C76" s="378"/>
      <c r="D76" s="378"/>
      <c r="E76" s="378"/>
      <c r="F76" s="345"/>
      <c r="G76" s="345"/>
      <c r="H76" s="345"/>
      <c r="I76" s="345"/>
      <c r="J76" s="345"/>
      <c r="K76" s="345"/>
      <c r="L76" s="345"/>
      <c r="M76" s="345"/>
      <c r="N76" s="345"/>
      <c r="O76" s="345"/>
      <c r="P76" s="345"/>
      <c r="Q76" s="345"/>
      <c r="R76" s="345"/>
      <c r="S76" s="345"/>
      <c r="T76" s="345"/>
      <c r="U76" s="345"/>
      <c r="V76" s="378"/>
      <c r="W76" s="378"/>
      <c r="X76" s="378"/>
      <c r="Y76" s="379"/>
      <c r="Z76" s="379"/>
    </row>
    <row r="77" spans="1:26" ht="18" customHeight="1">
      <c r="A77" s="378"/>
      <c r="B77" s="383"/>
      <c r="C77" s="378"/>
      <c r="D77" s="378"/>
      <c r="E77" s="378"/>
      <c r="F77" s="345"/>
      <c r="G77" s="345"/>
      <c r="H77" s="345"/>
      <c r="I77" s="345"/>
      <c r="J77" s="345"/>
      <c r="K77" s="345"/>
      <c r="L77" s="345"/>
      <c r="M77" s="345"/>
      <c r="N77" s="345"/>
      <c r="O77" s="345"/>
      <c r="P77" s="345"/>
      <c r="Q77" s="345"/>
      <c r="R77" s="345"/>
      <c r="S77" s="345"/>
      <c r="T77" s="345"/>
      <c r="U77" s="345"/>
      <c r="V77" s="378"/>
      <c r="W77" s="378"/>
      <c r="X77" s="378"/>
      <c r="Y77" s="379"/>
      <c r="Z77" s="379"/>
    </row>
    <row r="78" spans="1:26" ht="18" customHeight="1">
      <c r="A78" s="378"/>
      <c r="B78" s="383"/>
      <c r="C78" s="378"/>
      <c r="D78" s="378"/>
      <c r="E78" s="378"/>
      <c r="F78" s="345"/>
      <c r="G78" s="345"/>
      <c r="H78" s="345"/>
      <c r="I78" s="345"/>
      <c r="J78" s="345"/>
      <c r="K78" s="345"/>
      <c r="L78" s="345"/>
      <c r="M78" s="345"/>
      <c r="N78" s="345"/>
      <c r="O78" s="345"/>
      <c r="P78" s="345"/>
      <c r="Q78" s="345"/>
      <c r="R78" s="345"/>
      <c r="S78" s="345"/>
      <c r="T78" s="345"/>
      <c r="U78" s="345"/>
      <c r="V78" s="378"/>
      <c r="W78" s="378"/>
      <c r="X78" s="378"/>
      <c r="Y78" s="379"/>
      <c r="Z78" s="379"/>
    </row>
    <row r="79" spans="1:26" ht="18" customHeight="1">
      <c r="A79" s="378"/>
      <c r="B79" s="383"/>
      <c r="C79" s="378"/>
      <c r="D79" s="378"/>
      <c r="E79" s="378"/>
      <c r="F79" s="345"/>
      <c r="G79" s="345"/>
      <c r="H79" s="345"/>
      <c r="I79" s="345"/>
      <c r="J79" s="345"/>
      <c r="K79" s="345"/>
      <c r="L79" s="345"/>
      <c r="M79" s="345"/>
      <c r="N79" s="345"/>
      <c r="O79" s="345"/>
      <c r="P79" s="345"/>
      <c r="Q79" s="345"/>
      <c r="R79" s="345"/>
      <c r="S79" s="345"/>
      <c r="T79" s="345"/>
      <c r="U79" s="345"/>
      <c r="V79" s="378"/>
      <c r="W79" s="378"/>
      <c r="X79" s="378"/>
      <c r="Y79" s="379"/>
      <c r="Z79" s="379"/>
    </row>
    <row r="80" spans="1:26" ht="18" customHeight="1">
      <c r="A80" s="378"/>
      <c r="B80" s="383"/>
      <c r="C80" s="378"/>
      <c r="D80" s="378"/>
      <c r="E80" s="378"/>
      <c r="F80" s="345"/>
      <c r="G80" s="345"/>
      <c r="H80" s="345"/>
      <c r="I80" s="345"/>
      <c r="J80" s="345"/>
      <c r="K80" s="345"/>
      <c r="L80" s="345"/>
      <c r="M80" s="345"/>
      <c r="N80" s="345"/>
      <c r="O80" s="345"/>
      <c r="P80" s="345"/>
      <c r="Q80" s="345"/>
      <c r="R80" s="345"/>
      <c r="S80" s="345"/>
      <c r="T80" s="345"/>
      <c r="U80" s="345"/>
      <c r="V80" s="378"/>
      <c r="W80" s="378"/>
      <c r="X80" s="378"/>
      <c r="Y80" s="379"/>
      <c r="Z80" s="379"/>
    </row>
    <row r="81" spans="1:26" ht="18" customHeight="1">
      <c r="A81" s="378"/>
      <c r="B81" s="383"/>
      <c r="C81" s="378"/>
      <c r="D81" s="378"/>
      <c r="E81" s="378"/>
      <c r="F81" s="345"/>
      <c r="G81" s="345"/>
      <c r="H81" s="345"/>
      <c r="I81" s="345"/>
      <c r="J81" s="345"/>
      <c r="K81" s="345"/>
      <c r="L81" s="345"/>
      <c r="M81" s="345"/>
      <c r="N81" s="345"/>
      <c r="O81" s="345"/>
      <c r="P81" s="345"/>
      <c r="Q81" s="345"/>
      <c r="R81" s="345"/>
      <c r="S81" s="345"/>
      <c r="T81" s="345"/>
      <c r="U81" s="345"/>
      <c r="V81" s="378"/>
      <c r="W81" s="378"/>
      <c r="X81" s="378"/>
      <c r="Y81" s="379"/>
      <c r="Z81" s="379"/>
    </row>
    <row r="82" spans="1:26" ht="18" customHeight="1">
      <c r="A82" s="378"/>
      <c r="B82" s="383"/>
      <c r="C82" s="378"/>
      <c r="D82" s="378"/>
      <c r="E82" s="378"/>
      <c r="F82" s="345"/>
      <c r="G82" s="345"/>
      <c r="H82" s="345"/>
      <c r="I82" s="345"/>
      <c r="J82" s="345"/>
      <c r="K82" s="345"/>
      <c r="L82" s="345"/>
      <c r="M82" s="345"/>
      <c r="N82" s="345"/>
      <c r="O82" s="345"/>
      <c r="P82" s="345"/>
      <c r="Q82" s="345"/>
      <c r="R82" s="345"/>
      <c r="S82" s="345"/>
      <c r="T82" s="345"/>
      <c r="U82" s="345"/>
      <c r="V82" s="378"/>
      <c r="W82" s="378"/>
      <c r="X82" s="378"/>
      <c r="Y82" s="379"/>
      <c r="Z82" s="379"/>
    </row>
    <row r="83" spans="1:26" ht="18" customHeight="1">
      <c r="A83" s="378"/>
      <c r="B83" s="383"/>
      <c r="C83" s="378"/>
      <c r="D83" s="378"/>
      <c r="E83" s="378"/>
      <c r="F83" s="345"/>
      <c r="G83" s="345"/>
      <c r="H83" s="345"/>
      <c r="I83" s="345"/>
      <c r="J83" s="345"/>
      <c r="K83" s="345"/>
      <c r="L83" s="345"/>
      <c r="M83" s="345"/>
      <c r="N83" s="345"/>
      <c r="O83" s="345"/>
      <c r="P83" s="345"/>
      <c r="Q83" s="345"/>
      <c r="R83" s="345"/>
      <c r="S83" s="345"/>
      <c r="T83" s="345"/>
      <c r="U83" s="345"/>
      <c r="V83" s="378"/>
      <c r="W83" s="378"/>
      <c r="X83" s="378"/>
      <c r="Y83" s="379"/>
      <c r="Z83" s="379"/>
    </row>
    <row r="84" spans="1:26" ht="18" customHeight="1">
      <c r="A84" s="378"/>
      <c r="B84" s="383"/>
      <c r="C84" s="378"/>
      <c r="D84" s="378"/>
      <c r="E84" s="378"/>
      <c r="F84" s="345"/>
      <c r="G84" s="345"/>
      <c r="H84" s="345"/>
      <c r="I84" s="345"/>
      <c r="J84" s="345"/>
      <c r="K84" s="345"/>
      <c r="L84" s="345"/>
      <c r="M84" s="345"/>
      <c r="N84" s="345"/>
      <c r="O84" s="345"/>
      <c r="P84" s="345"/>
      <c r="Q84" s="345"/>
      <c r="R84" s="345"/>
      <c r="S84" s="345"/>
      <c r="T84" s="345"/>
      <c r="U84" s="345"/>
      <c r="V84" s="378"/>
      <c r="W84" s="378"/>
      <c r="X84" s="378"/>
      <c r="Y84" s="379"/>
      <c r="Z84" s="379"/>
    </row>
    <row r="85" spans="1:26" ht="18" customHeight="1">
      <c r="A85" s="378"/>
      <c r="B85" s="383"/>
      <c r="C85" s="378"/>
      <c r="D85" s="378"/>
      <c r="E85" s="378"/>
      <c r="F85" s="345"/>
      <c r="G85" s="345"/>
      <c r="H85" s="345"/>
      <c r="I85" s="345"/>
      <c r="J85" s="345"/>
      <c r="K85" s="345"/>
      <c r="L85" s="345"/>
      <c r="M85" s="345"/>
      <c r="N85" s="345"/>
      <c r="O85" s="345"/>
      <c r="P85" s="345"/>
      <c r="Q85" s="345"/>
      <c r="R85" s="345"/>
      <c r="S85" s="345"/>
      <c r="T85" s="345"/>
      <c r="U85" s="345"/>
      <c r="V85" s="378"/>
      <c r="W85" s="378"/>
      <c r="X85" s="378"/>
      <c r="Y85" s="379"/>
      <c r="Z85" s="379"/>
    </row>
    <row r="86" spans="1:26" ht="18" customHeight="1">
      <c r="A86" s="378"/>
      <c r="B86" s="383"/>
      <c r="C86" s="378"/>
      <c r="D86" s="378"/>
      <c r="E86" s="378"/>
      <c r="F86" s="345"/>
      <c r="G86" s="345"/>
      <c r="H86" s="345"/>
      <c r="I86" s="345"/>
      <c r="J86" s="345"/>
      <c r="K86" s="345"/>
      <c r="L86" s="345"/>
      <c r="M86" s="345"/>
      <c r="N86" s="345"/>
      <c r="O86" s="345"/>
      <c r="P86" s="345"/>
      <c r="Q86" s="345"/>
      <c r="R86" s="345"/>
      <c r="S86" s="345"/>
      <c r="T86" s="345"/>
      <c r="U86" s="345"/>
      <c r="V86" s="378"/>
      <c r="W86" s="378"/>
      <c r="X86" s="378"/>
      <c r="Y86" s="379"/>
      <c r="Z86" s="379"/>
    </row>
    <row r="87" spans="1:26" ht="18" customHeight="1">
      <c r="A87" s="378"/>
      <c r="B87" s="383"/>
      <c r="C87" s="378"/>
      <c r="D87" s="378"/>
      <c r="E87" s="378"/>
      <c r="F87" s="345"/>
      <c r="G87" s="345"/>
      <c r="H87" s="345"/>
      <c r="I87" s="345"/>
      <c r="J87" s="345"/>
      <c r="K87" s="345"/>
      <c r="L87" s="345"/>
      <c r="M87" s="345"/>
      <c r="N87" s="345"/>
      <c r="O87" s="345"/>
      <c r="P87" s="345"/>
      <c r="Q87" s="345"/>
      <c r="R87" s="345"/>
      <c r="S87" s="345"/>
      <c r="T87" s="345"/>
      <c r="U87" s="345"/>
      <c r="V87" s="378"/>
      <c r="W87" s="378"/>
      <c r="X87" s="378"/>
      <c r="Y87" s="379"/>
      <c r="Z87" s="379"/>
    </row>
    <row r="88" spans="1:26" ht="18" customHeight="1">
      <c r="A88" s="378"/>
      <c r="B88" s="383"/>
      <c r="C88" s="378"/>
      <c r="D88" s="378"/>
      <c r="E88" s="378"/>
      <c r="F88" s="345"/>
      <c r="G88" s="345"/>
      <c r="H88" s="345"/>
      <c r="I88" s="345"/>
      <c r="J88" s="345"/>
      <c r="K88" s="345"/>
      <c r="L88" s="345"/>
      <c r="M88" s="345"/>
      <c r="N88" s="345"/>
      <c r="O88" s="345"/>
      <c r="P88" s="345"/>
      <c r="Q88" s="345"/>
      <c r="R88" s="345"/>
      <c r="S88" s="345"/>
      <c r="T88" s="345"/>
      <c r="U88" s="345"/>
      <c r="V88" s="378"/>
      <c r="W88" s="378"/>
      <c r="X88" s="378"/>
      <c r="Y88" s="379"/>
      <c r="Z88" s="379"/>
    </row>
    <row r="89" spans="1:26" ht="18" customHeight="1">
      <c r="A89" s="378"/>
      <c r="B89" s="383"/>
      <c r="C89" s="378"/>
      <c r="D89" s="378"/>
      <c r="E89" s="378"/>
      <c r="F89" s="345"/>
      <c r="G89" s="345"/>
      <c r="H89" s="345"/>
      <c r="I89" s="345"/>
      <c r="J89" s="345"/>
      <c r="K89" s="345"/>
      <c r="L89" s="345"/>
      <c r="M89" s="345"/>
      <c r="N89" s="345"/>
      <c r="O89" s="345"/>
      <c r="P89" s="345"/>
      <c r="Q89" s="345"/>
      <c r="R89" s="345"/>
      <c r="S89" s="345"/>
      <c r="T89" s="345"/>
      <c r="U89" s="345"/>
      <c r="V89" s="378"/>
      <c r="W89" s="378"/>
      <c r="X89" s="378"/>
      <c r="Y89" s="379"/>
      <c r="Z89" s="379"/>
    </row>
    <row r="90" spans="1:26" ht="18" customHeight="1">
      <c r="A90" s="378"/>
      <c r="B90" s="383"/>
      <c r="C90" s="378"/>
      <c r="D90" s="378"/>
      <c r="E90" s="378"/>
      <c r="F90" s="345"/>
      <c r="G90" s="345"/>
      <c r="H90" s="345"/>
      <c r="I90" s="345"/>
      <c r="J90" s="345"/>
      <c r="K90" s="345"/>
      <c r="L90" s="345"/>
      <c r="M90" s="345"/>
      <c r="N90" s="345"/>
      <c r="O90" s="345"/>
      <c r="P90" s="345"/>
      <c r="Q90" s="345"/>
      <c r="R90" s="345"/>
      <c r="S90" s="345"/>
      <c r="T90" s="345"/>
      <c r="U90" s="345"/>
      <c r="V90" s="378"/>
      <c r="W90" s="378"/>
      <c r="X90" s="378"/>
      <c r="Y90" s="379"/>
      <c r="Z90" s="379"/>
    </row>
    <row r="91" spans="1:26" ht="18" customHeight="1">
      <c r="A91" s="378"/>
      <c r="B91" s="383"/>
      <c r="C91" s="378"/>
      <c r="D91" s="378"/>
      <c r="E91" s="378"/>
      <c r="F91" s="345"/>
      <c r="G91" s="345"/>
      <c r="H91" s="345"/>
      <c r="I91" s="345"/>
      <c r="J91" s="345"/>
      <c r="K91" s="345"/>
      <c r="L91" s="345"/>
      <c r="M91" s="345"/>
      <c r="N91" s="345"/>
      <c r="O91" s="345"/>
      <c r="P91" s="345"/>
      <c r="Q91" s="345"/>
      <c r="R91" s="345"/>
      <c r="S91" s="345"/>
      <c r="T91" s="345"/>
      <c r="U91" s="345"/>
      <c r="V91" s="378"/>
      <c r="W91" s="378"/>
      <c r="X91" s="378"/>
      <c r="Y91" s="379"/>
      <c r="Z91" s="379"/>
    </row>
    <row r="92" spans="1:26" ht="18" customHeight="1">
      <c r="A92" s="378"/>
      <c r="B92" s="383"/>
      <c r="C92" s="378"/>
      <c r="D92" s="378"/>
      <c r="E92" s="378"/>
      <c r="F92" s="345"/>
      <c r="G92" s="345"/>
      <c r="H92" s="345"/>
      <c r="I92" s="345"/>
      <c r="J92" s="345"/>
      <c r="K92" s="345"/>
      <c r="L92" s="345"/>
      <c r="M92" s="345"/>
      <c r="N92" s="345"/>
      <c r="O92" s="345"/>
      <c r="P92" s="345"/>
      <c r="Q92" s="345"/>
      <c r="R92" s="345"/>
      <c r="S92" s="345"/>
      <c r="T92" s="345"/>
      <c r="U92" s="345"/>
      <c r="V92" s="378"/>
      <c r="W92" s="378"/>
      <c r="X92" s="378"/>
      <c r="Y92" s="379"/>
      <c r="Z92" s="379"/>
    </row>
    <row r="93" spans="1:26" ht="18" customHeight="1">
      <c r="A93" s="378"/>
      <c r="B93" s="383"/>
      <c r="C93" s="378"/>
      <c r="D93" s="378"/>
      <c r="E93" s="378"/>
      <c r="F93" s="345"/>
      <c r="G93" s="345"/>
      <c r="H93" s="345"/>
      <c r="I93" s="345"/>
      <c r="J93" s="345"/>
      <c r="K93" s="345"/>
      <c r="L93" s="345"/>
      <c r="M93" s="345"/>
      <c r="N93" s="345"/>
      <c r="O93" s="345"/>
      <c r="P93" s="345"/>
      <c r="Q93" s="345"/>
      <c r="R93" s="345"/>
      <c r="S93" s="345"/>
      <c r="T93" s="345"/>
      <c r="U93" s="345"/>
      <c r="V93" s="378"/>
      <c r="W93" s="378"/>
      <c r="X93" s="378"/>
      <c r="Y93" s="379"/>
      <c r="Z93" s="379"/>
    </row>
    <row r="94" spans="1:26" ht="18" customHeight="1">
      <c r="A94" s="378"/>
      <c r="B94" s="383"/>
      <c r="C94" s="378"/>
      <c r="D94" s="378"/>
      <c r="E94" s="378"/>
      <c r="F94" s="345"/>
      <c r="G94" s="345"/>
      <c r="H94" s="345"/>
      <c r="I94" s="345"/>
      <c r="J94" s="345"/>
      <c r="K94" s="345"/>
      <c r="L94" s="345"/>
      <c r="M94" s="345"/>
      <c r="N94" s="345"/>
      <c r="O94" s="345"/>
      <c r="P94" s="345"/>
      <c r="Q94" s="345"/>
      <c r="R94" s="345"/>
      <c r="S94" s="345"/>
      <c r="T94" s="345"/>
      <c r="U94" s="345"/>
      <c r="V94" s="378"/>
      <c r="W94" s="378"/>
      <c r="X94" s="378"/>
      <c r="Y94" s="379"/>
      <c r="Z94" s="379"/>
    </row>
    <row r="95" spans="1:26" ht="18" customHeight="1">
      <c r="A95" s="378"/>
      <c r="B95" s="383"/>
      <c r="C95" s="378"/>
      <c r="D95" s="378"/>
      <c r="E95" s="378"/>
      <c r="F95" s="345"/>
      <c r="G95" s="345"/>
      <c r="H95" s="345"/>
      <c r="I95" s="345"/>
      <c r="J95" s="345"/>
      <c r="K95" s="345"/>
      <c r="L95" s="345"/>
      <c r="M95" s="345"/>
      <c r="N95" s="345"/>
      <c r="O95" s="345"/>
      <c r="P95" s="345"/>
      <c r="Q95" s="345"/>
      <c r="R95" s="345"/>
      <c r="S95" s="345"/>
      <c r="T95" s="345"/>
      <c r="U95" s="345"/>
      <c r="V95" s="378"/>
      <c r="W95" s="378"/>
      <c r="X95" s="378"/>
      <c r="Y95" s="379"/>
      <c r="Z95" s="379"/>
    </row>
    <row r="96" spans="1:26" ht="18" customHeight="1">
      <c r="A96" s="378"/>
      <c r="B96" s="383"/>
      <c r="C96" s="378"/>
      <c r="D96" s="378"/>
      <c r="E96" s="378"/>
      <c r="F96" s="345"/>
      <c r="G96" s="345"/>
      <c r="H96" s="345"/>
      <c r="I96" s="345"/>
      <c r="J96" s="345"/>
      <c r="K96" s="345"/>
      <c r="L96" s="345"/>
      <c r="M96" s="345"/>
      <c r="N96" s="345"/>
      <c r="O96" s="345"/>
      <c r="P96" s="345"/>
      <c r="Q96" s="345"/>
      <c r="R96" s="345"/>
      <c r="S96" s="345"/>
      <c r="T96" s="345"/>
      <c r="U96" s="345"/>
      <c r="V96" s="378"/>
      <c r="W96" s="378"/>
      <c r="X96" s="378"/>
      <c r="Y96" s="379"/>
      <c r="Z96" s="379"/>
    </row>
    <row r="97" spans="1:26" ht="18" customHeight="1">
      <c r="A97" s="378"/>
      <c r="B97" s="383"/>
      <c r="C97" s="378"/>
      <c r="D97" s="378"/>
      <c r="E97" s="378"/>
      <c r="F97" s="345"/>
      <c r="G97" s="345"/>
      <c r="H97" s="345"/>
      <c r="I97" s="345"/>
      <c r="J97" s="345"/>
      <c r="K97" s="345"/>
      <c r="L97" s="345"/>
      <c r="M97" s="345"/>
      <c r="N97" s="345"/>
      <c r="O97" s="345"/>
      <c r="P97" s="345"/>
      <c r="Q97" s="345"/>
      <c r="R97" s="345"/>
      <c r="S97" s="345"/>
      <c r="T97" s="345"/>
      <c r="U97" s="345"/>
      <c r="V97" s="378"/>
      <c r="W97" s="378"/>
      <c r="X97" s="378"/>
      <c r="Y97" s="379"/>
      <c r="Z97" s="379"/>
    </row>
    <row r="98" spans="1:26" ht="18" customHeight="1">
      <c r="A98" s="378"/>
      <c r="B98" s="383"/>
      <c r="C98" s="378"/>
      <c r="D98" s="378"/>
      <c r="E98" s="378"/>
      <c r="F98" s="345"/>
      <c r="G98" s="345"/>
      <c r="H98" s="345"/>
      <c r="I98" s="345"/>
      <c r="J98" s="345"/>
      <c r="K98" s="345"/>
      <c r="L98" s="345"/>
      <c r="M98" s="345"/>
      <c r="N98" s="345"/>
      <c r="O98" s="345"/>
      <c r="P98" s="345"/>
      <c r="Q98" s="345"/>
      <c r="R98" s="345"/>
      <c r="S98" s="345"/>
      <c r="T98" s="345"/>
      <c r="U98" s="345"/>
      <c r="V98" s="378"/>
      <c r="W98" s="378"/>
      <c r="X98" s="378"/>
      <c r="Y98" s="379"/>
      <c r="Z98" s="379"/>
    </row>
    <row r="99" spans="1:26" ht="18" customHeight="1">
      <c r="A99" s="378"/>
      <c r="B99" s="383"/>
      <c r="C99" s="378"/>
      <c r="D99" s="378"/>
      <c r="E99" s="378"/>
      <c r="F99" s="345"/>
      <c r="G99" s="345"/>
      <c r="H99" s="345"/>
      <c r="I99" s="345"/>
      <c r="J99" s="345"/>
      <c r="K99" s="345"/>
      <c r="L99" s="345"/>
      <c r="M99" s="345"/>
      <c r="N99" s="345"/>
      <c r="O99" s="345"/>
      <c r="P99" s="345"/>
      <c r="Q99" s="345"/>
      <c r="R99" s="345"/>
      <c r="S99" s="345"/>
      <c r="T99" s="345"/>
      <c r="U99" s="345"/>
      <c r="V99" s="378"/>
      <c r="W99" s="378"/>
      <c r="X99" s="378"/>
      <c r="Y99" s="379"/>
      <c r="Z99" s="379"/>
    </row>
    <row r="100" spans="1:26" ht="18" customHeight="1">
      <c r="A100" s="378"/>
      <c r="B100" s="383"/>
      <c r="C100" s="378"/>
      <c r="D100" s="378"/>
      <c r="E100" s="378"/>
      <c r="F100" s="345"/>
      <c r="G100" s="345"/>
      <c r="H100" s="345"/>
      <c r="I100" s="345"/>
      <c r="J100" s="345"/>
      <c r="K100" s="345"/>
      <c r="L100" s="345"/>
      <c r="M100" s="345"/>
      <c r="N100" s="345"/>
      <c r="O100" s="345"/>
      <c r="P100" s="345"/>
      <c r="Q100" s="345"/>
      <c r="R100" s="345"/>
      <c r="S100" s="345"/>
      <c r="T100" s="345"/>
      <c r="U100" s="345"/>
      <c r="V100" s="378"/>
      <c r="W100" s="378"/>
      <c r="X100" s="378"/>
      <c r="Y100" s="379"/>
      <c r="Z100" s="379"/>
    </row>
    <row r="101" spans="1:26" ht="18" customHeight="1">
      <c r="A101" s="378"/>
      <c r="B101" s="383"/>
      <c r="C101" s="378"/>
      <c r="D101" s="378"/>
      <c r="E101" s="378"/>
      <c r="F101" s="345"/>
      <c r="G101" s="345"/>
      <c r="H101" s="345"/>
      <c r="I101" s="345"/>
      <c r="J101" s="345"/>
      <c r="K101" s="345"/>
      <c r="L101" s="345"/>
      <c r="M101" s="345"/>
      <c r="N101" s="345"/>
      <c r="O101" s="345"/>
      <c r="P101" s="345"/>
      <c r="Q101" s="345"/>
      <c r="R101" s="345"/>
      <c r="S101" s="345"/>
      <c r="T101" s="345"/>
      <c r="U101" s="345"/>
      <c r="V101" s="378"/>
      <c r="W101" s="378"/>
      <c r="X101" s="378"/>
      <c r="Y101" s="379"/>
      <c r="Z101" s="379"/>
    </row>
    <row r="102" spans="1:26" ht="18" customHeight="1">
      <c r="A102" s="378"/>
      <c r="B102" s="383"/>
      <c r="C102" s="378"/>
      <c r="D102" s="378"/>
      <c r="E102" s="378"/>
      <c r="F102" s="345"/>
      <c r="G102" s="345"/>
      <c r="H102" s="345"/>
      <c r="I102" s="345"/>
      <c r="J102" s="345"/>
      <c r="K102" s="345"/>
      <c r="L102" s="345"/>
      <c r="M102" s="345"/>
      <c r="N102" s="345"/>
      <c r="O102" s="345"/>
      <c r="P102" s="345"/>
      <c r="Q102" s="345"/>
      <c r="R102" s="345"/>
      <c r="S102" s="345"/>
      <c r="T102" s="345"/>
      <c r="U102" s="345"/>
      <c r="V102" s="378"/>
      <c r="W102" s="378"/>
      <c r="X102" s="378"/>
      <c r="Y102" s="379"/>
      <c r="Z102" s="379"/>
    </row>
    <row r="103" spans="1:26" ht="18" customHeight="1">
      <c r="A103" s="378"/>
      <c r="B103" s="383"/>
      <c r="C103" s="378"/>
      <c r="D103" s="378"/>
      <c r="E103" s="378"/>
      <c r="F103" s="345"/>
      <c r="G103" s="345"/>
      <c r="H103" s="345"/>
      <c r="I103" s="345"/>
      <c r="J103" s="345"/>
      <c r="K103" s="345"/>
      <c r="L103" s="345"/>
      <c r="M103" s="345"/>
      <c r="N103" s="345"/>
      <c r="O103" s="345"/>
      <c r="P103" s="345"/>
      <c r="Q103" s="345"/>
      <c r="R103" s="345"/>
      <c r="S103" s="345"/>
      <c r="T103" s="345"/>
      <c r="U103" s="345"/>
      <c r="V103" s="378"/>
      <c r="W103" s="378"/>
      <c r="X103" s="378"/>
      <c r="Y103" s="379"/>
      <c r="Z103" s="379"/>
    </row>
    <row r="104" spans="1:26" ht="18" customHeight="1">
      <c r="A104" s="378"/>
      <c r="B104" s="383"/>
      <c r="C104" s="378"/>
      <c r="D104" s="378"/>
      <c r="E104" s="378"/>
      <c r="F104" s="345"/>
      <c r="G104" s="345"/>
      <c r="H104" s="345"/>
      <c r="I104" s="345"/>
      <c r="J104" s="345"/>
      <c r="K104" s="345"/>
      <c r="L104" s="345"/>
      <c r="M104" s="345"/>
      <c r="N104" s="345"/>
      <c r="O104" s="345"/>
      <c r="P104" s="345"/>
      <c r="Q104" s="345"/>
      <c r="R104" s="345"/>
      <c r="S104" s="345"/>
      <c r="T104" s="345"/>
      <c r="U104" s="345"/>
      <c r="V104" s="378"/>
      <c r="W104" s="378"/>
      <c r="X104" s="378"/>
      <c r="Y104" s="379"/>
      <c r="Z104" s="379"/>
    </row>
    <row r="105" spans="1:26" ht="18" customHeight="1">
      <c r="A105" s="378"/>
      <c r="B105" s="383"/>
      <c r="C105" s="378"/>
      <c r="D105" s="378"/>
      <c r="E105" s="378"/>
      <c r="F105" s="345"/>
      <c r="G105" s="345"/>
      <c r="H105" s="345"/>
      <c r="I105" s="345"/>
      <c r="J105" s="345"/>
      <c r="K105" s="345"/>
      <c r="L105" s="345"/>
      <c r="M105" s="345"/>
      <c r="N105" s="345"/>
      <c r="O105" s="345"/>
      <c r="P105" s="345"/>
      <c r="Q105" s="345"/>
      <c r="R105" s="345"/>
      <c r="S105" s="345"/>
      <c r="T105" s="345"/>
      <c r="U105" s="345"/>
      <c r="V105" s="378"/>
      <c r="W105" s="378"/>
      <c r="X105" s="378"/>
      <c r="Y105" s="379"/>
      <c r="Z105" s="379"/>
    </row>
    <row r="106" spans="1:26" ht="18" customHeight="1">
      <c r="A106" s="378"/>
      <c r="B106" s="383"/>
      <c r="C106" s="378"/>
      <c r="D106" s="378"/>
      <c r="E106" s="378"/>
      <c r="F106" s="345"/>
      <c r="G106" s="345"/>
      <c r="H106" s="345"/>
      <c r="I106" s="345"/>
      <c r="J106" s="345"/>
      <c r="K106" s="345"/>
      <c r="L106" s="345"/>
      <c r="M106" s="345"/>
      <c r="N106" s="345"/>
      <c r="O106" s="345"/>
      <c r="P106" s="345"/>
      <c r="Q106" s="345"/>
      <c r="R106" s="345"/>
      <c r="S106" s="345"/>
      <c r="T106" s="345"/>
      <c r="U106" s="345"/>
      <c r="V106" s="378"/>
      <c r="W106" s="378"/>
      <c r="X106" s="378"/>
      <c r="Y106" s="379"/>
      <c r="Z106" s="379"/>
    </row>
    <row r="107" spans="1:26" ht="18" customHeight="1">
      <c r="A107" s="378"/>
      <c r="B107" s="383"/>
      <c r="C107" s="378"/>
      <c r="D107" s="378"/>
      <c r="E107" s="378"/>
      <c r="F107" s="345"/>
      <c r="G107" s="345"/>
      <c r="H107" s="345"/>
      <c r="I107" s="345"/>
      <c r="J107" s="345"/>
      <c r="K107" s="345"/>
      <c r="L107" s="345"/>
      <c r="M107" s="345"/>
      <c r="N107" s="345"/>
      <c r="O107" s="345"/>
      <c r="P107" s="345"/>
      <c r="Q107" s="345"/>
      <c r="R107" s="345"/>
      <c r="S107" s="345"/>
      <c r="T107" s="345"/>
      <c r="U107" s="345"/>
      <c r="V107" s="378"/>
      <c r="W107" s="378"/>
      <c r="X107" s="378"/>
      <c r="Y107" s="379"/>
      <c r="Z107" s="379"/>
    </row>
    <row r="108" spans="1:26" ht="18" customHeight="1">
      <c r="A108" s="378"/>
      <c r="B108" s="383"/>
      <c r="C108" s="378"/>
      <c r="D108" s="378"/>
      <c r="E108" s="378"/>
      <c r="F108" s="345"/>
      <c r="G108" s="345"/>
      <c r="H108" s="345"/>
      <c r="I108" s="345"/>
      <c r="J108" s="345"/>
      <c r="K108" s="345"/>
      <c r="L108" s="345"/>
      <c r="M108" s="345"/>
      <c r="N108" s="345"/>
      <c r="O108" s="345"/>
      <c r="P108" s="345"/>
      <c r="Q108" s="345"/>
      <c r="R108" s="345"/>
      <c r="S108" s="345"/>
      <c r="T108" s="345"/>
      <c r="U108" s="345"/>
      <c r="V108" s="378"/>
      <c r="W108" s="378"/>
      <c r="X108" s="378"/>
      <c r="Y108" s="379"/>
      <c r="Z108" s="379"/>
    </row>
    <row r="109" spans="1:26" ht="18" customHeight="1">
      <c r="A109" s="378"/>
      <c r="B109" s="383"/>
      <c r="C109" s="378"/>
      <c r="D109" s="378"/>
      <c r="E109" s="378"/>
      <c r="F109" s="345"/>
      <c r="G109" s="345"/>
      <c r="H109" s="345"/>
      <c r="I109" s="345"/>
      <c r="J109" s="345"/>
      <c r="K109" s="345"/>
      <c r="L109" s="345"/>
      <c r="M109" s="345"/>
      <c r="N109" s="345"/>
      <c r="O109" s="345"/>
      <c r="P109" s="345"/>
      <c r="Q109" s="345"/>
      <c r="R109" s="345"/>
      <c r="S109" s="345"/>
      <c r="T109" s="345"/>
      <c r="U109" s="345"/>
      <c r="V109" s="378"/>
      <c r="W109" s="378"/>
      <c r="X109" s="378"/>
      <c r="Y109" s="379"/>
      <c r="Z109" s="379"/>
    </row>
    <row r="110" spans="1:26" ht="18" customHeight="1">
      <c r="A110" s="378"/>
      <c r="B110" s="383"/>
      <c r="C110" s="378"/>
      <c r="D110" s="378"/>
      <c r="E110" s="378"/>
      <c r="F110" s="345"/>
      <c r="G110" s="345"/>
      <c r="H110" s="345"/>
      <c r="I110" s="345"/>
      <c r="J110" s="345"/>
      <c r="K110" s="345"/>
      <c r="L110" s="345"/>
      <c r="M110" s="345"/>
      <c r="N110" s="345"/>
      <c r="O110" s="345"/>
      <c r="P110" s="345"/>
      <c r="Q110" s="345"/>
      <c r="R110" s="345"/>
      <c r="S110" s="345"/>
      <c r="T110" s="345"/>
      <c r="U110" s="345"/>
      <c r="V110" s="378"/>
      <c r="W110" s="378"/>
      <c r="X110" s="378"/>
      <c r="Y110" s="379"/>
      <c r="Z110" s="379"/>
    </row>
    <row r="111" spans="1:26" ht="18" customHeight="1">
      <c r="A111" s="378"/>
      <c r="B111" s="383"/>
      <c r="C111" s="378"/>
      <c r="D111" s="378"/>
      <c r="E111" s="378"/>
      <c r="F111" s="345"/>
      <c r="G111" s="345"/>
      <c r="H111" s="345"/>
      <c r="I111" s="345"/>
      <c r="J111" s="345"/>
      <c r="K111" s="345"/>
      <c r="L111" s="345"/>
      <c r="M111" s="345"/>
      <c r="N111" s="345"/>
      <c r="O111" s="345"/>
      <c r="P111" s="345"/>
      <c r="Q111" s="345"/>
      <c r="R111" s="345"/>
      <c r="S111" s="345"/>
      <c r="T111" s="345"/>
      <c r="U111" s="345"/>
      <c r="V111" s="378"/>
      <c r="W111" s="378"/>
      <c r="X111" s="378"/>
      <c r="Y111" s="379"/>
      <c r="Z111" s="379"/>
    </row>
    <row r="112" spans="1:26" ht="18" customHeight="1">
      <c r="A112" s="378"/>
      <c r="B112" s="383"/>
      <c r="C112" s="378"/>
      <c r="D112" s="378"/>
      <c r="E112" s="378"/>
      <c r="F112" s="345"/>
      <c r="G112" s="345"/>
      <c r="H112" s="345"/>
      <c r="I112" s="345"/>
      <c r="J112" s="345"/>
      <c r="K112" s="345"/>
      <c r="L112" s="345"/>
      <c r="M112" s="345"/>
      <c r="N112" s="345"/>
      <c r="O112" s="345"/>
      <c r="P112" s="345"/>
      <c r="Q112" s="345"/>
      <c r="R112" s="345"/>
      <c r="S112" s="345"/>
      <c r="T112" s="345"/>
      <c r="U112" s="345"/>
      <c r="V112" s="378"/>
      <c r="W112" s="378"/>
      <c r="X112" s="378"/>
      <c r="Y112" s="379"/>
      <c r="Z112" s="379"/>
    </row>
    <row r="113" spans="1:26" ht="18" customHeight="1">
      <c r="A113" s="378"/>
      <c r="B113" s="383"/>
      <c r="C113" s="378"/>
      <c r="D113" s="378"/>
      <c r="E113" s="378"/>
      <c r="F113" s="345"/>
      <c r="G113" s="345"/>
      <c r="H113" s="345"/>
      <c r="I113" s="345"/>
      <c r="J113" s="345"/>
      <c r="K113" s="345"/>
      <c r="L113" s="345"/>
      <c r="M113" s="345"/>
      <c r="N113" s="345"/>
      <c r="O113" s="345"/>
      <c r="P113" s="345"/>
      <c r="Q113" s="345"/>
      <c r="R113" s="345"/>
      <c r="S113" s="345"/>
      <c r="T113" s="345"/>
      <c r="U113" s="345"/>
      <c r="V113" s="378"/>
      <c r="W113" s="378"/>
      <c r="X113" s="378"/>
      <c r="Y113" s="379"/>
      <c r="Z113" s="379"/>
    </row>
    <row r="114" spans="1:26" ht="18" customHeight="1">
      <c r="A114" s="378"/>
      <c r="B114" s="383"/>
      <c r="C114" s="378"/>
      <c r="D114" s="378"/>
      <c r="E114" s="378"/>
      <c r="F114" s="345"/>
      <c r="G114" s="345"/>
      <c r="H114" s="345"/>
      <c r="I114" s="345"/>
      <c r="J114" s="345"/>
      <c r="K114" s="345"/>
      <c r="L114" s="345"/>
      <c r="M114" s="345"/>
      <c r="N114" s="345"/>
      <c r="O114" s="345"/>
      <c r="P114" s="345"/>
      <c r="Q114" s="345"/>
      <c r="R114" s="345"/>
      <c r="S114" s="345"/>
      <c r="T114" s="345"/>
      <c r="U114" s="345"/>
      <c r="V114" s="378"/>
      <c r="W114" s="378"/>
      <c r="X114" s="378"/>
      <c r="Y114" s="379"/>
      <c r="Z114" s="379"/>
    </row>
    <row r="115" spans="1:26" ht="18" customHeight="1">
      <c r="A115" s="378"/>
      <c r="B115" s="383"/>
      <c r="C115" s="378"/>
      <c r="D115" s="378"/>
      <c r="E115" s="378"/>
      <c r="F115" s="345"/>
      <c r="G115" s="345"/>
      <c r="H115" s="345"/>
      <c r="I115" s="345"/>
      <c r="J115" s="345"/>
      <c r="K115" s="345"/>
      <c r="L115" s="345"/>
      <c r="M115" s="345"/>
      <c r="N115" s="345"/>
      <c r="O115" s="345"/>
      <c r="P115" s="345"/>
      <c r="Q115" s="345"/>
      <c r="R115" s="345"/>
      <c r="S115" s="345"/>
      <c r="T115" s="345"/>
      <c r="U115" s="345"/>
      <c r="V115" s="378"/>
      <c r="W115" s="378"/>
      <c r="X115" s="378"/>
      <c r="Y115" s="379"/>
      <c r="Z115" s="379"/>
    </row>
    <row r="116" spans="1:26" ht="18" customHeight="1">
      <c r="A116" s="378"/>
      <c r="B116" s="383"/>
      <c r="C116" s="378"/>
      <c r="D116" s="378"/>
      <c r="E116" s="378"/>
      <c r="F116" s="345"/>
      <c r="G116" s="345"/>
      <c r="H116" s="345"/>
      <c r="I116" s="345"/>
      <c r="J116" s="345"/>
      <c r="K116" s="345"/>
      <c r="L116" s="345"/>
      <c r="M116" s="345"/>
      <c r="N116" s="345"/>
      <c r="O116" s="345"/>
      <c r="P116" s="345"/>
      <c r="Q116" s="345"/>
      <c r="R116" s="345"/>
      <c r="S116" s="345"/>
      <c r="T116" s="345"/>
      <c r="U116" s="345"/>
      <c r="V116" s="378"/>
      <c r="W116" s="378"/>
      <c r="X116" s="378"/>
      <c r="Y116" s="379"/>
      <c r="Z116" s="379"/>
    </row>
    <row r="117" spans="1:26" ht="18" customHeight="1">
      <c r="A117" s="378"/>
      <c r="B117" s="383"/>
      <c r="C117" s="378"/>
      <c r="D117" s="378"/>
      <c r="E117" s="378"/>
      <c r="F117" s="345"/>
      <c r="G117" s="345"/>
      <c r="H117" s="345"/>
      <c r="I117" s="345"/>
      <c r="J117" s="345"/>
      <c r="K117" s="345"/>
      <c r="L117" s="345"/>
      <c r="M117" s="345"/>
      <c r="N117" s="345"/>
      <c r="O117" s="345"/>
      <c r="P117" s="345"/>
      <c r="Q117" s="345"/>
      <c r="R117" s="345"/>
      <c r="S117" s="345"/>
      <c r="T117" s="345"/>
      <c r="U117" s="345"/>
      <c r="V117" s="378"/>
      <c r="W117" s="378"/>
      <c r="X117" s="378"/>
      <c r="Y117" s="379"/>
      <c r="Z117" s="379"/>
    </row>
    <row r="118" spans="1:26" ht="18" customHeight="1">
      <c r="A118" s="378"/>
      <c r="B118" s="383"/>
      <c r="C118" s="378"/>
      <c r="D118" s="378"/>
      <c r="E118" s="378"/>
      <c r="F118" s="345"/>
      <c r="G118" s="345"/>
      <c r="H118" s="345"/>
      <c r="I118" s="345"/>
      <c r="J118" s="345"/>
      <c r="K118" s="345"/>
      <c r="L118" s="345"/>
      <c r="M118" s="345"/>
      <c r="N118" s="345"/>
      <c r="O118" s="345"/>
      <c r="P118" s="345"/>
      <c r="Q118" s="345"/>
      <c r="R118" s="345"/>
      <c r="S118" s="345"/>
      <c r="T118" s="345"/>
      <c r="U118" s="345"/>
      <c r="V118" s="378"/>
      <c r="W118" s="378"/>
      <c r="X118" s="378"/>
      <c r="Y118" s="379"/>
      <c r="Z118" s="379"/>
    </row>
    <row r="119" spans="1:26" ht="18" customHeight="1">
      <c r="A119" s="378"/>
      <c r="B119" s="383"/>
      <c r="C119" s="378"/>
      <c r="D119" s="378"/>
      <c r="E119" s="378"/>
      <c r="F119" s="345"/>
      <c r="G119" s="345"/>
      <c r="H119" s="345"/>
      <c r="I119" s="345"/>
      <c r="J119" s="345"/>
      <c r="K119" s="345"/>
      <c r="L119" s="345"/>
      <c r="M119" s="345"/>
      <c r="N119" s="345"/>
      <c r="O119" s="345"/>
      <c r="P119" s="345"/>
      <c r="Q119" s="345"/>
      <c r="R119" s="345"/>
      <c r="S119" s="345"/>
      <c r="T119" s="345"/>
      <c r="U119" s="345"/>
      <c r="V119" s="378"/>
      <c r="W119" s="378"/>
      <c r="X119" s="378"/>
      <c r="Y119" s="379"/>
      <c r="Z119" s="379"/>
    </row>
    <row r="120" spans="1:26" ht="18" customHeight="1">
      <c r="A120" s="378"/>
      <c r="B120" s="383"/>
      <c r="C120" s="378"/>
      <c r="D120" s="378"/>
      <c r="E120" s="378"/>
      <c r="F120" s="345"/>
      <c r="G120" s="345"/>
      <c r="H120" s="345"/>
      <c r="I120" s="345"/>
      <c r="J120" s="345"/>
      <c r="K120" s="345"/>
      <c r="L120" s="345"/>
      <c r="M120" s="345"/>
      <c r="N120" s="345"/>
      <c r="O120" s="345"/>
      <c r="P120" s="345"/>
      <c r="Q120" s="345"/>
      <c r="R120" s="345"/>
      <c r="S120" s="345"/>
      <c r="T120" s="345"/>
      <c r="U120" s="345"/>
      <c r="V120" s="378"/>
      <c r="W120" s="378"/>
      <c r="X120" s="378"/>
      <c r="Y120" s="379"/>
      <c r="Z120" s="379"/>
    </row>
    <row r="121" spans="1:26" ht="18" customHeight="1">
      <c r="A121" s="378"/>
      <c r="B121" s="383"/>
      <c r="C121" s="378"/>
      <c r="D121" s="378"/>
      <c r="E121" s="378"/>
      <c r="F121" s="345"/>
      <c r="G121" s="345"/>
      <c r="H121" s="345"/>
      <c r="I121" s="345"/>
      <c r="J121" s="345"/>
      <c r="K121" s="345"/>
      <c r="L121" s="345"/>
      <c r="M121" s="345"/>
      <c r="N121" s="345"/>
      <c r="O121" s="345"/>
      <c r="P121" s="345"/>
      <c r="Q121" s="345"/>
      <c r="R121" s="345"/>
      <c r="S121" s="345"/>
      <c r="T121" s="345"/>
      <c r="U121" s="345"/>
      <c r="V121" s="378"/>
      <c r="W121" s="378"/>
      <c r="X121" s="378"/>
      <c r="Y121" s="379"/>
      <c r="Z121" s="379"/>
    </row>
    <row r="122" spans="1:26" ht="18" customHeight="1">
      <c r="A122" s="378"/>
      <c r="B122" s="383"/>
      <c r="C122" s="378"/>
      <c r="D122" s="378"/>
      <c r="E122" s="378"/>
      <c r="F122" s="345"/>
      <c r="G122" s="345"/>
      <c r="H122" s="345"/>
      <c r="I122" s="345"/>
      <c r="J122" s="345"/>
      <c r="K122" s="345"/>
      <c r="L122" s="345"/>
      <c r="M122" s="345"/>
      <c r="N122" s="345"/>
      <c r="O122" s="345"/>
      <c r="P122" s="345"/>
      <c r="Q122" s="345"/>
      <c r="R122" s="345"/>
      <c r="S122" s="345"/>
      <c r="T122" s="345"/>
      <c r="U122" s="345"/>
      <c r="V122" s="378"/>
      <c r="W122" s="378"/>
      <c r="X122" s="378"/>
      <c r="Y122" s="379"/>
      <c r="Z122" s="379"/>
    </row>
    <row r="123" spans="1:26" ht="18" customHeight="1">
      <c r="A123" s="378"/>
      <c r="B123" s="383"/>
      <c r="C123" s="378"/>
      <c r="D123" s="378"/>
      <c r="E123" s="378"/>
      <c r="F123" s="345"/>
      <c r="G123" s="345"/>
      <c r="H123" s="345"/>
      <c r="I123" s="345"/>
      <c r="J123" s="345"/>
      <c r="K123" s="345"/>
      <c r="L123" s="345"/>
      <c r="M123" s="345"/>
      <c r="N123" s="345"/>
      <c r="O123" s="345"/>
      <c r="P123" s="345"/>
      <c r="Q123" s="345"/>
      <c r="R123" s="345"/>
      <c r="S123" s="345"/>
      <c r="T123" s="345"/>
      <c r="U123" s="345"/>
      <c r="V123" s="378"/>
      <c r="W123" s="378"/>
      <c r="X123" s="378"/>
      <c r="Y123" s="379"/>
      <c r="Z123" s="379"/>
    </row>
    <row r="124" spans="1:26" ht="18" customHeight="1">
      <c r="A124" s="378"/>
      <c r="B124" s="383"/>
      <c r="C124" s="378"/>
      <c r="D124" s="378"/>
      <c r="E124" s="378"/>
      <c r="F124" s="345"/>
      <c r="G124" s="345"/>
      <c r="H124" s="345"/>
      <c r="I124" s="345"/>
      <c r="J124" s="345"/>
      <c r="K124" s="345"/>
      <c r="L124" s="345"/>
      <c r="M124" s="345"/>
      <c r="N124" s="345"/>
      <c r="O124" s="345"/>
      <c r="P124" s="345"/>
      <c r="Q124" s="345"/>
      <c r="R124" s="345"/>
      <c r="S124" s="345"/>
      <c r="T124" s="345"/>
      <c r="U124" s="345"/>
      <c r="V124" s="378"/>
      <c r="W124" s="378"/>
      <c r="X124" s="378"/>
      <c r="Y124" s="379"/>
      <c r="Z124" s="379"/>
    </row>
    <row r="125" spans="1:26" ht="18" customHeight="1">
      <c r="A125" s="378"/>
      <c r="B125" s="383"/>
      <c r="C125" s="378"/>
      <c r="D125" s="378"/>
      <c r="E125" s="378"/>
      <c r="F125" s="345"/>
      <c r="G125" s="345"/>
      <c r="H125" s="345"/>
      <c r="I125" s="345"/>
      <c r="J125" s="345"/>
      <c r="K125" s="345"/>
      <c r="L125" s="345"/>
      <c r="M125" s="345"/>
      <c r="N125" s="345"/>
      <c r="O125" s="345"/>
      <c r="P125" s="345"/>
      <c r="Q125" s="345"/>
      <c r="R125" s="345"/>
      <c r="S125" s="345"/>
      <c r="T125" s="345"/>
      <c r="U125" s="345"/>
      <c r="V125" s="378"/>
      <c r="W125" s="378"/>
      <c r="X125" s="378"/>
      <c r="Y125" s="379"/>
      <c r="Z125" s="379"/>
    </row>
    <row r="126" spans="1:26" ht="18" customHeight="1">
      <c r="A126" s="378"/>
      <c r="B126" s="383"/>
      <c r="C126" s="378"/>
      <c r="D126" s="378"/>
      <c r="E126" s="378"/>
      <c r="F126" s="345"/>
      <c r="G126" s="345"/>
      <c r="H126" s="345"/>
      <c r="I126" s="345"/>
      <c r="J126" s="345"/>
      <c r="K126" s="345"/>
      <c r="L126" s="345"/>
      <c r="M126" s="345"/>
      <c r="N126" s="345"/>
      <c r="O126" s="345"/>
      <c r="P126" s="345"/>
      <c r="Q126" s="345"/>
      <c r="R126" s="345"/>
      <c r="S126" s="345"/>
      <c r="T126" s="345"/>
      <c r="U126" s="345"/>
      <c r="V126" s="378"/>
      <c r="W126" s="378"/>
      <c r="X126" s="378"/>
      <c r="Y126" s="379"/>
      <c r="Z126" s="379"/>
    </row>
    <row r="127" spans="1:26" ht="18" customHeight="1">
      <c r="A127" s="378"/>
      <c r="B127" s="383"/>
      <c r="C127" s="378"/>
      <c r="D127" s="378"/>
      <c r="E127" s="378"/>
      <c r="F127" s="345"/>
      <c r="G127" s="345"/>
      <c r="H127" s="345"/>
      <c r="I127" s="345"/>
      <c r="J127" s="345"/>
      <c r="K127" s="345"/>
      <c r="L127" s="345"/>
      <c r="M127" s="345"/>
      <c r="N127" s="345"/>
      <c r="O127" s="345"/>
      <c r="P127" s="345"/>
      <c r="Q127" s="345"/>
      <c r="R127" s="345"/>
      <c r="S127" s="345"/>
      <c r="T127" s="345"/>
      <c r="U127" s="345"/>
      <c r="V127" s="378"/>
      <c r="W127" s="378"/>
      <c r="X127" s="378"/>
      <c r="Y127" s="379"/>
      <c r="Z127" s="379"/>
    </row>
    <row r="128" spans="1:26" ht="18" customHeight="1">
      <c r="A128" s="378"/>
      <c r="B128" s="383"/>
      <c r="C128" s="378"/>
      <c r="D128" s="378"/>
      <c r="E128" s="378"/>
      <c r="F128" s="345"/>
      <c r="G128" s="345"/>
      <c r="H128" s="345"/>
      <c r="I128" s="345"/>
      <c r="J128" s="345"/>
      <c r="K128" s="345"/>
      <c r="L128" s="345"/>
      <c r="M128" s="345"/>
      <c r="N128" s="345"/>
      <c r="O128" s="345"/>
      <c r="P128" s="345"/>
      <c r="Q128" s="345"/>
      <c r="R128" s="345"/>
      <c r="S128" s="345"/>
      <c r="T128" s="345"/>
      <c r="U128" s="345"/>
      <c r="V128" s="378"/>
      <c r="W128" s="378"/>
      <c r="X128" s="378"/>
      <c r="Y128" s="379"/>
      <c r="Z128" s="379"/>
    </row>
    <row r="129" spans="1:26" ht="18" customHeight="1">
      <c r="A129" s="378"/>
      <c r="B129" s="383"/>
      <c r="C129" s="378"/>
      <c r="D129" s="378"/>
      <c r="E129" s="378"/>
      <c r="F129" s="345"/>
      <c r="G129" s="345"/>
      <c r="H129" s="345"/>
      <c r="I129" s="345"/>
      <c r="J129" s="345"/>
      <c r="K129" s="345"/>
      <c r="L129" s="345"/>
      <c r="M129" s="345"/>
      <c r="N129" s="345"/>
      <c r="O129" s="345"/>
      <c r="P129" s="345"/>
      <c r="Q129" s="345"/>
      <c r="R129" s="345"/>
      <c r="S129" s="345"/>
      <c r="T129" s="345"/>
      <c r="U129" s="345"/>
      <c r="V129" s="378"/>
      <c r="W129" s="378"/>
      <c r="X129" s="378"/>
      <c r="Y129" s="379"/>
      <c r="Z129" s="379"/>
    </row>
    <row r="130" spans="1:26" ht="18" customHeight="1">
      <c r="A130" s="378"/>
      <c r="B130" s="383"/>
      <c r="C130" s="378"/>
      <c r="D130" s="378"/>
      <c r="E130" s="378"/>
      <c r="F130" s="345"/>
      <c r="G130" s="345"/>
      <c r="H130" s="345"/>
      <c r="I130" s="345"/>
      <c r="J130" s="345"/>
      <c r="K130" s="345"/>
      <c r="L130" s="345"/>
      <c r="M130" s="345"/>
      <c r="N130" s="345"/>
      <c r="O130" s="345"/>
      <c r="P130" s="345"/>
      <c r="Q130" s="345"/>
      <c r="R130" s="345"/>
      <c r="S130" s="345"/>
      <c r="T130" s="345"/>
      <c r="U130" s="345"/>
      <c r="V130" s="378"/>
      <c r="W130" s="378"/>
      <c r="X130" s="378"/>
      <c r="Y130" s="379"/>
      <c r="Z130" s="379"/>
    </row>
    <row r="131" spans="1:26" ht="18" customHeight="1">
      <c r="A131" s="378"/>
      <c r="B131" s="383"/>
      <c r="C131" s="378"/>
      <c r="D131" s="378"/>
      <c r="E131" s="378"/>
      <c r="F131" s="345"/>
      <c r="G131" s="345"/>
      <c r="H131" s="345"/>
      <c r="I131" s="345"/>
      <c r="J131" s="345"/>
      <c r="K131" s="345"/>
      <c r="L131" s="345"/>
      <c r="M131" s="345"/>
      <c r="N131" s="345"/>
      <c r="O131" s="345"/>
      <c r="P131" s="345"/>
      <c r="Q131" s="345"/>
      <c r="R131" s="345"/>
      <c r="S131" s="345"/>
      <c r="T131" s="345"/>
      <c r="U131" s="345"/>
      <c r="V131" s="378"/>
      <c r="W131" s="378"/>
      <c r="X131" s="378"/>
      <c r="Y131" s="379"/>
      <c r="Z131" s="379"/>
    </row>
    <row r="132" spans="1:26" ht="18" customHeight="1">
      <c r="A132" s="378"/>
      <c r="B132" s="383"/>
      <c r="C132" s="378"/>
      <c r="D132" s="378"/>
      <c r="E132" s="378"/>
      <c r="F132" s="345"/>
      <c r="G132" s="345"/>
      <c r="H132" s="345"/>
      <c r="I132" s="345"/>
      <c r="J132" s="345"/>
      <c r="K132" s="345"/>
      <c r="L132" s="345"/>
      <c r="M132" s="345"/>
      <c r="N132" s="345"/>
      <c r="O132" s="345"/>
      <c r="P132" s="345"/>
      <c r="Q132" s="345"/>
      <c r="R132" s="345"/>
      <c r="S132" s="345"/>
      <c r="T132" s="345"/>
      <c r="U132" s="345"/>
      <c r="V132" s="378"/>
      <c r="W132" s="378"/>
      <c r="X132" s="378"/>
      <c r="Y132" s="379"/>
      <c r="Z132" s="379"/>
    </row>
    <row r="133" spans="1:26" ht="18" customHeight="1">
      <c r="A133" s="378"/>
      <c r="B133" s="383"/>
      <c r="C133" s="378"/>
      <c r="D133" s="378"/>
      <c r="E133" s="378"/>
      <c r="F133" s="345"/>
      <c r="G133" s="345"/>
      <c r="H133" s="345"/>
      <c r="I133" s="345"/>
      <c r="J133" s="345"/>
      <c r="K133" s="345"/>
      <c r="L133" s="345"/>
      <c r="M133" s="345"/>
      <c r="N133" s="345"/>
      <c r="O133" s="345"/>
      <c r="P133" s="345"/>
      <c r="Q133" s="345"/>
      <c r="R133" s="345"/>
      <c r="S133" s="345"/>
      <c r="T133" s="345"/>
      <c r="U133" s="345"/>
      <c r="V133" s="378"/>
      <c r="W133" s="378"/>
      <c r="X133" s="378"/>
      <c r="Y133" s="379"/>
      <c r="Z133" s="379"/>
    </row>
    <row r="134" spans="1:26" ht="18" customHeight="1">
      <c r="A134" s="378"/>
      <c r="B134" s="383"/>
      <c r="C134" s="378"/>
      <c r="D134" s="378"/>
      <c r="E134" s="378"/>
      <c r="F134" s="345"/>
      <c r="G134" s="345"/>
      <c r="H134" s="345"/>
      <c r="I134" s="345"/>
      <c r="J134" s="345"/>
      <c r="K134" s="345"/>
      <c r="L134" s="345"/>
      <c r="M134" s="345"/>
      <c r="N134" s="345"/>
      <c r="O134" s="345"/>
      <c r="P134" s="345"/>
      <c r="Q134" s="345"/>
      <c r="R134" s="345"/>
      <c r="S134" s="345"/>
      <c r="T134" s="345"/>
      <c r="U134" s="345"/>
      <c r="V134" s="378"/>
      <c r="W134" s="378"/>
      <c r="X134" s="378"/>
      <c r="Y134" s="379"/>
      <c r="Z134" s="379"/>
    </row>
    <row r="135" spans="1:26" ht="18" customHeight="1">
      <c r="A135" s="378"/>
      <c r="B135" s="383"/>
      <c r="C135" s="378"/>
      <c r="D135" s="378"/>
      <c r="E135" s="378"/>
      <c r="F135" s="345"/>
      <c r="G135" s="345"/>
      <c r="H135" s="345"/>
      <c r="I135" s="345"/>
      <c r="J135" s="345"/>
      <c r="K135" s="345"/>
      <c r="L135" s="345"/>
      <c r="M135" s="345"/>
      <c r="N135" s="345"/>
      <c r="O135" s="345"/>
      <c r="P135" s="345"/>
      <c r="Q135" s="345"/>
      <c r="R135" s="345"/>
      <c r="S135" s="345"/>
      <c r="T135" s="345"/>
      <c r="U135" s="345"/>
      <c r="V135" s="378"/>
      <c r="W135" s="378"/>
      <c r="X135" s="378"/>
      <c r="Y135" s="379"/>
      <c r="Z135" s="379"/>
    </row>
    <row r="136" spans="1:26" ht="18" customHeight="1">
      <c r="A136" s="378"/>
      <c r="B136" s="383"/>
      <c r="C136" s="378"/>
      <c r="D136" s="378"/>
      <c r="E136" s="378"/>
      <c r="F136" s="345"/>
      <c r="G136" s="345"/>
      <c r="H136" s="345"/>
      <c r="I136" s="345"/>
      <c r="J136" s="345"/>
      <c r="K136" s="345"/>
      <c r="L136" s="345"/>
      <c r="M136" s="345"/>
      <c r="N136" s="345"/>
      <c r="O136" s="345"/>
      <c r="P136" s="345"/>
      <c r="Q136" s="345"/>
      <c r="R136" s="345"/>
      <c r="S136" s="345"/>
      <c r="T136" s="345"/>
      <c r="U136" s="345"/>
      <c r="V136" s="378"/>
      <c r="W136" s="378"/>
      <c r="X136" s="378"/>
      <c r="Y136" s="379"/>
      <c r="Z136" s="379"/>
    </row>
    <row r="137" spans="1:26" ht="18" customHeight="1">
      <c r="A137" s="378"/>
      <c r="B137" s="383"/>
      <c r="C137" s="378"/>
      <c r="D137" s="378"/>
      <c r="E137" s="378"/>
      <c r="F137" s="345"/>
      <c r="G137" s="345"/>
      <c r="H137" s="345"/>
      <c r="I137" s="345"/>
      <c r="J137" s="345"/>
      <c r="K137" s="345"/>
      <c r="L137" s="345"/>
      <c r="M137" s="345"/>
      <c r="N137" s="345"/>
      <c r="O137" s="345"/>
      <c r="P137" s="345"/>
      <c r="Q137" s="345"/>
      <c r="R137" s="345"/>
      <c r="S137" s="345"/>
      <c r="T137" s="345"/>
      <c r="U137" s="345"/>
      <c r="V137" s="378"/>
      <c r="W137" s="378"/>
      <c r="X137" s="378"/>
      <c r="Y137" s="379"/>
      <c r="Z137" s="379"/>
    </row>
    <row r="138" spans="1:26" ht="18" customHeight="1">
      <c r="A138" s="378"/>
      <c r="B138" s="383"/>
      <c r="C138" s="378"/>
      <c r="D138" s="378"/>
      <c r="E138" s="378"/>
      <c r="F138" s="345"/>
      <c r="G138" s="345"/>
      <c r="H138" s="345"/>
      <c r="I138" s="345"/>
      <c r="J138" s="345"/>
      <c r="K138" s="345"/>
      <c r="L138" s="345"/>
      <c r="M138" s="345"/>
      <c r="N138" s="345"/>
      <c r="O138" s="345"/>
      <c r="P138" s="345"/>
      <c r="Q138" s="345"/>
      <c r="R138" s="345"/>
      <c r="S138" s="345"/>
      <c r="T138" s="345"/>
      <c r="U138" s="345"/>
      <c r="V138" s="378"/>
      <c r="W138" s="378"/>
      <c r="X138" s="378"/>
      <c r="Y138" s="379"/>
      <c r="Z138" s="379"/>
    </row>
    <row r="139" spans="1:26" ht="18" customHeight="1">
      <c r="A139" s="378"/>
      <c r="B139" s="383"/>
      <c r="C139" s="378"/>
      <c r="D139" s="378"/>
      <c r="E139" s="378"/>
      <c r="F139" s="345"/>
      <c r="G139" s="345"/>
      <c r="H139" s="345"/>
      <c r="I139" s="345"/>
      <c r="J139" s="345"/>
      <c r="K139" s="345"/>
      <c r="L139" s="345"/>
      <c r="M139" s="345"/>
      <c r="N139" s="345"/>
      <c r="O139" s="345"/>
      <c r="P139" s="345"/>
      <c r="Q139" s="345"/>
      <c r="R139" s="345"/>
      <c r="S139" s="345"/>
      <c r="T139" s="345"/>
      <c r="U139" s="345"/>
      <c r="V139" s="378"/>
      <c r="W139" s="378"/>
      <c r="X139" s="378"/>
      <c r="Y139" s="379"/>
      <c r="Z139" s="379"/>
    </row>
    <row r="140" spans="1:26" ht="18" customHeight="1">
      <c r="A140" s="378"/>
      <c r="B140" s="383"/>
      <c r="C140" s="378"/>
      <c r="D140" s="378"/>
      <c r="E140" s="378"/>
      <c r="F140" s="345"/>
      <c r="G140" s="345"/>
      <c r="H140" s="345"/>
      <c r="I140" s="345"/>
      <c r="J140" s="345"/>
      <c r="K140" s="345"/>
      <c r="L140" s="345"/>
      <c r="M140" s="345"/>
      <c r="N140" s="345"/>
      <c r="O140" s="345"/>
      <c r="P140" s="345"/>
      <c r="Q140" s="345"/>
      <c r="R140" s="345"/>
      <c r="S140" s="345"/>
      <c r="T140" s="345"/>
      <c r="U140" s="345"/>
      <c r="V140" s="378"/>
      <c r="W140" s="378"/>
      <c r="X140" s="378"/>
      <c r="Y140" s="379"/>
      <c r="Z140" s="379"/>
    </row>
    <row r="141" spans="1:26" ht="18" customHeight="1">
      <c r="A141" s="378"/>
      <c r="B141" s="383"/>
      <c r="C141" s="378"/>
      <c r="D141" s="378"/>
      <c r="E141" s="378"/>
      <c r="F141" s="345"/>
      <c r="G141" s="345"/>
      <c r="H141" s="345"/>
      <c r="I141" s="345"/>
      <c r="J141" s="345"/>
      <c r="K141" s="345"/>
      <c r="L141" s="345"/>
      <c r="M141" s="345"/>
      <c r="N141" s="345"/>
      <c r="O141" s="345"/>
      <c r="P141" s="345"/>
      <c r="Q141" s="345"/>
      <c r="R141" s="345"/>
      <c r="S141" s="345"/>
      <c r="T141" s="345"/>
      <c r="U141" s="345"/>
      <c r="V141" s="378"/>
      <c r="W141" s="378"/>
      <c r="X141" s="378"/>
      <c r="Y141" s="379"/>
      <c r="Z141" s="379"/>
    </row>
    <row r="142" spans="1:26" ht="18" customHeight="1">
      <c r="A142" s="378"/>
      <c r="B142" s="383"/>
      <c r="C142" s="378"/>
      <c r="D142" s="378"/>
      <c r="E142" s="378"/>
      <c r="F142" s="345"/>
      <c r="G142" s="345"/>
      <c r="H142" s="345"/>
      <c r="I142" s="345"/>
      <c r="J142" s="345"/>
      <c r="K142" s="345"/>
      <c r="L142" s="345"/>
      <c r="M142" s="345"/>
      <c r="N142" s="345"/>
      <c r="O142" s="345"/>
      <c r="P142" s="345"/>
      <c r="Q142" s="345"/>
      <c r="R142" s="345"/>
      <c r="S142" s="345"/>
      <c r="T142" s="345"/>
      <c r="U142" s="345"/>
      <c r="V142" s="378"/>
      <c r="W142" s="378"/>
      <c r="X142" s="378"/>
      <c r="Y142" s="379"/>
      <c r="Z142" s="379"/>
    </row>
    <row r="143" spans="1:26" ht="18" customHeight="1">
      <c r="A143" s="378"/>
      <c r="B143" s="383"/>
      <c r="C143" s="378"/>
      <c r="D143" s="378"/>
      <c r="E143" s="378"/>
      <c r="F143" s="345"/>
      <c r="G143" s="345"/>
      <c r="H143" s="345"/>
      <c r="I143" s="345"/>
      <c r="J143" s="345"/>
      <c r="K143" s="345"/>
      <c r="L143" s="345"/>
      <c r="M143" s="345"/>
      <c r="N143" s="345"/>
      <c r="O143" s="345"/>
      <c r="P143" s="345"/>
      <c r="Q143" s="345"/>
      <c r="R143" s="345"/>
      <c r="S143" s="345"/>
      <c r="T143" s="345"/>
      <c r="U143" s="345"/>
      <c r="V143" s="378"/>
      <c r="W143" s="378"/>
      <c r="X143" s="378"/>
      <c r="Y143" s="379"/>
      <c r="Z143" s="379"/>
    </row>
    <row r="144" spans="1:26" ht="18" customHeight="1">
      <c r="A144" s="378"/>
      <c r="B144" s="383"/>
      <c r="C144" s="378"/>
      <c r="D144" s="378"/>
      <c r="E144" s="378"/>
      <c r="F144" s="345"/>
      <c r="G144" s="345"/>
      <c r="H144" s="345"/>
      <c r="I144" s="345"/>
      <c r="J144" s="345"/>
      <c r="K144" s="345"/>
      <c r="L144" s="345"/>
      <c r="M144" s="345"/>
      <c r="N144" s="345"/>
      <c r="O144" s="345"/>
      <c r="P144" s="345"/>
      <c r="Q144" s="345"/>
      <c r="R144" s="345"/>
      <c r="S144" s="345"/>
      <c r="T144" s="345"/>
      <c r="U144" s="345"/>
      <c r="V144" s="378"/>
      <c r="W144" s="378"/>
      <c r="X144" s="378"/>
      <c r="Y144" s="379"/>
      <c r="Z144" s="379"/>
    </row>
    <row r="145" spans="1:26" ht="18" customHeight="1">
      <c r="A145" s="378"/>
      <c r="B145" s="383"/>
      <c r="C145" s="378"/>
      <c r="D145" s="378"/>
      <c r="E145" s="378"/>
      <c r="F145" s="345"/>
      <c r="G145" s="345"/>
      <c r="H145" s="345"/>
      <c r="I145" s="345"/>
      <c r="J145" s="345"/>
      <c r="K145" s="345"/>
      <c r="L145" s="345"/>
      <c r="M145" s="345"/>
      <c r="N145" s="345"/>
      <c r="O145" s="345"/>
      <c r="P145" s="345"/>
      <c r="Q145" s="345"/>
      <c r="R145" s="345"/>
      <c r="S145" s="345"/>
      <c r="T145" s="345"/>
      <c r="U145" s="345"/>
      <c r="V145" s="378"/>
      <c r="W145" s="378"/>
      <c r="X145" s="378"/>
      <c r="Y145" s="379"/>
      <c r="Z145" s="379"/>
    </row>
    <row r="146" spans="1:26" ht="18" customHeight="1">
      <c r="A146" s="378"/>
      <c r="B146" s="383"/>
      <c r="C146" s="378"/>
      <c r="D146" s="378"/>
      <c r="E146" s="378"/>
      <c r="F146" s="345"/>
      <c r="G146" s="345"/>
      <c r="H146" s="345"/>
      <c r="I146" s="345"/>
      <c r="J146" s="345"/>
      <c r="K146" s="345"/>
      <c r="L146" s="345"/>
      <c r="M146" s="345"/>
      <c r="N146" s="345"/>
      <c r="O146" s="345"/>
      <c r="P146" s="345"/>
      <c r="Q146" s="345"/>
      <c r="R146" s="345"/>
      <c r="S146" s="345"/>
      <c r="T146" s="345"/>
      <c r="U146" s="345"/>
      <c r="V146" s="378"/>
      <c r="W146" s="378"/>
      <c r="X146" s="378"/>
      <c r="Y146" s="379"/>
      <c r="Z146" s="379"/>
    </row>
    <row r="147" spans="1:26" ht="18" customHeight="1">
      <c r="A147" s="378"/>
      <c r="B147" s="383"/>
      <c r="C147" s="378"/>
      <c r="D147" s="378"/>
      <c r="E147" s="378"/>
      <c r="F147" s="345"/>
      <c r="G147" s="345"/>
      <c r="H147" s="345"/>
      <c r="I147" s="345"/>
      <c r="J147" s="345"/>
      <c r="K147" s="345"/>
      <c r="L147" s="345"/>
      <c r="M147" s="345"/>
      <c r="N147" s="345"/>
      <c r="O147" s="345"/>
      <c r="P147" s="345"/>
      <c r="Q147" s="345"/>
      <c r="R147" s="345"/>
      <c r="S147" s="345"/>
      <c r="T147" s="345"/>
      <c r="U147" s="345"/>
      <c r="V147" s="378"/>
      <c r="W147" s="378"/>
      <c r="X147" s="378"/>
      <c r="Y147" s="379"/>
      <c r="Z147" s="379"/>
    </row>
    <row r="148" spans="1:26" ht="18" customHeight="1">
      <c r="A148" s="378"/>
      <c r="B148" s="383"/>
      <c r="C148" s="378"/>
      <c r="D148" s="378"/>
      <c r="E148" s="378"/>
      <c r="F148" s="345"/>
      <c r="G148" s="345"/>
      <c r="H148" s="345"/>
      <c r="I148" s="345"/>
      <c r="J148" s="345"/>
      <c r="K148" s="345"/>
      <c r="L148" s="345"/>
      <c r="M148" s="345"/>
      <c r="N148" s="345"/>
      <c r="O148" s="345"/>
      <c r="P148" s="345"/>
      <c r="Q148" s="345"/>
      <c r="R148" s="345"/>
      <c r="S148" s="345"/>
      <c r="T148" s="345"/>
      <c r="U148" s="345"/>
      <c r="V148" s="378"/>
      <c r="W148" s="378"/>
      <c r="X148" s="378"/>
      <c r="Y148" s="379"/>
      <c r="Z148" s="379"/>
    </row>
    <row r="149" spans="1:26" ht="18" customHeight="1">
      <c r="A149" s="378"/>
      <c r="B149" s="383"/>
      <c r="C149" s="378"/>
      <c r="D149" s="378"/>
      <c r="E149" s="378"/>
      <c r="F149" s="345"/>
      <c r="G149" s="345"/>
      <c r="H149" s="345"/>
      <c r="I149" s="345"/>
      <c r="J149" s="345"/>
      <c r="K149" s="345"/>
      <c r="L149" s="345"/>
      <c r="M149" s="345"/>
      <c r="N149" s="345"/>
      <c r="O149" s="345"/>
      <c r="P149" s="345"/>
      <c r="Q149" s="345"/>
      <c r="R149" s="345"/>
      <c r="S149" s="345"/>
      <c r="T149" s="345"/>
      <c r="U149" s="345"/>
      <c r="V149" s="378"/>
      <c r="W149" s="378"/>
      <c r="X149" s="378"/>
      <c r="Y149" s="379"/>
      <c r="Z149" s="379"/>
    </row>
    <row r="150" spans="1:26" ht="18" customHeight="1">
      <c r="A150" s="378"/>
      <c r="B150" s="383"/>
      <c r="C150" s="378"/>
      <c r="D150" s="378"/>
      <c r="E150" s="378"/>
      <c r="F150" s="345"/>
      <c r="G150" s="345"/>
      <c r="H150" s="345"/>
      <c r="I150" s="345"/>
      <c r="J150" s="345"/>
      <c r="K150" s="345"/>
      <c r="L150" s="345"/>
      <c r="M150" s="345"/>
      <c r="N150" s="345"/>
      <c r="O150" s="345"/>
      <c r="P150" s="345"/>
      <c r="Q150" s="345"/>
      <c r="R150" s="345"/>
      <c r="S150" s="345"/>
      <c r="T150" s="345"/>
      <c r="U150" s="345"/>
      <c r="V150" s="378"/>
      <c r="W150" s="378"/>
      <c r="X150" s="378"/>
      <c r="Y150" s="379"/>
      <c r="Z150" s="379"/>
    </row>
    <row r="151" spans="1:26" ht="18" customHeight="1">
      <c r="A151" s="378"/>
      <c r="B151" s="383"/>
      <c r="C151" s="378"/>
      <c r="D151" s="378"/>
      <c r="E151" s="378"/>
      <c r="F151" s="345"/>
      <c r="G151" s="345"/>
      <c r="H151" s="345"/>
      <c r="I151" s="345"/>
      <c r="J151" s="345"/>
      <c r="K151" s="345"/>
      <c r="L151" s="345"/>
      <c r="M151" s="345"/>
      <c r="N151" s="345"/>
      <c r="O151" s="345"/>
      <c r="P151" s="345"/>
      <c r="Q151" s="345"/>
      <c r="R151" s="345"/>
      <c r="S151" s="345"/>
      <c r="T151" s="345"/>
      <c r="U151" s="345"/>
      <c r="V151" s="378"/>
      <c r="W151" s="378"/>
      <c r="X151" s="378"/>
      <c r="Y151" s="379"/>
      <c r="Z151" s="379"/>
    </row>
    <row r="152" spans="1:26" ht="18" customHeight="1">
      <c r="A152" s="378"/>
      <c r="B152" s="383"/>
      <c r="C152" s="378"/>
      <c r="D152" s="378"/>
      <c r="E152" s="378"/>
      <c r="F152" s="345"/>
      <c r="G152" s="345"/>
      <c r="H152" s="345"/>
      <c r="I152" s="345"/>
      <c r="J152" s="345"/>
      <c r="K152" s="345"/>
      <c r="L152" s="345"/>
      <c r="M152" s="345"/>
      <c r="N152" s="345"/>
      <c r="O152" s="345"/>
      <c r="P152" s="345"/>
      <c r="Q152" s="345"/>
      <c r="R152" s="345"/>
      <c r="S152" s="345"/>
      <c r="T152" s="345"/>
      <c r="U152" s="345"/>
      <c r="V152" s="378"/>
      <c r="W152" s="378"/>
      <c r="X152" s="378"/>
      <c r="Y152" s="379"/>
      <c r="Z152" s="379"/>
    </row>
    <row r="153" spans="1:26" ht="18" customHeight="1">
      <c r="A153" s="378"/>
      <c r="B153" s="383"/>
      <c r="C153" s="378"/>
      <c r="D153" s="378"/>
      <c r="E153" s="378"/>
      <c r="F153" s="345"/>
      <c r="G153" s="345"/>
      <c r="H153" s="345"/>
      <c r="I153" s="345"/>
      <c r="J153" s="345"/>
      <c r="K153" s="345"/>
      <c r="L153" s="345"/>
      <c r="M153" s="345"/>
      <c r="N153" s="345"/>
      <c r="O153" s="345"/>
      <c r="P153" s="345"/>
      <c r="Q153" s="345"/>
      <c r="R153" s="345"/>
      <c r="S153" s="345"/>
      <c r="T153" s="345"/>
      <c r="U153" s="345"/>
      <c r="V153" s="378"/>
      <c r="W153" s="378"/>
      <c r="X153" s="378"/>
      <c r="Y153" s="379"/>
      <c r="Z153" s="379"/>
    </row>
    <row r="154" spans="1:26" ht="18" customHeight="1">
      <c r="A154" s="378"/>
      <c r="B154" s="383"/>
      <c r="C154" s="378"/>
      <c r="D154" s="378"/>
      <c r="E154" s="378"/>
      <c r="F154" s="345"/>
      <c r="G154" s="345"/>
      <c r="H154" s="345"/>
      <c r="I154" s="345"/>
      <c r="J154" s="345"/>
      <c r="K154" s="345"/>
      <c r="L154" s="345"/>
      <c r="M154" s="345"/>
      <c r="N154" s="345"/>
      <c r="O154" s="345"/>
      <c r="P154" s="345"/>
      <c r="Q154" s="345"/>
      <c r="R154" s="345"/>
      <c r="S154" s="345"/>
      <c r="T154" s="345"/>
      <c r="U154" s="345"/>
      <c r="V154" s="378"/>
      <c r="W154" s="378"/>
      <c r="X154" s="378"/>
      <c r="Y154" s="379"/>
      <c r="Z154" s="379"/>
    </row>
    <row r="155" spans="1:26" ht="18" customHeight="1">
      <c r="A155" s="378"/>
      <c r="B155" s="383"/>
      <c r="C155" s="378"/>
      <c r="D155" s="378"/>
      <c r="E155" s="378"/>
      <c r="F155" s="345"/>
      <c r="G155" s="345"/>
      <c r="H155" s="345"/>
      <c r="I155" s="345"/>
      <c r="J155" s="345"/>
      <c r="K155" s="345"/>
      <c r="L155" s="345"/>
      <c r="M155" s="345"/>
      <c r="N155" s="345"/>
      <c r="O155" s="345"/>
      <c r="P155" s="345"/>
      <c r="Q155" s="345"/>
      <c r="R155" s="345"/>
      <c r="S155" s="345"/>
      <c r="T155" s="345"/>
      <c r="U155" s="345"/>
      <c r="V155" s="378"/>
      <c r="W155" s="378"/>
      <c r="X155" s="378"/>
      <c r="Y155" s="379"/>
      <c r="Z155" s="379"/>
    </row>
    <row r="156" spans="1:26" ht="18" customHeight="1">
      <c r="A156" s="378"/>
      <c r="B156" s="383"/>
      <c r="C156" s="378"/>
      <c r="D156" s="378"/>
      <c r="E156" s="378"/>
      <c r="F156" s="345"/>
      <c r="G156" s="345"/>
      <c r="H156" s="345"/>
      <c r="I156" s="345"/>
      <c r="J156" s="345"/>
      <c r="K156" s="345"/>
      <c r="L156" s="345"/>
      <c r="M156" s="345"/>
      <c r="N156" s="345"/>
      <c r="O156" s="345"/>
      <c r="P156" s="345"/>
      <c r="Q156" s="345"/>
      <c r="R156" s="345"/>
      <c r="S156" s="345"/>
      <c r="T156" s="345"/>
      <c r="U156" s="345"/>
      <c r="V156" s="378"/>
      <c r="W156" s="378"/>
      <c r="X156" s="378"/>
      <c r="Y156" s="379"/>
      <c r="Z156" s="379"/>
    </row>
    <row r="157" spans="1:26" ht="18" customHeight="1">
      <c r="A157" s="378"/>
      <c r="B157" s="383"/>
      <c r="C157" s="378"/>
      <c r="D157" s="378"/>
      <c r="E157" s="378"/>
      <c r="F157" s="345"/>
      <c r="G157" s="345"/>
      <c r="H157" s="345"/>
      <c r="I157" s="345"/>
      <c r="J157" s="345"/>
      <c r="K157" s="345"/>
      <c r="L157" s="345"/>
      <c r="M157" s="345"/>
      <c r="N157" s="345"/>
      <c r="O157" s="345"/>
      <c r="P157" s="345"/>
      <c r="Q157" s="345"/>
      <c r="R157" s="345"/>
      <c r="S157" s="345"/>
      <c r="T157" s="345"/>
      <c r="U157" s="345"/>
      <c r="V157" s="378"/>
      <c r="W157" s="378"/>
      <c r="X157" s="378"/>
      <c r="Y157" s="379"/>
      <c r="Z157" s="379"/>
    </row>
    <row r="158" spans="1:26" ht="18" customHeight="1">
      <c r="A158" s="378"/>
      <c r="B158" s="383"/>
      <c r="C158" s="378"/>
      <c r="D158" s="378"/>
      <c r="E158" s="378"/>
      <c r="F158" s="345"/>
      <c r="G158" s="345"/>
      <c r="H158" s="345"/>
      <c r="I158" s="345"/>
      <c r="J158" s="345"/>
      <c r="K158" s="345"/>
      <c r="L158" s="345"/>
      <c r="M158" s="345"/>
      <c r="N158" s="345"/>
      <c r="O158" s="345"/>
      <c r="P158" s="345"/>
      <c r="Q158" s="345"/>
      <c r="R158" s="345"/>
      <c r="S158" s="345"/>
      <c r="T158" s="345"/>
      <c r="U158" s="345"/>
      <c r="V158" s="378"/>
      <c r="W158" s="378"/>
      <c r="X158" s="378"/>
      <c r="Y158" s="379"/>
      <c r="Z158" s="379"/>
    </row>
    <row r="159" spans="1:26" ht="18" customHeight="1">
      <c r="A159" s="378"/>
      <c r="B159" s="383"/>
      <c r="C159" s="378"/>
      <c r="D159" s="378"/>
      <c r="E159" s="378"/>
      <c r="F159" s="345"/>
      <c r="G159" s="345"/>
      <c r="H159" s="345"/>
      <c r="I159" s="345"/>
      <c r="J159" s="345"/>
      <c r="K159" s="345"/>
      <c r="L159" s="345"/>
      <c r="M159" s="345"/>
      <c r="N159" s="345"/>
      <c r="O159" s="345"/>
      <c r="P159" s="345"/>
      <c r="Q159" s="345"/>
      <c r="R159" s="345"/>
      <c r="S159" s="345"/>
      <c r="T159" s="345"/>
      <c r="U159" s="345"/>
      <c r="V159" s="378"/>
      <c r="W159" s="378"/>
      <c r="X159" s="378"/>
      <c r="Y159" s="379"/>
      <c r="Z159" s="379"/>
    </row>
    <row r="160" spans="1:26" ht="18" customHeight="1">
      <c r="A160" s="378"/>
      <c r="B160" s="383"/>
      <c r="C160" s="378"/>
      <c r="D160" s="378"/>
      <c r="E160" s="378"/>
      <c r="F160" s="345"/>
      <c r="G160" s="345"/>
      <c r="H160" s="345"/>
      <c r="I160" s="345"/>
      <c r="J160" s="345"/>
      <c r="K160" s="345"/>
      <c r="L160" s="345"/>
      <c r="M160" s="345"/>
      <c r="N160" s="345"/>
      <c r="O160" s="345"/>
      <c r="P160" s="345"/>
      <c r="Q160" s="345"/>
      <c r="R160" s="345"/>
      <c r="S160" s="345"/>
      <c r="T160" s="345"/>
      <c r="U160" s="345"/>
      <c r="V160" s="378"/>
      <c r="W160" s="378"/>
      <c r="X160" s="378"/>
      <c r="Y160" s="379"/>
      <c r="Z160" s="379"/>
    </row>
    <row r="161" spans="1:26" ht="18" customHeight="1">
      <c r="A161" s="378"/>
      <c r="B161" s="383"/>
      <c r="C161" s="378"/>
      <c r="D161" s="378"/>
      <c r="E161" s="378"/>
      <c r="F161" s="345"/>
      <c r="G161" s="345"/>
      <c r="H161" s="345"/>
      <c r="I161" s="345"/>
      <c r="J161" s="345"/>
      <c r="K161" s="345"/>
      <c r="L161" s="345"/>
      <c r="M161" s="345"/>
      <c r="N161" s="345"/>
      <c r="O161" s="345"/>
      <c r="P161" s="345"/>
      <c r="Q161" s="345"/>
      <c r="R161" s="345"/>
      <c r="S161" s="345"/>
      <c r="T161" s="345"/>
      <c r="U161" s="345"/>
      <c r="V161" s="378"/>
      <c r="W161" s="378"/>
      <c r="X161" s="378"/>
      <c r="Y161" s="379"/>
      <c r="Z161" s="379"/>
    </row>
    <row r="162" spans="1:26" ht="18" customHeight="1">
      <c r="A162" s="378"/>
      <c r="B162" s="383"/>
      <c r="C162" s="378"/>
      <c r="D162" s="378"/>
      <c r="E162" s="378"/>
      <c r="F162" s="345"/>
      <c r="G162" s="345"/>
      <c r="H162" s="345"/>
      <c r="I162" s="345"/>
      <c r="J162" s="345"/>
      <c r="K162" s="345"/>
      <c r="L162" s="345"/>
      <c r="M162" s="345"/>
      <c r="N162" s="345"/>
      <c r="O162" s="345"/>
      <c r="P162" s="345"/>
      <c r="Q162" s="345"/>
      <c r="R162" s="345"/>
      <c r="S162" s="345"/>
      <c r="T162" s="345"/>
      <c r="U162" s="345"/>
      <c r="V162" s="378"/>
      <c r="W162" s="378"/>
      <c r="X162" s="378"/>
      <c r="Y162" s="379"/>
      <c r="Z162" s="379"/>
    </row>
    <row r="163" spans="1:26" ht="18" customHeight="1">
      <c r="A163" s="378"/>
      <c r="B163" s="383"/>
      <c r="C163" s="378"/>
      <c r="D163" s="378"/>
      <c r="E163" s="378"/>
      <c r="F163" s="345"/>
      <c r="G163" s="345"/>
      <c r="H163" s="345"/>
      <c r="I163" s="345"/>
      <c r="J163" s="345"/>
      <c r="K163" s="345"/>
      <c r="L163" s="345"/>
      <c r="M163" s="345"/>
      <c r="N163" s="345"/>
      <c r="O163" s="345"/>
      <c r="P163" s="345"/>
      <c r="Q163" s="345"/>
      <c r="R163" s="345"/>
      <c r="S163" s="345"/>
      <c r="T163" s="345"/>
      <c r="U163" s="345"/>
      <c r="V163" s="378"/>
      <c r="W163" s="378"/>
      <c r="X163" s="378"/>
      <c r="Y163" s="379"/>
      <c r="Z163" s="379"/>
    </row>
    <row r="164" spans="1:26" ht="18" customHeight="1">
      <c r="A164" s="378"/>
      <c r="B164" s="383"/>
      <c r="C164" s="378"/>
      <c r="D164" s="378"/>
      <c r="E164" s="378"/>
      <c r="F164" s="345"/>
      <c r="G164" s="345"/>
      <c r="H164" s="345"/>
      <c r="I164" s="345"/>
      <c r="J164" s="345"/>
      <c r="K164" s="345"/>
      <c r="L164" s="345"/>
      <c r="M164" s="345"/>
      <c r="N164" s="345"/>
      <c r="O164" s="345"/>
      <c r="P164" s="345"/>
      <c r="Q164" s="345"/>
      <c r="R164" s="345"/>
      <c r="S164" s="345"/>
      <c r="T164" s="345"/>
      <c r="U164" s="345"/>
      <c r="V164" s="378"/>
      <c r="W164" s="378"/>
      <c r="X164" s="378"/>
      <c r="Y164" s="379"/>
      <c r="Z164" s="379"/>
    </row>
    <row r="165" spans="1:26" ht="18" customHeight="1">
      <c r="A165" s="378"/>
      <c r="B165" s="383"/>
      <c r="C165" s="378"/>
      <c r="D165" s="378"/>
      <c r="E165" s="378"/>
      <c r="F165" s="345"/>
      <c r="G165" s="345"/>
      <c r="H165" s="345"/>
      <c r="I165" s="345"/>
      <c r="J165" s="345"/>
      <c r="K165" s="345"/>
      <c r="L165" s="345"/>
      <c r="M165" s="345"/>
      <c r="N165" s="345"/>
      <c r="O165" s="345"/>
      <c r="P165" s="345"/>
      <c r="Q165" s="345"/>
      <c r="R165" s="345"/>
      <c r="S165" s="345"/>
      <c r="T165" s="345"/>
      <c r="U165" s="345"/>
      <c r="V165" s="378"/>
      <c r="W165" s="378"/>
      <c r="X165" s="378"/>
      <c r="Y165" s="379"/>
      <c r="Z165" s="379"/>
    </row>
    <row r="166" spans="1:26" ht="18" customHeight="1">
      <c r="A166" s="378"/>
      <c r="B166" s="383"/>
      <c r="C166" s="378"/>
      <c r="D166" s="378"/>
      <c r="E166" s="378"/>
      <c r="F166" s="345"/>
      <c r="G166" s="345"/>
      <c r="H166" s="345"/>
      <c r="I166" s="345"/>
      <c r="J166" s="345"/>
      <c r="K166" s="345"/>
      <c r="L166" s="345"/>
      <c r="M166" s="345"/>
      <c r="N166" s="345"/>
      <c r="O166" s="345"/>
      <c r="P166" s="345"/>
      <c r="Q166" s="345"/>
      <c r="R166" s="345"/>
      <c r="S166" s="345"/>
      <c r="T166" s="345"/>
      <c r="U166" s="345"/>
      <c r="V166" s="378"/>
      <c r="W166" s="378"/>
      <c r="X166" s="378"/>
      <c r="Y166" s="379"/>
      <c r="Z166" s="379"/>
    </row>
    <row r="167" spans="1:26" ht="18" customHeight="1">
      <c r="A167" s="378"/>
      <c r="B167" s="383"/>
      <c r="C167" s="378"/>
      <c r="D167" s="378"/>
      <c r="E167" s="378"/>
      <c r="F167" s="345"/>
      <c r="G167" s="345"/>
      <c r="H167" s="345"/>
      <c r="I167" s="345"/>
      <c r="J167" s="345"/>
      <c r="K167" s="345"/>
      <c r="L167" s="345"/>
      <c r="M167" s="345"/>
      <c r="N167" s="345"/>
      <c r="O167" s="345"/>
      <c r="P167" s="345"/>
      <c r="Q167" s="345"/>
      <c r="R167" s="345"/>
      <c r="S167" s="345"/>
      <c r="T167" s="345"/>
      <c r="U167" s="345"/>
      <c r="V167" s="378"/>
      <c r="W167" s="378"/>
      <c r="X167" s="378"/>
      <c r="Y167" s="379"/>
      <c r="Z167" s="379"/>
    </row>
    <row r="168" spans="1:26" ht="18" customHeight="1">
      <c r="A168" s="378"/>
      <c r="B168" s="383"/>
      <c r="C168" s="378"/>
      <c r="D168" s="378"/>
      <c r="E168" s="378"/>
      <c r="F168" s="345"/>
      <c r="G168" s="345"/>
      <c r="H168" s="345"/>
      <c r="I168" s="345"/>
      <c r="J168" s="345"/>
      <c r="K168" s="345"/>
      <c r="L168" s="345"/>
      <c r="M168" s="345"/>
      <c r="N168" s="345"/>
      <c r="O168" s="345"/>
      <c r="P168" s="345"/>
      <c r="Q168" s="345"/>
      <c r="R168" s="345"/>
      <c r="S168" s="345"/>
      <c r="T168" s="345"/>
      <c r="U168" s="345"/>
      <c r="V168" s="378"/>
      <c r="W168" s="378"/>
      <c r="X168" s="378"/>
      <c r="Y168" s="379"/>
      <c r="Z168" s="379"/>
    </row>
    <row r="169" spans="1:26" ht="18" customHeight="1">
      <c r="A169" s="378"/>
      <c r="B169" s="383"/>
      <c r="C169" s="378"/>
      <c r="D169" s="378"/>
      <c r="E169" s="378"/>
      <c r="F169" s="345"/>
      <c r="G169" s="345"/>
      <c r="H169" s="345"/>
      <c r="I169" s="345"/>
      <c r="J169" s="345"/>
      <c r="K169" s="345"/>
      <c r="L169" s="345"/>
      <c r="M169" s="345"/>
      <c r="N169" s="345"/>
      <c r="O169" s="345"/>
      <c r="P169" s="345"/>
      <c r="Q169" s="345"/>
      <c r="R169" s="345"/>
      <c r="S169" s="345"/>
      <c r="T169" s="345"/>
      <c r="U169" s="345"/>
      <c r="V169" s="378"/>
      <c r="W169" s="378"/>
      <c r="X169" s="378"/>
      <c r="Y169" s="379"/>
      <c r="Z169" s="379"/>
    </row>
    <row r="170" spans="1:26" ht="18" customHeight="1">
      <c r="A170" s="378"/>
      <c r="B170" s="383"/>
      <c r="C170" s="378"/>
      <c r="D170" s="378"/>
      <c r="E170" s="378"/>
      <c r="F170" s="345"/>
      <c r="G170" s="345"/>
      <c r="H170" s="345"/>
      <c r="I170" s="345"/>
      <c r="J170" s="345"/>
      <c r="K170" s="345"/>
      <c r="L170" s="345"/>
      <c r="M170" s="345"/>
      <c r="N170" s="345"/>
      <c r="O170" s="345"/>
      <c r="P170" s="345"/>
      <c r="Q170" s="345"/>
      <c r="R170" s="345"/>
      <c r="S170" s="345"/>
      <c r="T170" s="345"/>
      <c r="U170" s="345"/>
      <c r="V170" s="378"/>
      <c r="W170" s="378"/>
      <c r="X170" s="378"/>
      <c r="Y170" s="379"/>
      <c r="Z170" s="379"/>
    </row>
    <row r="171" spans="1:26" ht="18" customHeight="1">
      <c r="A171" s="378"/>
      <c r="B171" s="383"/>
      <c r="C171" s="378"/>
      <c r="D171" s="378"/>
      <c r="E171" s="378"/>
      <c r="F171" s="345"/>
      <c r="G171" s="345"/>
      <c r="H171" s="345"/>
      <c r="I171" s="345"/>
      <c r="J171" s="345"/>
      <c r="K171" s="345"/>
      <c r="L171" s="345"/>
      <c r="M171" s="345"/>
      <c r="N171" s="345"/>
      <c r="O171" s="345"/>
      <c r="P171" s="345"/>
      <c r="Q171" s="345"/>
      <c r="R171" s="345"/>
      <c r="S171" s="345"/>
      <c r="T171" s="345"/>
      <c r="U171" s="345"/>
      <c r="V171" s="378"/>
      <c r="W171" s="378"/>
      <c r="X171" s="378"/>
      <c r="Y171" s="379"/>
      <c r="Z171" s="379"/>
    </row>
    <row r="172" spans="1:26" ht="18" customHeight="1">
      <c r="A172" s="378"/>
      <c r="B172" s="383"/>
      <c r="C172" s="378"/>
      <c r="D172" s="378"/>
      <c r="E172" s="378"/>
      <c r="F172" s="345"/>
      <c r="G172" s="345"/>
      <c r="H172" s="345"/>
      <c r="I172" s="345"/>
      <c r="J172" s="345"/>
      <c r="K172" s="345"/>
      <c r="L172" s="345"/>
      <c r="M172" s="345"/>
      <c r="N172" s="345"/>
      <c r="O172" s="345"/>
      <c r="P172" s="345"/>
      <c r="Q172" s="345"/>
      <c r="R172" s="345"/>
      <c r="S172" s="345"/>
      <c r="T172" s="345"/>
      <c r="U172" s="345"/>
      <c r="V172" s="378"/>
      <c r="W172" s="378"/>
      <c r="X172" s="378"/>
      <c r="Y172" s="379"/>
      <c r="Z172" s="379"/>
    </row>
    <row r="173" spans="1:26" ht="18" customHeight="1">
      <c r="A173" s="378"/>
      <c r="B173" s="383"/>
      <c r="C173" s="378"/>
      <c r="D173" s="378"/>
      <c r="E173" s="378"/>
      <c r="F173" s="345"/>
      <c r="G173" s="345"/>
      <c r="H173" s="345"/>
      <c r="I173" s="345"/>
      <c r="J173" s="345"/>
      <c r="K173" s="345"/>
      <c r="L173" s="345"/>
      <c r="M173" s="345"/>
      <c r="N173" s="345"/>
      <c r="O173" s="345"/>
      <c r="P173" s="345"/>
      <c r="Q173" s="345"/>
      <c r="R173" s="345"/>
      <c r="S173" s="345"/>
      <c r="T173" s="345"/>
      <c r="U173" s="345"/>
      <c r="V173" s="378"/>
      <c r="W173" s="378"/>
      <c r="X173" s="378"/>
      <c r="Y173" s="379"/>
      <c r="Z173" s="379"/>
    </row>
    <row r="174" spans="1:26" ht="18" customHeight="1">
      <c r="A174" s="378"/>
      <c r="B174" s="383"/>
      <c r="C174" s="378"/>
      <c r="D174" s="378"/>
      <c r="E174" s="378"/>
      <c r="F174" s="345"/>
      <c r="G174" s="345"/>
      <c r="H174" s="345"/>
      <c r="I174" s="345"/>
      <c r="J174" s="345"/>
      <c r="K174" s="345"/>
      <c r="L174" s="345"/>
      <c r="M174" s="345"/>
      <c r="N174" s="345"/>
      <c r="O174" s="345"/>
      <c r="P174" s="345"/>
      <c r="Q174" s="345"/>
      <c r="R174" s="345"/>
      <c r="S174" s="345"/>
      <c r="T174" s="345"/>
      <c r="U174" s="345"/>
      <c r="V174" s="378"/>
      <c r="W174" s="378"/>
      <c r="X174" s="378"/>
      <c r="Y174" s="379"/>
      <c r="Z174" s="379"/>
    </row>
    <row r="175" spans="1:26" ht="18" customHeight="1">
      <c r="A175" s="378"/>
      <c r="B175" s="383"/>
      <c r="C175" s="378"/>
      <c r="D175" s="378"/>
      <c r="E175" s="378"/>
      <c r="F175" s="345"/>
      <c r="G175" s="345"/>
      <c r="H175" s="345"/>
      <c r="I175" s="345"/>
      <c r="J175" s="345"/>
      <c r="K175" s="345"/>
      <c r="L175" s="345"/>
      <c r="M175" s="345"/>
      <c r="N175" s="345"/>
      <c r="O175" s="345"/>
      <c r="P175" s="345"/>
      <c r="Q175" s="345"/>
      <c r="R175" s="345"/>
      <c r="S175" s="345"/>
      <c r="T175" s="345"/>
      <c r="U175" s="345"/>
      <c r="V175" s="378"/>
      <c r="W175" s="378"/>
      <c r="X175" s="378"/>
      <c r="Y175" s="379"/>
      <c r="Z175" s="379"/>
    </row>
    <row r="176" spans="1:26" ht="18" customHeight="1">
      <c r="A176" s="378"/>
      <c r="B176" s="383"/>
      <c r="C176" s="378"/>
      <c r="D176" s="378"/>
      <c r="E176" s="378"/>
      <c r="F176" s="345"/>
      <c r="G176" s="345"/>
      <c r="H176" s="345"/>
      <c r="I176" s="345"/>
      <c r="J176" s="345"/>
      <c r="K176" s="345"/>
      <c r="L176" s="345"/>
      <c r="M176" s="345"/>
      <c r="N176" s="345"/>
      <c r="O176" s="345"/>
      <c r="P176" s="345"/>
      <c r="Q176" s="345"/>
      <c r="R176" s="345"/>
      <c r="S176" s="345"/>
      <c r="T176" s="345"/>
      <c r="U176" s="345"/>
      <c r="V176" s="378"/>
      <c r="W176" s="378"/>
      <c r="X176" s="378"/>
      <c r="Y176" s="379"/>
      <c r="Z176" s="379"/>
    </row>
    <row r="177" spans="1:26" ht="18" customHeight="1">
      <c r="A177" s="378"/>
      <c r="B177" s="383"/>
      <c r="C177" s="378"/>
      <c r="D177" s="378"/>
      <c r="E177" s="378"/>
      <c r="F177" s="345"/>
      <c r="G177" s="345"/>
      <c r="H177" s="345"/>
      <c r="I177" s="345"/>
      <c r="J177" s="345"/>
      <c r="K177" s="345"/>
      <c r="L177" s="345"/>
      <c r="M177" s="345"/>
      <c r="N177" s="345"/>
      <c r="O177" s="345"/>
      <c r="P177" s="345"/>
      <c r="Q177" s="345"/>
      <c r="R177" s="345"/>
      <c r="S177" s="345"/>
      <c r="T177" s="345"/>
      <c r="U177" s="345"/>
      <c r="V177" s="378"/>
      <c r="W177" s="378"/>
      <c r="X177" s="378"/>
      <c r="Y177" s="379"/>
      <c r="Z177" s="379"/>
    </row>
    <row r="178" spans="1:26" ht="18" customHeight="1">
      <c r="A178" s="378"/>
      <c r="B178" s="383"/>
      <c r="C178" s="378"/>
      <c r="D178" s="378"/>
      <c r="E178" s="378"/>
      <c r="F178" s="345"/>
      <c r="G178" s="345"/>
      <c r="H178" s="345"/>
      <c r="I178" s="345"/>
      <c r="J178" s="345"/>
      <c r="K178" s="345"/>
      <c r="L178" s="345"/>
      <c r="M178" s="345"/>
      <c r="N178" s="345"/>
      <c r="O178" s="345"/>
      <c r="P178" s="345"/>
      <c r="Q178" s="345"/>
      <c r="R178" s="345"/>
      <c r="S178" s="345"/>
      <c r="T178" s="345"/>
      <c r="U178" s="345"/>
      <c r="V178" s="378"/>
      <c r="W178" s="378"/>
      <c r="X178" s="378"/>
      <c r="Y178" s="379"/>
      <c r="Z178" s="379"/>
    </row>
    <row r="179" spans="1:26" ht="18" customHeight="1">
      <c r="A179" s="378"/>
      <c r="B179" s="383"/>
      <c r="C179" s="378"/>
      <c r="D179" s="378"/>
      <c r="E179" s="378"/>
      <c r="F179" s="345"/>
      <c r="G179" s="345"/>
      <c r="H179" s="345"/>
      <c r="I179" s="345"/>
      <c r="J179" s="345"/>
      <c r="K179" s="345"/>
      <c r="L179" s="345"/>
      <c r="M179" s="345"/>
      <c r="N179" s="345"/>
      <c r="O179" s="345"/>
      <c r="P179" s="345"/>
      <c r="Q179" s="345"/>
      <c r="R179" s="345"/>
      <c r="S179" s="345"/>
      <c r="T179" s="345"/>
      <c r="U179" s="345"/>
      <c r="V179" s="378"/>
      <c r="W179" s="378"/>
      <c r="X179" s="378"/>
      <c r="Y179" s="379"/>
      <c r="Z179" s="379"/>
    </row>
    <row r="180" spans="1:26" ht="18" customHeight="1">
      <c r="A180" s="378"/>
      <c r="B180" s="383"/>
      <c r="C180" s="378"/>
      <c r="D180" s="378"/>
      <c r="E180" s="378"/>
      <c r="F180" s="345"/>
      <c r="G180" s="345"/>
      <c r="H180" s="345"/>
      <c r="I180" s="345"/>
      <c r="J180" s="345"/>
      <c r="K180" s="345"/>
      <c r="L180" s="345"/>
      <c r="M180" s="345"/>
      <c r="N180" s="345"/>
      <c r="O180" s="345"/>
      <c r="P180" s="345"/>
      <c r="Q180" s="345"/>
      <c r="R180" s="345"/>
      <c r="S180" s="345"/>
      <c r="T180" s="345"/>
      <c r="U180" s="345"/>
      <c r="V180" s="378"/>
      <c r="W180" s="378"/>
      <c r="X180" s="378"/>
      <c r="Y180" s="379"/>
      <c r="Z180" s="379"/>
    </row>
    <row r="181" spans="1:26" ht="18" customHeight="1">
      <c r="A181" s="378"/>
      <c r="B181" s="383"/>
      <c r="C181" s="378"/>
      <c r="D181" s="378"/>
      <c r="E181" s="378"/>
      <c r="F181" s="345"/>
      <c r="G181" s="345"/>
      <c r="H181" s="345"/>
      <c r="I181" s="345"/>
      <c r="J181" s="345"/>
      <c r="K181" s="345"/>
      <c r="L181" s="345"/>
      <c r="M181" s="345"/>
      <c r="N181" s="345"/>
      <c r="O181" s="345"/>
      <c r="P181" s="345"/>
      <c r="Q181" s="345"/>
      <c r="R181" s="345"/>
      <c r="S181" s="345"/>
      <c r="T181" s="345"/>
      <c r="U181" s="345"/>
      <c r="V181" s="378"/>
      <c r="W181" s="378"/>
      <c r="X181" s="378"/>
      <c r="Y181" s="379"/>
      <c r="Z181" s="379"/>
    </row>
    <row r="182" spans="1:26" ht="18" customHeight="1">
      <c r="A182" s="378"/>
      <c r="B182" s="383"/>
      <c r="C182" s="378"/>
      <c r="D182" s="378"/>
      <c r="E182" s="378"/>
      <c r="F182" s="345"/>
      <c r="G182" s="345"/>
      <c r="H182" s="345"/>
      <c r="I182" s="345"/>
      <c r="J182" s="345"/>
      <c r="K182" s="345"/>
      <c r="L182" s="345"/>
      <c r="M182" s="345"/>
      <c r="N182" s="345"/>
      <c r="O182" s="345"/>
      <c r="P182" s="345"/>
      <c r="Q182" s="345"/>
      <c r="R182" s="345"/>
      <c r="S182" s="345"/>
      <c r="T182" s="345"/>
      <c r="U182" s="345"/>
      <c r="V182" s="378"/>
      <c r="W182" s="378"/>
      <c r="X182" s="378"/>
      <c r="Y182" s="379"/>
      <c r="Z182" s="379"/>
    </row>
    <row r="183" spans="1:26" ht="18" customHeight="1">
      <c r="A183" s="378"/>
      <c r="B183" s="383"/>
      <c r="C183" s="378"/>
      <c r="D183" s="378"/>
      <c r="E183" s="378"/>
      <c r="F183" s="345"/>
      <c r="G183" s="345"/>
      <c r="H183" s="345"/>
      <c r="I183" s="345"/>
      <c r="J183" s="345"/>
      <c r="K183" s="345"/>
      <c r="L183" s="345"/>
      <c r="M183" s="345"/>
      <c r="N183" s="345"/>
      <c r="O183" s="345"/>
      <c r="P183" s="345"/>
      <c r="Q183" s="345"/>
      <c r="R183" s="345"/>
      <c r="S183" s="345"/>
      <c r="T183" s="345"/>
      <c r="U183" s="345"/>
      <c r="V183" s="378"/>
      <c r="W183" s="378"/>
      <c r="X183" s="378"/>
      <c r="Y183" s="379"/>
      <c r="Z183" s="379"/>
    </row>
    <row r="184" spans="1:26" ht="18" customHeight="1">
      <c r="A184" s="378"/>
      <c r="B184" s="383"/>
      <c r="C184" s="378"/>
      <c r="D184" s="378"/>
      <c r="E184" s="378"/>
      <c r="F184" s="345"/>
      <c r="G184" s="345"/>
      <c r="H184" s="345"/>
      <c r="I184" s="345"/>
      <c r="J184" s="345"/>
      <c r="K184" s="345"/>
      <c r="L184" s="345"/>
      <c r="M184" s="345"/>
      <c r="N184" s="345"/>
      <c r="O184" s="345"/>
      <c r="P184" s="345"/>
      <c r="Q184" s="345"/>
      <c r="R184" s="345"/>
      <c r="S184" s="345"/>
      <c r="T184" s="345"/>
      <c r="U184" s="345"/>
      <c r="V184" s="378"/>
      <c r="W184" s="378"/>
      <c r="X184" s="378"/>
      <c r="Y184" s="379"/>
      <c r="Z184" s="379"/>
    </row>
    <row r="185" spans="1:26" ht="18" customHeight="1">
      <c r="A185" s="378"/>
      <c r="B185" s="383"/>
      <c r="C185" s="378"/>
      <c r="D185" s="378"/>
      <c r="E185" s="378"/>
      <c r="F185" s="345"/>
      <c r="G185" s="345"/>
      <c r="H185" s="345"/>
      <c r="I185" s="345"/>
      <c r="J185" s="345"/>
      <c r="K185" s="345"/>
      <c r="L185" s="345"/>
      <c r="M185" s="345"/>
      <c r="N185" s="345"/>
      <c r="O185" s="345"/>
      <c r="P185" s="345"/>
      <c r="Q185" s="345"/>
      <c r="R185" s="345"/>
      <c r="S185" s="345"/>
      <c r="T185" s="345"/>
      <c r="U185" s="345"/>
      <c r="V185" s="378"/>
      <c r="W185" s="378"/>
      <c r="X185" s="378"/>
      <c r="Y185" s="379"/>
      <c r="Z185" s="379"/>
    </row>
    <row r="186" spans="1:26" ht="18" customHeight="1">
      <c r="A186" s="378"/>
      <c r="B186" s="383"/>
      <c r="C186" s="378"/>
      <c r="D186" s="378"/>
      <c r="E186" s="378"/>
      <c r="F186" s="345"/>
      <c r="G186" s="345"/>
      <c r="H186" s="345"/>
      <c r="I186" s="345"/>
      <c r="J186" s="345"/>
      <c r="K186" s="345"/>
      <c r="L186" s="345"/>
      <c r="M186" s="345"/>
      <c r="N186" s="345"/>
      <c r="O186" s="345"/>
      <c r="P186" s="345"/>
      <c r="Q186" s="345"/>
      <c r="R186" s="345"/>
      <c r="S186" s="345"/>
      <c r="T186" s="345"/>
      <c r="U186" s="345"/>
      <c r="V186" s="378"/>
      <c r="W186" s="378"/>
      <c r="X186" s="378"/>
      <c r="Y186" s="379"/>
      <c r="Z186" s="379"/>
    </row>
    <row r="187" spans="1:26" ht="18" customHeight="1">
      <c r="A187" s="378"/>
      <c r="B187" s="383"/>
      <c r="C187" s="378"/>
      <c r="D187" s="378"/>
      <c r="E187" s="378"/>
      <c r="F187" s="345"/>
      <c r="G187" s="345"/>
      <c r="H187" s="345"/>
      <c r="I187" s="345"/>
      <c r="J187" s="345"/>
      <c r="K187" s="345"/>
      <c r="L187" s="345"/>
      <c r="M187" s="345"/>
      <c r="N187" s="345"/>
      <c r="O187" s="345"/>
      <c r="P187" s="345"/>
      <c r="Q187" s="345"/>
      <c r="R187" s="345"/>
      <c r="S187" s="345"/>
      <c r="T187" s="345"/>
      <c r="U187" s="345"/>
      <c r="V187" s="378"/>
      <c r="W187" s="378"/>
      <c r="X187" s="378"/>
      <c r="Y187" s="379"/>
      <c r="Z187" s="379"/>
    </row>
    <row r="188" spans="1:26" ht="18" customHeight="1">
      <c r="A188" s="378"/>
      <c r="B188" s="383"/>
      <c r="C188" s="378"/>
      <c r="D188" s="378"/>
      <c r="E188" s="378"/>
      <c r="F188" s="345"/>
      <c r="G188" s="345"/>
      <c r="H188" s="345"/>
      <c r="I188" s="345"/>
      <c r="J188" s="345"/>
      <c r="K188" s="345"/>
      <c r="L188" s="345"/>
      <c r="M188" s="345"/>
      <c r="N188" s="345"/>
      <c r="O188" s="345"/>
      <c r="P188" s="345"/>
      <c r="Q188" s="345"/>
      <c r="R188" s="345"/>
      <c r="S188" s="345"/>
      <c r="T188" s="345"/>
      <c r="U188" s="345"/>
      <c r="V188" s="378"/>
      <c r="W188" s="378"/>
      <c r="X188" s="378"/>
      <c r="Y188" s="379"/>
      <c r="Z188" s="379"/>
    </row>
    <row r="189" spans="1:26" ht="18" customHeight="1">
      <c r="A189" s="378"/>
      <c r="B189" s="383"/>
      <c r="C189" s="378"/>
      <c r="D189" s="378"/>
      <c r="E189" s="378"/>
      <c r="F189" s="345"/>
      <c r="G189" s="345"/>
      <c r="H189" s="345"/>
      <c r="I189" s="345"/>
      <c r="J189" s="345"/>
      <c r="K189" s="345"/>
      <c r="L189" s="345"/>
      <c r="M189" s="345"/>
      <c r="N189" s="345"/>
      <c r="O189" s="345"/>
      <c r="P189" s="345"/>
      <c r="Q189" s="345"/>
      <c r="R189" s="345"/>
      <c r="S189" s="345"/>
      <c r="T189" s="345"/>
      <c r="U189" s="345"/>
      <c r="V189" s="378"/>
      <c r="W189" s="378"/>
      <c r="X189" s="378"/>
      <c r="Y189" s="379"/>
      <c r="Z189" s="379"/>
    </row>
    <row r="190" spans="1:26" ht="18" customHeight="1">
      <c r="A190" s="378"/>
      <c r="B190" s="383"/>
      <c r="C190" s="378"/>
      <c r="D190" s="378"/>
      <c r="E190" s="378"/>
      <c r="F190" s="345"/>
      <c r="G190" s="345"/>
      <c r="H190" s="345"/>
      <c r="I190" s="345"/>
      <c r="J190" s="345"/>
      <c r="K190" s="345"/>
      <c r="L190" s="345"/>
      <c r="M190" s="345"/>
      <c r="N190" s="345"/>
      <c r="O190" s="345"/>
      <c r="P190" s="345"/>
      <c r="Q190" s="345"/>
      <c r="R190" s="345"/>
      <c r="S190" s="345"/>
      <c r="T190" s="345"/>
      <c r="U190" s="345"/>
      <c r="V190" s="378"/>
      <c r="W190" s="378"/>
      <c r="X190" s="378"/>
      <c r="Y190" s="379"/>
      <c r="Z190" s="379"/>
    </row>
    <row r="191" spans="1:26" ht="18" customHeight="1">
      <c r="A191" s="378"/>
      <c r="B191" s="383"/>
      <c r="C191" s="378"/>
      <c r="D191" s="378"/>
      <c r="E191" s="378"/>
      <c r="F191" s="345"/>
      <c r="G191" s="345"/>
      <c r="H191" s="345"/>
      <c r="I191" s="345"/>
      <c r="J191" s="345"/>
      <c r="K191" s="345"/>
      <c r="L191" s="345"/>
      <c r="M191" s="345"/>
      <c r="N191" s="345"/>
      <c r="O191" s="345"/>
      <c r="P191" s="345"/>
      <c r="Q191" s="345"/>
      <c r="R191" s="345"/>
      <c r="S191" s="345"/>
      <c r="T191" s="345"/>
      <c r="U191" s="345"/>
      <c r="V191" s="378"/>
      <c r="W191" s="378"/>
      <c r="X191" s="378"/>
      <c r="Y191" s="379"/>
      <c r="Z191" s="379"/>
    </row>
    <row r="192" spans="1:26" ht="18" customHeight="1">
      <c r="A192" s="378"/>
      <c r="B192" s="383"/>
      <c r="C192" s="378"/>
      <c r="D192" s="378"/>
      <c r="E192" s="378"/>
      <c r="F192" s="345"/>
      <c r="G192" s="345"/>
      <c r="H192" s="345"/>
      <c r="I192" s="345"/>
      <c r="J192" s="345"/>
      <c r="K192" s="345"/>
      <c r="L192" s="345"/>
      <c r="M192" s="345"/>
      <c r="N192" s="345"/>
      <c r="O192" s="345"/>
      <c r="P192" s="345"/>
      <c r="Q192" s="345"/>
      <c r="R192" s="345"/>
      <c r="S192" s="345"/>
      <c r="T192" s="345"/>
      <c r="U192" s="345"/>
      <c r="V192" s="378"/>
      <c r="W192" s="378"/>
      <c r="X192" s="378"/>
      <c r="Y192" s="379"/>
      <c r="Z192" s="379"/>
    </row>
    <row r="193" spans="1:26" ht="18" customHeight="1">
      <c r="A193" s="378"/>
      <c r="B193" s="383"/>
      <c r="C193" s="378"/>
      <c r="D193" s="378"/>
      <c r="E193" s="378"/>
      <c r="F193" s="345"/>
      <c r="G193" s="345"/>
      <c r="H193" s="345"/>
      <c r="I193" s="345"/>
      <c r="J193" s="345"/>
      <c r="K193" s="345"/>
      <c r="L193" s="345"/>
      <c r="M193" s="345"/>
      <c r="N193" s="345"/>
      <c r="O193" s="345"/>
      <c r="P193" s="345"/>
      <c r="Q193" s="345"/>
      <c r="R193" s="345"/>
      <c r="S193" s="345"/>
      <c r="T193" s="345"/>
      <c r="U193" s="345"/>
      <c r="V193" s="378"/>
      <c r="W193" s="378"/>
      <c r="X193" s="378"/>
      <c r="Y193" s="379"/>
      <c r="Z193" s="379"/>
    </row>
    <row r="194" spans="1:26" ht="18" customHeight="1">
      <c r="A194" s="378"/>
      <c r="B194" s="383"/>
      <c r="C194" s="378"/>
      <c r="D194" s="378"/>
      <c r="E194" s="378"/>
      <c r="F194" s="345"/>
      <c r="G194" s="345"/>
      <c r="H194" s="345"/>
      <c r="I194" s="345"/>
      <c r="J194" s="345"/>
      <c r="K194" s="345"/>
      <c r="L194" s="345"/>
      <c r="M194" s="345"/>
      <c r="N194" s="345"/>
      <c r="O194" s="345"/>
      <c r="P194" s="345"/>
      <c r="Q194" s="345"/>
      <c r="R194" s="345"/>
      <c r="S194" s="345"/>
      <c r="T194" s="345"/>
      <c r="U194" s="345"/>
      <c r="V194" s="378"/>
      <c r="W194" s="378"/>
      <c r="X194" s="378"/>
      <c r="Y194" s="379"/>
      <c r="Z194" s="379"/>
    </row>
    <row r="195" spans="1:26" ht="18" customHeight="1">
      <c r="A195" s="378"/>
      <c r="B195" s="383"/>
      <c r="C195" s="378"/>
      <c r="D195" s="378"/>
      <c r="E195" s="378"/>
      <c r="F195" s="345"/>
      <c r="G195" s="345"/>
      <c r="H195" s="345"/>
      <c r="I195" s="345"/>
      <c r="J195" s="345"/>
      <c r="K195" s="345"/>
      <c r="L195" s="345"/>
      <c r="M195" s="345"/>
      <c r="N195" s="345"/>
      <c r="O195" s="345"/>
      <c r="P195" s="345"/>
      <c r="Q195" s="345"/>
      <c r="R195" s="345"/>
      <c r="S195" s="345"/>
      <c r="T195" s="345"/>
      <c r="U195" s="345"/>
      <c r="V195" s="378"/>
      <c r="W195" s="378"/>
      <c r="X195" s="378"/>
      <c r="Y195" s="379"/>
      <c r="Z195" s="379"/>
    </row>
    <row r="196" spans="1:26" ht="18" customHeight="1">
      <c r="A196" s="378"/>
      <c r="B196" s="383"/>
      <c r="C196" s="378"/>
      <c r="D196" s="378"/>
      <c r="E196" s="378"/>
      <c r="F196" s="345"/>
      <c r="G196" s="345"/>
      <c r="H196" s="345"/>
      <c r="I196" s="345"/>
      <c r="J196" s="345"/>
      <c r="K196" s="345"/>
      <c r="L196" s="345"/>
      <c r="M196" s="345"/>
      <c r="N196" s="345"/>
      <c r="O196" s="345"/>
      <c r="P196" s="345"/>
      <c r="Q196" s="345"/>
      <c r="R196" s="345"/>
      <c r="S196" s="345"/>
      <c r="T196" s="345"/>
      <c r="U196" s="345"/>
      <c r="V196" s="378"/>
      <c r="W196" s="378"/>
      <c r="X196" s="378"/>
      <c r="Y196" s="379"/>
      <c r="Z196" s="379"/>
    </row>
    <row r="197" spans="1:26" ht="18" customHeight="1">
      <c r="A197" s="378"/>
      <c r="B197" s="383"/>
      <c r="C197" s="378"/>
      <c r="D197" s="378"/>
      <c r="E197" s="378"/>
      <c r="F197" s="345"/>
      <c r="G197" s="345"/>
      <c r="H197" s="345"/>
      <c r="I197" s="345"/>
      <c r="J197" s="345"/>
      <c r="K197" s="345"/>
      <c r="L197" s="345"/>
      <c r="M197" s="345"/>
      <c r="N197" s="345"/>
      <c r="O197" s="345"/>
      <c r="P197" s="345"/>
      <c r="Q197" s="345"/>
      <c r="R197" s="345"/>
      <c r="S197" s="345"/>
      <c r="T197" s="345"/>
      <c r="U197" s="345"/>
      <c r="V197" s="378"/>
      <c r="W197" s="378"/>
      <c r="X197" s="378"/>
      <c r="Y197" s="379"/>
      <c r="Z197" s="379"/>
    </row>
    <row r="198" spans="1:26" ht="18" customHeight="1">
      <c r="A198" s="378"/>
      <c r="B198" s="383"/>
      <c r="C198" s="378"/>
      <c r="D198" s="378"/>
      <c r="E198" s="378"/>
      <c r="F198" s="345"/>
      <c r="G198" s="345"/>
      <c r="H198" s="345"/>
      <c r="I198" s="345"/>
      <c r="J198" s="345"/>
      <c r="K198" s="345"/>
      <c r="L198" s="345"/>
      <c r="M198" s="345"/>
      <c r="N198" s="345"/>
      <c r="O198" s="345"/>
      <c r="P198" s="345"/>
      <c r="Q198" s="345"/>
      <c r="R198" s="345"/>
      <c r="S198" s="345"/>
      <c r="T198" s="345"/>
      <c r="U198" s="345"/>
      <c r="V198" s="378"/>
      <c r="W198" s="378"/>
      <c r="X198" s="378"/>
      <c r="Y198" s="379"/>
      <c r="Z198" s="379"/>
    </row>
    <row r="199" spans="1:26" ht="18" customHeight="1">
      <c r="A199" s="378"/>
      <c r="B199" s="383"/>
      <c r="C199" s="378"/>
      <c r="D199" s="378"/>
      <c r="E199" s="378"/>
      <c r="F199" s="345"/>
      <c r="G199" s="345"/>
      <c r="H199" s="345"/>
      <c r="I199" s="345"/>
      <c r="J199" s="345"/>
      <c r="K199" s="345"/>
      <c r="L199" s="345"/>
      <c r="M199" s="345"/>
      <c r="N199" s="345"/>
      <c r="O199" s="345"/>
      <c r="P199" s="345"/>
      <c r="Q199" s="345"/>
      <c r="R199" s="345"/>
      <c r="S199" s="345"/>
      <c r="T199" s="345"/>
      <c r="U199" s="345"/>
      <c r="V199" s="378"/>
      <c r="W199" s="378"/>
      <c r="X199" s="378"/>
      <c r="Y199" s="379"/>
      <c r="Z199" s="379"/>
    </row>
    <row r="200" spans="1:26" ht="18" customHeight="1">
      <c r="A200" s="378"/>
      <c r="B200" s="383"/>
      <c r="C200" s="378"/>
      <c r="D200" s="378"/>
      <c r="E200" s="378"/>
      <c r="F200" s="345"/>
      <c r="G200" s="345"/>
      <c r="H200" s="345"/>
      <c r="I200" s="345"/>
      <c r="J200" s="345"/>
      <c r="K200" s="345"/>
      <c r="L200" s="345"/>
      <c r="M200" s="345"/>
      <c r="N200" s="345"/>
      <c r="O200" s="345"/>
      <c r="P200" s="345"/>
      <c r="Q200" s="345"/>
      <c r="R200" s="345"/>
      <c r="S200" s="345"/>
      <c r="T200" s="345"/>
      <c r="U200" s="345"/>
      <c r="V200" s="378"/>
      <c r="W200" s="378"/>
      <c r="X200" s="378"/>
      <c r="Y200" s="379"/>
      <c r="Z200" s="379"/>
    </row>
    <row r="201" spans="1:26" ht="18" customHeight="1">
      <c r="A201" s="378"/>
      <c r="B201" s="383"/>
      <c r="C201" s="378"/>
      <c r="D201" s="378"/>
      <c r="E201" s="378"/>
      <c r="F201" s="345"/>
      <c r="G201" s="345"/>
      <c r="H201" s="345"/>
      <c r="I201" s="345"/>
      <c r="J201" s="345"/>
      <c r="K201" s="345"/>
      <c r="L201" s="345"/>
      <c r="M201" s="345"/>
      <c r="N201" s="345"/>
      <c r="O201" s="345"/>
      <c r="P201" s="345"/>
      <c r="Q201" s="345"/>
      <c r="R201" s="345"/>
      <c r="S201" s="345"/>
      <c r="T201" s="345"/>
      <c r="U201" s="345"/>
      <c r="V201" s="378"/>
      <c r="W201" s="378"/>
      <c r="X201" s="378"/>
      <c r="Y201" s="379"/>
      <c r="Z201" s="379"/>
    </row>
    <row r="202" spans="1:26" ht="18" customHeight="1">
      <c r="A202" s="378"/>
      <c r="B202" s="383"/>
      <c r="C202" s="378"/>
      <c r="D202" s="378"/>
      <c r="E202" s="378"/>
      <c r="F202" s="345"/>
      <c r="G202" s="345"/>
      <c r="H202" s="345"/>
      <c r="I202" s="345"/>
      <c r="J202" s="345"/>
      <c r="K202" s="345"/>
      <c r="L202" s="345"/>
      <c r="M202" s="345"/>
      <c r="N202" s="345"/>
      <c r="O202" s="345"/>
      <c r="P202" s="345"/>
      <c r="Q202" s="345"/>
      <c r="R202" s="345"/>
      <c r="S202" s="345"/>
      <c r="T202" s="345"/>
      <c r="U202" s="345"/>
      <c r="V202" s="378"/>
      <c r="W202" s="378"/>
      <c r="X202" s="378"/>
      <c r="Y202" s="379"/>
      <c r="Z202" s="379"/>
    </row>
    <row r="203" spans="1:26" ht="18" customHeight="1">
      <c r="A203" s="378"/>
      <c r="B203" s="383"/>
      <c r="C203" s="378"/>
      <c r="D203" s="378"/>
      <c r="E203" s="378"/>
      <c r="F203" s="345"/>
      <c r="G203" s="345"/>
      <c r="H203" s="345"/>
      <c r="I203" s="345"/>
      <c r="J203" s="345"/>
      <c r="K203" s="345"/>
      <c r="L203" s="345"/>
      <c r="M203" s="345"/>
      <c r="N203" s="345"/>
      <c r="O203" s="345"/>
      <c r="P203" s="345"/>
      <c r="Q203" s="345"/>
      <c r="R203" s="345"/>
      <c r="S203" s="345"/>
      <c r="T203" s="345"/>
      <c r="U203" s="345"/>
      <c r="V203" s="378"/>
      <c r="W203" s="378"/>
      <c r="X203" s="378"/>
      <c r="Y203" s="379"/>
      <c r="Z203" s="379"/>
    </row>
    <row r="204" spans="1:26" ht="18" customHeight="1">
      <c r="A204" s="378"/>
      <c r="B204" s="383"/>
      <c r="C204" s="378"/>
      <c r="D204" s="378"/>
      <c r="E204" s="378"/>
      <c r="F204" s="345"/>
      <c r="G204" s="345"/>
      <c r="H204" s="345"/>
      <c r="I204" s="345"/>
      <c r="J204" s="345"/>
      <c r="K204" s="345"/>
      <c r="L204" s="345"/>
      <c r="M204" s="345"/>
      <c r="N204" s="345"/>
      <c r="O204" s="345"/>
      <c r="P204" s="345"/>
      <c r="Q204" s="345"/>
      <c r="R204" s="345"/>
      <c r="S204" s="345"/>
      <c r="T204" s="345"/>
      <c r="U204" s="345"/>
      <c r="V204" s="378"/>
      <c r="W204" s="378"/>
      <c r="X204" s="378"/>
      <c r="Y204" s="379"/>
      <c r="Z204" s="379"/>
    </row>
    <row r="205" spans="1:26" ht="18" customHeight="1">
      <c r="A205" s="378"/>
      <c r="B205" s="383"/>
      <c r="C205" s="378"/>
      <c r="D205" s="378"/>
      <c r="E205" s="378"/>
      <c r="F205" s="345"/>
      <c r="G205" s="345"/>
      <c r="H205" s="345"/>
      <c r="I205" s="345"/>
      <c r="J205" s="345"/>
      <c r="K205" s="345"/>
      <c r="L205" s="345"/>
      <c r="M205" s="345"/>
      <c r="N205" s="345"/>
      <c r="O205" s="345"/>
      <c r="P205" s="345"/>
      <c r="Q205" s="345"/>
      <c r="R205" s="345"/>
      <c r="S205" s="345"/>
      <c r="T205" s="345"/>
      <c r="U205" s="345"/>
      <c r="V205" s="378"/>
      <c r="W205" s="378"/>
      <c r="X205" s="378"/>
      <c r="Y205" s="379"/>
      <c r="Z205" s="379"/>
    </row>
    <row r="206" spans="1:26" ht="18" customHeight="1">
      <c r="A206" s="378"/>
      <c r="B206" s="383"/>
      <c r="C206" s="378"/>
      <c r="D206" s="378"/>
      <c r="E206" s="378"/>
      <c r="F206" s="345"/>
      <c r="G206" s="345"/>
      <c r="H206" s="345"/>
      <c r="I206" s="345"/>
      <c r="J206" s="345"/>
      <c r="K206" s="345"/>
      <c r="L206" s="345"/>
      <c r="M206" s="345"/>
      <c r="N206" s="345"/>
      <c r="O206" s="345"/>
      <c r="P206" s="345"/>
      <c r="Q206" s="345"/>
      <c r="R206" s="345"/>
      <c r="S206" s="345"/>
      <c r="T206" s="345"/>
      <c r="U206" s="345"/>
      <c r="V206" s="378"/>
      <c r="W206" s="378"/>
      <c r="X206" s="378"/>
      <c r="Y206" s="379"/>
      <c r="Z206" s="379"/>
    </row>
    <row r="207" spans="1:26" ht="18" customHeight="1">
      <c r="A207" s="378"/>
      <c r="B207" s="383"/>
      <c r="C207" s="378"/>
      <c r="D207" s="378"/>
      <c r="E207" s="378"/>
      <c r="F207" s="345"/>
      <c r="G207" s="345"/>
      <c r="H207" s="345"/>
      <c r="I207" s="345"/>
      <c r="J207" s="345"/>
      <c r="K207" s="345"/>
      <c r="L207" s="345"/>
      <c r="M207" s="345"/>
      <c r="N207" s="345"/>
      <c r="O207" s="345"/>
      <c r="P207" s="345"/>
      <c r="Q207" s="345"/>
      <c r="R207" s="345"/>
      <c r="S207" s="345"/>
      <c r="T207" s="345"/>
      <c r="U207" s="345"/>
      <c r="V207" s="378"/>
      <c r="W207" s="378"/>
      <c r="X207" s="378"/>
      <c r="Y207" s="379"/>
      <c r="Z207" s="379"/>
    </row>
    <row r="208" spans="1:26" ht="18" customHeight="1">
      <c r="A208" s="378"/>
      <c r="B208" s="383"/>
      <c r="C208" s="378"/>
      <c r="D208" s="378"/>
      <c r="E208" s="378"/>
      <c r="F208" s="345"/>
      <c r="G208" s="345"/>
      <c r="H208" s="345"/>
      <c r="I208" s="345"/>
      <c r="J208" s="345"/>
      <c r="K208" s="345"/>
      <c r="L208" s="345"/>
      <c r="M208" s="345"/>
      <c r="N208" s="345"/>
      <c r="O208" s="345"/>
      <c r="P208" s="345"/>
      <c r="Q208" s="345"/>
      <c r="R208" s="345"/>
      <c r="S208" s="345"/>
      <c r="T208" s="345"/>
      <c r="U208" s="345"/>
      <c r="V208" s="378"/>
      <c r="W208" s="378"/>
      <c r="X208" s="378"/>
      <c r="Y208" s="379"/>
      <c r="Z208" s="379"/>
    </row>
    <row r="209" spans="1:26" ht="18" customHeight="1">
      <c r="A209" s="378"/>
      <c r="B209" s="383"/>
      <c r="C209" s="378"/>
      <c r="D209" s="378"/>
      <c r="E209" s="378"/>
      <c r="F209" s="345"/>
      <c r="G209" s="345"/>
      <c r="H209" s="345"/>
      <c r="I209" s="345"/>
      <c r="J209" s="345"/>
      <c r="K209" s="345"/>
      <c r="L209" s="345"/>
      <c r="M209" s="345"/>
      <c r="N209" s="345"/>
      <c r="O209" s="345"/>
      <c r="P209" s="345"/>
      <c r="Q209" s="345"/>
      <c r="R209" s="345"/>
      <c r="S209" s="345"/>
      <c r="T209" s="345"/>
      <c r="U209" s="345"/>
      <c r="V209" s="378"/>
      <c r="W209" s="378"/>
      <c r="X209" s="378"/>
      <c r="Y209" s="379"/>
      <c r="Z209" s="379"/>
    </row>
    <row r="210" spans="1:26" ht="18" customHeight="1">
      <c r="A210" s="378"/>
      <c r="B210" s="383"/>
      <c r="C210" s="378"/>
      <c r="D210" s="378"/>
      <c r="E210" s="378"/>
      <c r="F210" s="345"/>
      <c r="G210" s="345"/>
      <c r="H210" s="345"/>
      <c r="I210" s="345"/>
      <c r="J210" s="345"/>
      <c r="K210" s="345"/>
      <c r="L210" s="345"/>
      <c r="M210" s="345"/>
      <c r="N210" s="345"/>
      <c r="O210" s="345"/>
      <c r="P210" s="345"/>
      <c r="Q210" s="345"/>
      <c r="R210" s="345"/>
      <c r="S210" s="345"/>
      <c r="T210" s="345"/>
      <c r="U210" s="345"/>
      <c r="V210" s="378"/>
      <c r="W210" s="378"/>
      <c r="X210" s="378"/>
      <c r="Y210" s="379"/>
      <c r="Z210" s="379"/>
    </row>
    <row r="211" spans="1:26" ht="18" customHeight="1">
      <c r="A211" s="378"/>
      <c r="B211" s="383"/>
      <c r="C211" s="378"/>
      <c r="D211" s="378"/>
      <c r="E211" s="378"/>
      <c r="F211" s="345"/>
      <c r="G211" s="345"/>
      <c r="H211" s="345"/>
      <c r="I211" s="345"/>
      <c r="J211" s="345"/>
      <c r="K211" s="345"/>
      <c r="L211" s="345"/>
      <c r="M211" s="345"/>
      <c r="N211" s="345"/>
      <c r="O211" s="345"/>
      <c r="P211" s="345"/>
      <c r="Q211" s="345"/>
      <c r="R211" s="345"/>
      <c r="S211" s="345"/>
      <c r="T211" s="345"/>
      <c r="U211" s="345"/>
      <c r="V211" s="378"/>
      <c r="W211" s="378"/>
      <c r="X211" s="378"/>
      <c r="Y211" s="379"/>
      <c r="Z211" s="379"/>
    </row>
    <row r="212" spans="1:26" ht="18" customHeight="1">
      <c r="A212" s="378"/>
      <c r="B212" s="383"/>
      <c r="C212" s="378"/>
      <c r="D212" s="378"/>
      <c r="E212" s="378"/>
      <c r="F212" s="345"/>
      <c r="G212" s="345"/>
      <c r="H212" s="345"/>
      <c r="I212" s="345"/>
      <c r="J212" s="345"/>
      <c r="K212" s="345"/>
      <c r="L212" s="345"/>
      <c r="M212" s="345"/>
      <c r="N212" s="345"/>
      <c r="O212" s="345"/>
      <c r="P212" s="345"/>
      <c r="Q212" s="345"/>
      <c r="R212" s="345"/>
      <c r="S212" s="345"/>
      <c r="T212" s="345"/>
      <c r="U212" s="345"/>
      <c r="V212" s="378"/>
      <c r="W212" s="378"/>
      <c r="X212" s="378"/>
      <c r="Y212" s="379"/>
      <c r="Z212" s="379"/>
    </row>
    <row r="213" spans="1:26" ht="18" customHeight="1">
      <c r="A213" s="378"/>
      <c r="B213" s="383"/>
      <c r="C213" s="378"/>
      <c r="D213" s="378"/>
      <c r="E213" s="378"/>
      <c r="F213" s="345"/>
      <c r="G213" s="345"/>
      <c r="H213" s="345"/>
      <c r="I213" s="345"/>
      <c r="J213" s="345"/>
      <c r="K213" s="345"/>
      <c r="L213" s="345"/>
      <c r="M213" s="345"/>
      <c r="N213" s="345"/>
      <c r="O213" s="345"/>
      <c r="P213" s="345"/>
      <c r="Q213" s="345"/>
      <c r="R213" s="345"/>
      <c r="S213" s="345"/>
      <c r="T213" s="345"/>
      <c r="U213" s="345"/>
      <c r="V213" s="378"/>
      <c r="W213" s="378"/>
      <c r="X213" s="378"/>
      <c r="Y213" s="379"/>
      <c r="Z213" s="379"/>
    </row>
    <row r="214" spans="1:26" ht="18" customHeight="1">
      <c r="A214" s="378"/>
      <c r="B214" s="383"/>
      <c r="C214" s="378"/>
      <c r="D214" s="378"/>
      <c r="E214" s="378"/>
      <c r="F214" s="345"/>
      <c r="G214" s="345"/>
      <c r="H214" s="345"/>
      <c r="I214" s="345"/>
      <c r="J214" s="345"/>
      <c r="K214" s="345"/>
      <c r="L214" s="345"/>
      <c r="M214" s="345"/>
      <c r="N214" s="345"/>
      <c r="O214" s="345"/>
      <c r="P214" s="345"/>
      <c r="Q214" s="345"/>
      <c r="R214" s="345"/>
      <c r="S214" s="345"/>
      <c r="T214" s="345"/>
      <c r="U214" s="345"/>
      <c r="V214" s="378"/>
      <c r="W214" s="378"/>
      <c r="X214" s="378"/>
      <c r="Y214" s="379"/>
      <c r="Z214" s="379"/>
    </row>
    <row r="215" spans="1:26" ht="18" customHeight="1">
      <c r="A215" s="378"/>
      <c r="B215" s="383"/>
      <c r="C215" s="378"/>
      <c r="D215" s="378"/>
      <c r="E215" s="378"/>
      <c r="F215" s="345"/>
      <c r="G215" s="345"/>
      <c r="H215" s="345"/>
      <c r="I215" s="345"/>
      <c r="J215" s="345"/>
      <c r="K215" s="345"/>
      <c r="L215" s="345"/>
      <c r="M215" s="345"/>
      <c r="N215" s="345"/>
      <c r="O215" s="345"/>
      <c r="P215" s="345"/>
      <c r="Q215" s="345"/>
      <c r="R215" s="345"/>
      <c r="S215" s="345"/>
      <c r="T215" s="345"/>
      <c r="U215" s="345"/>
      <c r="V215" s="378"/>
      <c r="W215" s="378"/>
      <c r="X215" s="378"/>
      <c r="Y215" s="379"/>
      <c r="Z215" s="379"/>
    </row>
    <row r="216" spans="1:26" ht="18" customHeight="1">
      <c r="A216" s="378"/>
      <c r="B216" s="383"/>
      <c r="C216" s="378"/>
      <c r="D216" s="378"/>
      <c r="E216" s="378"/>
      <c r="F216" s="345"/>
      <c r="G216" s="345"/>
      <c r="H216" s="345"/>
      <c r="I216" s="345"/>
      <c r="J216" s="345"/>
      <c r="K216" s="345"/>
      <c r="L216" s="345"/>
      <c r="M216" s="345"/>
      <c r="N216" s="345"/>
      <c r="O216" s="345"/>
      <c r="P216" s="345"/>
      <c r="Q216" s="345"/>
      <c r="R216" s="345"/>
      <c r="S216" s="345"/>
      <c r="T216" s="345"/>
      <c r="U216" s="345"/>
      <c r="V216" s="378"/>
      <c r="W216" s="378"/>
      <c r="X216" s="378"/>
      <c r="Y216" s="379"/>
      <c r="Z216" s="379"/>
    </row>
    <row r="217" spans="1:26" ht="18" customHeight="1">
      <c r="A217" s="378"/>
      <c r="B217" s="383"/>
      <c r="C217" s="378"/>
      <c r="D217" s="378"/>
      <c r="E217" s="378"/>
      <c r="F217" s="345"/>
      <c r="G217" s="345"/>
      <c r="H217" s="345"/>
      <c r="I217" s="345"/>
      <c r="J217" s="345"/>
      <c r="K217" s="345"/>
      <c r="L217" s="345"/>
      <c r="M217" s="345"/>
      <c r="N217" s="345"/>
      <c r="O217" s="345"/>
      <c r="P217" s="345"/>
      <c r="Q217" s="345"/>
      <c r="R217" s="345"/>
      <c r="S217" s="345"/>
      <c r="T217" s="345"/>
      <c r="U217" s="345"/>
      <c r="V217" s="378"/>
      <c r="W217" s="378"/>
      <c r="X217" s="378"/>
      <c r="Y217" s="379"/>
      <c r="Z217" s="379"/>
    </row>
    <row r="218" spans="1:26" ht="18" customHeight="1">
      <c r="A218" s="378"/>
      <c r="B218" s="383"/>
      <c r="C218" s="378"/>
      <c r="D218" s="378"/>
      <c r="E218" s="378"/>
      <c r="F218" s="345"/>
      <c r="G218" s="345"/>
      <c r="H218" s="345"/>
      <c r="I218" s="345"/>
      <c r="J218" s="345"/>
      <c r="K218" s="345"/>
      <c r="L218" s="345"/>
      <c r="M218" s="345"/>
      <c r="N218" s="345"/>
      <c r="O218" s="345"/>
      <c r="P218" s="345"/>
      <c r="Q218" s="345"/>
      <c r="R218" s="345"/>
      <c r="S218" s="345"/>
      <c r="T218" s="345"/>
      <c r="U218" s="345"/>
      <c r="V218" s="378"/>
      <c r="W218" s="378"/>
      <c r="X218" s="378"/>
      <c r="Y218" s="379"/>
      <c r="Z218" s="379"/>
    </row>
    <row r="219" spans="1:26" ht="18" customHeight="1">
      <c r="A219" s="378"/>
      <c r="B219" s="383"/>
      <c r="C219" s="378"/>
      <c r="D219" s="378"/>
      <c r="E219" s="378"/>
      <c r="F219" s="345"/>
      <c r="G219" s="345"/>
      <c r="H219" s="345"/>
      <c r="I219" s="345"/>
      <c r="J219" s="345"/>
      <c r="K219" s="345"/>
      <c r="L219" s="345"/>
      <c r="M219" s="345"/>
      <c r="N219" s="345"/>
      <c r="O219" s="345"/>
      <c r="P219" s="345"/>
      <c r="Q219" s="345"/>
      <c r="R219" s="345"/>
      <c r="S219" s="345"/>
      <c r="T219" s="345"/>
      <c r="U219" s="345"/>
      <c r="V219" s="378"/>
      <c r="W219" s="378"/>
      <c r="X219" s="378"/>
      <c r="Y219" s="379"/>
      <c r="Z219" s="379"/>
    </row>
    <row r="220" spans="1:26" ht="18" customHeight="1">
      <c r="A220" s="378"/>
      <c r="B220" s="383"/>
      <c r="C220" s="378"/>
      <c r="D220" s="378"/>
      <c r="E220" s="378"/>
      <c r="F220" s="345"/>
      <c r="G220" s="345"/>
      <c r="H220" s="345"/>
      <c r="I220" s="345"/>
      <c r="J220" s="345"/>
      <c r="K220" s="345"/>
      <c r="L220" s="345"/>
      <c r="M220" s="345"/>
      <c r="N220" s="345"/>
      <c r="O220" s="345"/>
      <c r="P220" s="345"/>
      <c r="Q220" s="345"/>
      <c r="R220" s="345"/>
      <c r="S220" s="345"/>
      <c r="T220" s="345"/>
      <c r="U220" s="345"/>
      <c r="V220" s="378"/>
      <c r="W220" s="378"/>
      <c r="X220" s="378"/>
      <c r="Y220" s="379"/>
      <c r="Z220" s="379"/>
    </row>
    <row r="221" spans="1:26" ht="18" customHeight="1">
      <c r="A221" s="378"/>
      <c r="B221" s="383"/>
      <c r="C221" s="378"/>
      <c r="D221" s="378"/>
      <c r="E221" s="378"/>
      <c r="F221" s="345"/>
      <c r="G221" s="345"/>
      <c r="H221" s="345"/>
      <c r="I221" s="345"/>
      <c r="J221" s="345"/>
      <c r="K221" s="345"/>
      <c r="L221" s="345"/>
      <c r="M221" s="345"/>
      <c r="N221" s="345"/>
      <c r="O221" s="345"/>
      <c r="P221" s="345"/>
      <c r="Q221" s="345"/>
      <c r="R221" s="345"/>
      <c r="S221" s="345"/>
      <c r="T221" s="345"/>
      <c r="U221" s="345"/>
      <c r="V221" s="378"/>
      <c r="W221" s="378"/>
      <c r="X221" s="378"/>
      <c r="Y221" s="379"/>
      <c r="Z221" s="379"/>
    </row>
    <row r="222" spans="1:26" ht="18" customHeight="1">
      <c r="A222" s="378"/>
      <c r="B222" s="383"/>
      <c r="C222" s="378"/>
      <c r="D222" s="378"/>
      <c r="E222" s="378"/>
      <c r="F222" s="345"/>
      <c r="G222" s="345"/>
      <c r="H222" s="345"/>
      <c r="I222" s="345"/>
      <c r="J222" s="345"/>
      <c r="K222" s="345"/>
      <c r="L222" s="345"/>
      <c r="M222" s="345"/>
      <c r="N222" s="345"/>
      <c r="O222" s="345"/>
      <c r="P222" s="345"/>
      <c r="Q222" s="345"/>
      <c r="R222" s="345"/>
      <c r="S222" s="345"/>
      <c r="T222" s="345"/>
      <c r="U222" s="345"/>
      <c r="V222" s="378"/>
      <c r="W222" s="378"/>
      <c r="X222" s="378"/>
      <c r="Y222" s="379"/>
      <c r="Z222" s="379"/>
    </row>
    <row r="223" spans="1:26" ht="18" customHeight="1">
      <c r="A223" s="378"/>
      <c r="B223" s="383"/>
      <c r="C223" s="378"/>
      <c r="D223" s="378"/>
      <c r="E223" s="378"/>
      <c r="F223" s="345"/>
      <c r="G223" s="345"/>
      <c r="H223" s="345"/>
      <c r="I223" s="345"/>
      <c r="J223" s="345"/>
      <c r="K223" s="345"/>
      <c r="L223" s="345"/>
      <c r="M223" s="345"/>
      <c r="N223" s="345"/>
      <c r="O223" s="345"/>
      <c r="P223" s="345"/>
      <c r="Q223" s="345"/>
      <c r="R223" s="345"/>
      <c r="S223" s="345"/>
      <c r="T223" s="345"/>
      <c r="U223" s="345"/>
      <c r="V223" s="378"/>
      <c r="W223" s="378"/>
      <c r="X223" s="378"/>
      <c r="Y223" s="379"/>
      <c r="Z223" s="379"/>
    </row>
    <row r="224" spans="1:26" ht="18" customHeight="1">
      <c r="A224" s="378"/>
      <c r="B224" s="383"/>
      <c r="C224" s="378"/>
      <c r="D224" s="378"/>
      <c r="E224" s="378"/>
      <c r="F224" s="345"/>
      <c r="G224" s="345"/>
      <c r="H224" s="345"/>
      <c r="I224" s="345"/>
      <c r="J224" s="345"/>
      <c r="K224" s="345"/>
      <c r="L224" s="345"/>
      <c r="M224" s="345"/>
      <c r="N224" s="345"/>
      <c r="O224" s="345"/>
      <c r="P224" s="345"/>
      <c r="Q224" s="345"/>
      <c r="R224" s="345"/>
      <c r="S224" s="345"/>
      <c r="T224" s="345"/>
      <c r="U224" s="345"/>
      <c r="V224" s="378"/>
      <c r="W224" s="378"/>
      <c r="X224" s="378"/>
      <c r="Y224" s="379"/>
      <c r="Z224" s="379"/>
    </row>
    <row r="225" spans="1:26" ht="18" customHeight="1">
      <c r="A225" s="378"/>
      <c r="B225" s="383"/>
      <c r="C225" s="378"/>
      <c r="D225" s="378"/>
      <c r="E225" s="378"/>
      <c r="F225" s="345"/>
      <c r="G225" s="345"/>
      <c r="H225" s="345"/>
      <c r="I225" s="345"/>
      <c r="J225" s="345"/>
      <c r="K225" s="345"/>
      <c r="L225" s="345"/>
      <c r="M225" s="345"/>
      <c r="N225" s="345"/>
      <c r="O225" s="345"/>
      <c r="P225" s="345"/>
      <c r="Q225" s="345"/>
      <c r="R225" s="345"/>
      <c r="S225" s="345"/>
      <c r="T225" s="345"/>
      <c r="U225" s="345"/>
      <c r="V225" s="378"/>
      <c r="W225" s="378"/>
      <c r="X225" s="378"/>
      <c r="Y225" s="379"/>
      <c r="Z225" s="379"/>
    </row>
    <row r="226" spans="1:26" ht="18" customHeight="1">
      <c r="A226" s="378"/>
      <c r="B226" s="383"/>
      <c r="C226" s="378"/>
      <c r="D226" s="378"/>
      <c r="E226" s="378"/>
      <c r="F226" s="345"/>
      <c r="G226" s="345"/>
      <c r="H226" s="345"/>
      <c r="I226" s="345"/>
      <c r="J226" s="345"/>
      <c r="K226" s="345"/>
      <c r="L226" s="345"/>
      <c r="M226" s="345"/>
      <c r="N226" s="345"/>
      <c r="O226" s="345"/>
      <c r="P226" s="345"/>
      <c r="Q226" s="345"/>
      <c r="R226" s="345"/>
      <c r="S226" s="345"/>
      <c r="T226" s="345"/>
      <c r="U226" s="345"/>
      <c r="V226" s="378"/>
      <c r="W226" s="378"/>
      <c r="X226" s="378"/>
      <c r="Y226" s="379"/>
      <c r="Z226" s="379"/>
    </row>
    <row r="227" spans="1:26" ht="18" customHeight="1">
      <c r="A227" s="378"/>
      <c r="B227" s="383"/>
      <c r="C227" s="378"/>
      <c r="D227" s="378"/>
      <c r="E227" s="378"/>
      <c r="F227" s="345"/>
      <c r="G227" s="345"/>
      <c r="H227" s="345"/>
      <c r="I227" s="345"/>
      <c r="J227" s="345"/>
      <c r="K227" s="345"/>
      <c r="L227" s="345"/>
      <c r="M227" s="345"/>
      <c r="N227" s="345"/>
      <c r="O227" s="345"/>
      <c r="P227" s="345"/>
      <c r="Q227" s="345"/>
      <c r="R227" s="345"/>
      <c r="S227" s="345"/>
      <c r="T227" s="345"/>
      <c r="U227" s="345"/>
      <c r="V227" s="378"/>
      <c r="W227" s="378"/>
      <c r="X227" s="378"/>
      <c r="Y227" s="379"/>
      <c r="Z227" s="379"/>
    </row>
    <row r="228" spans="1:26" ht="18" customHeight="1">
      <c r="A228" s="378"/>
      <c r="B228" s="383"/>
      <c r="C228" s="378"/>
      <c r="D228" s="378"/>
      <c r="E228" s="378"/>
      <c r="F228" s="345"/>
      <c r="G228" s="345"/>
      <c r="H228" s="345"/>
      <c r="I228" s="345"/>
      <c r="J228" s="345"/>
      <c r="K228" s="345"/>
      <c r="L228" s="345"/>
      <c r="M228" s="345"/>
      <c r="N228" s="345"/>
      <c r="O228" s="345"/>
      <c r="P228" s="345"/>
      <c r="Q228" s="345"/>
      <c r="R228" s="345"/>
      <c r="S228" s="345"/>
      <c r="T228" s="345"/>
      <c r="U228" s="345"/>
      <c r="V228" s="378"/>
      <c r="W228" s="378"/>
      <c r="X228" s="378"/>
      <c r="Y228" s="379"/>
      <c r="Z228" s="379"/>
    </row>
    <row r="229" spans="1:26" ht="18" customHeight="1">
      <c r="A229" s="378"/>
      <c r="B229" s="383"/>
      <c r="C229" s="378"/>
      <c r="D229" s="378"/>
      <c r="E229" s="378"/>
      <c r="F229" s="345"/>
      <c r="G229" s="345"/>
      <c r="H229" s="345"/>
      <c r="I229" s="345"/>
      <c r="J229" s="345"/>
      <c r="K229" s="345"/>
      <c r="L229" s="345"/>
      <c r="M229" s="345"/>
      <c r="N229" s="345"/>
      <c r="O229" s="345"/>
      <c r="P229" s="345"/>
      <c r="Q229" s="345"/>
      <c r="R229" s="345"/>
      <c r="S229" s="345"/>
      <c r="T229" s="345"/>
      <c r="U229" s="345"/>
      <c r="V229" s="378"/>
      <c r="W229" s="378"/>
      <c r="X229" s="378"/>
      <c r="Y229" s="379"/>
      <c r="Z229" s="379"/>
    </row>
    <row r="230" spans="1:26" ht="18" customHeight="1">
      <c r="A230" s="378"/>
      <c r="B230" s="383"/>
      <c r="C230" s="378"/>
      <c r="D230" s="378"/>
      <c r="E230" s="378"/>
      <c r="F230" s="345"/>
      <c r="G230" s="345"/>
      <c r="H230" s="345"/>
      <c r="I230" s="345"/>
      <c r="J230" s="345"/>
      <c r="K230" s="345"/>
      <c r="L230" s="345"/>
      <c r="M230" s="345"/>
      <c r="N230" s="345"/>
      <c r="O230" s="345"/>
      <c r="P230" s="345"/>
      <c r="Q230" s="345"/>
      <c r="R230" s="345"/>
      <c r="S230" s="345"/>
      <c r="T230" s="345"/>
      <c r="U230" s="345"/>
      <c r="V230" s="378"/>
      <c r="W230" s="378"/>
      <c r="X230" s="378"/>
      <c r="Y230" s="379"/>
      <c r="Z230" s="379"/>
    </row>
    <row r="231" spans="1:26" ht="18" customHeight="1">
      <c r="A231" s="378"/>
      <c r="B231" s="383"/>
      <c r="C231" s="378"/>
      <c r="D231" s="378"/>
      <c r="E231" s="378"/>
      <c r="F231" s="345"/>
      <c r="G231" s="345"/>
      <c r="H231" s="345"/>
      <c r="I231" s="345"/>
      <c r="J231" s="345"/>
      <c r="K231" s="345"/>
      <c r="L231" s="345"/>
      <c r="M231" s="345"/>
      <c r="N231" s="345"/>
      <c r="O231" s="345"/>
      <c r="P231" s="345"/>
      <c r="Q231" s="345"/>
      <c r="R231" s="345"/>
      <c r="S231" s="345"/>
      <c r="T231" s="345"/>
      <c r="U231" s="345"/>
      <c r="V231" s="378"/>
      <c r="W231" s="378"/>
      <c r="X231" s="378"/>
      <c r="Y231" s="379"/>
      <c r="Z231" s="379"/>
    </row>
    <row r="232" spans="1:26" ht="18" customHeight="1">
      <c r="A232" s="378"/>
      <c r="B232" s="383"/>
      <c r="C232" s="378"/>
      <c r="D232" s="378"/>
      <c r="E232" s="378"/>
      <c r="F232" s="345"/>
      <c r="G232" s="345"/>
      <c r="H232" s="345"/>
      <c r="I232" s="345"/>
      <c r="J232" s="345"/>
      <c r="K232" s="345"/>
      <c r="L232" s="345"/>
      <c r="M232" s="345"/>
      <c r="N232" s="345"/>
      <c r="O232" s="345"/>
      <c r="P232" s="345"/>
      <c r="Q232" s="345"/>
      <c r="R232" s="345"/>
      <c r="S232" s="345"/>
      <c r="T232" s="345"/>
      <c r="U232" s="345"/>
      <c r="V232" s="378"/>
      <c r="W232" s="378"/>
      <c r="X232" s="378"/>
      <c r="Y232" s="379"/>
      <c r="Z232" s="379"/>
    </row>
    <row r="233" spans="1:26" ht="18" customHeight="1">
      <c r="A233" s="378"/>
      <c r="B233" s="383"/>
      <c r="C233" s="378"/>
      <c r="D233" s="378"/>
      <c r="E233" s="378"/>
      <c r="F233" s="345"/>
      <c r="G233" s="345"/>
      <c r="H233" s="345"/>
      <c r="I233" s="345"/>
      <c r="J233" s="345"/>
      <c r="K233" s="345"/>
      <c r="L233" s="345"/>
      <c r="M233" s="345"/>
      <c r="N233" s="345"/>
      <c r="O233" s="345"/>
      <c r="P233" s="345"/>
      <c r="Q233" s="345"/>
      <c r="R233" s="345"/>
      <c r="S233" s="345"/>
      <c r="T233" s="345"/>
      <c r="U233" s="345"/>
      <c r="V233" s="378"/>
      <c r="W233" s="378"/>
      <c r="X233" s="378"/>
      <c r="Y233" s="379"/>
      <c r="Z233" s="379"/>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1:X1"/>
    <mergeCell ref="A2:A3"/>
    <mergeCell ref="B2:J2"/>
    <mergeCell ref="K2:S2"/>
    <mergeCell ref="T2:X2"/>
    <mergeCell ref="B10:B11"/>
    <mergeCell ref="C10:C11"/>
    <mergeCell ref="B24:B26"/>
    <mergeCell ref="B27:B28"/>
    <mergeCell ref="B31:B32"/>
    <mergeCell ref="C27:C28"/>
    <mergeCell ref="C31:C32"/>
    <mergeCell ref="B12:B14"/>
    <mergeCell ref="C12:C14"/>
    <mergeCell ref="B17:B19"/>
    <mergeCell ref="C17:C19"/>
    <mergeCell ref="B20:B21"/>
    <mergeCell ref="C20:C21"/>
    <mergeCell ref="C24:C26"/>
  </mergeCells>
  <conditionalFormatting sqref="N7">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
    <dataValidation type="list" allowBlank="1" showErrorMessage="1" sqref="S7" xr:uid="{00000000-0002-0000-0400-000000000000}">
      <formula1>"REDUCIR"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5" defaultRowHeight="15" customHeight="1"/>
  <cols>
    <col min="1" max="1" width="13.5" customWidth="1"/>
    <col min="2" max="2" width="89" customWidth="1"/>
    <col min="3" max="14" width="10.5" customWidth="1"/>
    <col min="15" max="15" width="13.5" customWidth="1"/>
  </cols>
  <sheetData>
    <row r="1" spans="1:15" ht="51.75" customHeight="1">
      <c r="A1" s="384"/>
      <c r="B1" s="597" t="s">
        <v>1166</v>
      </c>
      <c r="C1" s="590"/>
      <c r="D1" s="590"/>
      <c r="E1" s="590"/>
      <c r="F1" s="590"/>
      <c r="G1" s="590"/>
      <c r="H1" s="590"/>
      <c r="I1" s="590"/>
      <c r="J1" s="590"/>
      <c r="K1" s="590"/>
      <c r="L1" s="590"/>
      <c r="M1" s="590"/>
      <c r="N1" s="591"/>
      <c r="O1" s="385"/>
    </row>
    <row r="2" spans="1:15">
      <c r="A2" s="696"/>
      <c r="B2" s="584"/>
      <c r="C2" s="584"/>
      <c r="D2" s="584"/>
      <c r="E2" s="584"/>
      <c r="F2" s="584"/>
      <c r="G2" s="584"/>
      <c r="H2" s="584"/>
      <c r="I2" s="584"/>
      <c r="J2" s="584"/>
      <c r="K2" s="584"/>
      <c r="L2" s="584"/>
      <c r="M2" s="584"/>
      <c r="N2" s="584"/>
      <c r="O2" s="385"/>
    </row>
    <row r="3" spans="1:15" ht="56.25" customHeight="1">
      <c r="A3" s="386"/>
      <c r="B3" s="697" t="s">
        <v>1167</v>
      </c>
      <c r="C3" s="584"/>
      <c r="D3" s="584"/>
      <c r="E3" s="584"/>
      <c r="F3" s="584"/>
      <c r="G3" s="584"/>
      <c r="H3" s="584"/>
      <c r="I3" s="584"/>
      <c r="J3" s="584"/>
      <c r="K3" s="584"/>
      <c r="L3" s="584"/>
      <c r="M3" s="584"/>
      <c r="N3" s="584"/>
      <c r="O3" s="387"/>
    </row>
    <row r="4" spans="1:15">
      <c r="A4" s="384"/>
      <c r="B4" s="388"/>
      <c r="C4" s="388"/>
      <c r="D4" s="388"/>
      <c r="E4" s="388"/>
      <c r="F4" s="388"/>
      <c r="G4" s="388"/>
      <c r="H4" s="388"/>
      <c r="I4" s="388"/>
      <c r="J4" s="388"/>
      <c r="K4" s="388"/>
      <c r="L4" s="388"/>
      <c r="M4" s="388"/>
      <c r="N4" s="388"/>
      <c r="O4" s="385"/>
    </row>
    <row r="5" spans="1:15" ht="21" customHeight="1">
      <c r="A5" s="384"/>
      <c r="B5" s="389" t="s">
        <v>1168</v>
      </c>
      <c r="C5" s="390" t="s">
        <v>1169</v>
      </c>
      <c r="D5" s="389"/>
      <c r="E5" s="389"/>
      <c r="H5" s="388"/>
      <c r="I5" s="388"/>
      <c r="J5" s="388"/>
      <c r="K5" s="388"/>
      <c r="L5" s="388"/>
      <c r="M5" s="388"/>
      <c r="N5" s="388"/>
      <c r="O5" s="385"/>
    </row>
    <row r="6" spans="1:15" ht="21" customHeight="1">
      <c r="A6" s="384"/>
      <c r="B6" s="391" t="s">
        <v>1170</v>
      </c>
      <c r="C6" s="392" t="s">
        <v>1171</v>
      </c>
      <c r="D6" s="393"/>
      <c r="E6" s="393"/>
      <c r="H6" s="388"/>
      <c r="I6" s="388"/>
      <c r="J6" s="388"/>
      <c r="K6" s="388"/>
      <c r="L6" s="388"/>
      <c r="M6" s="388"/>
      <c r="N6" s="388"/>
      <c r="O6" s="385"/>
    </row>
    <row r="7" spans="1:15" ht="21" customHeight="1">
      <c r="A7" s="384"/>
      <c r="B7" s="391" t="s">
        <v>1172</v>
      </c>
      <c r="C7" s="394" t="s">
        <v>1173</v>
      </c>
      <c r="D7" s="395"/>
      <c r="E7" s="395"/>
      <c r="H7" s="388"/>
      <c r="I7" s="388"/>
      <c r="J7" s="388"/>
      <c r="K7" s="388"/>
      <c r="L7" s="388"/>
      <c r="M7" s="388"/>
      <c r="N7" s="388"/>
      <c r="O7" s="385"/>
    </row>
    <row r="8" spans="1:15" ht="21" customHeight="1">
      <c r="A8" s="384"/>
      <c r="B8" s="391" t="s">
        <v>1174</v>
      </c>
      <c r="C8" s="396" t="s">
        <v>1175</v>
      </c>
      <c r="D8" s="393"/>
      <c r="E8" s="393"/>
      <c r="H8" s="388"/>
      <c r="I8" s="388"/>
      <c r="J8" s="388"/>
      <c r="K8" s="388"/>
      <c r="L8" s="388"/>
      <c r="M8" s="388"/>
      <c r="N8" s="388"/>
      <c r="O8" s="385"/>
    </row>
    <row r="9" spans="1:15" ht="21" customHeight="1">
      <c r="A9" s="384"/>
      <c r="B9" s="388"/>
      <c r="C9" s="388"/>
      <c r="D9" s="388"/>
      <c r="E9" s="388"/>
      <c r="F9" s="388"/>
      <c r="G9" s="388"/>
      <c r="H9" s="388"/>
      <c r="I9" s="388"/>
      <c r="J9" s="388"/>
      <c r="K9" s="388"/>
      <c r="L9" s="388"/>
      <c r="M9" s="388"/>
      <c r="N9" s="388"/>
      <c r="O9" s="385"/>
    </row>
    <row r="10" spans="1:15" ht="25.5" customHeight="1">
      <c r="A10" s="384"/>
      <c r="B10" s="698" t="s">
        <v>1176</v>
      </c>
      <c r="C10" s="699"/>
      <c r="D10" s="699"/>
      <c r="E10" s="699"/>
      <c r="F10" s="699"/>
      <c r="G10" s="699"/>
      <c r="H10" s="699"/>
      <c r="I10" s="699"/>
      <c r="J10" s="699"/>
      <c r="K10" s="699"/>
      <c r="L10" s="699"/>
      <c r="M10" s="699"/>
      <c r="N10" s="700"/>
      <c r="O10" s="385"/>
    </row>
    <row r="11" spans="1:15" ht="36.75" customHeight="1">
      <c r="A11" s="397"/>
      <c r="C11" s="705" t="s">
        <v>1177</v>
      </c>
      <c r="D11" s="702"/>
      <c r="E11" s="703"/>
      <c r="F11" s="701" t="s">
        <v>1178</v>
      </c>
      <c r="G11" s="702"/>
      <c r="H11" s="703"/>
      <c r="I11" s="701" t="s">
        <v>1179</v>
      </c>
      <c r="J11" s="702"/>
      <c r="K11" s="703"/>
      <c r="L11" s="704" t="s">
        <v>1180</v>
      </c>
      <c r="M11" s="702"/>
      <c r="N11" s="703"/>
      <c r="O11" s="387"/>
    </row>
    <row r="12" spans="1:15" ht="27.75" customHeight="1">
      <c r="A12" s="398"/>
      <c r="B12" s="399" t="s">
        <v>1181</v>
      </c>
      <c r="C12" s="400"/>
      <c r="D12" s="401"/>
      <c r="E12" s="402" t="s">
        <v>10</v>
      </c>
      <c r="F12" s="400" t="s">
        <v>8</v>
      </c>
      <c r="G12" s="401" t="s">
        <v>9</v>
      </c>
      <c r="H12" s="402" t="s">
        <v>10</v>
      </c>
      <c r="I12" s="400" t="s">
        <v>8</v>
      </c>
      <c r="J12" s="401" t="s">
        <v>9</v>
      </c>
      <c r="K12" s="402" t="s">
        <v>10</v>
      </c>
      <c r="L12" s="400" t="s">
        <v>8</v>
      </c>
      <c r="M12" s="401" t="s">
        <v>9</v>
      </c>
      <c r="N12" s="402" t="s">
        <v>10</v>
      </c>
    </row>
    <row r="13" spans="1:15" ht="24" customHeight="1">
      <c r="A13" s="398"/>
      <c r="B13" s="403" t="str">
        <f>+B47</f>
        <v>Componente 1: Mecanismos para la Transparencia y Acceso de la Información (Antes componente 5)</v>
      </c>
      <c r="C13" s="404"/>
      <c r="D13" s="404"/>
      <c r="E13" s="405" t="e">
        <f t="shared" ref="E13:E23" si="0">D13/C13</f>
        <v>#DIV/0!</v>
      </c>
      <c r="F13" s="404"/>
      <c r="G13" s="404"/>
      <c r="H13" s="405" t="e">
        <f t="shared" ref="H13:H21" si="1">G13/F13</f>
        <v>#DIV/0!</v>
      </c>
      <c r="I13" s="406"/>
      <c r="J13" s="407"/>
      <c r="K13" s="408"/>
      <c r="L13" s="404"/>
      <c r="M13" s="404"/>
      <c r="N13" s="405" t="e">
        <f t="shared" ref="N13:N23" si="2">M13/L13</f>
        <v>#DIV/0!</v>
      </c>
      <c r="O13" s="409"/>
    </row>
    <row r="14" spans="1:15" ht="24" customHeight="1">
      <c r="A14" s="398"/>
      <c r="B14" s="403" t="str">
        <f>+B55</f>
        <v>Componente 2: Rendición de cuentas (antes componente 3)</v>
      </c>
      <c r="C14" s="404"/>
      <c r="D14" s="404"/>
      <c r="E14" s="405" t="e">
        <f t="shared" si="0"/>
        <v>#DIV/0!</v>
      </c>
      <c r="F14" s="404"/>
      <c r="G14" s="404"/>
      <c r="H14" s="405" t="e">
        <f t="shared" si="1"/>
        <v>#DIV/0!</v>
      </c>
      <c r="I14" s="410"/>
      <c r="J14" s="411"/>
      <c r="K14" s="408"/>
      <c r="L14" s="404"/>
      <c r="M14" s="404"/>
      <c r="N14" s="405" t="e">
        <f t="shared" si="2"/>
        <v>#DIV/0!</v>
      </c>
      <c r="O14" s="409"/>
    </row>
    <row r="15" spans="1:15" ht="24" customHeight="1">
      <c r="A15" s="398"/>
      <c r="B15" s="403" t="str">
        <f>+B64</f>
        <v>Componente 3: Mecanismos para mejorar la Atención al ciudadano (antes componente 4)</v>
      </c>
      <c r="C15" s="404"/>
      <c r="D15" s="404"/>
      <c r="E15" s="405" t="e">
        <f t="shared" si="0"/>
        <v>#DIV/0!</v>
      </c>
      <c r="F15" s="404"/>
      <c r="G15" s="404"/>
      <c r="H15" s="405" t="e">
        <f t="shared" si="1"/>
        <v>#DIV/0!</v>
      </c>
      <c r="I15" s="412"/>
      <c r="J15" s="413"/>
      <c r="K15" s="408"/>
      <c r="L15" s="406"/>
      <c r="M15" s="406"/>
      <c r="N15" s="405" t="e">
        <f t="shared" si="2"/>
        <v>#DIV/0!</v>
      </c>
      <c r="O15" s="409"/>
    </row>
    <row r="16" spans="1:15" ht="24" customHeight="1">
      <c r="A16" s="398"/>
      <c r="B16" s="403" t="str">
        <f>+B73</f>
        <v>Componente 4: Estrategia de Racionalización de Trámites (Antes componente 2)</v>
      </c>
      <c r="C16" s="404"/>
      <c r="D16" s="404"/>
      <c r="E16" s="405" t="e">
        <f t="shared" si="0"/>
        <v>#DIV/0!</v>
      </c>
      <c r="F16" s="404"/>
      <c r="G16" s="404"/>
      <c r="H16" s="405" t="e">
        <f t="shared" si="1"/>
        <v>#DIV/0!</v>
      </c>
      <c r="I16" s="412"/>
      <c r="J16" s="413"/>
      <c r="K16" s="408"/>
      <c r="L16" s="406"/>
      <c r="M16" s="406"/>
      <c r="N16" s="405" t="e">
        <f t="shared" si="2"/>
        <v>#DIV/0!</v>
      </c>
      <c r="O16" s="414" t="s">
        <v>1182</v>
      </c>
    </row>
    <row r="17" spans="1:15" ht="24" customHeight="1">
      <c r="A17" s="398"/>
      <c r="B17" s="403" t="str">
        <f>+B79</f>
        <v>Componente 5: Apertura de Información y datos abiertos (Nuevo)</v>
      </c>
      <c r="C17" s="404"/>
      <c r="D17" s="404"/>
      <c r="E17" s="405" t="e">
        <f t="shared" si="0"/>
        <v>#DIV/0!</v>
      </c>
      <c r="F17" s="404"/>
      <c r="G17" s="404"/>
      <c r="H17" s="405" t="e">
        <f t="shared" si="1"/>
        <v>#DIV/0!</v>
      </c>
      <c r="I17" s="412"/>
      <c r="J17" s="411"/>
      <c r="K17" s="408"/>
      <c r="L17" s="406"/>
      <c r="M17" s="406"/>
      <c r="N17" s="405" t="e">
        <f t="shared" si="2"/>
        <v>#DIV/0!</v>
      </c>
      <c r="O17" s="414" t="s">
        <v>1182</v>
      </c>
    </row>
    <row r="18" spans="1:15" ht="24" customHeight="1">
      <c r="A18" s="398"/>
      <c r="B18" s="403" t="str">
        <f>+B85</f>
        <v>Componente 6: Participación e innovación en la Gestión Pública (Nuevo)</v>
      </c>
      <c r="C18" s="404"/>
      <c r="D18" s="404"/>
      <c r="E18" s="405" t="e">
        <f t="shared" si="0"/>
        <v>#DIV/0!</v>
      </c>
      <c r="F18" s="404"/>
      <c r="G18" s="404"/>
      <c r="H18" s="405" t="e">
        <f t="shared" si="1"/>
        <v>#DIV/0!</v>
      </c>
      <c r="I18" s="412"/>
      <c r="J18" s="411"/>
      <c r="K18" s="408"/>
      <c r="L18" s="406"/>
      <c r="M18" s="406"/>
      <c r="N18" s="405" t="e">
        <f t="shared" si="2"/>
        <v>#DIV/0!</v>
      </c>
      <c r="O18" s="409"/>
    </row>
    <row r="19" spans="1:15" ht="24" customHeight="1">
      <c r="A19" s="398"/>
      <c r="B19" s="403" t="str">
        <f>+B91</f>
        <v>Componente 7: Promoción de la integridad y la Ética Pública (Nuevo)</v>
      </c>
      <c r="C19" s="404"/>
      <c r="D19" s="404"/>
      <c r="E19" s="405" t="e">
        <f t="shared" si="0"/>
        <v>#DIV/0!</v>
      </c>
      <c r="F19" s="404"/>
      <c r="G19" s="404"/>
      <c r="H19" s="405" t="e">
        <f t="shared" si="1"/>
        <v>#DIV/0!</v>
      </c>
      <c r="I19" s="412"/>
      <c r="J19" s="411"/>
      <c r="K19" s="408"/>
      <c r="L19" s="406"/>
      <c r="M19" s="406"/>
      <c r="N19" s="405" t="e">
        <f t="shared" si="2"/>
        <v>#DIV/0!</v>
      </c>
      <c r="O19" s="409"/>
    </row>
    <row r="20" spans="1:15" ht="24" customHeight="1">
      <c r="A20" s="398"/>
      <c r="B20" s="403" t="str">
        <f>+B99</f>
        <v>Componente 8: Gestión del Riesgo de Corrupción- Mapa de Riesgos de Corrupción (antes componente 1)</v>
      </c>
      <c r="C20" s="404"/>
      <c r="D20" s="404"/>
      <c r="E20" s="405" t="e">
        <f t="shared" si="0"/>
        <v>#DIV/0!</v>
      </c>
      <c r="F20" s="404"/>
      <c r="G20" s="404"/>
      <c r="H20" s="405" t="e">
        <f t="shared" si="1"/>
        <v>#DIV/0!</v>
      </c>
      <c r="I20" s="412"/>
      <c r="J20" s="411"/>
      <c r="K20" s="408"/>
      <c r="L20" s="406"/>
      <c r="M20" s="406"/>
      <c r="N20" s="405" t="e">
        <f t="shared" si="2"/>
        <v>#DIV/0!</v>
      </c>
      <c r="O20" s="409"/>
    </row>
    <row r="21" spans="1:15" ht="24" customHeight="1">
      <c r="A21" s="398"/>
      <c r="B21" s="403" t="str">
        <f>+B107</f>
        <v>Componente 9: Medidas de debida diligencia y prevención de lavados de activos (Nuevo)</v>
      </c>
      <c r="C21" s="404"/>
      <c r="D21" s="404"/>
      <c r="E21" s="405" t="e">
        <f t="shared" si="0"/>
        <v>#DIV/0!</v>
      </c>
      <c r="F21" s="404"/>
      <c r="G21" s="404"/>
      <c r="H21" s="405" t="e">
        <f t="shared" si="1"/>
        <v>#DIV/0!</v>
      </c>
      <c r="I21" s="412"/>
      <c r="J21" s="411"/>
      <c r="K21" s="408"/>
      <c r="L21" s="406"/>
      <c r="M21" s="406"/>
      <c r="N21" s="405" t="e">
        <f t="shared" si="2"/>
        <v>#DIV/0!</v>
      </c>
      <c r="O21" s="409"/>
    </row>
    <row r="22" spans="1:15" ht="24" customHeight="1">
      <c r="A22" s="398"/>
      <c r="B22" s="403" t="s">
        <v>1183</v>
      </c>
      <c r="C22" s="404"/>
      <c r="D22" s="404"/>
      <c r="E22" s="405" t="e">
        <f t="shared" si="0"/>
        <v>#DIV/0!</v>
      </c>
      <c r="F22" s="415"/>
      <c r="G22" s="416"/>
      <c r="H22" s="417"/>
      <c r="I22" s="412"/>
      <c r="J22" s="413"/>
      <c r="K22" s="408"/>
      <c r="L22" s="406"/>
      <c r="M22" s="406"/>
      <c r="N22" s="405" t="e">
        <f t="shared" si="2"/>
        <v>#DIV/0!</v>
      </c>
      <c r="O22" s="385"/>
    </row>
    <row r="23" spans="1:15" ht="24" customHeight="1">
      <c r="A23" s="418"/>
      <c r="B23" s="419" t="s">
        <v>22</v>
      </c>
      <c r="C23" s="420">
        <v>0</v>
      </c>
      <c r="D23" s="420">
        <v>0</v>
      </c>
      <c r="E23" s="421" t="e">
        <f t="shared" si="0"/>
        <v>#DIV/0!</v>
      </c>
      <c r="F23" s="404"/>
      <c r="G23" s="404"/>
      <c r="H23" s="421" t="e">
        <f>AVERAGE(H13:H22)</f>
        <v>#DIV/0!</v>
      </c>
      <c r="I23" s="422">
        <f t="shared" ref="I23:J23" si="3">SUM(I13:I22)</f>
        <v>0</v>
      </c>
      <c r="J23" s="422">
        <f t="shared" si="3"/>
        <v>0</v>
      </c>
      <c r="K23" s="421">
        <v>0</v>
      </c>
      <c r="L23" s="420">
        <f t="shared" ref="L23:M23" si="4">SUM(L13:L22)</f>
        <v>0</v>
      </c>
      <c r="M23" s="420">
        <f t="shared" si="4"/>
        <v>0</v>
      </c>
      <c r="N23" s="421" t="e">
        <f t="shared" si="2"/>
        <v>#DIV/0!</v>
      </c>
      <c r="O23" s="385"/>
    </row>
    <row r="24" spans="1:15" ht="27" customHeight="1">
      <c r="A24" s="384"/>
      <c r="B24" s="706" t="s">
        <v>1184</v>
      </c>
      <c r="C24" s="584"/>
      <c r="D24" s="584"/>
      <c r="E24" s="392" t="str">
        <f>+C6</f>
        <v>ALTA</v>
      </c>
      <c r="F24" s="388"/>
      <c r="G24" s="388"/>
      <c r="H24" s="392" t="s">
        <v>1171</v>
      </c>
      <c r="J24" s="388"/>
      <c r="L24" s="388"/>
      <c r="M24" s="388"/>
      <c r="N24" s="392" t="s">
        <v>1171</v>
      </c>
      <c r="O24" s="385"/>
    </row>
    <row r="25" spans="1:15" ht="15.75" customHeight="1">
      <c r="A25" s="384"/>
      <c r="B25" s="388" t="s">
        <v>1185</v>
      </c>
      <c r="C25" s="388"/>
      <c r="D25" s="388"/>
      <c r="E25" s="388"/>
      <c r="F25" s="388"/>
      <c r="G25" s="388"/>
      <c r="H25" s="388"/>
      <c r="I25" s="388"/>
      <c r="J25" s="388"/>
      <c r="K25" s="388"/>
      <c r="L25" s="388"/>
      <c r="M25" s="388"/>
      <c r="N25" s="388"/>
      <c r="O25" s="385"/>
    </row>
    <row r="26" spans="1:15" ht="15" customHeight="1">
      <c r="A26" s="384"/>
      <c r="B26" s="388"/>
      <c r="C26" s="388"/>
      <c r="D26" s="388"/>
      <c r="E26" s="388"/>
      <c r="F26" s="388"/>
      <c r="G26" s="388"/>
      <c r="H26" s="388"/>
      <c r="I26" s="388"/>
      <c r="J26" s="388"/>
      <c r="K26" s="388"/>
      <c r="L26" s="388"/>
      <c r="M26" s="388"/>
      <c r="N26" s="388"/>
      <c r="O26" s="385"/>
    </row>
    <row r="27" spans="1:15" ht="15.75" customHeight="1">
      <c r="A27" s="384"/>
      <c r="C27" s="388"/>
      <c r="D27" s="388"/>
      <c r="E27" s="388"/>
      <c r="F27" s="388"/>
      <c r="G27" s="388"/>
      <c r="H27" s="388"/>
      <c r="I27" s="388"/>
      <c r="J27" s="388"/>
      <c r="K27" s="388"/>
      <c r="L27" s="388"/>
      <c r="M27" s="388"/>
      <c r="N27" s="388"/>
      <c r="O27" s="385"/>
    </row>
    <row r="28" spans="1:15" ht="15.75" customHeight="1">
      <c r="A28" s="384"/>
      <c r="B28" s="388"/>
      <c r="C28" s="388"/>
      <c r="D28" s="388"/>
      <c r="E28" s="388"/>
      <c r="F28" s="388"/>
      <c r="G28" s="388"/>
      <c r="H28" s="388"/>
      <c r="I28" s="388"/>
      <c r="J28" s="388"/>
      <c r="K28" s="388"/>
      <c r="L28" s="388"/>
      <c r="M28" s="388"/>
      <c r="N28" s="388"/>
      <c r="O28" s="385"/>
    </row>
    <row r="29" spans="1:15" ht="15.75" customHeight="1">
      <c r="A29" s="384"/>
      <c r="B29" s="388"/>
      <c r="C29" s="388"/>
      <c r="D29" s="388"/>
      <c r="E29" s="388"/>
      <c r="F29" s="388"/>
      <c r="G29" s="388"/>
      <c r="H29" s="388"/>
      <c r="I29" s="388"/>
      <c r="J29" s="388"/>
      <c r="K29" s="388"/>
      <c r="L29" s="388"/>
      <c r="M29" s="388"/>
      <c r="N29" s="388"/>
      <c r="O29" s="385"/>
    </row>
    <row r="30" spans="1:15" ht="15.75" customHeight="1">
      <c r="A30" s="384"/>
      <c r="B30" s="388"/>
      <c r="C30" s="388"/>
      <c r="D30" s="388"/>
      <c r="E30" s="388"/>
      <c r="F30" s="388"/>
      <c r="G30" s="388"/>
      <c r="H30" s="388"/>
      <c r="I30" s="388"/>
      <c r="J30" s="388"/>
      <c r="K30" s="388"/>
      <c r="L30" s="388"/>
      <c r="M30" s="388"/>
      <c r="N30" s="388"/>
      <c r="O30" s="385"/>
    </row>
    <row r="31" spans="1:15" ht="15.75" customHeight="1">
      <c r="A31" s="384"/>
      <c r="B31" s="388"/>
      <c r="C31" s="388"/>
      <c r="D31" s="388"/>
      <c r="E31" s="388"/>
      <c r="F31" s="388"/>
      <c r="G31" s="388"/>
      <c r="H31" s="388"/>
      <c r="I31" s="27"/>
      <c r="J31" s="388"/>
      <c r="K31" s="388"/>
      <c r="L31" s="388"/>
      <c r="M31" s="388"/>
      <c r="N31" s="388"/>
      <c r="O31" s="385"/>
    </row>
    <row r="32" spans="1:15" ht="15.75" customHeight="1">
      <c r="A32" s="384"/>
      <c r="B32" s="388"/>
      <c r="C32" s="388"/>
      <c r="D32" s="388"/>
      <c r="E32" s="388"/>
      <c r="F32" s="388"/>
      <c r="G32" s="388"/>
      <c r="H32" s="388"/>
      <c r="I32" s="388"/>
      <c r="J32" s="388"/>
      <c r="K32" s="388"/>
      <c r="L32" s="388"/>
      <c r="M32" s="388"/>
      <c r="N32" s="388"/>
      <c r="O32" s="385"/>
    </row>
    <row r="33" spans="1:26" ht="15.75" customHeight="1">
      <c r="A33" s="384"/>
      <c r="B33" s="388"/>
      <c r="C33" s="388"/>
      <c r="D33" s="388"/>
      <c r="E33" s="388"/>
      <c r="F33" s="388"/>
      <c r="G33" s="388"/>
      <c r="H33" s="388"/>
      <c r="I33" s="388"/>
      <c r="J33" s="388"/>
      <c r="K33" s="388"/>
      <c r="L33" s="388"/>
      <c r="M33" s="388"/>
      <c r="N33" s="388"/>
      <c r="O33" s="385"/>
    </row>
    <row r="34" spans="1:26" ht="15.75" customHeight="1">
      <c r="A34" s="384"/>
      <c r="B34" s="388"/>
      <c r="C34" s="388"/>
      <c r="D34" s="388"/>
      <c r="E34" s="388"/>
      <c r="F34" s="388"/>
      <c r="G34" s="388"/>
      <c r="H34" s="388"/>
      <c r="I34" s="388"/>
      <c r="J34" s="388"/>
      <c r="K34" s="388"/>
      <c r="L34" s="388"/>
      <c r="M34" s="388"/>
      <c r="N34" s="388"/>
      <c r="O34" s="385"/>
    </row>
    <row r="35" spans="1:26" ht="15.75" customHeight="1">
      <c r="A35" s="384"/>
      <c r="B35" s="388"/>
      <c r="C35" s="388"/>
      <c r="D35" s="388"/>
      <c r="E35" s="388"/>
      <c r="F35" s="388"/>
      <c r="G35" s="388"/>
      <c r="H35" s="388"/>
      <c r="I35" s="388"/>
      <c r="J35" s="388"/>
      <c r="K35" s="388"/>
      <c r="L35" s="388"/>
      <c r="M35" s="388"/>
      <c r="N35" s="388"/>
      <c r="O35" s="385"/>
    </row>
    <row r="36" spans="1:26" ht="15.75" customHeight="1">
      <c r="A36" s="384"/>
      <c r="B36" s="388"/>
      <c r="C36" s="388"/>
      <c r="D36" s="388"/>
      <c r="E36" s="388"/>
      <c r="F36" s="388"/>
      <c r="G36" s="388"/>
      <c r="H36" s="388"/>
      <c r="I36" s="388"/>
      <c r="J36" s="388"/>
      <c r="K36" s="388"/>
      <c r="L36" s="388"/>
      <c r="M36" s="388"/>
      <c r="N36" s="388"/>
      <c r="O36" s="385"/>
    </row>
    <row r="37" spans="1:26" ht="15.75" customHeight="1">
      <c r="A37" s="384"/>
      <c r="B37" s="388"/>
      <c r="C37" s="388"/>
      <c r="D37" s="388"/>
      <c r="E37" s="388"/>
      <c r="F37" s="388"/>
      <c r="G37" s="388"/>
      <c r="H37" s="388"/>
      <c r="I37" s="388"/>
      <c r="J37" s="388"/>
      <c r="K37" s="388"/>
      <c r="L37" s="388"/>
      <c r="M37" s="388"/>
      <c r="N37" s="388"/>
      <c r="O37" s="385"/>
    </row>
    <row r="38" spans="1:26" ht="15.75" customHeight="1">
      <c r="A38" s="384"/>
      <c r="B38" s="388"/>
      <c r="C38" s="388"/>
      <c r="D38" s="388"/>
      <c r="E38" s="388"/>
      <c r="F38" s="388"/>
      <c r="G38" s="388"/>
      <c r="H38" s="388"/>
      <c r="I38" s="388"/>
      <c r="J38" s="388"/>
      <c r="K38" s="388"/>
      <c r="L38" s="388"/>
      <c r="M38" s="388"/>
      <c r="N38" s="388"/>
      <c r="O38" s="385"/>
    </row>
    <row r="39" spans="1:26" ht="15.75" customHeight="1">
      <c r="A39" s="384"/>
      <c r="B39" s="388"/>
      <c r="C39" s="388"/>
      <c r="D39" s="388"/>
      <c r="E39" s="388"/>
      <c r="F39" s="388"/>
      <c r="G39" s="388"/>
      <c r="H39" s="388"/>
      <c r="I39" s="388"/>
      <c r="J39" s="388"/>
      <c r="K39" s="388"/>
      <c r="L39" s="388"/>
      <c r="M39" s="388"/>
      <c r="N39" s="388"/>
      <c r="O39" s="385"/>
    </row>
    <row r="40" spans="1:26" ht="126" customHeight="1">
      <c r="A40" s="384"/>
      <c r="B40" s="388"/>
      <c r="C40" s="388"/>
      <c r="D40" s="388"/>
      <c r="E40" s="388"/>
      <c r="F40" s="388"/>
      <c r="G40" s="388"/>
      <c r="H40" s="388"/>
      <c r="I40" s="388"/>
      <c r="J40" s="388"/>
      <c r="K40" s="388"/>
      <c r="L40" s="388"/>
      <c r="M40" s="388"/>
      <c r="N40" s="388"/>
      <c r="O40" s="385"/>
    </row>
    <row r="41" spans="1:26" ht="24.75" customHeight="1">
      <c r="A41" s="384"/>
      <c r="B41" s="388"/>
      <c r="C41" s="388"/>
      <c r="D41" s="388"/>
      <c r="E41" s="388"/>
      <c r="F41" s="388"/>
      <c r="G41" s="388"/>
      <c r="H41" s="388"/>
      <c r="I41" s="388"/>
      <c r="J41" s="388"/>
      <c r="K41" s="388"/>
      <c r="L41" s="388"/>
      <c r="M41" s="388"/>
      <c r="N41" s="388"/>
      <c r="O41" s="385"/>
    </row>
    <row r="42" spans="1:26" ht="22.5" customHeight="1">
      <c r="A42" s="384"/>
      <c r="B42" s="388"/>
      <c r="C42" s="388"/>
      <c r="D42" s="388"/>
      <c r="E42" s="388"/>
      <c r="F42" s="388"/>
      <c r="G42" s="388"/>
      <c r="H42" s="388"/>
      <c r="I42" s="388"/>
      <c r="J42" s="388"/>
      <c r="K42" s="388"/>
      <c r="L42" s="388"/>
      <c r="M42" s="388"/>
      <c r="N42" s="388"/>
      <c r="O42" s="385"/>
    </row>
    <row r="43" spans="1:26" ht="15.75" customHeight="1">
      <c r="A43" s="398"/>
      <c r="B43" s="423"/>
      <c r="C43" s="398"/>
      <c r="D43" s="398"/>
      <c r="E43" s="398"/>
      <c r="F43" s="398"/>
      <c r="G43" s="398"/>
      <c r="H43" s="398"/>
      <c r="I43" s="398"/>
      <c r="J43" s="398"/>
      <c r="K43" s="398"/>
      <c r="L43" s="398"/>
      <c r="M43" s="398"/>
      <c r="N43" s="398"/>
      <c r="O43" s="385"/>
    </row>
    <row r="44" spans="1:26" ht="31.5" customHeight="1">
      <c r="A44" s="398"/>
      <c r="B44" s="707" t="s">
        <v>24</v>
      </c>
      <c r="C44" s="590"/>
      <c r="D44" s="590"/>
      <c r="E44" s="590"/>
      <c r="F44" s="590"/>
      <c r="G44" s="590"/>
      <c r="H44" s="590"/>
      <c r="I44" s="590"/>
      <c r="J44" s="590"/>
      <c r="K44" s="590"/>
      <c r="L44" s="590"/>
      <c r="M44" s="590"/>
      <c r="N44" s="591"/>
      <c r="O44" s="385"/>
      <c r="P44" s="424"/>
      <c r="Q44" s="424"/>
      <c r="R44" s="424"/>
      <c r="S44" s="424"/>
      <c r="T44" s="424"/>
      <c r="U44" s="424"/>
      <c r="V44" s="424"/>
      <c r="W44" s="424"/>
      <c r="X44" s="424"/>
      <c r="Y44" s="424"/>
      <c r="Z44" s="424"/>
    </row>
    <row r="45" spans="1:26" ht="42.75" customHeight="1">
      <c r="A45" s="398"/>
      <c r="B45" s="425"/>
      <c r="C45" s="708" t="s">
        <v>1186</v>
      </c>
      <c r="D45" s="593"/>
      <c r="E45" s="709"/>
      <c r="F45" s="708" t="s">
        <v>1187</v>
      </c>
      <c r="G45" s="593"/>
      <c r="H45" s="709"/>
      <c r="I45" s="708" t="s">
        <v>1188</v>
      </c>
      <c r="J45" s="593"/>
      <c r="K45" s="709"/>
      <c r="L45" s="710" t="s">
        <v>1189</v>
      </c>
      <c r="M45" s="593"/>
      <c r="N45" s="709"/>
      <c r="O45" s="387"/>
      <c r="P45" s="424"/>
      <c r="Q45" s="424"/>
      <c r="R45" s="424"/>
      <c r="S45" s="424"/>
      <c r="T45" s="424"/>
      <c r="U45" s="424"/>
      <c r="V45" s="424"/>
      <c r="W45" s="424"/>
      <c r="X45" s="424"/>
      <c r="Y45" s="424"/>
      <c r="Z45" s="424"/>
    </row>
    <row r="46" spans="1:26" ht="6.75" customHeight="1">
      <c r="A46" s="398"/>
    </row>
    <row r="47" spans="1:26" ht="21" customHeight="1">
      <c r="A47" s="398"/>
      <c r="B47" s="426" t="s">
        <v>1190</v>
      </c>
      <c r="C47" s="427" t="s">
        <v>8</v>
      </c>
      <c r="D47" s="427" t="s">
        <v>9</v>
      </c>
      <c r="E47" s="427" t="s">
        <v>10</v>
      </c>
      <c r="F47" s="427" t="s">
        <v>8</v>
      </c>
      <c r="G47" s="427" t="s">
        <v>9</v>
      </c>
      <c r="H47" s="427" t="s">
        <v>10</v>
      </c>
      <c r="I47" s="427" t="s">
        <v>8</v>
      </c>
      <c r="J47" s="427" t="s">
        <v>9</v>
      </c>
      <c r="K47" s="427" t="s">
        <v>10</v>
      </c>
      <c r="L47" s="427" t="s">
        <v>8</v>
      </c>
      <c r="M47" s="427" t="s">
        <v>9</v>
      </c>
      <c r="N47" s="427" t="s">
        <v>10</v>
      </c>
      <c r="O47" s="385"/>
      <c r="P47" s="424"/>
      <c r="Q47" s="424"/>
      <c r="R47" s="424"/>
      <c r="S47" s="424"/>
      <c r="T47" s="424"/>
      <c r="U47" s="424"/>
      <c r="V47" s="424"/>
      <c r="W47" s="424"/>
      <c r="X47" s="424"/>
      <c r="Y47" s="424"/>
      <c r="Z47" s="424"/>
    </row>
    <row r="48" spans="1:26" ht="21" customHeight="1">
      <c r="A48" s="398"/>
      <c r="B48" s="428" t="s">
        <v>1191</v>
      </c>
      <c r="C48" s="429"/>
      <c r="D48" s="429"/>
      <c r="E48" s="430"/>
      <c r="F48" s="429" t="e">
        <f>' PTEP 2024-v2'!W11+' PTEP 2024-v2'!W12+' PTEP 2024-v2'!W13+' PTEP 2024-v2'!W14+' PTEP 2024-v2'!W15+' PTEP 2024-v2'!W16+' PTEP 2024-v2'!#REF!+' PTEP 2024-v2'!W17+' PTEP 2024-v2'!W22+' PTEP 2024-v2'!W23+' PTEP 2024-v2'!W24+' PTEP 2024-v2'!W25+' PTEP 2024-v2'!W26+' PTEP 2024-v2'!W27+' PTEP 2024-v2'!W28+' PTEP 2024-v2'!W29+' PTEP 2024-v2'!#REF!</f>
        <v>#REF!</v>
      </c>
      <c r="G48" s="429" t="e">
        <f>' PTEP 2024-v2'!X11+' PTEP 2024-v2'!X12+' PTEP 2024-v2'!X13+' PTEP 2024-v2'!X14+' PTEP 2024-v2'!X15+' PTEP 2024-v2'!X16+' PTEP 2024-v2'!#REF!+' PTEP 2024-v2'!X17+' PTEP 2024-v2'!X22+' PTEP 2024-v2'!X23+' PTEP 2024-v2'!X24+' PTEP 2024-v2'!X25+' PTEP 2024-v2'!X26+' PTEP 2024-v2'!X27+' PTEP 2024-v2'!X28+' PTEP 2024-v2'!X29+' PTEP 2024-v2'!#REF!</f>
        <v>#REF!</v>
      </c>
      <c r="H48" s="430" t="e">
        <f t="shared" ref="H48:H53" si="5">G48/F48</f>
        <v>#REF!</v>
      </c>
      <c r="I48" s="431"/>
      <c r="J48" s="429"/>
      <c r="K48" s="432"/>
      <c r="L48" s="433" t="e">
        <f t="shared" ref="L48:M48" si="6">C48+F48</f>
        <v>#REF!</v>
      </c>
      <c r="M48" s="434" t="e">
        <f t="shared" si="6"/>
        <v>#REF!</v>
      </c>
      <c r="N48" s="430" t="e">
        <f t="shared" ref="N48:N53" si="7">M48/L48</f>
        <v>#REF!</v>
      </c>
      <c r="O48" s="435"/>
      <c r="P48" s="424"/>
      <c r="Q48" s="424"/>
      <c r="R48" s="424"/>
      <c r="S48" s="424"/>
      <c r="T48" s="424"/>
      <c r="U48" s="424"/>
      <c r="V48" s="424"/>
      <c r="W48" s="424"/>
      <c r="X48" s="424"/>
      <c r="Y48" s="424"/>
      <c r="Z48" s="424"/>
    </row>
    <row r="49" spans="1:26" ht="21" customHeight="1">
      <c r="A49" s="398"/>
      <c r="B49" s="428" t="s">
        <v>1192</v>
      </c>
      <c r="C49" s="429"/>
      <c r="D49" s="429"/>
      <c r="E49" s="430"/>
      <c r="F49" s="429">
        <f>' PTEP 2024-v2'!W30+' PTEP 2024-v2'!W31+' PTEP 2024-v2'!W32+' PTEP 2024-v2'!W33</f>
        <v>5</v>
      </c>
      <c r="G49" s="429">
        <f>' PTEP 2024-v2'!X30+' PTEP 2024-v2'!X31+' PTEP 2024-v2'!X32+' PTEP 2024-v2'!X33</f>
        <v>5</v>
      </c>
      <c r="H49" s="430">
        <f t="shared" si="5"/>
        <v>1</v>
      </c>
      <c r="I49" s="431"/>
      <c r="J49" s="436"/>
      <c r="K49" s="432"/>
      <c r="L49" s="433">
        <f t="shared" ref="L49:M49" si="8">C49+F49</f>
        <v>5</v>
      </c>
      <c r="M49" s="434">
        <f t="shared" si="8"/>
        <v>5</v>
      </c>
      <c r="N49" s="430">
        <f t="shared" si="7"/>
        <v>1</v>
      </c>
      <c r="O49" s="435"/>
      <c r="P49" s="424"/>
      <c r="Q49" s="424"/>
      <c r="R49" s="424"/>
      <c r="S49" s="424"/>
      <c r="T49" s="424"/>
      <c r="U49" s="424"/>
      <c r="V49" s="424"/>
      <c r="W49" s="424"/>
      <c r="X49" s="424"/>
      <c r="Y49" s="424"/>
      <c r="Z49" s="424"/>
    </row>
    <row r="50" spans="1:26" ht="21" customHeight="1">
      <c r="A50" s="398"/>
      <c r="B50" s="428" t="s">
        <v>1193</v>
      </c>
      <c r="C50" s="437"/>
      <c r="D50" s="437"/>
      <c r="E50" s="430"/>
      <c r="F50" s="437">
        <f>' PTEP 2024-v2'!W34+' PTEP 2024-v2'!W35+' PTEP 2024-v2'!W36+' PTEP 2024-v2'!W37+' PTEP 2024-v2'!W38</f>
        <v>3</v>
      </c>
      <c r="G50" s="437">
        <f>' PTEP 2024-v2'!X34+' PTEP 2024-v2'!X35+' PTEP 2024-v2'!X36+' PTEP 2024-v2'!X37+' PTEP 2024-v2'!X38</f>
        <v>1</v>
      </c>
      <c r="H50" s="430">
        <f t="shared" si="5"/>
        <v>0.33333333333333331</v>
      </c>
      <c r="I50" s="431"/>
      <c r="J50" s="431"/>
      <c r="K50" s="432"/>
      <c r="L50" s="433">
        <f t="shared" ref="L50:M50" si="9">C50+F50</f>
        <v>3</v>
      </c>
      <c r="M50" s="434">
        <f t="shared" si="9"/>
        <v>1</v>
      </c>
      <c r="N50" s="430">
        <f t="shared" si="7"/>
        <v>0.33333333333333331</v>
      </c>
      <c r="O50" s="435"/>
      <c r="P50" s="424"/>
      <c r="Q50" s="424"/>
      <c r="R50" s="424"/>
      <c r="S50" s="424"/>
      <c r="T50" s="424"/>
      <c r="U50" s="424"/>
      <c r="V50" s="424"/>
      <c r="W50" s="424"/>
      <c r="X50" s="424"/>
      <c r="Y50" s="424"/>
      <c r="Z50" s="424"/>
    </row>
    <row r="51" spans="1:26" ht="21" customHeight="1">
      <c r="A51" s="398"/>
      <c r="B51" s="428" t="s">
        <v>1194</v>
      </c>
      <c r="C51" s="429"/>
      <c r="D51" s="429"/>
      <c r="E51" s="430"/>
      <c r="F51" s="429">
        <f>' PTEP 2024-v2'!W39+' PTEP 2024-v2'!W40</f>
        <v>1</v>
      </c>
      <c r="G51" s="429">
        <f>' PTEP 2024-v2'!X39+' PTEP 2024-v2'!X40</f>
        <v>1</v>
      </c>
      <c r="H51" s="430">
        <f t="shared" si="5"/>
        <v>1</v>
      </c>
      <c r="I51" s="431"/>
      <c r="J51" s="431"/>
      <c r="K51" s="432"/>
      <c r="L51" s="433">
        <f t="shared" ref="L51:M51" si="10">C51+F51</f>
        <v>1</v>
      </c>
      <c r="M51" s="434">
        <f t="shared" si="10"/>
        <v>1</v>
      </c>
      <c r="N51" s="430">
        <f t="shared" si="7"/>
        <v>1</v>
      </c>
      <c r="O51" s="435"/>
      <c r="P51" s="424"/>
      <c r="Q51" s="424"/>
      <c r="R51" s="424"/>
      <c r="S51" s="424"/>
      <c r="T51" s="424"/>
      <c r="U51" s="424"/>
      <c r="V51" s="424"/>
      <c r="W51" s="424"/>
      <c r="X51" s="424"/>
      <c r="Y51" s="424"/>
      <c r="Z51" s="424"/>
    </row>
    <row r="52" spans="1:26" ht="21" customHeight="1">
      <c r="A52" s="398"/>
      <c r="B52" s="428" t="s">
        <v>1195</v>
      </c>
      <c r="C52" s="429"/>
      <c r="D52" s="429"/>
      <c r="E52" s="430"/>
      <c r="F52" s="429">
        <f>' PTEP 2024-v2'!W41</f>
        <v>0</v>
      </c>
      <c r="G52" s="429">
        <f>' PTEP 2024-v2'!X41</f>
        <v>0</v>
      </c>
      <c r="H52" s="430" t="e">
        <f t="shared" si="5"/>
        <v>#DIV/0!</v>
      </c>
      <c r="I52" s="438"/>
      <c r="J52" s="438"/>
      <c r="K52" s="432"/>
      <c r="L52" s="433">
        <f t="shared" ref="L52:M52" si="11">C52+F52</f>
        <v>0</v>
      </c>
      <c r="M52" s="434">
        <f t="shared" si="11"/>
        <v>0</v>
      </c>
      <c r="N52" s="430" t="e">
        <f t="shared" si="7"/>
        <v>#DIV/0!</v>
      </c>
      <c r="O52" s="435"/>
      <c r="P52" s="424"/>
      <c r="Q52" s="424"/>
      <c r="R52" s="424"/>
      <c r="S52" s="424"/>
      <c r="T52" s="424"/>
      <c r="U52" s="424"/>
      <c r="V52" s="424"/>
      <c r="W52" s="424"/>
      <c r="X52" s="424"/>
      <c r="Y52" s="424"/>
      <c r="Z52" s="424"/>
    </row>
    <row r="53" spans="1:26" ht="21" customHeight="1">
      <c r="A53" s="398"/>
      <c r="B53" s="439" t="s">
        <v>34</v>
      </c>
      <c r="C53" s="440">
        <f t="shared" ref="C53:D53" si="12">SUM(C48:C52)</f>
        <v>0</v>
      </c>
      <c r="D53" s="440">
        <f t="shared" si="12"/>
        <v>0</v>
      </c>
      <c r="E53" s="441" t="e">
        <f>D53/C53</f>
        <v>#DIV/0!</v>
      </c>
      <c r="F53" s="440" t="e">
        <f t="shared" ref="F53:G53" si="13">SUM(F48:F52)</f>
        <v>#REF!</v>
      </c>
      <c r="G53" s="440" t="e">
        <f t="shared" si="13"/>
        <v>#REF!</v>
      </c>
      <c r="H53" s="441" t="e">
        <f t="shared" si="5"/>
        <v>#REF!</v>
      </c>
      <c r="I53" s="442">
        <f t="shared" ref="I53:M53" si="14">SUM(I48:I52)</f>
        <v>0</v>
      </c>
      <c r="J53" s="442">
        <f t="shared" si="14"/>
        <v>0</v>
      </c>
      <c r="K53" s="442">
        <f t="shared" si="14"/>
        <v>0</v>
      </c>
      <c r="L53" s="440" t="e">
        <f t="shared" si="14"/>
        <v>#REF!</v>
      </c>
      <c r="M53" s="440" t="e">
        <f t="shared" si="14"/>
        <v>#REF!</v>
      </c>
      <c r="N53" s="441" t="e">
        <f t="shared" si="7"/>
        <v>#REF!</v>
      </c>
      <c r="O53" s="443"/>
      <c r="P53" s="424"/>
      <c r="Q53" s="424"/>
      <c r="R53" s="424"/>
      <c r="S53" s="424"/>
      <c r="T53" s="424"/>
      <c r="U53" s="424"/>
      <c r="V53" s="424"/>
      <c r="W53" s="424"/>
      <c r="X53" s="424"/>
      <c r="Y53" s="424"/>
      <c r="Z53" s="424"/>
    </row>
    <row r="54" spans="1:26" ht="15.75" customHeight="1">
      <c r="A54" s="398"/>
      <c r="B54" s="423"/>
      <c r="C54" s="398"/>
      <c r="D54" s="6"/>
      <c r="E54" s="398"/>
      <c r="F54" s="398"/>
      <c r="G54" s="398"/>
      <c r="H54" s="398"/>
      <c r="I54" s="398"/>
      <c r="J54" s="398"/>
      <c r="K54" s="398"/>
      <c r="L54" s="398"/>
      <c r="M54" s="398"/>
      <c r="N54" s="398"/>
      <c r="O54" s="385"/>
    </row>
    <row r="55" spans="1:26" ht="21" customHeight="1">
      <c r="A55" s="398"/>
      <c r="B55" s="426" t="s">
        <v>1196</v>
      </c>
      <c r="C55" s="427" t="s">
        <v>8</v>
      </c>
      <c r="D55" s="427" t="s">
        <v>9</v>
      </c>
      <c r="E55" s="427" t="s">
        <v>10</v>
      </c>
      <c r="F55" s="427" t="s">
        <v>8</v>
      </c>
      <c r="G55" s="427" t="s">
        <v>9</v>
      </c>
      <c r="H55" s="427" t="s">
        <v>10</v>
      </c>
      <c r="I55" s="427" t="s">
        <v>8</v>
      </c>
      <c r="J55" s="427" t="s">
        <v>9</v>
      </c>
      <c r="K55" s="427" t="s">
        <v>10</v>
      </c>
      <c r="L55" s="427" t="s">
        <v>8</v>
      </c>
      <c r="M55" s="427" t="s">
        <v>9</v>
      </c>
      <c r="N55" s="427" t="s">
        <v>10</v>
      </c>
      <c r="O55" s="385"/>
      <c r="P55" s="424"/>
      <c r="Q55" s="424"/>
      <c r="R55" s="424"/>
      <c r="S55" s="424"/>
      <c r="T55" s="424"/>
      <c r="U55" s="424"/>
      <c r="V55" s="424"/>
      <c r="W55" s="424"/>
      <c r="X55" s="424"/>
      <c r="Y55" s="424"/>
      <c r="Z55" s="424"/>
    </row>
    <row r="56" spans="1:26" ht="21" customHeight="1">
      <c r="A56" s="398"/>
      <c r="B56" s="428" t="s">
        <v>36</v>
      </c>
      <c r="C56" s="429"/>
      <c r="D56" s="429"/>
      <c r="E56" s="430"/>
      <c r="F56" s="434">
        <f>+' PTEP 2024-v2'!W43+' PTEP 2024-v2'!W44+' PTEP 2024-v2'!W45+' PTEP 2024-v2'!W46+' PTEP 2024-v2'!W47+' PTEP 2024-v2'!W48+' PTEP 2024-v2'!W49</f>
        <v>8</v>
      </c>
      <c r="G56" s="434">
        <f>+' PTEP 2024-v2'!X43+' PTEP 2024-v2'!X44+' PTEP 2024-v2'!X45+' PTEP 2024-v2'!X46+' PTEP 2024-v2'!X47+' PTEP 2024-v2'!X48+' PTEP 2024-v2'!X49</f>
        <v>7</v>
      </c>
      <c r="H56" s="430">
        <f t="shared" ref="H56:H62" si="15">G56/F56</f>
        <v>0.875</v>
      </c>
      <c r="I56" s="434"/>
      <c r="J56" s="434"/>
      <c r="K56" s="444"/>
      <c r="L56" s="433">
        <f t="shared" ref="L56:M56" si="16">C56+F56</f>
        <v>8</v>
      </c>
      <c r="M56" s="434">
        <f t="shared" si="16"/>
        <v>7</v>
      </c>
      <c r="N56" s="430">
        <f t="shared" ref="N56:N62" si="17">M56/L56</f>
        <v>0.875</v>
      </c>
      <c r="O56" s="385"/>
      <c r="P56" s="424"/>
      <c r="Q56" s="424"/>
      <c r="R56" s="424"/>
      <c r="S56" s="424"/>
      <c r="T56" s="424"/>
      <c r="U56" s="424"/>
      <c r="V56" s="424"/>
      <c r="W56" s="424"/>
      <c r="X56" s="424"/>
      <c r="Y56" s="424"/>
      <c r="Z56" s="424"/>
    </row>
    <row r="57" spans="1:26" ht="21" customHeight="1">
      <c r="A57" s="398"/>
      <c r="B57" s="428" t="s">
        <v>37</v>
      </c>
      <c r="C57" s="429"/>
      <c r="D57" s="429"/>
      <c r="E57" s="430"/>
      <c r="F57" s="434" t="e">
        <f>+' PTEP 2024-v2'!W50+' PTEP 2024-v2'!W51+' PTEP 2024-v2'!#REF!+' PTEP 2024-v2'!W52</f>
        <v>#REF!</v>
      </c>
      <c r="G57" s="434" t="e">
        <f>+' PTEP 2024-v2'!X50+' PTEP 2024-v2'!X51+' PTEP 2024-v2'!#REF!+' PTEP 2024-v2'!X52</f>
        <v>#REF!</v>
      </c>
      <c r="H57" s="430" t="e">
        <f t="shared" si="15"/>
        <v>#REF!</v>
      </c>
      <c r="I57" s="434"/>
      <c r="J57" s="434"/>
      <c r="K57" s="444"/>
      <c r="L57" s="433" t="e">
        <f t="shared" ref="L57:M57" si="18">C57+F57</f>
        <v>#REF!</v>
      </c>
      <c r="M57" s="434" t="e">
        <f t="shared" si="18"/>
        <v>#REF!</v>
      </c>
      <c r="N57" s="430" t="e">
        <f t="shared" si="17"/>
        <v>#REF!</v>
      </c>
      <c r="O57" s="385"/>
      <c r="P57" s="424"/>
      <c r="Q57" s="424"/>
      <c r="R57" s="424"/>
      <c r="S57" s="424"/>
      <c r="T57" s="424"/>
      <c r="U57" s="424"/>
      <c r="V57" s="424"/>
      <c r="W57" s="424"/>
      <c r="X57" s="424"/>
      <c r="Y57" s="424"/>
      <c r="Z57" s="424"/>
    </row>
    <row r="58" spans="1:26" ht="21" customHeight="1">
      <c r="A58" s="398"/>
      <c r="B58" s="428" t="s">
        <v>38</v>
      </c>
      <c r="C58" s="429"/>
      <c r="D58" s="429"/>
      <c r="E58" s="430"/>
      <c r="F58" s="434">
        <f>+' PTEP 2024-v2'!W53+' PTEP 2024-v2'!W54+' PTEP 2024-v2'!W55</f>
        <v>3</v>
      </c>
      <c r="G58" s="434">
        <f>+' PTEP 2024-v2'!X53+' PTEP 2024-v2'!X54+' PTEP 2024-v2'!X55</f>
        <v>1.5</v>
      </c>
      <c r="H58" s="430">
        <f t="shared" si="15"/>
        <v>0.5</v>
      </c>
      <c r="I58" s="434"/>
      <c r="J58" s="434"/>
      <c r="K58" s="444"/>
      <c r="L58" s="433">
        <f t="shared" ref="L58:M58" si="19">C58+F58</f>
        <v>3</v>
      </c>
      <c r="M58" s="434">
        <f t="shared" si="19"/>
        <v>1.5</v>
      </c>
      <c r="N58" s="430">
        <f t="shared" si="17"/>
        <v>0.5</v>
      </c>
      <c r="O58" s="385"/>
      <c r="P58" s="424"/>
      <c r="Q58" s="424"/>
      <c r="R58" s="424"/>
      <c r="S58" s="424"/>
      <c r="T58" s="424"/>
      <c r="U58" s="424"/>
      <c r="V58" s="424"/>
      <c r="W58" s="424"/>
      <c r="X58" s="424"/>
      <c r="Y58" s="424"/>
      <c r="Z58" s="424"/>
    </row>
    <row r="59" spans="1:26" ht="21" customHeight="1">
      <c r="A59" s="398"/>
      <c r="B59" s="428" t="s">
        <v>39</v>
      </c>
      <c r="C59" s="445"/>
      <c r="D59" s="445"/>
      <c r="E59" s="445"/>
      <c r="F59" s="434">
        <f>+' PTEP 2024-v2'!W56+' PTEP 2024-v2'!W57+' PTEP 2024-v2'!W58</f>
        <v>0</v>
      </c>
      <c r="G59" s="434">
        <f>+' PTEP 2024-v2'!X56+' PTEP 2024-v2'!X57+' PTEP 2024-v2'!X58</f>
        <v>0</v>
      </c>
      <c r="H59" s="430" t="e">
        <f t="shared" si="15"/>
        <v>#DIV/0!</v>
      </c>
      <c r="I59" s="434"/>
      <c r="J59" s="434"/>
      <c r="K59" s="444"/>
      <c r="L59" s="433">
        <f t="shared" ref="L59:M59" si="20">C59+F59</f>
        <v>0</v>
      </c>
      <c r="M59" s="434">
        <f t="shared" si="20"/>
        <v>0</v>
      </c>
      <c r="N59" s="430" t="e">
        <f t="shared" si="17"/>
        <v>#DIV/0!</v>
      </c>
      <c r="O59" s="385"/>
      <c r="P59" s="424"/>
      <c r="Q59" s="424"/>
      <c r="R59" s="424"/>
      <c r="S59" s="424"/>
      <c r="T59" s="424"/>
      <c r="U59" s="424"/>
      <c r="V59" s="424"/>
      <c r="W59" s="424"/>
      <c r="X59" s="424"/>
      <c r="Y59" s="424"/>
      <c r="Z59" s="424"/>
    </row>
    <row r="60" spans="1:26" ht="21" customHeight="1">
      <c r="A60" s="398"/>
      <c r="B60" s="428" t="s">
        <v>40</v>
      </c>
      <c r="C60" s="445"/>
      <c r="D60" s="445"/>
      <c r="E60" s="446"/>
      <c r="F60" s="434">
        <f>+' PTEP 2024-v2'!W59+' PTEP 2024-v2'!W60</f>
        <v>0</v>
      </c>
      <c r="G60" s="434">
        <f>+' PTEP 2024-v2'!X59+' PTEP 2024-v2'!X60</f>
        <v>0</v>
      </c>
      <c r="H60" s="430" t="e">
        <f t="shared" si="15"/>
        <v>#DIV/0!</v>
      </c>
      <c r="I60" s="434"/>
      <c r="J60" s="434"/>
      <c r="K60" s="444"/>
      <c r="L60" s="433">
        <f t="shared" ref="L60:M60" si="21">C60+F60</f>
        <v>0</v>
      </c>
      <c r="M60" s="434">
        <f t="shared" si="21"/>
        <v>0</v>
      </c>
      <c r="N60" s="430" t="e">
        <f t="shared" si="17"/>
        <v>#DIV/0!</v>
      </c>
      <c r="O60" s="385"/>
      <c r="P60" s="424"/>
      <c r="Q60" s="424"/>
      <c r="R60" s="424"/>
      <c r="S60" s="424"/>
      <c r="T60" s="424"/>
      <c r="U60" s="424"/>
      <c r="V60" s="424"/>
      <c r="W60" s="424"/>
      <c r="X60" s="424"/>
      <c r="Y60" s="424"/>
      <c r="Z60" s="424"/>
    </row>
    <row r="61" spans="1:26" ht="21" customHeight="1">
      <c r="A61" s="398"/>
      <c r="B61" s="428" t="s">
        <v>41</v>
      </c>
      <c r="C61" s="445"/>
      <c r="D61" s="445"/>
      <c r="E61" s="446"/>
      <c r="F61" s="434">
        <f>+' PTEP 2024-v2'!W61</f>
        <v>1</v>
      </c>
      <c r="G61" s="434">
        <f>+' PTEP 2024-v2'!X61</f>
        <v>0</v>
      </c>
      <c r="H61" s="430">
        <f t="shared" si="15"/>
        <v>0</v>
      </c>
      <c r="I61" s="434"/>
      <c r="J61" s="434"/>
      <c r="K61" s="444"/>
      <c r="L61" s="433">
        <f t="shared" ref="L61:M61" si="22">C61+F61</f>
        <v>1</v>
      </c>
      <c r="M61" s="434">
        <f t="shared" si="22"/>
        <v>0</v>
      </c>
      <c r="N61" s="430">
        <f t="shared" si="17"/>
        <v>0</v>
      </c>
      <c r="O61" s="385"/>
      <c r="P61" s="424"/>
      <c r="Q61" s="424"/>
      <c r="R61" s="424"/>
      <c r="S61" s="424"/>
      <c r="T61" s="424"/>
      <c r="U61" s="424"/>
      <c r="V61" s="424"/>
      <c r="W61" s="424"/>
      <c r="X61" s="424"/>
      <c r="Y61" s="424"/>
      <c r="Z61" s="424"/>
    </row>
    <row r="62" spans="1:26" ht="21" customHeight="1">
      <c r="A62" s="398"/>
      <c r="B62" s="439" t="s">
        <v>34</v>
      </c>
      <c r="C62" s="442">
        <f t="shared" ref="C62:D62" si="23">SUM(C56:C61)</f>
        <v>0</v>
      </c>
      <c r="D62" s="442">
        <f t="shared" si="23"/>
        <v>0</v>
      </c>
      <c r="E62" s="447" t="e">
        <f>D62/C62</f>
        <v>#DIV/0!</v>
      </c>
      <c r="F62" s="442" t="e">
        <f t="shared" ref="F62:G62" si="24">SUM(F56:F61)</f>
        <v>#REF!</v>
      </c>
      <c r="G62" s="442" t="e">
        <f t="shared" si="24"/>
        <v>#REF!</v>
      </c>
      <c r="H62" s="447" t="e">
        <f t="shared" si="15"/>
        <v>#REF!</v>
      </c>
      <c r="I62" s="442">
        <f t="shared" ref="I62:J62" si="25">SUM(I56:I58)</f>
        <v>0</v>
      </c>
      <c r="J62" s="442">
        <f t="shared" si="25"/>
        <v>0</v>
      </c>
      <c r="K62" s="442">
        <v>0</v>
      </c>
      <c r="L62" s="442" t="e">
        <f t="shared" ref="L62:M62" si="26">SUM(L56:L61)</f>
        <v>#REF!</v>
      </c>
      <c r="M62" s="442" t="e">
        <f t="shared" si="26"/>
        <v>#REF!</v>
      </c>
      <c r="N62" s="447" t="e">
        <f t="shared" si="17"/>
        <v>#REF!</v>
      </c>
      <c r="O62" s="448"/>
      <c r="P62" s="424"/>
      <c r="Q62" s="424"/>
      <c r="R62" s="424"/>
      <c r="S62" s="424"/>
      <c r="T62" s="424"/>
      <c r="U62" s="424"/>
      <c r="V62" s="424"/>
      <c r="W62" s="424"/>
      <c r="X62" s="424"/>
      <c r="Y62" s="424"/>
      <c r="Z62" s="424"/>
    </row>
    <row r="63" spans="1:26" ht="15.75" customHeight="1">
      <c r="A63" s="398"/>
      <c r="B63" s="423"/>
      <c r="C63" s="398"/>
      <c r="D63" s="6"/>
      <c r="E63" s="398"/>
      <c r="F63" s="398"/>
      <c r="G63" s="398"/>
      <c r="H63" s="398"/>
      <c r="I63" s="398"/>
      <c r="J63" s="398"/>
      <c r="K63" s="398"/>
      <c r="L63" s="398"/>
      <c r="M63" s="398"/>
      <c r="N63" s="398"/>
      <c r="O63" s="385"/>
    </row>
    <row r="64" spans="1:26" ht="21" customHeight="1">
      <c r="A64" s="398"/>
      <c r="B64" s="426" t="s">
        <v>1197</v>
      </c>
      <c r="C64" s="427" t="s">
        <v>8</v>
      </c>
      <c r="D64" s="427" t="s">
        <v>9</v>
      </c>
      <c r="E64" s="427" t="s">
        <v>10</v>
      </c>
      <c r="F64" s="427" t="s">
        <v>8</v>
      </c>
      <c r="G64" s="427" t="s">
        <v>9</v>
      </c>
      <c r="H64" s="427" t="s">
        <v>10</v>
      </c>
      <c r="I64" s="427" t="s">
        <v>8</v>
      </c>
      <c r="J64" s="427" t="s">
        <v>9</v>
      </c>
      <c r="K64" s="427" t="s">
        <v>10</v>
      </c>
      <c r="L64" s="427" t="s">
        <v>8</v>
      </c>
      <c r="M64" s="427" t="s">
        <v>9</v>
      </c>
      <c r="N64" s="427" t="s">
        <v>10</v>
      </c>
      <c r="O64" s="385"/>
      <c r="P64" s="424"/>
      <c r="Q64" s="424"/>
      <c r="R64" s="424"/>
      <c r="S64" s="424"/>
      <c r="T64" s="424"/>
      <c r="U64" s="424"/>
      <c r="V64" s="424"/>
      <c r="W64" s="424"/>
      <c r="X64" s="424"/>
      <c r="Y64" s="424"/>
      <c r="Z64" s="424"/>
    </row>
    <row r="65" spans="1:26" ht="21" customHeight="1">
      <c r="A65" s="398"/>
      <c r="B65" s="423" t="s">
        <v>43</v>
      </c>
      <c r="C65" s="429">
        <v>1</v>
      </c>
      <c r="D65" s="429">
        <v>1</v>
      </c>
      <c r="E65" s="430">
        <v>1</v>
      </c>
      <c r="F65" s="434" t="e">
        <f>+' PTEP 2024-v2'!W63+' PTEP 2024-v2'!W64+' PTEP 2024-v2'!#REF!+' PTEP 2024-v2'!W65</f>
        <v>#REF!</v>
      </c>
      <c r="G65" s="434" t="e">
        <f>+' PTEP 2024-v2'!X63+' PTEP 2024-v2'!X64+' PTEP 2024-v2'!#REF!+' PTEP 2024-v2'!X65</f>
        <v>#REF!</v>
      </c>
      <c r="H65" s="430" t="e">
        <f t="shared" ref="H65:H71" si="27">G65/F65</f>
        <v>#REF!</v>
      </c>
      <c r="I65" s="434"/>
      <c r="J65" s="434"/>
      <c r="K65" s="434"/>
      <c r="L65" s="433" t="e">
        <f t="shared" ref="L65:M65" si="28">C65+F65</f>
        <v>#REF!</v>
      </c>
      <c r="M65" s="434" t="e">
        <f t="shared" si="28"/>
        <v>#REF!</v>
      </c>
      <c r="N65" s="430" t="e">
        <f t="shared" ref="N65:N71" si="29">M65/L65</f>
        <v>#REF!</v>
      </c>
      <c r="O65" s="385"/>
      <c r="P65" s="424"/>
      <c r="Q65" s="424"/>
      <c r="R65" s="424"/>
      <c r="S65" s="424"/>
      <c r="T65" s="424"/>
      <c r="U65" s="424"/>
      <c r="V65" s="424"/>
      <c r="W65" s="424"/>
      <c r="X65" s="424"/>
      <c r="Y65" s="424"/>
      <c r="Z65" s="424"/>
    </row>
    <row r="66" spans="1:26" ht="21" customHeight="1">
      <c r="A66" s="398"/>
      <c r="B66" s="423" t="s">
        <v>44</v>
      </c>
      <c r="C66" s="429">
        <v>7</v>
      </c>
      <c r="D66" s="429">
        <v>3</v>
      </c>
      <c r="E66" s="430">
        <v>0.42899999999999999</v>
      </c>
      <c r="F66" s="434">
        <f>+' PTEP 2024-v2'!W66+' PTEP 2024-v2'!W67+' PTEP 2024-v2'!W68</f>
        <v>1</v>
      </c>
      <c r="G66" s="434">
        <f>+' PTEP 2024-v2'!X66+' PTEP 2024-v2'!X67+' PTEP 2024-v2'!X68</f>
        <v>3</v>
      </c>
      <c r="H66" s="430">
        <f t="shared" si="27"/>
        <v>3</v>
      </c>
      <c r="I66" s="434"/>
      <c r="J66" s="434"/>
      <c r="K66" s="434"/>
      <c r="L66" s="433">
        <f t="shared" ref="L66:M66" si="30">C66+F66</f>
        <v>8</v>
      </c>
      <c r="M66" s="434">
        <f t="shared" si="30"/>
        <v>6</v>
      </c>
      <c r="N66" s="430">
        <f t="shared" si="29"/>
        <v>0.75</v>
      </c>
      <c r="O66" s="385"/>
      <c r="P66" s="424"/>
      <c r="Q66" s="424"/>
      <c r="R66" s="424"/>
      <c r="S66" s="424"/>
      <c r="T66" s="424"/>
      <c r="U66" s="424"/>
      <c r="V66" s="424"/>
      <c r="W66" s="424"/>
      <c r="X66" s="424"/>
      <c r="Y66" s="424"/>
      <c r="Z66" s="424"/>
    </row>
    <row r="67" spans="1:26" ht="21" customHeight="1">
      <c r="A67" s="398"/>
      <c r="B67" s="423" t="s">
        <v>46</v>
      </c>
      <c r="C67" s="429">
        <v>6</v>
      </c>
      <c r="D67" s="429">
        <v>2</v>
      </c>
      <c r="E67" s="430">
        <v>0.33300000000000002</v>
      </c>
      <c r="F67" s="434">
        <f>+' PTEP 2024-v2'!W69+' PTEP 2024-v2'!W70</f>
        <v>0</v>
      </c>
      <c r="G67" s="434">
        <f>+' PTEP 2024-v2'!X69+' PTEP 2024-v2'!X70</f>
        <v>0</v>
      </c>
      <c r="H67" s="430" t="e">
        <f t="shared" si="27"/>
        <v>#DIV/0!</v>
      </c>
      <c r="I67" s="434"/>
      <c r="J67" s="434"/>
      <c r="K67" s="434"/>
      <c r="L67" s="433">
        <f t="shared" ref="L67:M67" si="31">C67+F67</f>
        <v>6</v>
      </c>
      <c r="M67" s="434">
        <f t="shared" si="31"/>
        <v>2</v>
      </c>
      <c r="N67" s="430">
        <f t="shared" si="29"/>
        <v>0.33333333333333331</v>
      </c>
      <c r="O67" s="385"/>
      <c r="P67" s="424"/>
      <c r="Q67" s="424"/>
      <c r="R67" s="424"/>
      <c r="S67" s="424"/>
      <c r="T67" s="424"/>
      <c r="U67" s="424"/>
      <c r="V67" s="424"/>
      <c r="W67" s="424"/>
      <c r="X67" s="424"/>
      <c r="Y67" s="424"/>
      <c r="Z67" s="424"/>
    </row>
    <row r="68" spans="1:26" ht="21" customHeight="1">
      <c r="A68" s="398"/>
      <c r="B68" s="423" t="s">
        <v>1198</v>
      </c>
      <c r="C68" s="429">
        <v>2</v>
      </c>
      <c r="D68" s="429">
        <v>1</v>
      </c>
      <c r="E68" s="430">
        <v>0.5</v>
      </c>
      <c r="F68" s="434">
        <f>+' PTEP 2024-v2'!W70+' PTEP 2024-v2'!W71</f>
        <v>1</v>
      </c>
      <c r="G68" s="434">
        <f>+' PTEP 2024-v2'!X68+' PTEP 2024-v2'!X69+' PTEP 2024-v2'!X70</f>
        <v>3</v>
      </c>
      <c r="H68" s="430">
        <f t="shared" si="27"/>
        <v>3</v>
      </c>
      <c r="I68" s="434"/>
      <c r="J68" s="434"/>
      <c r="K68" s="434"/>
      <c r="L68" s="433">
        <f t="shared" ref="L68:M68" si="32">C68+F68</f>
        <v>3</v>
      </c>
      <c r="M68" s="434">
        <f t="shared" si="32"/>
        <v>4</v>
      </c>
      <c r="N68" s="430">
        <f t="shared" si="29"/>
        <v>1.3333333333333333</v>
      </c>
      <c r="O68" s="385"/>
      <c r="P68" s="424"/>
      <c r="Q68" s="424"/>
      <c r="R68" s="424"/>
      <c r="S68" s="424"/>
      <c r="T68" s="424"/>
      <c r="U68" s="424"/>
      <c r="V68" s="424"/>
      <c r="W68" s="424"/>
      <c r="X68" s="424"/>
      <c r="Y68" s="424"/>
      <c r="Z68" s="424"/>
    </row>
    <row r="69" spans="1:26" ht="21" customHeight="1">
      <c r="A69" s="398"/>
      <c r="B69" s="423" t="s">
        <v>47</v>
      </c>
      <c r="C69" s="429">
        <v>0</v>
      </c>
      <c r="D69" s="429">
        <v>0</v>
      </c>
      <c r="E69" s="430">
        <v>1</v>
      </c>
      <c r="F69" s="434">
        <f>+' PTEP 2024-v2'!W71+' PTEP 2024-v2'!W72</f>
        <v>1</v>
      </c>
      <c r="G69" s="434">
        <f>+' PTEP 2024-v2'!X69+' PTEP 2024-v2'!X70+' PTEP 2024-v2'!X71</f>
        <v>1</v>
      </c>
      <c r="H69" s="430">
        <f t="shared" si="27"/>
        <v>1</v>
      </c>
      <c r="I69" s="434"/>
      <c r="J69" s="434"/>
      <c r="K69" s="434"/>
      <c r="L69" s="433">
        <f t="shared" ref="L69:M69" si="33">C69+F69</f>
        <v>1</v>
      </c>
      <c r="M69" s="434">
        <f t="shared" si="33"/>
        <v>1</v>
      </c>
      <c r="N69" s="430">
        <f t="shared" si="29"/>
        <v>1</v>
      </c>
      <c r="O69" s="385"/>
      <c r="P69" s="424"/>
      <c r="Q69" s="424"/>
      <c r="R69" s="424"/>
      <c r="S69" s="424"/>
      <c r="T69" s="424"/>
      <c r="U69" s="424"/>
      <c r="V69" s="424"/>
      <c r="W69" s="424"/>
      <c r="X69" s="424"/>
      <c r="Y69" s="424"/>
      <c r="Z69" s="424"/>
    </row>
    <row r="70" spans="1:26" ht="21" customHeight="1">
      <c r="A70" s="398"/>
      <c r="B70" s="423" t="s">
        <v>1199</v>
      </c>
      <c r="C70" s="445"/>
      <c r="D70" s="445"/>
      <c r="E70" s="445"/>
      <c r="F70" s="434">
        <f>+' PTEP 2024-v2'!W73</f>
        <v>0</v>
      </c>
      <c r="G70" s="434">
        <f>+' PTEP 2024-v2'!X73</f>
        <v>0</v>
      </c>
      <c r="H70" s="430" t="e">
        <f t="shared" si="27"/>
        <v>#DIV/0!</v>
      </c>
      <c r="I70" s="434"/>
      <c r="J70" s="434"/>
      <c r="K70" s="434"/>
      <c r="L70" s="433">
        <f t="shared" ref="L70:M70" si="34">C70+F70</f>
        <v>0</v>
      </c>
      <c r="M70" s="434">
        <f t="shared" si="34"/>
        <v>0</v>
      </c>
      <c r="N70" s="430" t="e">
        <f t="shared" si="29"/>
        <v>#DIV/0!</v>
      </c>
      <c r="O70" s="385"/>
      <c r="P70" s="424"/>
      <c r="Q70" s="424"/>
      <c r="R70" s="424"/>
      <c r="S70" s="424"/>
      <c r="T70" s="424"/>
      <c r="U70" s="424"/>
      <c r="V70" s="424"/>
      <c r="W70" s="424"/>
      <c r="X70" s="424"/>
      <c r="Y70" s="424"/>
      <c r="Z70" s="424"/>
    </row>
    <row r="71" spans="1:26" ht="21" customHeight="1">
      <c r="A71" s="398"/>
      <c r="B71" s="439" t="s">
        <v>34</v>
      </c>
      <c r="C71" s="442">
        <f t="shared" ref="C71:D71" si="35">SUM(C65:C70)</f>
        <v>16</v>
      </c>
      <c r="D71" s="442">
        <f t="shared" si="35"/>
        <v>7</v>
      </c>
      <c r="E71" s="447">
        <f>D71/C71</f>
        <v>0.4375</v>
      </c>
      <c r="F71" s="442" t="e">
        <f t="shared" ref="F71:G71" si="36">SUM(F65:F70)</f>
        <v>#REF!</v>
      </c>
      <c r="G71" s="442" t="e">
        <f t="shared" si="36"/>
        <v>#REF!</v>
      </c>
      <c r="H71" s="447" t="e">
        <f t="shared" si="27"/>
        <v>#REF!</v>
      </c>
      <c r="I71" s="442">
        <f t="shared" ref="I71:K71" si="37">SUM(I65:I69)</f>
        <v>0</v>
      </c>
      <c r="J71" s="442">
        <f t="shared" si="37"/>
        <v>0</v>
      </c>
      <c r="K71" s="442">
        <f t="shared" si="37"/>
        <v>0</v>
      </c>
      <c r="L71" s="442" t="e">
        <f t="shared" ref="L71:M71" si="38">SUM(L65:L70)</f>
        <v>#REF!</v>
      </c>
      <c r="M71" s="442" t="e">
        <f t="shared" si="38"/>
        <v>#REF!</v>
      </c>
      <c r="N71" s="447" t="e">
        <f t="shared" si="29"/>
        <v>#REF!</v>
      </c>
      <c r="O71" s="448"/>
      <c r="P71" s="424"/>
      <c r="Q71" s="424"/>
      <c r="R71" s="424"/>
      <c r="S71" s="424"/>
      <c r="T71" s="424"/>
      <c r="U71" s="424"/>
      <c r="V71" s="424"/>
      <c r="W71" s="424"/>
      <c r="X71" s="424"/>
      <c r="Y71" s="424"/>
      <c r="Z71" s="424"/>
    </row>
    <row r="72" spans="1:26" ht="15.75" customHeight="1">
      <c r="A72" s="398"/>
      <c r="B72" s="423"/>
      <c r="C72" s="398"/>
      <c r="D72" s="6"/>
      <c r="E72" s="398"/>
      <c r="F72" s="398"/>
      <c r="G72" s="398"/>
      <c r="H72" s="398"/>
      <c r="I72" s="398"/>
      <c r="J72" s="398"/>
      <c r="K72" s="398"/>
      <c r="L72" s="398"/>
      <c r="M72" s="398"/>
      <c r="N72" s="398"/>
      <c r="O72" s="385"/>
    </row>
    <row r="73" spans="1:26" ht="21" customHeight="1">
      <c r="A73" s="398"/>
      <c r="B73" s="426" t="s">
        <v>1200</v>
      </c>
      <c r="C73" s="427" t="s">
        <v>8</v>
      </c>
      <c r="D73" s="427" t="s">
        <v>9</v>
      </c>
      <c r="E73" s="427" t="s">
        <v>10</v>
      </c>
      <c r="F73" s="427" t="s">
        <v>8</v>
      </c>
      <c r="G73" s="427" t="s">
        <v>9</v>
      </c>
      <c r="H73" s="427" t="s">
        <v>10</v>
      </c>
      <c r="I73" s="427" t="s">
        <v>8</v>
      </c>
      <c r="J73" s="427" t="s">
        <v>9</v>
      </c>
      <c r="K73" s="427" t="s">
        <v>10</v>
      </c>
      <c r="L73" s="427" t="s">
        <v>8</v>
      </c>
      <c r="M73" s="427" t="s">
        <v>9</v>
      </c>
      <c r="N73" s="427" t="s">
        <v>10</v>
      </c>
      <c r="O73" s="385"/>
      <c r="P73" s="424"/>
      <c r="Q73" s="424"/>
      <c r="R73" s="424"/>
      <c r="S73" s="424"/>
      <c r="T73" s="424"/>
      <c r="U73" s="424"/>
      <c r="V73" s="424"/>
      <c r="W73" s="424"/>
      <c r="X73" s="424"/>
      <c r="Y73" s="424"/>
      <c r="Z73" s="424"/>
    </row>
    <row r="74" spans="1:26" ht="21" customHeight="1">
      <c r="A74" s="398"/>
      <c r="B74" s="449" t="s">
        <v>1201</v>
      </c>
      <c r="C74" s="429">
        <v>0.3</v>
      </c>
      <c r="D74" s="429">
        <v>0.2</v>
      </c>
      <c r="E74" s="430">
        <v>0.8</v>
      </c>
      <c r="F74" s="434"/>
      <c r="G74" s="434"/>
      <c r="H74" s="430"/>
      <c r="I74" s="434"/>
      <c r="J74" s="434"/>
      <c r="K74" s="444"/>
      <c r="L74" s="433">
        <f t="shared" ref="L74:M74" si="39">C74+F74</f>
        <v>0.3</v>
      </c>
      <c r="M74" s="434">
        <f t="shared" si="39"/>
        <v>0.2</v>
      </c>
      <c r="N74" s="430">
        <f t="shared" ref="N74:N76" si="40">M74/L74</f>
        <v>0.66666666666666674</v>
      </c>
      <c r="O74" s="385"/>
      <c r="P74" s="424"/>
      <c r="Q74" s="424"/>
      <c r="R74" s="424"/>
      <c r="S74" s="424"/>
      <c r="T74" s="424"/>
      <c r="U74" s="424"/>
      <c r="V74" s="424"/>
      <c r="W74" s="424"/>
      <c r="X74" s="424"/>
      <c r="Y74" s="424"/>
      <c r="Z74" s="424"/>
    </row>
    <row r="75" spans="1:26" ht="21" customHeight="1">
      <c r="A75" s="398"/>
      <c r="B75" s="449" t="s">
        <v>50</v>
      </c>
      <c r="C75" s="445"/>
      <c r="D75" s="445"/>
      <c r="E75" s="445"/>
      <c r="F75" s="434">
        <f>+' PTEP 2024-v2'!W75+' PTEP 2024-v2'!W76+' PTEP 2024-v2'!W78</f>
        <v>2</v>
      </c>
      <c r="G75" s="434">
        <f>+' PTEP 2024-v2'!X75+' PTEP 2024-v2'!X76+' PTEP 2024-v2'!X78</f>
        <v>2</v>
      </c>
      <c r="H75" s="430">
        <f t="shared" ref="H75:H76" si="41">G75/F75</f>
        <v>1</v>
      </c>
      <c r="I75" s="434"/>
      <c r="J75" s="434"/>
      <c r="K75" s="444"/>
      <c r="L75" s="433">
        <f t="shared" ref="L75:M75" si="42">C75+F75</f>
        <v>2</v>
      </c>
      <c r="M75" s="434">
        <f t="shared" si="42"/>
        <v>2</v>
      </c>
      <c r="N75" s="430">
        <f t="shared" si="40"/>
        <v>1</v>
      </c>
      <c r="O75" s="385"/>
      <c r="P75" s="424"/>
      <c r="Q75" s="424"/>
      <c r="R75" s="424"/>
      <c r="S75" s="424"/>
      <c r="T75" s="424"/>
      <c r="U75" s="424"/>
      <c r="V75" s="424"/>
      <c r="W75" s="424"/>
      <c r="X75" s="424"/>
      <c r="Y75" s="424"/>
      <c r="Z75" s="424"/>
    </row>
    <row r="76" spans="1:26" ht="21" customHeight="1">
      <c r="A76" s="398"/>
      <c r="B76" s="449" t="s">
        <v>51</v>
      </c>
      <c r="C76" s="445"/>
      <c r="D76" s="445"/>
      <c r="E76" s="445"/>
      <c r="F76" s="434">
        <f>+' PTEP 2024-v2'!W79</f>
        <v>1</v>
      </c>
      <c r="G76" s="434">
        <f>+' PTEP 2024-v2'!X79</f>
        <v>1</v>
      </c>
      <c r="H76" s="430">
        <f t="shared" si="41"/>
        <v>1</v>
      </c>
      <c r="I76" s="434"/>
      <c r="J76" s="434"/>
      <c r="K76" s="444"/>
      <c r="L76" s="433">
        <f t="shared" ref="L76:M76" si="43">C76+F76</f>
        <v>1</v>
      </c>
      <c r="M76" s="434">
        <f t="shared" si="43"/>
        <v>1</v>
      </c>
      <c r="N76" s="430">
        <f t="shared" si="40"/>
        <v>1</v>
      </c>
      <c r="O76" s="385"/>
      <c r="P76" s="424"/>
      <c r="Q76" s="424"/>
      <c r="R76" s="424"/>
      <c r="S76" s="424"/>
      <c r="T76" s="424"/>
      <c r="U76" s="424"/>
      <c r="V76" s="424"/>
      <c r="W76" s="424"/>
      <c r="X76" s="424"/>
      <c r="Y76" s="424"/>
      <c r="Z76" s="424"/>
    </row>
    <row r="77" spans="1:26" ht="21" customHeight="1">
      <c r="A77" s="398"/>
      <c r="B77" s="439" t="s">
        <v>34</v>
      </c>
      <c r="C77" s="442">
        <f t="shared" ref="C77:D77" si="44">SUM(C74:C76)</f>
        <v>0.3</v>
      </c>
      <c r="D77" s="442">
        <f t="shared" si="44"/>
        <v>0.2</v>
      </c>
      <c r="E77" s="447">
        <f>SUM(E74)</f>
        <v>0.8</v>
      </c>
      <c r="F77" s="442">
        <f t="shared" ref="F77:G77" si="45">SUM(F74:F76)</f>
        <v>3</v>
      </c>
      <c r="G77" s="442">
        <f t="shared" si="45"/>
        <v>3</v>
      </c>
      <c r="H77" s="447">
        <f>+G77/F77</f>
        <v>1</v>
      </c>
      <c r="I77" s="442">
        <f t="shared" ref="I77:K77" si="46">SUM(I104:I112)</f>
        <v>0</v>
      </c>
      <c r="J77" s="442">
        <f t="shared" si="46"/>
        <v>0</v>
      </c>
      <c r="K77" s="442">
        <f t="shared" si="46"/>
        <v>0</v>
      </c>
      <c r="L77" s="442">
        <f t="shared" ref="L77:M77" si="47">SUM(L74:L76)</f>
        <v>3.3</v>
      </c>
      <c r="M77" s="442">
        <f t="shared" si="47"/>
        <v>3.2</v>
      </c>
      <c r="N77" s="447">
        <f>+M77/L77</f>
        <v>0.96969696969696983</v>
      </c>
      <c r="O77" s="448"/>
      <c r="P77" s="424"/>
      <c r="Q77" s="424"/>
      <c r="R77" s="424"/>
      <c r="S77" s="424"/>
      <c r="T77" s="424"/>
      <c r="U77" s="424"/>
      <c r="V77" s="424"/>
      <c r="W77" s="424"/>
      <c r="X77" s="424"/>
      <c r="Y77" s="424"/>
      <c r="Z77" s="424"/>
    </row>
    <row r="78" spans="1:26" ht="15.75" customHeight="1">
      <c r="A78" s="398"/>
      <c r="B78" s="423"/>
      <c r="C78" s="398"/>
      <c r="D78" s="6"/>
      <c r="E78" s="398"/>
      <c r="F78" s="398"/>
      <c r="G78" s="398"/>
      <c r="H78" s="398"/>
      <c r="I78" s="398"/>
      <c r="J78" s="398"/>
      <c r="K78" s="398"/>
      <c r="L78" s="398"/>
      <c r="M78" s="398"/>
      <c r="N78" s="398"/>
      <c r="O78" s="385"/>
    </row>
    <row r="79" spans="1:26" ht="21" customHeight="1">
      <c r="A79" s="398"/>
      <c r="B79" s="426" t="s">
        <v>1202</v>
      </c>
      <c r="C79" s="427" t="s">
        <v>8</v>
      </c>
      <c r="D79" s="427" t="s">
        <v>9</v>
      </c>
      <c r="E79" s="427" t="s">
        <v>10</v>
      </c>
      <c r="F79" s="427" t="s">
        <v>8</v>
      </c>
      <c r="G79" s="427" t="s">
        <v>9</v>
      </c>
      <c r="H79" s="427" t="s">
        <v>10</v>
      </c>
      <c r="I79" s="427" t="s">
        <v>8</v>
      </c>
      <c r="J79" s="427" t="s">
        <v>9</v>
      </c>
      <c r="K79" s="427" t="s">
        <v>10</v>
      </c>
      <c r="L79" s="427" t="s">
        <v>8</v>
      </c>
      <c r="M79" s="427" t="s">
        <v>9</v>
      </c>
      <c r="N79" s="427" t="s">
        <v>10</v>
      </c>
      <c r="O79" s="385"/>
      <c r="P79" s="424"/>
      <c r="Q79" s="424"/>
      <c r="R79" s="424"/>
      <c r="S79" s="424"/>
      <c r="T79" s="424"/>
      <c r="U79" s="424"/>
      <c r="V79" s="424"/>
      <c r="W79" s="424"/>
      <c r="X79" s="424"/>
      <c r="Y79" s="424"/>
      <c r="Z79" s="424"/>
    </row>
    <row r="80" spans="1:26" ht="21" customHeight="1">
      <c r="A80" s="398"/>
      <c r="B80" s="423" t="s">
        <v>53</v>
      </c>
      <c r="C80" s="445"/>
      <c r="D80" s="445"/>
      <c r="E80" s="445"/>
      <c r="F80" s="450">
        <f>' PTEP 2024-v2'!W81+' PTEP 2024-v2'!W82</f>
        <v>0</v>
      </c>
      <c r="G80" s="450">
        <f>' PTEP 2024-v2'!X81+' PTEP 2024-v2'!X82</f>
        <v>0</v>
      </c>
      <c r="H80" s="430" t="e">
        <f t="shared" ref="H80:H81" si="48">G80/F80</f>
        <v>#DIV/0!</v>
      </c>
      <c r="I80" s="434"/>
      <c r="J80" s="434"/>
      <c r="K80" s="430"/>
      <c r="L80" s="433">
        <f t="shared" ref="L80:M80" si="49">C80+F80</f>
        <v>0</v>
      </c>
      <c r="M80" s="434">
        <f t="shared" si="49"/>
        <v>0</v>
      </c>
      <c r="N80" s="430" t="e">
        <f t="shared" ref="N80:N81" si="50">M80/L80</f>
        <v>#DIV/0!</v>
      </c>
      <c r="O80" s="385"/>
      <c r="P80" s="424"/>
      <c r="Q80" s="424"/>
      <c r="R80" s="424"/>
      <c r="S80" s="424"/>
      <c r="T80" s="424"/>
      <c r="U80" s="424"/>
      <c r="V80" s="424"/>
      <c r="W80" s="424"/>
      <c r="X80" s="424"/>
      <c r="Y80" s="424"/>
      <c r="Z80" s="424"/>
    </row>
    <row r="81" spans="1:26" ht="21" customHeight="1">
      <c r="A81" s="398"/>
      <c r="B81" s="423" t="s">
        <v>855</v>
      </c>
      <c r="C81" s="445"/>
      <c r="D81" s="445"/>
      <c r="E81" s="445"/>
      <c r="F81" s="450">
        <f>' PTEP 2024-v2'!W83+' PTEP 2024-v2'!W84</f>
        <v>2</v>
      </c>
      <c r="G81" s="450">
        <f>' PTEP 2024-v2'!X83+' PTEP 2024-v2'!X84</f>
        <v>2</v>
      </c>
      <c r="H81" s="430">
        <f t="shared" si="48"/>
        <v>1</v>
      </c>
      <c r="I81" s="434"/>
      <c r="J81" s="434"/>
      <c r="K81" s="430"/>
      <c r="L81" s="433">
        <f t="shared" ref="L81:M81" si="51">C81+F81</f>
        <v>2</v>
      </c>
      <c r="M81" s="434">
        <f t="shared" si="51"/>
        <v>2</v>
      </c>
      <c r="N81" s="430">
        <f t="shared" si="50"/>
        <v>1</v>
      </c>
      <c r="O81" s="385"/>
      <c r="P81" s="424"/>
      <c r="Q81" s="424"/>
      <c r="R81" s="424"/>
      <c r="S81" s="424"/>
      <c r="T81" s="424"/>
      <c r="U81" s="424"/>
      <c r="V81" s="424"/>
      <c r="W81" s="424"/>
      <c r="X81" s="424"/>
      <c r="Y81" s="424"/>
      <c r="Z81" s="424"/>
    </row>
    <row r="82" spans="1:26" ht="21" customHeight="1">
      <c r="A82" s="398"/>
      <c r="B82" s="423" t="s">
        <v>56</v>
      </c>
      <c r="C82" s="445"/>
      <c r="D82" s="445"/>
      <c r="E82" s="445"/>
      <c r="F82" s="450"/>
      <c r="G82" s="450"/>
      <c r="H82" s="430">
        <v>0</v>
      </c>
      <c r="I82" s="434"/>
      <c r="J82" s="434"/>
      <c r="K82" s="430"/>
      <c r="L82" s="433">
        <f t="shared" ref="L82:M82" si="52">C82+F82</f>
        <v>0</v>
      </c>
      <c r="M82" s="434">
        <f t="shared" si="52"/>
        <v>0</v>
      </c>
      <c r="N82" s="430">
        <v>1</v>
      </c>
      <c r="O82" s="385"/>
      <c r="P82" s="424"/>
      <c r="Q82" s="424"/>
      <c r="R82" s="424"/>
      <c r="S82" s="424"/>
      <c r="T82" s="424"/>
      <c r="U82" s="424"/>
      <c r="V82" s="424"/>
      <c r="W82" s="424"/>
      <c r="X82" s="424"/>
      <c r="Y82" s="424"/>
      <c r="Z82" s="424"/>
    </row>
    <row r="83" spans="1:26" ht="21" customHeight="1">
      <c r="A83" s="398"/>
      <c r="B83" s="439" t="s">
        <v>34</v>
      </c>
      <c r="C83" s="442">
        <f t="shared" ref="C83:D83" si="53">SUM(C80:C82)</f>
        <v>0</v>
      </c>
      <c r="D83" s="442">
        <f t="shared" si="53"/>
        <v>0</v>
      </c>
      <c r="E83" s="447">
        <v>0</v>
      </c>
      <c r="F83" s="451">
        <f t="shared" ref="F83:G83" si="54">SUM(F80:F82)</f>
        <v>2</v>
      </c>
      <c r="G83" s="451">
        <f t="shared" si="54"/>
        <v>2</v>
      </c>
      <c r="H83" s="452">
        <f>G83/F83</f>
        <v>1</v>
      </c>
      <c r="I83" s="442">
        <f t="shared" ref="I83:J83" si="55">SUM(I80:I82)</f>
        <v>0</v>
      </c>
      <c r="J83" s="442">
        <f t="shared" si="55"/>
        <v>0</v>
      </c>
      <c r="K83" s="447">
        <v>0</v>
      </c>
      <c r="L83" s="442">
        <f t="shared" ref="L83:M83" si="56">SUM(L80:L82)</f>
        <v>2</v>
      </c>
      <c r="M83" s="442">
        <f t="shared" si="56"/>
        <v>2</v>
      </c>
      <c r="N83" s="447">
        <f>+M83/L83</f>
        <v>1</v>
      </c>
      <c r="O83" s="448"/>
      <c r="P83" s="424"/>
      <c r="Q83" s="424"/>
      <c r="R83" s="424"/>
      <c r="S83" s="424"/>
      <c r="T83" s="424"/>
      <c r="U83" s="424"/>
      <c r="V83" s="424"/>
      <c r="W83" s="424"/>
      <c r="X83" s="424"/>
      <c r="Y83" s="424"/>
      <c r="Z83" s="424"/>
    </row>
    <row r="84" spans="1:26" ht="15.75" customHeight="1">
      <c r="A84" s="398"/>
      <c r="B84" s="423"/>
      <c r="C84" s="398"/>
      <c r="D84" s="6"/>
      <c r="E84" s="398"/>
      <c r="F84" s="398"/>
      <c r="G84" s="398"/>
      <c r="H84" s="398"/>
      <c r="I84" s="398"/>
      <c r="J84" s="398"/>
      <c r="K84" s="398"/>
      <c r="L84" s="398"/>
      <c r="M84" s="398"/>
      <c r="N84" s="398"/>
      <c r="O84" s="385"/>
    </row>
    <row r="85" spans="1:26" ht="21" customHeight="1">
      <c r="A85" s="398"/>
      <c r="B85" s="426" t="s">
        <v>1203</v>
      </c>
      <c r="C85" s="427" t="s">
        <v>8</v>
      </c>
      <c r="D85" s="427" t="s">
        <v>9</v>
      </c>
      <c r="E85" s="427" t="s">
        <v>10</v>
      </c>
      <c r="F85" s="427" t="s">
        <v>8</v>
      </c>
      <c r="G85" s="427" t="s">
        <v>9</v>
      </c>
      <c r="H85" s="427" t="s">
        <v>10</v>
      </c>
      <c r="I85" s="427" t="s">
        <v>8</v>
      </c>
      <c r="J85" s="427" t="s">
        <v>9</v>
      </c>
      <c r="K85" s="427" t="s">
        <v>10</v>
      </c>
      <c r="L85" s="427" t="s">
        <v>8</v>
      </c>
      <c r="M85" s="427" t="s">
        <v>9</v>
      </c>
      <c r="N85" s="427" t="s">
        <v>10</v>
      </c>
      <c r="O85" s="385"/>
      <c r="P85" s="424"/>
      <c r="Q85" s="424"/>
      <c r="R85" s="424"/>
      <c r="S85" s="424"/>
      <c r="T85" s="424"/>
      <c r="U85" s="424"/>
      <c r="V85" s="424"/>
      <c r="W85" s="424"/>
      <c r="X85" s="424"/>
      <c r="Y85" s="424"/>
      <c r="Z85" s="424"/>
    </row>
    <row r="86" spans="1:26" ht="21" customHeight="1">
      <c r="A86" s="398"/>
      <c r="B86" s="423" t="s">
        <v>58</v>
      </c>
      <c r="C86" s="445"/>
      <c r="D86" s="445"/>
      <c r="E86" s="445"/>
      <c r="F86" s="450">
        <f>+' PTEP 2024-v2'!W87</f>
        <v>1</v>
      </c>
      <c r="G86" s="450">
        <f>+' PTEP 2024-v2'!X87</f>
        <v>0</v>
      </c>
      <c r="H86" s="430">
        <v>1</v>
      </c>
      <c r="I86" s="434"/>
      <c r="J86" s="434"/>
      <c r="K86" s="430"/>
      <c r="L86" s="433">
        <f t="shared" ref="L86:M86" si="57">C86+F86</f>
        <v>1</v>
      </c>
      <c r="M86" s="434">
        <f t="shared" si="57"/>
        <v>0</v>
      </c>
      <c r="N86" s="430">
        <f t="shared" ref="N86:N88" si="58">M86/L86</f>
        <v>0</v>
      </c>
      <c r="O86" s="385"/>
      <c r="P86" s="424"/>
      <c r="Q86" s="424"/>
      <c r="R86" s="424"/>
      <c r="S86" s="424"/>
      <c r="T86" s="424"/>
      <c r="U86" s="424"/>
      <c r="V86" s="424"/>
      <c r="W86" s="424"/>
      <c r="X86" s="424"/>
      <c r="Y86" s="424"/>
      <c r="Z86" s="424"/>
    </row>
    <row r="87" spans="1:26" ht="21" customHeight="1">
      <c r="A87" s="398"/>
      <c r="B87" s="423" t="s">
        <v>59</v>
      </c>
      <c r="C87" s="445"/>
      <c r="D87" s="445"/>
      <c r="E87" s="445"/>
      <c r="F87" s="450">
        <f>+' PTEP 2024-v2'!W88</f>
        <v>0</v>
      </c>
      <c r="G87" s="450">
        <f>+' PTEP 2024-v2'!X88</f>
        <v>0</v>
      </c>
      <c r="H87" s="430">
        <v>1</v>
      </c>
      <c r="I87" s="434"/>
      <c r="J87" s="434"/>
      <c r="K87" s="430"/>
      <c r="L87" s="433">
        <f t="shared" ref="L87:M87" si="59">C87+F87</f>
        <v>0</v>
      </c>
      <c r="M87" s="434">
        <f t="shared" si="59"/>
        <v>0</v>
      </c>
      <c r="N87" s="430" t="e">
        <f t="shared" si="58"/>
        <v>#DIV/0!</v>
      </c>
      <c r="O87" s="385"/>
      <c r="P87" s="424"/>
      <c r="Q87" s="424"/>
      <c r="R87" s="424"/>
      <c r="S87" s="424"/>
      <c r="T87" s="424"/>
      <c r="U87" s="424"/>
      <c r="V87" s="424"/>
      <c r="W87" s="424"/>
      <c r="X87" s="424"/>
      <c r="Y87" s="424"/>
      <c r="Z87" s="424"/>
    </row>
    <row r="88" spans="1:26" ht="21" customHeight="1">
      <c r="A88" s="398"/>
      <c r="B88" s="423" t="s">
        <v>60</v>
      </c>
      <c r="C88" s="445"/>
      <c r="D88" s="445"/>
      <c r="E88" s="445"/>
      <c r="F88" s="450">
        <f>+' PTEP 2024-v2'!W89</f>
        <v>0</v>
      </c>
      <c r="G88" s="450">
        <f>+' PTEP 2024-v2'!X89</f>
        <v>0</v>
      </c>
      <c r="H88" s="430">
        <v>1</v>
      </c>
      <c r="I88" s="434"/>
      <c r="J88" s="434"/>
      <c r="K88" s="430"/>
      <c r="L88" s="433">
        <f t="shared" ref="L88:M88" si="60">C88+F88</f>
        <v>0</v>
      </c>
      <c r="M88" s="434">
        <f t="shared" si="60"/>
        <v>0</v>
      </c>
      <c r="N88" s="430" t="e">
        <f t="shared" si="58"/>
        <v>#DIV/0!</v>
      </c>
      <c r="O88" s="385"/>
      <c r="P88" s="424"/>
      <c r="Q88" s="424"/>
      <c r="R88" s="424"/>
      <c r="S88" s="424"/>
      <c r="T88" s="424"/>
      <c r="U88" s="424"/>
      <c r="V88" s="424"/>
      <c r="W88" s="424"/>
      <c r="X88" s="424"/>
      <c r="Y88" s="424"/>
      <c r="Z88" s="424"/>
    </row>
    <row r="89" spans="1:26" ht="21" customHeight="1">
      <c r="A89" s="398"/>
      <c r="B89" s="439" t="s">
        <v>34</v>
      </c>
      <c r="C89" s="442">
        <f t="shared" ref="C89:D89" si="61">SUM(C86:C88)</f>
        <v>0</v>
      </c>
      <c r="D89" s="442">
        <f t="shared" si="61"/>
        <v>0</v>
      </c>
      <c r="E89" s="447">
        <v>0</v>
      </c>
      <c r="F89" s="451">
        <f t="shared" ref="F89:G89" si="62">SUM(F86:F88)</f>
        <v>1</v>
      </c>
      <c r="G89" s="451">
        <f t="shared" si="62"/>
        <v>0</v>
      </c>
      <c r="H89" s="452">
        <f>G89/F89</f>
        <v>0</v>
      </c>
      <c r="I89" s="442">
        <v>3</v>
      </c>
      <c r="J89" s="442">
        <f>SUM(J86:J88)</f>
        <v>0</v>
      </c>
      <c r="K89" s="447">
        <f>J89/I89</f>
        <v>0</v>
      </c>
      <c r="L89" s="442">
        <f t="shared" ref="L89:M89" si="63">SUM(L86:L88)</f>
        <v>1</v>
      </c>
      <c r="M89" s="442">
        <f t="shared" si="63"/>
        <v>0</v>
      </c>
      <c r="N89" s="447">
        <f>+M89/L89</f>
        <v>0</v>
      </c>
      <c r="O89" s="448"/>
      <c r="P89" s="424"/>
      <c r="Q89" s="424"/>
      <c r="R89" s="424"/>
      <c r="S89" s="424"/>
      <c r="T89" s="424"/>
      <c r="U89" s="424"/>
      <c r="V89" s="424"/>
      <c r="W89" s="424"/>
      <c r="X89" s="424"/>
      <c r="Y89" s="424"/>
      <c r="Z89" s="424"/>
    </row>
    <row r="90" spans="1:26" ht="15.75" customHeight="1">
      <c r="A90" s="398"/>
      <c r="B90" s="423"/>
      <c r="C90" s="398"/>
      <c r="D90" s="6"/>
      <c r="E90" s="398"/>
      <c r="F90" s="398"/>
      <c r="G90" s="398"/>
      <c r="H90" s="398"/>
      <c r="I90" s="398"/>
      <c r="J90" s="398"/>
      <c r="K90" s="398"/>
      <c r="L90" s="398"/>
      <c r="M90" s="398"/>
      <c r="N90" s="398"/>
      <c r="O90" s="385"/>
    </row>
    <row r="91" spans="1:26" ht="21" customHeight="1">
      <c r="A91" s="398"/>
      <c r="B91" s="426" t="s">
        <v>1204</v>
      </c>
      <c r="C91" s="427" t="s">
        <v>8</v>
      </c>
      <c r="D91" s="427" t="s">
        <v>9</v>
      </c>
      <c r="E91" s="427" t="s">
        <v>10</v>
      </c>
      <c r="F91" s="427" t="s">
        <v>8</v>
      </c>
      <c r="G91" s="427" t="s">
        <v>9</v>
      </c>
      <c r="H91" s="427" t="s">
        <v>10</v>
      </c>
      <c r="I91" s="427" t="s">
        <v>8</v>
      </c>
      <c r="J91" s="427" t="s">
        <v>9</v>
      </c>
      <c r="K91" s="427" t="s">
        <v>10</v>
      </c>
      <c r="L91" s="427" t="s">
        <v>8</v>
      </c>
      <c r="M91" s="427" t="s">
        <v>9</v>
      </c>
      <c r="N91" s="427" t="s">
        <v>10</v>
      </c>
      <c r="O91" s="385"/>
      <c r="P91" s="424"/>
      <c r="Q91" s="424"/>
      <c r="R91" s="424"/>
      <c r="S91" s="424"/>
      <c r="T91" s="424"/>
      <c r="U91" s="424"/>
      <c r="V91" s="424"/>
      <c r="W91" s="424"/>
      <c r="X91" s="424"/>
      <c r="Y91" s="424"/>
      <c r="Z91" s="424"/>
    </row>
    <row r="92" spans="1:26" ht="21" customHeight="1">
      <c r="A92" s="398"/>
      <c r="B92" s="423" t="s">
        <v>62</v>
      </c>
      <c r="C92" s="445"/>
      <c r="D92" s="445"/>
      <c r="E92" s="445"/>
      <c r="F92" s="450">
        <f>+' PTEP 2024-v2'!W91+' PTEP 2024-v2'!W92</f>
        <v>1</v>
      </c>
      <c r="G92" s="450">
        <f>+' PTEP 2024-v2'!X91+' PTEP 2024-v2'!X92</f>
        <v>0</v>
      </c>
      <c r="H92" s="430">
        <f t="shared" ref="H92:H95" si="64">G92/F92</f>
        <v>0</v>
      </c>
      <c r="I92" s="434"/>
      <c r="J92" s="434"/>
      <c r="K92" s="430"/>
      <c r="L92" s="433">
        <f t="shared" ref="L92:M92" si="65">C92+F92</f>
        <v>1</v>
      </c>
      <c r="M92" s="434">
        <f t="shared" si="65"/>
        <v>0</v>
      </c>
      <c r="N92" s="430">
        <f t="shared" ref="N92:N95" si="66">M92/L92</f>
        <v>0</v>
      </c>
      <c r="O92" s="385"/>
      <c r="P92" s="424"/>
      <c r="Q92" s="424"/>
      <c r="R92" s="424"/>
      <c r="S92" s="424"/>
      <c r="T92" s="424"/>
      <c r="U92" s="424"/>
      <c r="V92" s="424"/>
      <c r="W92" s="424"/>
      <c r="X92" s="424"/>
      <c r="Y92" s="424"/>
      <c r="Z92" s="424"/>
    </row>
    <row r="93" spans="1:26" ht="21" customHeight="1">
      <c r="A93" s="398"/>
      <c r="B93" s="423" t="s">
        <v>63</v>
      </c>
      <c r="C93" s="445"/>
      <c r="D93" s="445"/>
      <c r="E93" s="445"/>
      <c r="F93" s="450">
        <f>+' PTEP 2024-v2'!W93+' PTEP 2024-v2'!W94</f>
        <v>2</v>
      </c>
      <c r="G93" s="450">
        <f>+' PTEP 2024-v2'!X93+' PTEP 2024-v2'!X94</f>
        <v>1</v>
      </c>
      <c r="H93" s="430">
        <f t="shared" si="64"/>
        <v>0.5</v>
      </c>
      <c r="I93" s="434"/>
      <c r="J93" s="434"/>
      <c r="K93" s="430"/>
      <c r="L93" s="433">
        <f t="shared" ref="L93:M93" si="67">C93+F93</f>
        <v>2</v>
      </c>
      <c r="M93" s="434">
        <f t="shared" si="67"/>
        <v>1</v>
      </c>
      <c r="N93" s="430">
        <f t="shared" si="66"/>
        <v>0.5</v>
      </c>
      <c r="O93" s="385"/>
      <c r="P93" s="424"/>
      <c r="Q93" s="424"/>
      <c r="R93" s="424"/>
      <c r="S93" s="424"/>
      <c r="T93" s="424"/>
      <c r="U93" s="424"/>
      <c r="V93" s="424"/>
      <c r="W93" s="424"/>
      <c r="X93" s="424"/>
      <c r="Y93" s="424"/>
      <c r="Z93" s="424"/>
    </row>
    <row r="94" spans="1:26" ht="21" customHeight="1">
      <c r="A94" s="398"/>
      <c r="B94" s="423" t="s">
        <v>64</v>
      </c>
      <c r="C94" s="445"/>
      <c r="D94" s="445"/>
      <c r="E94" s="445"/>
      <c r="F94" s="450">
        <f>+' PTEP 2024-v2'!W95</f>
        <v>1</v>
      </c>
      <c r="G94" s="450">
        <f>+' PTEP 2024-v2'!X95</f>
        <v>0</v>
      </c>
      <c r="H94" s="430">
        <f t="shared" si="64"/>
        <v>0</v>
      </c>
      <c r="I94" s="434"/>
      <c r="J94" s="434"/>
      <c r="K94" s="430"/>
      <c r="L94" s="433">
        <f t="shared" ref="L94:M94" si="68">C94+F94</f>
        <v>1</v>
      </c>
      <c r="M94" s="434">
        <f t="shared" si="68"/>
        <v>0</v>
      </c>
      <c r="N94" s="430">
        <f t="shared" si="66"/>
        <v>0</v>
      </c>
      <c r="O94" s="385"/>
      <c r="P94" s="424"/>
      <c r="Q94" s="424"/>
      <c r="R94" s="424"/>
      <c r="S94" s="424"/>
      <c r="T94" s="424"/>
      <c r="U94" s="424"/>
      <c r="V94" s="424"/>
      <c r="W94" s="424"/>
      <c r="X94" s="424"/>
      <c r="Y94" s="424"/>
      <c r="Z94" s="424"/>
    </row>
    <row r="95" spans="1:26" ht="21" customHeight="1">
      <c r="A95" s="398"/>
      <c r="B95" s="423" t="s">
        <v>65</v>
      </c>
      <c r="C95" s="445"/>
      <c r="D95" s="445"/>
      <c r="E95" s="445"/>
      <c r="F95" s="450">
        <f>+' PTEP 2024-v2'!W96+' PTEP 2024-v2'!W97</f>
        <v>1</v>
      </c>
      <c r="G95" s="450">
        <f>+' PTEP 2024-v2'!X96+' PTEP 2024-v2'!X97</f>
        <v>0</v>
      </c>
      <c r="H95" s="430">
        <f t="shared" si="64"/>
        <v>0</v>
      </c>
      <c r="I95" s="434"/>
      <c r="J95" s="434"/>
      <c r="K95" s="430"/>
      <c r="L95" s="433">
        <f t="shared" ref="L95:M95" si="69">C95+F95</f>
        <v>1</v>
      </c>
      <c r="M95" s="434">
        <f t="shared" si="69"/>
        <v>0</v>
      </c>
      <c r="N95" s="430">
        <f t="shared" si="66"/>
        <v>0</v>
      </c>
      <c r="O95" s="385"/>
      <c r="P95" s="424"/>
      <c r="Q95" s="424"/>
      <c r="R95" s="424"/>
      <c r="S95" s="424"/>
      <c r="T95" s="424"/>
      <c r="U95" s="424"/>
      <c r="V95" s="424"/>
      <c r="W95" s="424"/>
      <c r="X95" s="424"/>
      <c r="Y95" s="424"/>
      <c r="Z95" s="424"/>
    </row>
    <row r="96" spans="1:26" ht="21" customHeight="1">
      <c r="A96" s="398"/>
      <c r="B96" s="423" t="s">
        <v>66</v>
      </c>
      <c r="C96" s="445"/>
      <c r="D96" s="445"/>
      <c r="E96" s="445"/>
      <c r="F96" s="453" t="e">
        <f>+' PTEP 2024-v2'!#REF!</f>
        <v>#REF!</v>
      </c>
      <c r="G96" s="453" t="e">
        <f>+' PTEP 2024-v2'!#REF!</f>
        <v>#REF!</v>
      </c>
      <c r="H96" s="430">
        <v>1</v>
      </c>
      <c r="I96" s="454"/>
      <c r="J96" s="454"/>
      <c r="K96" s="430"/>
      <c r="L96" s="433" t="e">
        <f t="shared" ref="L96:M96" si="70">C96+F96</f>
        <v>#REF!</v>
      </c>
      <c r="M96" s="434" t="e">
        <f t="shared" si="70"/>
        <v>#REF!</v>
      </c>
      <c r="N96" s="430">
        <v>1</v>
      </c>
      <c r="O96" s="455"/>
      <c r="P96" s="424"/>
      <c r="Q96" s="424"/>
      <c r="R96" s="424"/>
      <c r="S96" s="424"/>
      <c r="T96" s="424"/>
      <c r="U96" s="424"/>
      <c r="V96" s="424"/>
      <c r="W96" s="424"/>
      <c r="X96" s="424"/>
      <c r="Y96" s="424"/>
      <c r="Z96" s="424"/>
    </row>
    <row r="97" spans="1:26" ht="21" customHeight="1">
      <c r="A97" s="398"/>
      <c r="B97" s="439" t="s">
        <v>34</v>
      </c>
      <c r="C97" s="442">
        <f t="shared" ref="C97:D97" si="71">SUM(C92:C96)</f>
        <v>0</v>
      </c>
      <c r="D97" s="442">
        <f t="shared" si="71"/>
        <v>0</v>
      </c>
      <c r="E97" s="447">
        <v>0</v>
      </c>
      <c r="F97" s="451" t="e">
        <f t="shared" ref="F97:G97" si="72">SUM(F92:F96)</f>
        <v>#REF!</v>
      </c>
      <c r="G97" s="451" t="e">
        <f t="shared" si="72"/>
        <v>#REF!</v>
      </c>
      <c r="H97" s="447" t="e">
        <f>+G97/F97</f>
        <v>#REF!</v>
      </c>
      <c r="I97" s="442">
        <f t="shared" ref="I97:J97" si="73">SUM(I92:I96)</f>
        <v>0</v>
      </c>
      <c r="J97" s="442">
        <f t="shared" si="73"/>
        <v>0</v>
      </c>
      <c r="K97" s="447">
        <v>0</v>
      </c>
      <c r="L97" s="442" t="e">
        <f t="shared" ref="L97:M97" si="74">SUM(L92:L96)</f>
        <v>#REF!</v>
      </c>
      <c r="M97" s="442" t="e">
        <f t="shared" si="74"/>
        <v>#REF!</v>
      </c>
      <c r="N97" s="447" t="e">
        <f>+M97/L97</f>
        <v>#REF!</v>
      </c>
      <c r="O97" s="448"/>
      <c r="P97" s="424"/>
      <c r="Q97" s="424"/>
      <c r="R97" s="424"/>
      <c r="S97" s="424"/>
      <c r="T97" s="424"/>
      <c r="U97" s="424"/>
      <c r="V97" s="424"/>
      <c r="W97" s="424"/>
      <c r="X97" s="424"/>
      <c r="Y97" s="424"/>
      <c r="Z97" s="424"/>
    </row>
    <row r="98" spans="1:26" ht="15.75" customHeight="1">
      <c r="A98" s="398"/>
      <c r="B98" s="423"/>
      <c r="C98" s="398"/>
      <c r="D98" s="6"/>
      <c r="E98" s="398"/>
      <c r="F98" s="398"/>
      <c r="G98" s="398"/>
      <c r="H98" s="398"/>
      <c r="I98" s="398"/>
      <c r="J98" s="398"/>
      <c r="K98" s="398"/>
      <c r="L98" s="398"/>
      <c r="M98" s="398"/>
      <c r="N98" s="398"/>
      <c r="O98" s="385"/>
    </row>
    <row r="99" spans="1:26" ht="21" customHeight="1">
      <c r="A99" s="398"/>
      <c r="B99" s="426" t="s">
        <v>1205</v>
      </c>
      <c r="C99" s="427" t="s">
        <v>8</v>
      </c>
      <c r="D99" s="427" t="s">
        <v>9</v>
      </c>
      <c r="E99" s="427" t="s">
        <v>10</v>
      </c>
      <c r="F99" s="427" t="s">
        <v>8</v>
      </c>
      <c r="G99" s="427" t="s">
        <v>9</v>
      </c>
      <c r="H99" s="427" t="s">
        <v>10</v>
      </c>
      <c r="I99" s="427" t="s">
        <v>8</v>
      </c>
      <c r="J99" s="427" t="s">
        <v>9</v>
      </c>
      <c r="K99" s="427" t="s">
        <v>10</v>
      </c>
      <c r="L99" s="427" t="s">
        <v>8</v>
      </c>
      <c r="M99" s="427" t="s">
        <v>9</v>
      </c>
      <c r="N99" s="427" t="s">
        <v>10</v>
      </c>
      <c r="O99" s="385"/>
      <c r="P99" s="424"/>
      <c r="Q99" s="424"/>
      <c r="R99" s="424"/>
      <c r="S99" s="424"/>
      <c r="T99" s="424"/>
      <c r="U99" s="424"/>
      <c r="V99" s="424"/>
      <c r="W99" s="424"/>
      <c r="X99" s="424"/>
      <c r="Y99" s="424"/>
      <c r="Z99" s="424"/>
    </row>
    <row r="100" spans="1:26" ht="21" customHeight="1">
      <c r="A100" s="398"/>
      <c r="B100" s="423" t="s">
        <v>1206</v>
      </c>
      <c r="C100" s="429"/>
      <c r="D100" s="429"/>
      <c r="E100" s="430">
        <v>1</v>
      </c>
      <c r="F100" s="434">
        <f>' PTEP 2024-v2'!W100+' PTEP 2024-v2'!W101</f>
        <v>2</v>
      </c>
      <c r="G100" s="434">
        <f>' PTEP 2024-v2'!X100+' PTEP 2024-v2'!X101</f>
        <v>2</v>
      </c>
      <c r="H100" s="430">
        <f>G100/F100</f>
        <v>1</v>
      </c>
      <c r="I100" s="434"/>
      <c r="J100" s="434"/>
      <c r="K100" s="444"/>
      <c r="L100" s="433">
        <f t="shared" ref="L100:M100" si="75">C100+F100</f>
        <v>2</v>
      </c>
      <c r="M100" s="434">
        <f t="shared" si="75"/>
        <v>2</v>
      </c>
      <c r="N100" s="430">
        <f t="shared" ref="N100:N105" si="76">M100/L100</f>
        <v>1</v>
      </c>
      <c r="O100" s="385"/>
      <c r="P100" s="424"/>
      <c r="Q100" s="424"/>
      <c r="R100" s="424"/>
      <c r="S100" s="424"/>
      <c r="T100" s="424"/>
      <c r="U100" s="424"/>
      <c r="V100" s="424"/>
      <c r="W100" s="424"/>
      <c r="X100" s="424"/>
      <c r="Y100" s="424"/>
      <c r="Z100" s="424"/>
    </row>
    <row r="101" spans="1:26" ht="21" customHeight="1">
      <c r="A101" s="398"/>
      <c r="B101" s="423" t="s">
        <v>1207</v>
      </c>
      <c r="C101" s="429"/>
      <c r="D101" s="429"/>
      <c r="E101" s="430">
        <v>1</v>
      </c>
      <c r="F101" s="434">
        <f>' PTEP 2024-v2'!W102</f>
        <v>1</v>
      </c>
      <c r="G101" s="434">
        <f>' PTEP 2024-v2'!X102</f>
        <v>1</v>
      </c>
      <c r="H101" s="430">
        <v>1</v>
      </c>
      <c r="I101" s="434"/>
      <c r="J101" s="434"/>
      <c r="K101" s="444"/>
      <c r="L101" s="433">
        <f t="shared" ref="L101:M101" si="77">C101+F101</f>
        <v>1</v>
      </c>
      <c r="M101" s="434">
        <f t="shared" si="77"/>
        <v>1</v>
      </c>
      <c r="N101" s="430">
        <f t="shared" si="76"/>
        <v>1</v>
      </c>
      <c r="O101" s="385"/>
      <c r="P101" s="424"/>
      <c r="Q101" s="424"/>
      <c r="R101" s="424"/>
      <c r="S101" s="424"/>
      <c r="T101" s="424"/>
      <c r="U101" s="424"/>
      <c r="V101" s="424"/>
      <c r="W101" s="424"/>
      <c r="X101" s="424"/>
      <c r="Y101" s="424"/>
      <c r="Z101" s="424"/>
    </row>
    <row r="102" spans="1:26" ht="21" customHeight="1">
      <c r="A102" s="398"/>
      <c r="B102" s="423" t="s">
        <v>1208</v>
      </c>
      <c r="C102" s="429"/>
      <c r="D102" s="429"/>
      <c r="E102" s="430">
        <v>1</v>
      </c>
      <c r="F102" s="434">
        <f>' PTEP 2024-v2'!W103</f>
        <v>1</v>
      </c>
      <c r="G102" s="434">
        <f>' PTEP 2024-v2'!X103</f>
        <v>0</v>
      </c>
      <c r="H102" s="430">
        <v>1</v>
      </c>
      <c r="I102" s="434"/>
      <c r="J102" s="434"/>
      <c r="K102" s="444"/>
      <c r="L102" s="433">
        <f t="shared" ref="L102:M102" si="78">C102+F102</f>
        <v>1</v>
      </c>
      <c r="M102" s="434">
        <f t="shared" si="78"/>
        <v>0</v>
      </c>
      <c r="N102" s="430">
        <f t="shared" si="76"/>
        <v>0</v>
      </c>
      <c r="O102" s="385"/>
      <c r="P102" s="424"/>
      <c r="Q102" s="424"/>
      <c r="R102" s="424"/>
      <c r="S102" s="424"/>
      <c r="T102" s="424"/>
      <c r="U102" s="424"/>
      <c r="V102" s="424"/>
      <c r="W102" s="424"/>
      <c r="X102" s="424"/>
      <c r="Y102" s="424"/>
      <c r="Z102" s="424"/>
    </row>
    <row r="103" spans="1:26" ht="21" customHeight="1">
      <c r="A103" s="398"/>
      <c r="B103" s="423" t="s">
        <v>1209</v>
      </c>
      <c r="C103" s="429"/>
      <c r="D103" s="429"/>
      <c r="E103" s="430">
        <v>1</v>
      </c>
      <c r="F103" s="434">
        <f>' PTEP 2024-v2'!W104+' PTEP 2024-v2'!W105</f>
        <v>1</v>
      </c>
      <c r="G103" s="434">
        <f>' PTEP 2024-v2'!X104+' PTEP 2024-v2'!X105</f>
        <v>0</v>
      </c>
      <c r="H103" s="430">
        <f t="shared" ref="H103:H104" si="79">G103/F103</f>
        <v>0</v>
      </c>
      <c r="I103" s="434"/>
      <c r="J103" s="434"/>
      <c r="K103" s="444"/>
      <c r="L103" s="433">
        <f t="shared" ref="L103:M103" si="80">C103+F103</f>
        <v>1</v>
      </c>
      <c r="M103" s="434">
        <f t="shared" si="80"/>
        <v>0</v>
      </c>
      <c r="N103" s="430">
        <f t="shared" si="76"/>
        <v>0</v>
      </c>
      <c r="O103" s="385"/>
      <c r="P103" s="424"/>
      <c r="Q103" s="424"/>
      <c r="R103" s="424"/>
      <c r="S103" s="424"/>
      <c r="T103" s="424"/>
      <c r="U103" s="424"/>
      <c r="V103" s="424"/>
      <c r="W103" s="424"/>
      <c r="X103" s="424"/>
      <c r="Y103" s="424"/>
      <c r="Z103" s="424"/>
    </row>
    <row r="104" spans="1:26" ht="21" customHeight="1">
      <c r="A104" s="398"/>
      <c r="B104" s="423" t="s">
        <v>1210</v>
      </c>
      <c r="C104" s="429">
        <v>0</v>
      </c>
      <c r="D104" s="429">
        <v>0</v>
      </c>
      <c r="E104" s="430">
        <v>1</v>
      </c>
      <c r="F104" s="434">
        <f>' PTEP 2024-v2'!W106</f>
        <v>1</v>
      </c>
      <c r="G104" s="434">
        <f>' PTEP 2024-v2'!X106</f>
        <v>1</v>
      </c>
      <c r="H104" s="430">
        <f t="shared" si="79"/>
        <v>1</v>
      </c>
      <c r="I104" s="434"/>
      <c r="J104" s="434"/>
      <c r="K104" s="444"/>
      <c r="L104" s="433">
        <f t="shared" ref="L104:M104" si="81">C104+F104</f>
        <v>1</v>
      </c>
      <c r="M104" s="434">
        <f t="shared" si="81"/>
        <v>1</v>
      </c>
      <c r="N104" s="430">
        <f t="shared" si="76"/>
        <v>1</v>
      </c>
      <c r="O104" s="385"/>
      <c r="P104" s="424"/>
      <c r="Q104" s="424"/>
      <c r="R104" s="424"/>
      <c r="S104" s="424"/>
      <c r="T104" s="424"/>
      <c r="U104" s="424"/>
      <c r="V104" s="424"/>
      <c r="W104" s="424"/>
      <c r="X104" s="424"/>
      <c r="Y104" s="424"/>
      <c r="Z104" s="424"/>
    </row>
    <row r="105" spans="1:26" ht="21" customHeight="1">
      <c r="A105" s="398"/>
      <c r="B105" s="439" t="s">
        <v>34</v>
      </c>
      <c r="C105" s="442">
        <f t="shared" ref="C105:D105" si="82">SUM(C100:C104)</f>
        <v>0</v>
      </c>
      <c r="D105" s="442">
        <f t="shared" si="82"/>
        <v>0</v>
      </c>
      <c r="E105" s="447" t="e">
        <f>D105/C105</f>
        <v>#DIV/0!</v>
      </c>
      <c r="F105" s="442">
        <f t="shared" ref="F105:M105" si="83">SUM(F100:F104)</f>
        <v>6</v>
      </c>
      <c r="G105" s="442">
        <f t="shared" si="83"/>
        <v>4</v>
      </c>
      <c r="H105" s="442">
        <f t="shared" si="83"/>
        <v>4</v>
      </c>
      <c r="I105" s="442">
        <f t="shared" si="83"/>
        <v>0</v>
      </c>
      <c r="J105" s="442">
        <f t="shared" si="83"/>
        <v>0</v>
      </c>
      <c r="K105" s="442">
        <f t="shared" si="83"/>
        <v>0</v>
      </c>
      <c r="L105" s="442">
        <f t="shared" si="83"/>
        <v>6</v>
      </c>
      <c r="M105" s="442">
        <f t="shared" si="83"/>
        <v>4</v>
      </c>
      <c r="N105" s="447">
        <f t="shared" si="76"/>
        <v>0.66666666666666663</v>
      </c>
      <c r="O105" s="448"/>
      <c r="P105" s="424"/>
      <c r="Q105" s="424"/>
      <c r="R105" s="424"/>
      <c r="S105" s="424"/>
      <c r="T105" s="424"/>
      <c r="U105" s="424"/>
      <c r="V105" s="424"/>
      <c r="W105" s="424"/>
      <c r="X105" s="424"/>
      <c r="Y105" s="424"/>
      <c r="Z105" s="424"/>
    </row>
    <row r="106" spans="1:26" ht="15.75" customHeight="1">
      <c r="A106" s="398"/>
      <c r="B106" s="423"/>
      <c r="C106" s="398"/>
      <c r="D106" s="6"/>
      <c r="E106" s="398"/>
      <c r="F106" s="398"/>
      <c r="G106" s="398"/>
      <c r="H106" s="398"/>
      <c r="I106" s="398"/>
      <c r="J106" s="398"/>
      <c r="K106" s="398"/>
      <c r="L106" s="398"/>
      <c r="M106" s="398"/>
      <c r="N106" s="398"/>
      <c r="O106" s="385"/>
    </row>
    <row r="107" spans="1:26" ht="21" customHeight="1">
      <c r="A107" s="398"/>
      <c r="B107" s="426" t="s">
        <v>1211</v>
      </c>
      <c r="C107" s="427" t="s">
        <v>8</v>
      </c>
      <c r="D107" s="427" t="s">
        <v>9</v>
      </c>
      <c r="E107" s="427" t="s">
        <v>10</v>
      </c>
      <c r="F107" s="427" t="s">
        <v>8</v>
      </c>
      <c r="G107" s="427" t="s">
        <v>9</v>
      </c>
      <c r="H107" s="427" t="s">
        <v>10</v>
      </c>
      <c r="I107" s="427" t="s">
        <v>8</v>
      </c>
      <c r="J107" s="427" t="s">
        <v>9</v>
      </c>
      <c r="K107" s="427" t="s">
        <v>10</v>
      </c>
      <c r="L107" s="427" t="s">
        <v>8</v>
      </c>
      <c r="M107" s="427" t="s">
        <v>9</v>
      </c>
      <c r="N107" s="427" t="s">
        <v>10</v>
      </c>
      <c r="O107" s="385"/>
      <c r="P107" s="424"/>
      <c r="Q107" s="424"/>
      <c r="R107" s="424"/>
      <c r="S107" s="424"/>
      <c r="T107" s="424"/>
      <c r="U107" s="424"/>
      <c r="V107" s="424"/>
      <c r="W107" s="424"/>
      <c r="X107" s="424"/>
      <c r="Y107" s="424"/>
      <c r="Z107" s="424"/>
    </row>
    <row r="108" spans="1:26" ht="21" customHeight="1">
      <c r="A108" s="398"/>
      <c r="B108" s="423" t="s">
        <v>74</v>
      </c>
      <c r="C108" s="445"/>
      <c r="D108" s="445"/>
      <c r="E108" s="445"/>
      <c r="F108" s="450">
        <f>' PTEP 2024-v2'!W108</f>
        <v>0</v>
      </c>
      <c r="G108" s="450">
        <f>' PTEP 2024-v2'!X108</f>
        <v>0</v>
      </c>
      <c r="H108" s="456" t="e">
        <f>G108/F108</f>
        <v>#DIV/0!</v>
      </c>
      <c r="I108" s="434"/>
      <c r="J108" s="434"/>
      <c r="K108" s="430"/>
      <c r="L108" s="433">
        <f t="shared" ref="L108:M108" si="84">C108+F108</f>
        <v>0</v>
      </c>
      <c r="M108" s="434">
        <f t="shared" si="84"/>
        <v>0</v>
      </c>
      <c r="N108" s="430" t="e">
        <f>M108/L108</f>
        <v>#DIV/0!</v>
      </c>
      <c r="O108" s="385"/>
      <c r="P108" s="424"/>
      <c r="Q108" s="424"/>
      <c r="R108" s="424"/>
      <c r="S108" s="424"/>
      <c r="T108" s="424"/>
      <c r="U108" s="424"/>
      <c r="V108" s="424"/>
      <c r="W108" s="424"/>
      <c r="X108" s="424"/>
      <c r="Y108" s="424"/>
      <c r="Z108" s="424"/>
    </row>
    <row r="109" spans="1:26" ht="21" customHeight="1">
      <c r="A109" s="398"/>
      <c r="B109" s="423" t="s">
        <v>75</v>
      </c>
      <c r="C109" s="445"/>
      <c r="D109" s="445"/>
      <c r="E109" s="445"/>
      <c r="F109" s="450">
        <f>' PTEP 2024-v2'!W109</f>
        <v>0</v>
      </c>
      <c r="G109" s="450">
        <f>' PTEP 2024-v2'!X109</f>
        <v>0</v>
      </c>
      <c r="H109" s="456">
        <v>1</v>
      </c>
      <c r="I109" s="434"/>
      <c r="J109" s="434"/>
      <c r="K109" s="430"/>
      <c r="L109" s="433">
        <f t="shared" ref="L109:M109" si="85">C109+F109</f>
        <v>0</v>
      </c>
      <c r="M109" s="434">
        <f t="shared" si="85"/>
        <v>0</v>
      </c>
      <c r="N109" s="430">
        <v>0</v>
      </c>
      <c r="O109" s="385"/>
      <c r="P109" s="424"/>
      <c r="Q109" s="424"/>
      <c r="R109" s="424"/>
      <c r="S109" s="424"/>
      <c r="T109" s="424"/>
      <c r="U109" s="424"/>
      <c r="V109" s="424"/>
      <c r="W109" s="424"/>
      <c r="X109" s="424"/>
      <c r="Y109" s="424"/>
      <c r="Z109" s="424"/>
    </row>
    <row r="110" spans="1:26" ht="21" customHeight="1">
      <c r="A110" s="398"/>
      <c r="B110" s="423" t="s">
        <v>1084</v>
      </c>
      <c r="C110" s="445"/>
      <c r="D110" s="445"/>
      <c r="E110" s="445"/>
      <c r="F110" s="450">
        <f>' PTEP 2024-v2'!W110</f>
        <v>0</v>
      </c>
      <c r="G110" s="450">
        <f>' PTEP 2024-v2'!X110</f>
        <v>0</v>
      </c>
      <c r="H110" s="456">
        <v>1</v>
      </c>
      <c r="I110" s="434"/>
      <c r="J110" s="434"/>
      <c r="K110" s="430"/>
      <c r="L110" s="433">
        <f t="shared" ref="L110:M110" si="86">C110+F110</f>
        <v>0</v>
      </c>
      <c r="M110" s="434">
        <f t="shared" si="86"/>
        <v>0</v>
      </c>
      <c r="N110" s="430">
        <v>0</v>
      </c>
      <c r="O110" s="385"/>
      <c r="P110" s="424"/>
      <c r="Q110" s="424"/>
      <c r="R110" s="424"/>
      <c r="S110" s="424"/>
      <c r="T110" s="424"/>
      <c r="U110" s="424"/>
      <c r="V110" s="424"/>
      <c r="W110" s="424"/>
      <c r="X110" s="424"/>
      <c r="Y110" s="424"/>
      <c r="Z110" s="424"/>
    </row>
    <row r="111" spans="1:26" ht="21" customHeight="1">
      <c r="A111" s="398"/>
      <c r="B111" s="439" t="s">
        <v>34</v>
      </c>
      <c r="C111" s="442">
        <f t="shared" ref="C111:D111" si="87">SUM(C108:C110)</f>
        <v>0</v>
      </c>
      <c r="D111" s="442">
        <f t="shared" si="87"/>
        <v>0</v>
      </c>
      <c r="E111" s="447">
        <v>0</v>
      </c>
      <c r="F111" s="451">
        <f t="shared" ref="F111:G111" si="88">SUM(F108:F110)</f>
        <v>0</v>
      </c>
      <c r="G111" s="451">
        <f t="shared" si="88"/>
        <v>0</v>
      </c>
      <c r="H111" s="452" t="e">
        <f>G111/F111</f>
        <v>#DIV/0!</v>
      </c>
      <c r="I111" s="442">
        <f t="shared" ref="I111:J111" si="89">SUM(I108:I110)</f>
        <v>0</v>
      </c>
      <c r="J111" s="442">
        <f t="shared" si="89"/>
        <v>0</v>
      </c>
      <c r="K111" s="447">
        <v>0</v>
      </c>
      <c r="L111" s="442">
        <f t="shared" ref="L111:M111" si="90">SUM(L108:L110)</f>
        <v>0</v>
      </c>
      <c r="M111" s="442">
        <f t="shared" si="90"/>
        <v>0</v>
      </c>
      <c r="N111" s="447" t="e">
        <f>+M111/L111</f>
        <v>#DIV/0!</v>
      </c>
      <c r="O111" s="448"/>
      <c r="P111" s="424"/>
      <c r="Q111" s="424"/>
      <c r="R111" s="424"/>
      <c r="S111" s="424"/>
      <c r="T111" s="424"/>
      <c r="U111" s="424"/>
      <c r="V111" s="424"/>
      <c r="W111" s="424"/>
      <c r="X111" s="424"/>
      <c r="Y111" s="424"/>
      <c r="Z111" s="424"/>
    </row>
    <row r="112" spans="1:26" ht="15.75" customHeight="1">
      <c r="A112" s="398"/>
      <c r="B112" s="423"/>
      <c r="C112" s="398"/>
      <c r="D112" s="6"/>
      <c r="E112" s="398"/>
      <c r="F112" s="398"/>
      <c r="G112" s="398"/>
      <c r="H112" s="398"/>
      <c r="I112" s="398"/>
      <c r="J112" s="398"/>
      <c r="K112" s="398"/>
      <c r="L112" s="398"/>
      <c r="M112" s="398"/>
      <c r="N112" s="398"/>
      <c r="O112" s="385"/>
    </row>
    <row r="113" spans="1:26" ht="21" customHeight="1">
      <c r="A113" s="398"/>
      <c r="B113" s="426" t="s">
        <v>1212</v>
      </c>
      <c r="C113" s="457" t="s">
        <v>8</v>
      </c>
      <c r="D113" s="457" t="s">
        <v>9</v>
      </c>
      <c r="E113" s="457" t="s">
        <v>10</v>
      </c>
      <c r="F113" s="457" t="s">
        <v>8</v>
      </c>
      <c r="G113" s="457" t="s">
        <v>9</v>
      </c>
      <c r="H113" s="457" t="s">
        <v>10</v>
      </c>
      <c r="I113" s="457" t="s">
        <v>8</v>
      </c>
      <c r="J113" s="457" t="s">
        <v>9</v>
      </c>
      <c r="K113" s="457" t="s">
        <v>10</v>
      </c>
      <c r="L113" s="457" t="s">
        <v>8</v>
      </c>
      <c r="M113" s="457" t="s">
        <v>9</v>
      </c>
      <c r="N113" s="457" t="s">
        <v>10</v>
      </c>
      <c r="O113" s="385"/>
      <c r="P113" s="424"/>
      <c r="Q113" s="424"/>
      <c r="R113" s="424"/>
      <c r="S113" s="424"/>
      <c r="T113" s="424"/>
      <c r="U113" s="424"/>
      <c r="V113" s="424"/>
      <c r="W113" s="424"/>
      <c r="X113" s="424"/>
      <c r="Y113" s="424"/>
      <c r="Z113" s="424"/>
    </row>
    <row r="114" spans="1:26" ht="15.75" customHeight="1">
      <c r="A114" s="398"/>
      <c r="B114" s="423" t="s">
        <v>966</v>
      </c>
      <c r="C114" s="429">
        <v>0</v>
      </c>
      <c r="D114" s="429">
        <v>0</v>
      </c>
      <c r="E114" s="430">
        <v>1</v>
      </c>
      <c r="F114" s="445"/>
      <c r="G114" s="445"/>
      <c r="H114" s="445"/>
      <c r="I114" s="458"/>
      <c r="J114" s="458"/>
      <c r="K114" s="458"/>
      <c r="L114" s="433">
        <v>0</v>
      </c>
      <c r="M114" s="434">
        <v>0</v>
      </c>
      <c r="N114" s="430">
        <v>0</v>
      </c>
      <c r="O114" s="385"/>
    </row>
    <row r="115" spans="1:26" ht="15.75" customHeight="1">
      <c r="A115" s="398"/>
      <c r="B115" s="423" t="s">
        <v>976</v>
      </c>
      <c r="C115" s="429">
        <v>0</v>
      </c>
      <c r="D115" s="429">
        <v>0</v>
      </c>
      <c r="E115" s="430">
        <v>1</v>
      </c>
      <c r="F115" s="445"/>
      <c r="G115" s="445"/>
      <c r="H115" s="445"/>
      <c r="I115" s="458"/>
      <c r="J115" s="458"/>
      <c r="K115" s="458"/>
      <c r="L115" s="433">
        <v>0</v>
      </c>
      <c r="M115" s="434">
        <v>0</v>
      </c>
      <c r="N115" s="430">
        <v>0</v>
      </c>
      <c r="O115" s="385"/>
    </row>
    <row r="116" spans="1:26" ht="15.75" customHeight="1">
      <c r="A116" s="398"/>
      <c r="B116" s="423" t="s">
        <v>1213</v>
      </c>
      <c r="C116" s="429">
        <v>0</v>
      </c>
      <c r="D116" s="429">
        <v>0</v>
      </c>
      <c r="E116" s="430">
        <v>1</v>
      </c>
      <c r="F116" s="445"/>
      <c r="G116" s="445"/>
      <c r="H116" s="445"/>
      <c r="I116" s="458"/>
      <c r="J116" s="458"/>
      <c r="K116" s="458"/>
      <c r="L116" s="433">
        <v>0</v>
      </c>
      <c r="M116" s="434">
        <v>0</v>
      </c>
      <c r="N116" s="430">
        <v>0</v>
      </c>
      <c r="O116" s="385"/>
    </row>
    <row r="117" spans="1:26" ht="15.75" customHeight="1">
      <c r="A117" s="398"/>
      <c r="B117" s="423" t="s">
        <v>1214</v>
      </c>
      <c r="C117" s="429">
        <v>0</v>
      </c>
      <c r="D117" s="429">
        <v>0</v>
      </c>
      <c r="E117" s="430">
        <v>1</v>
      </c>
      <c r="F117" s="445"/>
      <c r="G117" s="445"/>
      <c r="H117" s="445"/>
      <c r="I117" s="459"/>
      <c r="J117" s="459"/>
      <c r="K117" s="458"/>
      <c r="L117" s="433">
        <v>0</v>
      </c>
      <c r="M117" s="434">
        <v>0</v>
      </c>
      <c r="N117" s="430">
        <v>0</v>
      </c>
      <c r="O117" s="385"/>
    </row>
    <row r="118" spans="1:26" ht="15.75" customHeight="1">
      <c r="A118" s="398"/>
      <c r="B118" s="439" t="s">
        <v>34</v>
      </c>
      <c r="C118" s="442">
        <v>1</v>
      </c>
      <c r="D118" s="442">
        <v>1</v>
      </c>
      <c r="E118" s="447">
        <v>1</v>
      </c>
      <c r="F118" s="451">
        <v>0</v>
      </c>
      <c r="G118" s="451">
        <v>0</v>
      </c>
      <c r="H118" s="452">
        <v>0</v>
      </c>
      <c r="I118" s="442">
        <v>0</v>
      </c>
      <c r="J118" s="442">
        <v>0</v>
      </c>
      <c r="K118" s="447">
        <v>0</v>
      </c>
      <c r="L118" s="442">
        <v>0</v>
      </c>
      <c r="M118" s="442">
        <v>0</v>
      </c>
      <c r="N118" s="447">
        <v>0</v>
      </c>
      <c r="O118" s="385"/>
    </row>
    <row r="119" spans="1:26" ht="15.75" customHeight="1">
      <c r="A119" s="398"/>
      <c r="B119" s="423"/>
      <c r="C119" s="398"/>
      <c r="D119" s="6"/>
      <c r="E119" s="398"/>
      <c r="F119" s="398"/>
      <c r="G119" s="398"/>
      <c r="H119" s="398"/>
      <c r="I119" s="398"/>
      <c r="J119" s="398"/>
      <c r="K119" s="398"/>
      <c r="L119" s="398"/>
      <c r="M119" s="398"/>
      <c r="N119" s="398"/>
      <c r="O119" s="385"/>
    </row>
    <row r="120" spans="1:26" ht="15.75" customHeight="1">
      <c r="A120" s="398"/>
      <c r="B120" s="423"/>
      <c r="C120" s="398"/>
      <c r="D120" s="398"/>
      <c r="E120" s="398"/>
      <c r="F120" s="398"/>
      <c r="G120" s="398"/>
      <c r="H120" s="398"/>
      <c r="I120" s="398"/>
      <c r="J120" s="398"/>
      <c r="K120" s="398"/>
      <c r="L120" s="398"/>
      <c r="M120" s="398"/>
      <c r="N120" s="398"/>
      <c r="O120" s="385"/>
      <c r="P120" s="424"/>
      <c r="Q120" s="424"/>
      <c r="R120" s="424"/>
      <c r="S120" s="424"/>
      <c r="T120" s="424"/>
      <c r="U120" s="424"/>
      <c r="V120" s="424"/>
      <c r="W120" s="424"/>
      <c r="X120" s="424"/>
      <c r="Y120" s="424"/>
      <c r="Z120" s="424"/>
    </row>
    <row r="121" spans="1:26" ht="15.75" customHeight="1">
      <c r="A121" s="398"/>
      <c r="B121" s="423"/>
      <c r="C121" s="398"/>
      <c r="D121" s="398"/>
      <c r="E121" s="398"/>
      <c r="F121" s="398"/>
      <c r="G121" s="398"/>
      <c r="H121" s="398"/>
      <c r="I121" s="398"/>
      <c r="J121" s="398"/>
      <c r="K121" s="398"/>
      <c r="L121" s="398"/>
      <c r="M121" s="398"/>
      <c r="N121" s="398"/>
      <c r="O121" s="385"/>
      <c r="P121" s="424"/>
      <c r="Q121" s="424"/>
      <c r="R121" s="424"/>
      <c r="S121" s="424"/>
      <c r="T121" s="424"/>
      <c r="U121" s="424"/>
      <c r="V121" s="424"/>
      <c r="W121" s="424"/>
      <c r="X121" s="424"/>
      <c r="Y121" s="424"/>
      <c r="Z121" s="424"/>
    </row>
    <row r="122" spans="1:26" ht="15.75" customHeight="1">
      <c r="A122" s="398"/>
      <c r="B122" s="424"/>
      <c r="C122" s="460" t="s">
        <v>77</v>
      </c>
      <c r="D122" s="418"/>
      <c r="E122" s="424"/>
      <c r="F122" s="418"/>
      <c r="G122" s="418"/>
      <c r="H122" s="418"/>
      <c r="I122" s="418"/>
      <c r="J122" s="424"/>
      <c r="K122" s="460" t="s">
        <v>78</v>
      </c>
      <c r="L122" s="418"/>
      <c r="M122" s="418"/>
      <c r="N122" s="418"/>
      <c r="O122" s="385"/>
      <c r="P122" s="424"/>
      <c r="Q122" s="424"/>
      <c r="R122" s="424"/>
      <c r="S122" s="424"/>
      <c r="T122" s="424"/>
      <c r="U122" s="424"/>
      <c r="V122" s="424"/>
      <c r="W122" s="424"/>
      <c r="X122" s="424"/>
      <c r="Y122" s="424"/>
      <c r="Z122" s="424"/>
    </row>
    <row r="123" spans="1:26" ht="15.75" customHeight="1">
      <c r="A123" s="398"/>
      <c r="B123" s="424"/>
      <c r="C123" s="423" t="s">
        <v>1215</v>
      </c>
      <c r="D123" s="461"/>
      <c r="E123" s="424"/>
      <c r="F123" s="461"/>
      <c r="G123" s="461"/>
      <c r="H123" s="461"/>
      <c r="I123" s="461"/>
      <c r="J123" s="424"/>
      <c r="K123" s="423" t="s">
        <v>80</v>
      </c>
      <c r="L123" s="461"/>
      <c r="M123" s="461"/>
      <c r="N123" s="461"/>
      <c r="O123" s="385"/>
      <c r="P123" s="424"/>
      <c r="Q123" s="424"/>
      <c r="R123" s="424"/>
      <c r="S123" s="424"/>
      <c r="T123" s="424"/>
      <c r="U123" s="424"/>
      <c r="V123" s="424"/>
      <c r="W123" s="424"/>
      <c r="X123" s="424"/>
      <c r="Y123" s="424"/>
      <c r="Z123" s="424"/>
    </row>
    <row r="124" spans="1:26" ht="15.75" customHeight="1">
      <c r="A124" s="398"/>
      <c r="B124" s="424"/>
      <c r="C124" s="423" t="s">
        <v>79</v>
      </c>
      <c r="D124" s="398"/>
      <c r="E124" s="398"/>
      <c r="F124" s="398"/>
      <c r="G124" s="398"/>
      <c r="H124" s="398"/>
      <c r="I124" s="398"/>
      <c r="J124" s="398"/>
      <c r="K124" s="423" t="s">
        <v>1216</v>
      </c>
      <c r="L124" s="398"/>
      <c r="M124" s="398"/>
      <c r="N124" s="398"/>
      <c r="O124" s="385"/>
      <c r="P124" s="424"/>
      <c r="Q124" s="424"/>
      <c r="R124" s="424"/>
      <c r="S124" s="424"/>
      <c r="T124" s="424"/>
      <c r="U124" s="424"/>
      <c r="V124" s="424"/>
      <c r="W124" s="424"/>
      <c r="X124" s="424"/>
      <c r="Y124" s="424"/>
      <c r="Z124" s="424"/>
    </row>
    <row r="125" spans="1:26" ht="15.75" customHeight="1">
      <c r="A125" s="398"/>
      <c r="B125" s="424"/>
      <c r="C125" s="423" t="s">
        <v>81</v>
      </c>
      <c r="D125" s="398"/>
      <c r="E125" s="398"/>
      <c r="F125" s="398"/>
      <c r="G125" s="398"/>
      <c r="H125" s="398"/>
      <c r="I125" s="398"/>
      <c r="J125" s="398"/>
      <c r="K125" s="398"/>
      <c r="L125" s="398"/>
      <c r="M125" s="398"/>
      <c r="N125" s="398"/>
      <c r="O125" s="385"/>
      <c r="P125" s="424"/>
      <c r="Q125" s="424"/>
      <c r="R125" s="424"/>
      <c r="S125" s="424"/>
      <c r="T125" s="424"/>
      <c r="U125" s="424"/>
      <c r="V125" s="424"/>
      <c r="W125" s="424"/>
      <c r="X125" s="424"/>
      <c r="Y125" s="424"/>
      <c r="Z125" s="424"/>
    </row>
    <row r="126" spans="1:26" ht="15.75" customHeight="1">
      <c r="A126" s="398"/>
      <c r="B126" s="424"/>
      <c r="C126" s="423" t="s">
        <v>1217</v>
      </c>
      <c r="D126" s="398"/>
      <c r="E126" s="398"/>
      <c r="F126" s="398"/>
      <c r="G126" s="398"/>
      <c r="H126" s="398"/>
      <c r="I126" s="398"/>
      <c r="J126" s="398"/>
      <c r="K126" s="398"/>
      <c r="L126" s="398"/>
      <c r="M126" s="398"/>
      <c r="N126" s="398"/>
      <c r="O126" s="385"/>
      <c r="P126" s="424"/>
      <c r="Q126" s="424"/>
      <c r="R126" s="424"/>
      <c r="S126" s="424"/>
      <c r="T126" s="424"/>
      <c r="U126" s="424"/>
      <c r="V126" s="424"/>
      <c r="W126" s="424"/>
      <c r="X126" s="424"/>
      <c r="Y126" s="424"/>
      <c r="Z126" s="424"/>
    </row>
    <row r="127" spans="1:26" ht="15.75" customHeight="1">
      <c r="A127" s="398"/>
      <c r="B127" s="424"/>
      <c r="C127" s="423" t="s">
        <v>1218</v>
      </c>
      <c r="D127" s="398"/>
      <c r="E127" s="398"/>
      <c r="F127" s="398"/>
      <c r="G127" s="398"/>
      <c r="H127" s="398"/>
      <c r="I127" s="398"/>
      <c r="J127" s="398"/>
      <c r="K127" s="398"/>
      <c r="L127" s="398"/>
      <c r="M127" s="398"/>
      <c r="N127" s="398"/>
      <c r="O127" s="385"/>
      <c r="P127" s="424"/>
      <c r="Q127" s="424"/>
      <c r="R127" s="424"/>
      <c r="S127" s="424"/>
      <c r="T127" s="424"/>
      <c r="U127" s="424"/>
      <c r="V127" s="424"/>
      <c r="W127" s="424"/>
      <c r="X127" s="424"/>
      <c r="Y127" s="424"/>
      <c r="Z127" s="424"/>
    </row>
    <row r="128" spans="1:26" ht="15.75" customHeight="1">
      <c r="A128" s="398"/>
      <c r="B128" s="424"/>
      <c r="C128" s="423"/>
      <c r="D128" s="398"/>
      <c r="E128" s="398"/>
      <c r="F128" s="398"/>
      <c r="G128" s="398"/>
      <c r="H128" s="398"/>
      <c r="I128" s="398"/>
      <c r="J128" s="398"/>
      <c r="K128" s="398"/>
      <c r="L128" s="398"/>
      <c r="M128" s="398"/>
      <c r="N128" s="398"/>
      <c r="O128" s="385"/>
      <c r="P128" s="424"/>
      <c r="Q128" s="424"/>
      <c r="R128" s="424"/>
      <c r="S128" s="424"/>
      <c r="T128" s="424"/>
      <c r="U128" s="424"/>
      <c r="V128" s="424"/>
      <c r="W128" s="424"/>
      <c r="X128" s="424"/>
      <c r="Y128" s="424"/>
      <c r="Z128" s="424"/>
    </row>
    <row r="129" spans="1:26" ht="15.75" customHeight="1">
      <c r="A129" s="462"/>
      <c r="B129" s="385"/>
      <c r="C129" s="385"/>
      <c r="D129" s="385"/>
      <c r="E129" s="385"/>
      <c r="F129" s="385"/>
      <c r="G129" s="385"/>
      <c r="H129" s="385"/>
      <c r="I129" s="385"/>
      <c r="J129" s="385"/>
      <c r="K129" s="385"/>
      <c r="L129" s="385"/>
      <c r="M129" s="385"/>
      <c r="N129" s="385"/>
      <c r="O129" s="385"/>
      <c r="P129" s="424"/>
      <c r="Q129" s="424"/>
      <c r="R129" s="424"/>
      <c r="S129" s="424"/>
      <c r="T129" s="424"/>
      <c r="U129" s="424"/>
      <c r="V129" s="424"/>
      <c r="W129" s="424"/>
      <c r="X129" s="424"/>
      <c r="Y129" s="424"/>
      <c r="Z129" s="424"/>
    </row>
    <row r="130" spans="1:26" ht="15.75" customHeight="1">
      <c r="A130" s="462"/>
      <c r="B130" s="463">
        <v>45321</v>
      </c>
      <c r="C130" s="464"/>
      <c r="D130" s="464"/>
      <c r="E130" s="464"/>
      <c r="F130" s="464"/>
      <c r="G130" s="464"/>
      <c r="H130" s="464"/>
      <c r="I130" s="464"/>
      <c r="J130" s="464"/>
      <c r="K130" s="464"/>
      <c r="L130" s="464"/>
      <c r="M130" s="464"/>
      <c r="N130" s="464"/>
      <c r="O130" s="385"/>
    </row>
    <row r="131" spans="1:26" ht="15.75" customHeight="1">
      <c r="A131" s="462"/>
      <c r="B131" s="385"/>
      <c r="C131" s="385"/>
      <c r="D131" s="385"/>
      <c r="E131" s="385"/>
      <c r="F131" s="385"/>
      <c r="G131" s="385"/>
      <c r="H131" s="385"/>
      <c r="I131" s="385"/>
      <c r="J131" s="385"/>
      <c r="K131" s="385"/>
      <c r="L131" s="385"/>
      <c r="M131" s="385"/>
      <c r="N131" s="385"/>
      <c r="O131" s="385"/>
    </row>
    <row r="132" spans="1:26" ht="15.75" customHeight="1">
      <c r="A132" s="462"/>
      <c r="B132" s="385"/>
      <c r="C132" s="385"/>
      <c r="D132" s="385"/>
      <c r="E132" s="385"/>
      <c r="F132" s="385"/>
      <c r="G132" s="385"/>
      <c r="H132" s="385"/>
      <c r="I132" s="385"/>
      <c r="J132" s="385"/>
      <c r="K132" s="385"/>
      <c r="L132" s="385"/>
      <c r="M132" s="385"/>
      <c r="N132" s="385"/>
      <c r="O132" s="385"/>
    </row>
    <row r="133" spans="1:26" ht="15.75" customHeight="1">
      <c r="A133" s="465"/>
    </row>
    <row r="134" spans="1:26" ht="15.75" customHeight="1">
      <c r="A134" s="465"/>
    </row>
    <row r="135" spans="1:26" ht="15.75" customHeight="1">
      <c r="A135" s="465"/>
    </row>
    <row r="136" spans="1:26" ht="15.75" customHeight="1">
      <c r="A136" s="465"/>
    </row>
    <row r="137" spans="1:26" ht="15.75" customHeight="1">
      <c r="A137" s="465"/>
    </row>
    <row r="138" spans="1:26" ht="15.75" customHeight="1">
      <c r="A138" s="465"/>
    </row>
    <row r="139" spans="1:26" ht="15.75" customHeight="1">
      <c r="A139" s="465"/>
    </row>
    <row r="140" spans="1:26" ht="15.75" customHeight="1">
      <c r="A140" s="465"/>
    </row>
    <row r="141" spans="1:26" ht="15.75" customHeight="1">
      <c r="A141" s="465"/>
    </row>
    <row r="142" spans="1:26" ht="15.75" customHeight="1">
      <c r="A142" s="465"/>
    </row>
    <row r="143" spans="1:26" ht="15.75" customHeight="1">
      <c r="A143" s="465"/>
    </row>
    <row r="144" spans="1:26" ht="15.75" customHeight="1">
      <c r="A144" s="465"/>
    </row>
    <row r="145" spans="1:1" ht="15.75" customHeight="1">
      <c r="A145" s="465"/>
    </row>
    <row r="146" spans="1:1" ht="15.75" customHeight="1">
      <c r="A146" s="465"/>
    </row>
    <row r="147" spans="1:1" ht="15.75" customHeight="1">
      <c r="A147" s="465"/>
    </row>
    <row r="148" spans="1:1" ht="15.75" customHeight="1">
      <c r="A148" s="465"/>
    </row>
    <row r="149" spans="1:1" ht="15.75" customHeight="1">
      <c r="A149" s="465"/>
    </row>
    <row r="150" spans="1:1" ht="15.75" customHeight="1">
      <c r="A150" s="465"/>
    </row>
    <row r="151" spans="1:1" ht="15.75" customHeight="1">
      <c r="A151" s="465"/>
    </row>
    <row r="152" spans="1:1" ht="15.75" customHeight="1">
      <c r="A152" s="465"/>
    </row>
    <row r="153" spans="1:1" ht="15.75" customHeight="1">
      <c r="A153" s="465"/>
    </row>
    <row r="154" spans="1:1" ht="15.75" customHeight="1">
      <c r="A154" s="465"/>
    </row>
    <row r="155" spans="1:1" ht="15.75" customHeight="1">
      <c r="A155" s="465"/>
    </row>
    <row r="156" spans="1:1" ht="15.75" customHeight="1">
      <c r="A156" s="465"/>
    </row>
    <row r="157" spans="1:1" ht="15.75" customHeight="1">
      <c r="A157" s="465"/>
    </row>
    <row r="158" spans="1:1" ht="15.75" customHeight="1">
      <c r="A158" s="465"/>
    </row>
    <row r="159" spans="1:1" ht="15.75" customHeight="1">
      <c r="A159" s="465"/>
    </row>
    <row r="160" spans="1:1" ht="15.75" customHeight="1">
      <c r="A160" s="465"/>
    </row>
    <row r="161" spans="1:1" ht="15.75" customHeight="1">
      <c r="A161" s="465"/>
    </row>
    <row r="162" spans="1:1" ht="15.75" customHeight="1">
      <c r="A162" s="465"/>
    </row>
    <row r="163" spans="1:1" ht="15.75" customHeight="1">
      <c r="A163" s="465"/>
    </row>
    <row r="164" spans="1:1" ht="15.75" customHeight="1">
      <c r="A164" s="465"/>
    </row>
    <row r="165" spans="1:1" ht="15.75" customHeight="1">
      <c r="A165" s="465"/>
    </row>
    <row r="166" spans="1:1" ht="15.75" customHeight="1">
      <c r="A166" s="465"/>
    </row>
    <row r="167" spans="1:1" ht="15.75" customHeight="1">
      <c r="A167" s="465"/>
    </row>
    <row r="168" spans="1:1" ht="15.75" customHeight="1">
      <c r="A168" s="465"/>
    </row>
    <row r="169" spans="1:1" ht="15.75" customHeight="1">
      <c r="A169" s="465"/>
    </row>
    <row r="170" spans="1:1" ht="15.75" customHeight="1">
      <c r="A170" s="465"/>
    </row>
    <row r="171" spans="1:1" ht="15.75" customHeight="1">
      <c r="A171" s="465"/>
    </row>
    <row r="172" spans="1:1" ht="15.75" customHeight="1">
      <c r="A172" s="465"/>
    </row>
    <row r="173" spans="1:1" ht="15.75" customHeight="1">
      <c r="A173" s="465"/>
    </row>
    <row r="174" spans="1:1" ht="15.75" customHeight="1">
      <c r="A174" s="465"/>
    </row>
    <row r="175" spans="1:1" ht="15.75" customHeight="1">
      <c r="A175" s="465"/>
    </row>
    <row r="176" spans="1:1" ht="15.75" customHeight="1">
      <c r="A176" s="465"/>
    </row>
    <row r="177" spans="1:1" ht="15.75" customHeight="1">
      <c r="A177" s="465"/>
    </row>
    <row r="178" spans="1:1" ht="15.75" customHeight="1">
      <c r="A178" s="465"/>
    </row>
    <row r="179" spans="1:1" ht="15.75" customHeight="1">
      <c r="A179" s="465"/>
    </row>
    <row r="180" spans="1:1" ht="15.75" customHeight="1">
      <c r="A180" s="465"/>
    </row>
    <row r="181" spans="1:1" ht="15.75" customHeight="1">
      <c r="A181" s="465"/>
    </row>
    <row r="182" spans="1:1" ht="15.75" customHeight="1">
      <c r="A182" s="465"/>
    </row>
    <row r="183" spans="1:1" ht="15.75" customHeight="1">
      <c r="A183" s="465"/>
    </row>
    <row r="184" spans="1:1" ht="15.75" customHeight="1">
      <c r="A184" s="465"/>
    </row>
    <row r="185" spans="1:1" ht="15.75" customHeight="1">
      <c r="A185" s="465"/>
    </row>
    <row r="186" spans="1:1" ht="15.75" customHeight="1">
      <c r="A186" s="465"/>
    </row>
    <row r="187" spans="1:1" ht="15.75" customHeight="1">
      <c r="A187" s="465"/>
    </row>
    <row r="188" spans="1:1" ht="15.75" customHeight="1">
      <c r="A188" s="465"/>
    </row>
    <row r="189" spans="1:1" ht="15.75" customHeight="1">
      <c r="A189" s="465"/>
    </row>
    <row r="190" spans="1:1" ht="15.75" customHeight="1">
      <c r="A190" s="465"/>
    </row>
    <row r="191" spans="1:1" ht="15.75" customHeight="1">
      <c r="A191" s="465"/>
    </row>
    <row r="192" spans="1:1" ht="15.75" customHeight="1">
      <c r="A192" s="465"/>
    </row>
    <row r="193" spans="1:1" ht="15.75" customHeight="1">
      <c r="A193" s="465"/>
    </row>
    <row r="194" spans="1:1" ht="15.75" customHeight="1">
      <c r="A194" s="465"/>
    </row>
    <row r="195" spans="1:1" ht="15.75" customHeight="1">
      <c r="A195" s="465"/>
    </row>
    <row r="196" spans="1:1" ht="15.75" customHeight="1">
      <c r="A196" s="465"/>
    </row>
    <row r="197" spans="1:1" ht="15.75" customHeight="1">
      <c r="A197" s="465"/>
    </row>
    <row r="198" spans="1:1" ht="15.75" customHeight="1">
      <c r="A198" s="465"/>
    </row>
    <row r="199" spans="1:1" ht="15.75" customHeight="1">
      <c r="A199" s="465"/>
    </row>
    <row r="200" spans="1:1" ht="15.75" customHeight="1">
      <c r="A200" s="465"/>
    </row>
    <row r="201" spans="1:1" ht="15.75" customHeight="1">
      <c r="A201" s="465"/>
    </row>
    <row r="202" spans="1:1" ht="15.75" customHeight="1">
      <c r="A202" s="465"/>
    </row>
    <row r="203" spans="1:1" ht="15.75" customHeight="1">
      <c r="A203" s="465"/>
    </row>
    <row r="204" spans="1:1" ht="15.75" customHeight="1">
      <c r="A204" s="465"/>
    </row>
    <row r="205" spans="1:1" ht="15.75" customHeight="1">
      <c r="A205" s="465"/>
    </row>
    <row r="206" spans="1:1" ht="15.75" customHeight="1">
      <c r="A206" s="465"/>
    </row>
    <row r="207" spans="1:1" ht="15.75" customHeight="1">
      <c r="A207" s="465"/>
    </row>
    <row r="208" spans="1:1" ht="15.75" customHeight="1">
      <c r="A208" s="465"/>
    </row>
    <row r="209" spans="1:1" ht="15.75" customHeight="1">
      <c r="A209" s="465"/>
    </row>
    <row r="210" spans="1:1" ht="15.75" customHeight="1">
      <c r="A210" s="465"/>
    </row>
    <row r="211" spans="1:1" ht="15.75" customHeight="1">
      <c r="A211" s="465"/>
    </row>
    <row r="212" spans="1:1" ht="15.75" customHeight="1">
      <c r="A212" s="465"/>
    </row>
    <row r="213" spans="1:1" ht="15.75" customHeight="1">
      <c r="A213" s="465"/>
    </row>
    <row r="214" spans="1:1" ht="15.75" customHeight="1">
      <c r="A214" s="465"/>
    </row>
    <row r="215" spans="1:1" ht="15.75" customHeight="1">
      <c r="A215" s="465"/>
    </row>
    <row r="216" spans="1:1" ht="15.75" customHeight="1">
      <c r="A216" s="465"/>
    </row>
    <row r="217" spans="1:1" ht="15.75" customHeight="1">
      <c r="A217" s="465"/>
    </row>
    <row r="218" spans="1:1" ht="15.75" customHeight="1">
      <c r="A218" s="465"/>
    </row>
    <row r="219" spans="1:1" ht="15.75" customHeight="1">
      <c r="A219" s="465"/>
    </row>
    <row r="220" spans="1:1" ht="15.75" customHeight="1">
      <c r="A220" s="465"/>
    </row>
    <row r="221" spans="1:1" ht="15.75" customHeight="1">
      <c r="A221" s="465"/>
    </row>
    <row r="222" spans="1:1" ht="15.75" customHeight="1">
      <c r="A222" s="465"/>
    </row>
    <row r="223" spans="1:1" ht="15.75" customHeight="1">
      <c r="A223" s="465"/>
    </row>
    <row r="224" spans="1:1" ht="15.75" customHeight="1">
      <c r="A224" s="465"/>
    </row>
    <row r="225" spans="1:1" ht="15.75" customHeight="1">
      <c r="A225" s="465"/>
    </row>
    <row r="226" spans="1:1" ht="15.75" customHeight="1">
      <c r="A226" s="465"/>
    </row>
    <row r="227" spans="1:1" ht="15.75" customHeight="1">
      <c r="A227" s="465"/>
    </row>
    <row r="228" spans="1:1" ht="15.75" customHeight="1">
      <c r="A228" s="465"/>
    </row>
    <row r="229" spans="1:1" ht="15.75" customHeight="1">
      <c r="A229" s="465"/>
    </row>
    <row r="230" spans="1:1" ht="15.75" customHeight="1">
      <c r="A230" s="465"/>
    </row>
    <row r="231" spans="1:1" ht="15.75" customHeight="1">
      <c r="A231" s="465"/>
    </row>
    <row r="232" spans="1:1" ht="15.75" customHeight="1">
      <c r="A232" s="465"/>
    </row>
    <row r="233" spans="1:1" ht="15.75" customHeight="1">
      <c r="A233" s="465"/>
    </row>
    <row r="234" spans="1:1" ht="15.75" customHeight="1">
      <c r="A234" s="465"/>
    </row>
    <row r="235" spans="1:1" ht="15.75" customHeight="1">
      <c r="A235" s="465"/>
    </row>
    <row r="236" spans="1:1" ht="15.75" customHeight="1">
      <c r="A236" s="465"/>
    </row>
    <row r="237" spans="1:1" ht="15.75" customHeight="1">
      <c r="A237" s="465"/>
    </row>
    <row r="238" spans="1:1" ht="15.75" customHeight="1">
      <c r="A238" s="465"/>
    </row>
    <row r="239" spans="1:1" ht="15.75" customHeight="1">
      <c r="A239" s="465"/>
    </row>
    <row r="240" spans="1:1" ht="15.75" customHeight="1">
      <c r="A240" s="465"/>
    </row>
    <row r="241" spans="1:1" ht="15.75" customHeight="1">
      <c r="A241" s="465"/>
    </row>
    <row r="242" spans="1:1" ht="15.75" customHeight="1">
      <c r="A242" s="465"/>
    </row>
    <row r="243" spans="1:1" ht="15.75" customHeight="1">
      <c r="A243" s="465"/>
    </row>
    <row r="244" spans="1:1" ht="15.75" customHeight="1">
      <c r="A244" s="465"/>
    </row>
    <row r="245" spans="1:1" ht="15.75" customHeight="1">
      <c r="A245" s="465"/>
    </row>
    <row r="246" spans="1:1" ht="15.75" customHeight="1">
      <c r="A246" s="465"/>
    </row>
    <row r="247" spans="1:1" ht="15.75" customHeight="1">
      <c r="A247" s="465"/>
    </row>
    <row r="248" spans="1:1" ht="15.75" customHeight="1">
      <c r="A248" s="465"/>
    </row>
    <row r="249" spans="1:1" ht="15.75" customHeight="1">
      <c r="A249" s="465"/>
    </row>
    <row r="250" spans="1:1" ht="15.75" customHeight="1">
      <c r="A250" s="465"/>
    </row>
    <row r="251" spans="1:1" ht="15.75" customHeight="1">
      <c r="A251" s="465"/>
    </row>
    <row r="252" spans="1:1" ht="15.75" customHeight="1">
      <c r="A252" s="465"/>
    </row>
    <row r="253" spans="1:1" ht="15.75" customHeight="1">
      <c r="A253" s="465"/>
    </row>
    <row r="254" spans="1:1" ht="15.75" customHeight="1">
      <c r="A254" s="465"/>
    </row>
    <row r="255" spans="1:1" ht="15.75" customHeight="1">
      <c r="A255" s="465"/>
    </row>
    <row r="256" spans="1:1" ht="15.75" customHeight="1">
      <c r="A256" s="465"/>
    </row>
    <row r="257" spans="1:1" ht="15.75" customHeight="1">
      <c r="A257" s="465"/>
    </row>
    <row r="258" spans="1:1" ht="15.75" customHeight="1">
      <c r="A258" s="465"/>
    </row>
    <row r="259" spans="1:1" ht="15.75" customHeight="1">
      <c r="A259" s="465"/>
    </row>
    <row r="260" spans="1:1" ht="15.75" customHeight="1">
      <c r="A260" s="465"/>
    </row>
    <row r="261" spans="1:1" ht="15.75" customHeight="1">
      <c r="A261" s="465"/>
    </row>
    <row r="262" spans="1:1" ht="15.75" customHeight="1">
      <c r="A262" s="465"/>
    </row>
    <row r="263" spans="1:1" ht="15.75" customHeight="1">
      <c r="A263" s="465"/>
    </row>
    <row r="264" spans="1:1" ht="15.75" customHeight="1">
      <c r="A264" s="465"/>
    </row>
    <row r="265" spans="1:1" ht="15.75" customHeight="1">
      <c r="A265" s="465"/>
    </row>
    <row r="266" spans="1:1" ht="15.75" customHeight="1">
      <c r="A266" s="465"/>
    </row>
    <row r="267" spans="1:1" ht="15.75" customHeight="1">
      <c r="A267" s="465"/>
    </row>
    <row r="268" spans="1:1" ht="15.75" customHeight="1">
      <c r="A268" s="465"/>
    </row>
    <row r="269" spans="1:1" ht="15.75" customHeight="1">
      <c r="A269" s="465"/>
    </row>
    <row r="270" spans="1:1" ht="15.75" customHeight="1">
      <c r="A270" s="465"/>
    </row>
    <row r="271" spans="1:1" ht="15.75" customHeight="1">
      <c r="A271" s="465"/>
    </row>
    <row r="272" spans="1:1" ht="15.75" customHeight="1">
      <c r="A272" s="465"/>
    </row>
    <row r="273" spans="1:1" ht="15.75" customHeight="1">
      <c r="A273" s="465"/>
    </row>
    <row r="274" spans="1:1" ht="15.75" customHeight="1">
      <c r="A274" s="465"/>
    </row>
    <row r="275" spans="1:1" ht="15.75" customHeight="1">
      <c r="A275" s="465"/>
    </row>
    <row r="276" spans="1:1" ht="15.75" customHeight="1">
      <c r="A276" s="465"/>
    </row>
    <row r="277" spans="1:1" ht="15.75" customHeight="1">
      <c r="A277" s="465"/>
    </row>
    <row r="278" spans="1:1" ht="15.75" customHeight="1">
      <c r="A278" s="465"/>
    </row>
    <row r="279" spans="1:1" ht="15.75" customHeight="1">
      <c r="A279" s="465"/>
    </row>
    <row r="280" spans="1:1" ht="15.75" customHeight="1">
      <c r="A280" s="465"/>
    </row>
    <row r="281" spans="1:1" ht="15.75" customHeight="1">
      <c r="A281" s="465"/>
    </row>
    <row r="282" spans="1:1" ht="15.75" customHeight="1">
      <c r="A282" s="465"/>
    </row>
    <row r="283" spans="1:1" ht="15.75" customHeight="1">
      <c r="A283" s="465"/>
    </row>
    <row r="284" spans="1:1" ht="15.75" customHeight="1">
      <c r="A284" s="465"/>
    </row>
    <row r="285" spans="1:1" ht="15.75" customHeight="1">
      <c r="A285" s="465"/>
    </row>
    <row r="286" spans="1:1" ht="15.75" customHeight="1">
      <c r="A286" s="465"/>
    </row>
    <row r="287" spans="1:1" ht="15.75" customHeight="1">
      <c r="A287" s="465"/>
    </row>
    <row r="288" spans="1:1" ht="15.75" customHeight="1">
      <c r="A288" s="465"/>
    </row>
    <row r="289" spans="1:1" ht="15.75" customHeight="1">
      <c r="A289" s="465"/>
    </row>
    <row r="290" spans="1:1" ht="15.75" customHeight="1">
      <c r="A290" s="465"/>
    </row>
    <row r="291" spans="1:1" ht="15.75" customHeight="1">
      <c r="A291" s="465"/>
    </row>
    <row r="292" spans="1:1" ht="15.75" customHeight="1">
      <c r="A292" s="465"/>
    </row>
    <row r="293" spans="1:1" ht="15.75" customHeight="1">
      <c r="A293" s="465"/>
    </row>
    <row r="294" spans="1:1" ht="15.75" customHeight="1">
      <c r="A294" s="465"/>
    </row>
    <row r="295" spans="1:1" ht="15.75" customHeight="1">
      <c r="A295" s="465"/>
    </row>
    <row r="296" spans="1:1" ht="15.75" customHeight="1">
      <c r="A296" s="465"/>
    </row>
    <row r="297" spans="1:1" ht="15.75" customHeight="1">
      <c r="A297" s="465"/>
    </row>
    <row r="298" spans="1:1" ht="15.75" customHeight="1">
      <c r="A298" s="465"/>
    </row>
    <row r="299" spans="1:1" ht="15.75" customHeight="1">
      <c r="A299" s="465"/>
    </row>
    <row r="300" spans="1:1" ht="15.75" customHeight="1">
      <c r="A300" s="465"/>
    </row>
    <row r="301" spans="1:1" ht="15.75" customHeight="1">
      <c r="A301" s="465"/>
    </row>
    <row r="302" spans="1:1" ht="15.75" customHeight="1">
      <c r="A302" s="465"/>
    </row>
    <row r="303" spans="1:1" ht="15.75" customHeight="1">
      <c r="A303" s="465"/>
    </row>
    <row r="304" spans="1:1" ht="15.75" customHeight="1">
      <c r="A304" s="465"/>
    </row>
    <row r="305" spans="1:1" ht="15.75" customHeight="1">
      <c r="A305" s="465"/>
    </row>
    <row r="306" spans="1:1" ht="15.75" customHeight="1">
      <c r="A306" s="465"/>
    </row>
    <row r="307" spans="1:1" ht="15.75" customHeight="1">
      <c r="A307" s="465"/>
    </row>
    <row r="308" spans="1:1" ht="15.75" customHeight="1">
      <c r="A308" s="465"/>
    </row>
    <row r="309" spans="1:1" ht="15.75" customHeight="1">
      <c r="A309" s="465"/>
    </row>
    <row r="310" spans="1:1" ht="15.75" customHeight="1">
      <c r="A310" s="465"/>
    </row>
    <row r="311" spans="1:1" ht="15.75" customHeight="1">
      <c r="A311" s="465"/>
    </row>
    <row r="312" spans="1:1" ht="15.75" customHeight="1">
      <c r="A312" s="465"/>
    </row>
    <row r="313" spans="1:1" ht="15.75" customHeight="1">
      <c r="A313" s="465"/>
    </row>
    <row r="314" spans="1:1" ht="15.75" customHeight="1">
      <c r="A314" s="465"/>
    </row>
    <row r="315" spans="1:1" ht="15.75" customHeight="1">
      <c r="A315" s="465"/>
    </row>
    <row r="316" spans="1:1" ht="15.75" customHeight="1">
      <c r="A316" s="465"/>
    </row>
    <row r="317" spans="1:1" ht="15.75" customHeight="1">
      <c r="A317" s="465"/>
    </row>
    <row r="318" spans="1:1" ht="15.75" customHeight="1">
      <c r="A318" s="465"/>
    </row>
    <row r="319" spans="1:1" ht="15.75" customHeight="1">
      <c r="A319" s="465"/>
    </row>
    <row r="320" spans="1:1" ht="15.75" customHeight="1">
      <c r="A320" s="465"/>
    </row>
    <row r="321" spans="1:1" ht="15.75" customHeight="1">
      <c r="A321" s="465"/>
    </row>
    <row r="322" spans="1:1" ht="15.75" customHeight="1">
      <c r="A322" s="465"/>
    </row>
    <row r="323" spans="1:1" ht="15.75" customHeight="1">
      <c r="A323" s="465"/>
    </row>
    <row r="324" spans="1:1" ht="15.75" customHeight="1">
      <c r="A324" s="465"/>
    </row>
    <row r="325" spans="1:1" ht="15.75" customHeight="1">
      <c r="A325" s="465"/>
    </row>
    <row r="326" spans="1:1" ht="15.75" customHeight="1">
      <c r="A326" s="465"/>
    </row>
    <row r="327" spans="1:1" ht="15.75" customHeight="1">
      <c r="A327" s="465"/>
    </row>
    <row r="328" spans="1:1" ht="15.75" customHeight="1">
      <c r="A328" s="465"/>
    </row>
    <row r="329" spans="1:1" ht="15.75" customHeight="1">
      <c r="A329" s="465"/>
    </row>
    <row r="330" spans="1:1" ht="15.75" customHeight="1">
      <c r="A330" s="465"/>
    </row>
    <row r="331" spans="1:1" ht="15.75" customHeight="1"/>
    <row r="332" spans="1:1" ht="15.75" customHeight="1"/>
    <row r="333" spans="1:1" ht="15.75" customHeight="1"/>
    <row r="334" spans="1:1" ht="15.75" customHeight="1"/>
    <row r="335" spans="1:1" ht="15.75" customHeight="1"/>
    <row r="336" spans="1: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24:D24"/>
    <mergeCell ref="B44:N44"/>
    <mergeCell ref="C45:E45"/>
    <mergeCell ref="F45:H45"/>
    <mergeCell ref="I45:K45"/>
    <mergeCell ref="L45:N45"/>
    <mergeCell ref="B1:N1"/>
    <mergeCell ref="A2:N2"/>
    <mergeCell ref="B3:N3"/>
    <mergeCell ref="B10:N10"/>
    <mergeCell ref="F11:H11"/>
    <mergeCell ref="I11:K11"/>
    <mergeCell ref="L11:N11"/>
    <mergeCell ref="C11:E11"/>
  </mergeCells>
  <conditionalFormatting sqref="D8">
    <cfRule type="notContainsBlanks" dxfId="3" priority="1">
      <formula>LEN(TRIM(D8))&gt;0</formula>
    </cfRule>
  </conditionalFormatting>
  <conditionalFormatting sqref="E13:E23 H13:H23 K13:K23 N13:N23">
    <cfRule type="cellIs" dxfId="2" priority="2" operator="lessThan">
      <formula>0.6</formula>
    </cfRule>
    <cfRule type="cellIs" dxfId="1" priority="3" operator="between">
      <formula>0.6</formula>
      <formula>0.7999</formula>
    </cfRule>
    <cfRule type="cellIs" dxfId="0" priority="4" operator="greaterThanOrEqual">
      <formula>0.8</formula>
    </cfRule>
  </conditionalFormatting>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Evaluación OCI</vt:lpstr>
      <vt:lpstr> PTEP 2024-v2</vt:lpstr>
      <vt:lpstr>Anexo Riesgos</vt:lpstr>
      <vt:lpstr>consolidado Risk Corrup. 2024</vt:lpstr>
      <vt:lpstr>Riesgos de Corrupción</vt:lpstr>
      <vt:lpstr>Consolidación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Alexandra Saldarriaga Otero</dc:creator>
  <cp:lastModifiedBy>Jenny Paola Toledo Alfonso</cp:lastModifiedBy>
  <dcterms:created xsi:type="dcterms:W3CDTF">2024-09-13T19:51:29Z</dcterms:created>
  <dcterms:modified xsi:type="dcterms:W3CDTF">2024-10-21T02:23:58Z</dcterms:modified>
</cp:coreProperties>
</file>