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User\Documents\SCRD 2023\Riesgos de Seguridad 2023\"/>
    </mc:Choice>
  </mc:AlternateContent>
  <bookViews>
    <workbookView xWindow="0" yWindow="0" windowWidth="22415" windowHeight="103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62913"/>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14" i="1" l="1"/>
  <c r="T14" i="1"/>
  <c r="N14" i="1"/>
  <c r="W12" i="1" l="1"/>
  <c r="T12" i="1"/>
  <c r="W13" i="1"/>
  <c r="T13" i="1" l="1"/>
  <c r="T11" i="1"/>
  <c r="K11" i="1" l="1"/>
  <c r="G26" i="21"/>
  <c r="W11" i="1" l="1"/>
  <c r="L11" i="1"/>
  <c r="F221" i="13" l="1"/>
  <c r="F211" i="13"/>
  <c r="F212" i="13"/>
  <c r="F213" i="13"/>
  <c r="F214" i="13"/>
  <c r="F215" i="13"/>
  <c r="F216" i="13"/>
  <c r="F217" i="13"/>
  <c r="F218" i="13"/>
  <c r="F219" i="13"/>
  <c r="F220" i="13"/>
  <c r="F210" i="13"/>
  <c r="B221" i="13" a="1"/>
  <c r="N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3" i="1" l="1"/>
  <c r="L13" i="1" s="1"/>
  <c r="AA13" i="1" l="1"/>
  <c r="AB13" i="1" l="1"/>
  <c r="AC13" i="1"/>
  <c r="AA14" i="1" s="1"/>
  <c r="AB14" i="1" l="1"/>
  <c r="AC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1" i="1" l="1"/>
  <c r="AB11" i="1" s="1"/>
  <c r="AC11" i="1" l="1"/>
  <c r="AA12" i="1" s="1"/>
  <c r="AB12" i="1" l="1"/>
  <c r="AC12"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1" i="1" l="1"/>
  <c r="O11" i="1" s="1"/>
  <c r="N13" i="1"/>
  <c r="O13" i="1" s="1"/>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L32" i="18"/>
  <c r="X8" i="18"/>
  <c r="X24" i="18"/>
  <c r="AJ8" i="18"/>
  <c r="R40" i="18"/>
  <c r="L40" i="18"/>
  <c r="X16" i="18"/>
  <c r="L24" i="18"/>
  <c r="AJ24" i="18"/>
  <c r="X32" i="18"/>
  <c r="AJ40" i="18"/>
  <c r="R16" i="18"/>
  <c r="AD40" i="18"/>
  <c r="AD32" i="18"/>
  <c r="AD16" i="18"/>
  <c r="J42" i="18"/>
  <c r="P34" i="18"/>
  <c r="AB18" i="18"/>
  <c r="AB42" i="18"/>
  <c r="AH34" i="18"/>
  <c r="P10" i="18"/>
  <c r="V34" i="18"/>
  <c r="P42" i="18"/>
  <c r="V42" i="18"/>
  <c r="AH42" i="18"/>
  <c r="AB26" i="18"/>
  <c r="AH26" i="18"/>
  <c r="V26" i="18"/>
  <c r="AB34" i="18"/>
  <c r="V10" i="18"/>
  <c r="AH18" i="18"/>
  <c r="J34" i="18"/>
  <c r="J10" i="18"/>
  <c r="AB10" i="18"/>
  <c r="J18" i="18"/>
  <c r="P26" i="18"/>
  <c r="J26" i="18"/>
  <c r="AH10" i="18"/>
  <c r="P18" i="18"/>
  <c r="V18" i="18"/>
  <c r="X42" i="18"/>
  <c r="AD34" i="18"/>
  <c r="AD10" i="18"/>
  <c r="AD26" i="18"/>
  <c r="L10" i="18"/>
  <c r="L42" i="18"/>
  <c r="L26" i="18"/>
  <c r="X18" i="18"/>
  <c r="X34" i="18"/>
  <c r="X10" i="18"/>
  <c r="R18" i="18"/>
  <c r="AJ10" i="18"/>
  <c r="AD42" i="18"/>
  <c r="AJ34" i="18"/>
  <c r="R26" i="18"/>
  <c r="L18" i="18"/>
  <c r="AJ26" i="18"/>
  <c r="AD18" i="18"/>
  <c r="R34" i="18"/>
  <c r="L34" i="18"/>
  <c r="AJ42" i="18"/>
  <c r="R10" i="18"/>
  <c r="R42" i="18"/>
  <c r="X26" i="18"/>
  <c r="AJ18" i="18"/>
  <c r="T14" i="18"/>
  <c r="AL38" i="18"/>
  <c r="N14" i="18"/>
  <c r="Z6" i="18"/>
  <c r="T38" i="18"/>
  <c r="T22" i="18"/>
  <c r="AL14" i="18"/>
  <c r="N22" i="18"/>
  <c r="Q13" i="1"/>
  <c r="AF22" i="18"/>
  <c r="N6" i="18"/>
  <c r="AF6" i="18"/>
  <c r="AF38" i="18"/>
  <c r="P13" i="1"/>
  <c r="AE13" i="1" s="1"/>
  <c r="AE14" i="1" s="1"/>
  <c r="AD14" i="1" s="1"/>
  <c r="AF14" i="1" s="1"/>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Z42" i="18"/>
  <c r="T18" i="18"/>
  <c r="AF34" i="18"/>
  <c r="AF42" i="18"/>
  <c r="N42" i="18"/>
  <c r="Z18" i="18"/>
  <c r="AL10" i="18"/>
  <c r="AL26" i="18"/>
  <c r="AF26" i="18"/>
  <c r="Z10" i="18"/>
  <c r="N18" i="18"/>
  <c r="T26" i="18"/>
  <c r="AF10" i="18"/>
  <c r="T34" i="18"/>
  <c r="N26" i="18"/>
  <c r="AL18" i="18"/>
  <c r="N10" i="18"/>
  <c r="AF18" i="18"/>
  <c r="Z26" i="18"/>
  <c r="AL34" i="18"/>
  <c r="Z34" i="18"/>
  <c r="T10" i="18"/>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P12" i="18"/>
  <c r="AH20" i="18"/>
  <c r="P44" i="18"/>
  <c r="AB12" i="18"/>
  <c r="P20" i="18"/>
  <c r="J36" i="18"/>
  <c r="P36" i="18"/>
  <c r="AB44" i="18"/>
  <c r="V44" i="18"/>
  <c r="J28" i="18"/>
  <c r="AH36" i="18"/>
  <c r="V12" i="18"/>
  <c r="V28" i="18"/>
  <c r="AH44" i="18"/>
  <c r="AB20" i="18"/>
  <c r="AB36" i="18"/>
  <c r="AH28" i="18"/>
  <c r="V36" i="18"/>
  <c r="V20" i="18"/>
  <c r="J12" i="18"/>
  <c r="AF24" i="18"/>
  <c r="AF32" i="18"/>
  <c r="T40" i="18"/>
  <c r="Z40" i="18"/>
  <c r="AL8" i="18"/>
  <c r="AF8" i="18"/>
  <c r="T8" i="18"/>
  <c r="Z16" i="18"/>
  <c r="T24" i="18"/>
  <c r="AL24" i="18"/>
  <c r="Z32" i="18"/>
  <c r="N32" i="18"/>
  <c r="N16" i="18"/>
  <c r="Z8" i="18"/>
  <c r="AL40" i="18"/>
  <c r="N8" i="18"/>
  <c r="N24" i="18"/>
  <c r="T32" i="18"/>
  <c r="T16" i="18"/>
  <c r="AF40" i="18"/>
  <c r="AF16" i="18"/>
  <c r="AL32" i="18"/>
  <c r="N40" i="18"/>
  <c r="Z24" i="18"/>
  <c r="AL16" i="18"/>
  <c r="AD13" i="1" l="1"/>
  <c r="V48" i="19" s="1"/>
  <c r="J7" i="19"/>
  <c r="AD11" i="1"/>
  <c r="P16" i="19" s="1"/>
  <c r="AE12" i="1"/>
  <c r="V25" i="19"/>
  <c r="V45" i="19"/>
  <c r="J15" i="19"/>
  <c r="AB45" i="19"/>
  <c r="AH25" i="19"/>
  <c r="AH55" i="19"/>
  <c r="AB15" i="19"/>
  <c r="P15" i="19"/>
  <c r="P45" i="19"/>
  <c r="V15" i="19"/>
  <c r="J35" i="19"/>
  <c r="AH45" i="19"/>
  <c r="J25" i="19"/>
  <c r="AB35" i="19"/>
  <c r="AH15" i="19"/>
  <c r="V35" i="19"/>
  <c r="J55" i="19"/>
  <c r="AB55" i="19"/>
  <c r="AB25" i="19"/>
  <c r="AH35" i="19"/>
  <c r="P55" i="19"/>
  <c r="J45" i="19"/>
  <c r="P25" i="19"/>
  <c r="P35" i="19"/>
  <c r="V55" i="19"/>
  <c r="J27" i="19" l="1"/>
  <c r="P37" i="19"/>
  <c r="V47" i="19"/>
  <c r="P47" i="19"/>
  <c r="V7" i="19"/>
  <c r="AH37" i="19"/>
  <c r="AB27" i="19"/>
  <c r="V37" i="19"/>
  <c r="AB17" i="19"/>
  <c r="V28" i="19"/>
  <c r="AH8" i="19"/>
  <c r="AB18" i="19"/>
  <c r="J8" i="19"/>
  <c r="P28" i="19"/>
  <c r="AH28" i="19"/>
  <c r="P8" i="19"/>
  <c r="AH48" i="19"/>
  <c r="P48" i="19"/>
  <c r="V18" i="19"/>
  <c r="AB28" i="19"/>
  <c r="P38" i="19"/>
  <c r="AB8" i="19"/>
  <c r="J48" i="19"/>
  <c r="AH38" i="19"/>
  <c r="J18" i="19"/>
  <c r="P18" i="19"/>
  <c r="AB38" i="19"/>
  <c r="V38" i="19"/>
  <c r="J38" i="19"/>
  <c r="AB48" i="19"/>
  <c r="J28" i="19"/>
  <c r="AF13" i="1"/>
  <c r="AH18" i="19"/>
  <c r="V8" i="19"/>
  <c r="AH7" i="19"/>
  <c r="AB47" i="19"/>
  <c r="AH47" i="19"/>
  <c r="P7" i="19"/>
  <c r="J47" i="19"/>
  <c r="V27" i="19"/>
  <c r="AB37" i="19"/>
  <c r="AH27" i="19"/>
  <c r="J37" i="19"/>
  <c r="V17" i="19"/>
  <c r="AH17" i="19"/>
  <c r="P27" i="19"/>
  <c r="P17" i="19"/>
  <c r="AB7" i="19"/>
  <c r="J17" i="19"/>
  <c r="AI47" i="19"/>
  <c r="W37" i="19"/>
  <c r="Q37" i="19"/>
  <c r="AD12" i="1"/>
  <c r="AC46" i="19" s="1"/>
  <c r="V36" i="19"/>
  <c r="V6" i="19"/>
  <c r="V16" i="19"/>
  <c r="P26" i="19"/>
  <c r="J26" i="19"/>
  <c r="V26" i="19"/>
  <c r="J36" i="19"/>
  <c r="J16" i="19"/>
  <c r="P36" i="19"/>
  <c r="AB26" i="19"/>
  <c r="AB36" i="19"/>
  <c r="J6" i="19"/>
  <c r="P46" i="19"/>
  <c r="AB6" i="19"/>
  <c r="AH36" i="19"/>
  <c r="AB46" i="19"/>
  <c r="AH46" i="19"/>
  <c r="V46" i="19"/>
  <c r="AH16" i="19"/>
  <c r="AH26" i="19"/>
  <c r="AH6" i="19"/>
  <c r="J46" i="19"/>
  <c r="AF11" i="1"/>
  <c r="AB16" i="19"/>
  <c r="P6" i="19"/>
  <c r="AI37" i="19" l="1"/>
  <c r="Q7" i="19"/>
  <c r="AI17" i="19"/>
  <c r="Q17" i="19"/>
  <c r="AC7" i="19"/>
  <c r="K27" i="19"/>
  <c r="Q27" i="19"/>
  <c r="W7" i="19"/>
  <c r="AC47" i="19"/>
  <c r="AI7" i="19"/>
  <c r="AI27" i="19"/>
  <c r="W27" i="19"/>
  <c r="W17" i="19"/>
  <c r="AC37" i="19"/>
  <c r="Q47" i="19"/>
  <c r="W47" i="19"/>
  <c r="K37" i="19"/>
  <c r="K17" i="19"/>
  <c r="K7" i="19"/>
  <c r="AC17" i="19"/>
  <c r="K47" i="19"/>
  <c r="AC27" i="19"/>
  <c r="AI36" i="19"/>
  <c r="AD8" i="19"/>
  <c r="L18" i="19"/>
  <c r="AJ48" i="19"/>
  <c r="R8" i="19"/>
  <c r="AD28" i="19"/>
  <c r="R48" i="19"/>
  <c r="L28" i="19"/>
  <c r="X18" i="19"/>
  <c r="AD18" i="19"/>
  <c r="X48" i="19"/>
  <c r="R28" i="19"/>
  <c r="L48" i="19"/>
  <c r="R18" i="19"/>
  <c r="X28" i="19"/>
  <c r="AJ18" i="19"/>
  <c r="L38" i="19"/>
  <c r="R38" i="19"/>
  <c r="X8" i="19"/>
  <c r="X38" i="19"/>
  <c r="AJ28" i="19"/>
  <c r="AJ8" i="19"/>
  <c r="L8" i="19"/>
  <c r="AD38" i="19"/>
  <c r="AJ38" i="19"/>
  <c r="AD48" i="19"/>
  <c r="K18" i="19"/>
  <c r="AC28" i="19"/>
  <c r="K28" i="19"/>
  <c r="AI48" i="19"/>
  <c r="Q8" i="19"/>
  <c r="AC48" i="19"/>
  <c r="W48" i="19"/>
  <c r="K8" i="19"/>
  <c r="AC18" i="19"/>
  <c r="Q28" i="19"/>
  <c r="W28" i="19"/>
  <c r="K48" i="19"/>
  <c r="K38" i="19"/>
  <c r="Q38" i="19"/>
  <c r="AC8" i="19"/>
  <c r="AI8" i="19"/>
  <c r="AC38" i="19"/>
  <c r="AI28" i="19"/>
  <c r="AI38" i="19"/>
  <c r="AI18" i="19"/>
  <c r="Q18" i="19"/>
  <c r="W18" i="19"/>
  <c r="Q48" i="19"/>
  <c r="W8" i="19"/>
  <c r="W38" i="19"/>
  <c r="AI26" i="19"/>
  <c r="AI6" i="19"/>
  <c r="AC6" i="19"/>
  <c r="L37" i="19"/>
  <c r="X27" i="19"/>
  <c r="AD27" i="19"/>
  <c r="AJ7" i="19"/>
  <c r="L47" i="19"/>
  <c r="L7" i="19"/>
  <c r="L27" i="19"/>
  <c r="R27" i="19"/>
  <c r="AD47" i="19"/>
  <c r="R17" i="19"/>
  <c r="R7" i="19"/>
  <c r="R47" i="19"/>
  <c r="X7" i="19"/>
  <c r="X47" i="19"/>
  <c r="AJ37" i="19"/>
  <c r="L17" i="19"/>
  <c r="AD7" i="19"/>
  <c r="AD17" i="19"/>
  <c r="AJ27" i="19"/>
  <c r="AJ17" i="19"/>
  <c r="X17" i="19"/>
  <c r="AD37" i="19"/>
  <c r="AJ47" i="19"/>
  <c r="R37" i="19"/>
  <c r="X37" i="19"/>
  <c r="AI46" i="19"/>
  <c r="K46" i="19"/>
  <c r="K6" i="19"/>
  <c r="Q26" i="19"/>
  <c r="Q6" i="19"/>
  <c r="W26" i="19"/>
  <c r="AF12" i="1"/>
  <c r="W6" i="19"/>
  <c r="K36" i="19"/>
  <c r="AI16" i="19"/>
  <c r="Q46" i="19"/>
  <c r="W16" i="19"/>
  <c r="K16" i="19"/>
  <c r="W46" i="19"/>
  <c r="Q36" i="19"/>
  <c r="AC16" i="19"/>
  <c r="AC36" i="19"/>
  <c r="K26" i="19"/>
  <c r="Q16" i="19"/>
  <c r="AC26" i="19"/>
  <c r="W36" i="19"/>
  <c r="X6" i="19"/>
  <c r="L16" i="19"/>
  <c r="L6" i="19"/>
  <c r="AD16" i="19"/>
  <c r="L26" i="19"/>
  <c r="X36" i="19"/>
  <c r="R16" i="19"/>
  <c r="R6" i="19"/>
  <c r="AJ6" i="19"/>
  <c r="AD36" i="19"/>
  <c r="AJ26" i="19"/>
  <c r="R36" i="19"/>
  <c r="X46" i="19"/>
  <c r="AJ46" i="19"/>
  <c r="AJ16" i="19"/>
  <c r="AJ36" i="19"/>
  <c r="R26" i="19"/>
  <c r="AD46" i="19"/>
  <c r="L36" i="19"/>
  <c r="X26" i="19"/>
  <c r="R46" i="19"/>
  <c r="X16" i="19"/>
  <c r="L46" i="19"/>
  <c r="AD26" i="19"/>
  <c r="AD6" i="19"/>
</calcChain>
</file>

<file path=xl/comments1.xml><?xml version="1.0" encoding="utf-8"?>
<comments xmlns="http://schemas.openxmlformats.org/spreadsheetml/2006/main">
  <authors>
    <author>Ing. Andru</author>
    <author>User</author>
  </authors>
  <commentList>
    <comment ref="D6" authorId="0" shapeId="0">
      <text>
        <r>
          <rPr>
            <b/>
            <sz val="9"/>
            <color indexed="81"/>
            <rFont val="Tahoma"/>
            <family val="2"/>
          </rPr>
          <t>Traer la Información de la caracterización del proceso.</t>
        </r>
      </text>
    </comment>
    <comment ref="D7" authorId="0" shapeId="0">
      <text>
        <r>
          <rPr>
            <b/>
            <sz val="9"/>
            <color indexed="81"/>
            <rFont val="Tahoma"/>
            <family val="2"/>
          </rPr>
          <t>Traer la Información de la caracterización del proceso.</t>
        </r>
        <r>
          <rPr>
            <sz val="9"/>
            <color indexed="81"/>
            <rFont val="Tahoma"/>
            <family val="2"/>
          </rPr>
          <t xml:space="preserve">
</t>
        </r>
      </text>
    </comment>
    <comment ref="A9" authorId="0" shapeId="0">
      <text>
        <r>
          <rPr>
            <b/>
            <sz val="9"/>
            <color indexed="81"/>
            <rFont val="Tahoma"/>
            <family val="2"/>
          </rPr>
          <t>Número consecutivo de los riesgos que se identifican.</t>
        </r>
        <r>
          <rPr>
            <sz val="9"/>
            <color indexed="81"/>
            <rFont val="Tahoma"/>
            <family val="2"/>
          </rPr>
          <t xml:space="preserve">
</t>
        </r>
      </text>
    </comment>
    <comment ref="B9" authorId="0" shapeId="0">
      <text>
        <r>
          <rPr>
            <b/>
            <sz val="9"/>
            <color indexed="81"/>
            <rFont val="Tahoma"/>
            <family val="2"/>
          </rPr>
          <t>Consulte su matriz de activos de información.</t>
        </r>
      </text>
    </comment>
    <comment ref="C9" authorId="1" shapeId="0">
      <text>
        <r>
          <rPr>
            <b/>
            <sz val="9"/>
            <color indexed="81"/>
            <rFont val="Tahoma"/>
            <family val="2"/>
          </rPr>
          <t>Consulte su matriz de activos de información.</t>
        </r>
      </text>
    </comment>
    <comment ref="E9" authorId="0" shapeId="0">
      <text>
        <r>
          <rPr>
            <b/>
            <sz val="9"/>
            <color indexed="81"/>
            <rFont val="Tahoma"/>
            <family val="2"/>
          </rPr>
          <t>En el manual de gestión de riesgos de seguridad de la información, encontrará sugerencias de AMENAZAS que puede usar o ajustar según se requiera.</t>
        </r>
      </text>
    </comment>
    <comment ref="F9" authorId="0" shapeId="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<sst xmlns="http://schemas.openxmlformats.org/spreadsheetml/2006/main" count="471" uniqueCount="317">
  <si>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</si>
  <si>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</si>
  <si>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</si>
  <si>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</si>
  <si>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</si>
  <si>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</si>
  <si>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</si>
  <si>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</si>
  <si>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</si>
  <si>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</si>
  <si>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</si>
  <si>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</si>
  <si>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</si>
  <si>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</si>
  <si>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</si>
  <si>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</si>
  <si>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</si>
  <si>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</si>
  <si>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</si>
  <si>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</si>
  <si>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</si>
  <si>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</si>
  <si>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</si>
  <si>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</si>
  <si>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</si>
  <si>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</si>
  <si>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</si>
  <si>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</si>
  <si>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</si>
  <si>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</si>
  <si>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</si>
  <si>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</si>
  <si>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</si>
  <si>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</si>
  <si>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</si>
  <si>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</si>
  <si>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</si>
  <si>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</si>
  <si>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</si>
  <si>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</si>
  <si>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</si>
  <si>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</si>
  <si>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</si>
  <si>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</si>
  <si>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</si>
  <si>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</si>
  <si>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</si>
  <si>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</si>
  <si>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</si>
  <si>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</si>
  <si>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</si>
  <si>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</si>
  <si>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</si>
  <si>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</si>
  <si>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</si>
  <si>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</si>
  <si>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</si>
  <si>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</si>
  <si>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</si>
  <si>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</si>
  <si>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</si>
  <si>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</si>
  <si>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</si>
  <si>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</si>
  <si>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</si>
  <si>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</si>
  <si>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</si>
  <si>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</si>
  <si>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</si>
  <si>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</si>
  <si>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</si>
  <si>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</si>
  <si>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</si>
  <si>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</si>
  <si>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</si>
  <si>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</si>
  <si>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</si>
  <si>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</si>
  <si>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</si>
  <si>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</si>
  <si>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</si>
  <si>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</si>
  <si>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</si>
  <si>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</si>
  <si>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</si>
  <si>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</si>
  <si>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</si>
  <si>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</si>
  <si>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</si>
  <si>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</si>
  <si>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</si>
  <si>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</si>
  <si>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</si>
  <si>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</si>
  <si>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</si>
  <si>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</si>
  <si>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</si>
  <si>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</si>
  <si>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</si>
  <si>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</si>
  <si>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</si>
  <si>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</si>
  <si>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</si>
  <si>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</si>
  <si>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</si>
  <si>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</si>
  <si>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</si>
  <si>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</si>
  <si>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</si>
  <si>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</si>
  <si>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</si>
  <si>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</si>
  <si>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</si>
  <si>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</si>
  <si>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</si>
  <si>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</si>
  <si>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</si>
  <si>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</si>
  <si>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</si>
  <si>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</si>
  <si>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</si>
  <si>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</si>
  <si>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</si>
  <si>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</si>
  <si>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</si>
  <si>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</si>
  <si>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</si>
  <si>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</si>
  <si>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</si>
  <si>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</si>
  <si>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</si>
  <si>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</si>
  <si>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</si>
  <si>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</si>
  <si>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</si>
  <si>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</si>
  <si>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</si>
  <si>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</si>
  <si>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</si>
  <si>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</si>
  <si>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</si>
  <si>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</si>
  <si>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</si>
  <si>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</si>
  <si>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</si>
  <si>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</si>
  <si>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</si>
  <si>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</si>
  <si>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</si>
  <si>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</si>
  <si>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</si>
  <si>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</si>
  <si>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</si>
  <si>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</si>
  <si>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</si>
  <si>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</si>
  <si>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</si>
  <si>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</si>
  <si>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</si>
  <si>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</si>
  <si>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</si>
  <si>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</si>
  <si>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</si>
  <si>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</si>
  <si>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</si>
  <si>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</si>
  <si>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</si>
  <si>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</si>
  <si>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</si>
  <si>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</si>
  <si>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</si>
  <si>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</si>
  <si>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</si>
  <si>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</si>
  <si>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</si>
  <si>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</si>
  <si>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</si>
  <si>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</si>
  <si>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</si>
  <si>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</si>
  <si>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</si>
  <si>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</si>
  <si>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</si>
  <si>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</si>
  <si>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</si>
  <si>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</si>
  <si>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</si>
  <si>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</si>
  <si>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</si>
  <si>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</si>
  <si>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</si>
  <si>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</si>
  <si>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</si>
  <si>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</si>
  <si>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</si>
  <si>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</si>
  <si>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</si>
  <si>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</si>
  <si>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</si>
  <si>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</si>
  <si>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</si>
  <si>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</si>
  <si>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</si>
  <si>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</si>
  <si>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</si>
  <si>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</si>
  <si>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</si>
  <si>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</si>
  <si>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</si>
  <si>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</si>
  <si>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</si>
  <si>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</si>
  <si>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</si>
  <si>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</si>
  <si>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</si>
  <si>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</si>
  <si>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</si>
  <si>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</si>
  <si>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</si>
  <si>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</si>
  <si>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</si>
  <si>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</si>
  <si>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</si>
  <si>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</si>
  <si>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</si>
  <si>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</si>
  <si>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</si>
  <si>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</si>
  <si>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</si>
  <si>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</si>
  <si>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</si>
  <si>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</si>
  <si>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</si>
  <si>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</si>
  <si>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</si>
  <si>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</si>
  <si>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</si>
  <si>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</si>
  <si>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</si>
  <si>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</si>
  <si>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</si>
  <si>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</si>
  <si>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</si>
  <si>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</si>
  <si>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</si>
  <si>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</si>
  <si>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</si>
  <si>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</si>
  <si>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</si>
  <si>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</si>
  <si>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</si>
  <si>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</si>
  <si>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</si>
  <si>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</si>
  <si>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</si>
  <si>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</si>
  <si>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</si>
  <si>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</si>
  <si>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</si>
  <si>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</si>
  <si>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</si>
  <si>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</si>
  <si>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</si>
  <si>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</si>
  <si>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</si>
  <si>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</si>
  <si>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</si>
  <si>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</si>
  <si>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</si>
  <si>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</si>
  <si>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</si>
  <si>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</si>
  <si>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</si>
  <si>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</si>
  <si>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</si>
  <si>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</si>
  <si>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</si>
  <si>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</si>
  <si>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</si>
  <si>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</si>
  <si>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</si>
  <si>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</si>
  <si>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</si>
  <si>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</si>
  <si>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</si>
  <si>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</si>
  <si>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</si>
  <si>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</si>
  <si>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</si>
  <si>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</si>
  <si>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</si>
  <si>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</si>
  <si>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</si>
  <si>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</si>
  <si>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</si>
  <si>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 xml:space="preserve">Gestionar el conocimiento del Sector Cultura, Recreación y Deporte, a partir del desarrollo de investigaciones, mediciones, analítica de datos e instrumentos orientados a la difusión de información a la ciudadanía, para la toma de decisiones y la comprensión del campo cultural de la ciudad por parte de la Administración Distrital </t>
  </si>
  <si>
    <t>Inicia con la identificación de necesidades de información y conocimientos de los grupos internos y externos, pasando por la definición de metodologías y herramientas de investigación, hasta la prodcucción de conocimiento, socialización y publicaación de resultados.</t>
  </si>
  <si>
    <t>Tratar datos personales con una finalidad distinta para la cual fueron recolectados</t>
  </si>
  <si>
    <t>4.5. Falta de conocimiento del personal en el debido tratamiento de los datos personales descritos en la finalidad del tratamiento</t>
  </si>
  <si>
    <t>4.15. Intrusión informática y manipulación, modificación, eliminación, cifrado o robo de la información</t>
  </si>
  <si>
    <t>Posibilidad de pérdida de confidencialidad, divulgación no autorizada o uso mal intencionado de la información de datos personales, por tratarlos con una finalidad distinta para la cual fueron recolectados, por la falta de conocimiento del personal en el debido tratamiento de los datos personales descritos en la finalidad del tratamiento</t>
  </si>
  <si>
    <t>PROGRAMAS UTILIZADOS PARA EL ANALISÍS, PROCESAMIENTO Y VISUALIZACIÓN DE LOS DATOS</t>
  </si>
  <si>
    <t>Abuso de privilegios</t>
  </si>
  <si>
    <t>3,16 Permitir la ejecución de sesiones simultáneas del mismo usuario en el 
sistema de información o servicio.</t>
  </si>
  <si>
    <t>TRAKING COVID
MEDICIONES, ENCUESTAS, SONDEO Y CONTEOS</t>
  </si>
  <si>
    <t>Definir protocolos de seguridad para el acceso, analisis y difusión de información. Establecer perfiles de tratamiendo de la información que determine los roles de quienes tendrán acceso, administración, análisis y difusión de la información</t>
  </si>
  <si>
    <t>Posibilidad de perdida de disponibilidad por permitir la ejecución de sesiones simultaneas del mismo usuario en el software, por abuso de privilegios, sabotaje y acciones fraudulentas, por la no identificación personal debida de los usuarios del software.</t>
  </si>
  <si>
    <t>Sabotaje
Acciones Fraudulentas</t>
  </si>
  <si>
    <t>1,3 Desconocimiento de los lineamientos de Seguridad de la Información.
1,4 Ausencia de reporte de incidentes de Seguridad de la Información. 
1,5 Debilidad frente a la gestión y uso de herramientas de seguridad 
informática.
1,6 Falta de conciencia en Seguridad de la Información.
1,12 Falta de conciencia en Protección de Datos Personales
1,8 Personal inconforme.</t>
  </si>
  <si>
    <t>https://drive.google.com/drive/u/0/folders/13U0e1zAq913yv0xliIeng8NozEcCeHP4</t>
  </si>
  <si>
    <t>Manipulación o modificación no autorizada de la información de datos personales.
Deficiencias en los protocolos de recolección, almacenamiento, uso, circulación o supresión de los datos personales en formato físico</t>
  </si>
  <si>
    <t xml:space="preserve">Verificación de licencias instaladas en los equipos destinados para su funcionamiento.
La verificación la realizará semestralmente el Profesional Especializado responsable de funciones estadísticas o quien haga sus veces, mediante elaboración de Acta de Verificación de instalación de licencias.
</t>
  </si>
  <si>
    <t xml:space="preserve">Cada funcionario y contratista firmará documento que usa software libre para analizar información de la DOGCC, para el efecto, diligenciará Acta de Tratamiento de información mediante utilización de software libre al inicio y fin de año (funcionario), o inicio y fin de contrato (contratista) </t>
  </si>
  <si>
    <t>Definición de protocolos de seguridad para el acceso, analisis y difusión de información estadística, estableciendo perfiles y roles para el tratamiento de la misma 
La actividad de control la realizará semestralmente el Profesional Especializado con funciones estadísticas o quien haga sus veces, mediante la recolección de protocolos de seguridad suscritos y firmados por los funcionarios y contratistas de acuerdo con los protocolos y roles definidos.</t>
  </si>
  <si>
    <t>El Profesional Especializado o quien haga sus veces, cada dos meses generará back up de la información.</t>
  </si>
  <si>
    <t>Firma de documento de responsabilidad del tratamiento de  información estadística de la DOGCC, mediante utilización de software por parte de funcionarios y contratistas   
 Al inicio y fin de año cada funcionario y, al  inicio y fin de contrato cada contratista, que use soffware para analizar información de la DOGCC, diligenciará Acta de Confidencialidad de Tratamiento de información.</t>
  </si>
  <si>
    <t>Matriz Activos de Información 2023 III etapa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</si>
</sst>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
      <sz val="9"/>
      <color rgb="FF1F1F1F"/>
      <name val="Arial"/>
      <family val="2"/>
    </font>
    <font>
      <sz val="11"/>
      <color rgb="FF1F1F1F"/>
      <name val="Arial"/>
      <family val="2"/>
    </font>
    <font>
      <b/>
      <sz val="48"/>
      <color rgb="FF7030A0"/>
      <name val="Arial Narrow"/>
      <family val="2"/>
    </font>
    <font>
      <sz val="48"/>
      <color rgb="FF7030A0"/>
      <name val="Calibri"/>
      <family val="2"/>
      <scheme val="minor"/>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3" xfId="0" applyFont="1" applyFill="1" applyBorder="1" applyAlignment="1">
      <alignment horizontal="center" vertical="center" wrapText="1" readingOrder="1"/>
    </xf>
    <xf numFmtId="0" fontId="11" fillId="0" borderId="3" xfId="0" applyFont="1" applyBorder="1" applyAlignment="1">
      <alignment horizontal="justify" vertical="center" wrapText="1" readingOrder="1"/>
    </xf>
    <xf numFmtId="9" fontId="11" fillId="0" borderId="3"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3"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3"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3"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4"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2" borderId="4"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4" fillId="13" borderId="11" xfId="0" applyFont="1" applyFill="1" applyBorder="1" applyAlignment="1" applyProtection="1">
      <alignment horizontal="center" wrapText="1" readingOrder="1"/>
      <protection hidden="1"/>
    </xf>
    <xf numFmtId="0" fontId="0" fillId="3" borderId="0" xfId="0" applyFill="1"/>
    <xf numFmtId="0" fontId="50" fillId="3" borderId="43" xfId="2" applyFont="1" applyFill="1" applyBorder="1"/>
    <xf numFmtId="0" fontId="50" fillId="3" borderId="44" xfId="2" applyFont="1" applyFill="1" applyBorder="1"/>
    <xf numFmtId="0" fontId="50" fillId="3" borderId="45"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6" xfId="0" applyFont="1" applyFill="1" applyBorder="1" applyAlignment="1">
      <alignment horizontal="center" vertical="center" wrapText="1" readingOrder="1"/>
    </xf>
    <xf numFmtId="0" fontId="39" fillId="3" borderId="26" xfId="0" applyFont="1" applyFill="1" applyBorder="1" applyAlignment="1">
      <alignment horizontal="justify" vertical="center" wrapText="1" readingOrder="1"/>
    </xf>
    <xf numFmtId="9" fontId="38" fillId="3" borderId="35" xfId="0" applyNumberFormat="1" applyFont="1" applyFill="1" applyBorder="1" applyAlignment="1">
      <alignment horizontal="center" vertical="center" wrapText="1" readingOrder="1"/>
    </xf>
    <xf numFmtId="0" fontId="38" fillId="3" borderId="25" xfId="0" applyFont="1" applyFill="1" applyBorder="1" applyAlignment="1">
      <alignment horizontal="center" vertical="center" wrapText="1" readingOrder="1"/>
    </xf>
    <xf numFmtId="0" fontId="39" fillId="3" borderId="25" xfId="0" applyFont="1" applyFill="1" applyBorder="1" applyAlignment="1">
      <alignment horizontal="justify" vertical="center" wrapText="1" readingOrder="1"/>
    </xf>
    <xf numFmtId="9" fontId="38" fillId="3" borderId="30" xfId="0" applyNumberFormat="1" applyFont="1" applyFill="1" applyBorder="1" applyAlignment="1">
      <alignment horizontal="center" vertical="center" wrapText="1" readingOrder="1"/>
    </xf>
    <xf numFmtId="0" fontId="39" fillId="3" borderId="30"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0" fontId="39" fillId="3" borderId="33" xfId="0" applyFont="1" applyFill="1" applyBorder="1" applyAlignment="1">
      <alignment horizontal="center" vertical="center" wrapText="1" readingOrder="1"/>
    </xf>
    <xf numFmtId="0" fontId="47" fillId="3" borderId="0" xfId="0" applyFont="1" applyFill="1"/>
    <xf numFmtId="0" fontId="38" fillId="15" borderId="37" xfId="0" applyFont="1" applyFill="1" applyBorder="1" applyAlignment="1">
      <alignment horizontal="center" vertical="center" wrapText="1" readingOrder="1"/>
    </xf>
    <xf numFmtId="0" fontId="38" fillId="15" borderId="38"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6"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7" xfId="2" applyFont="1" applyFill="1" applyBorder="1"/>
    <xf numFmtId="0" fontId="50" fillId="3" borderId="8" xfId="2" applyFont="1" applyFill="1" applyBorder="1"/>
    <xf numFmtId="0" fontId="50" fillId="3" borderId="10" xfId="2" applyFont="1" applyFill="1" applyBorder="1"/>
    <xf numFmtId="0" fontId="50" fillId="3" borderId="9"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6"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7" xfId="2" quotePrefix="1" applyFont="1" applyFill="1" applyBorder="1" applyAlignment="1">
      <alignment horizontal="left" vertical="top" wrapText="1"/>
    </xf>
    <xf numFmtId="0" fontId="59" fillId="17" borderId="25" xfId="5" applyFont="1" applyFill="1" applyBorder="1" applyAlignment="1">
      <alignment horizontal="center" vertical="center" wrapText="1"/>
    </xf>
    <xf numFmtId="0" fontId="59" fillId="17" borderId="69" xfId="5" applyFont="1" applyFill="1" applyBorder="1" applyAlignment="1">
      <alignment vertical="center" wrapText="1"/>
    </xf>
    <xf numFmtId="0" fontId="60" fillId="3" borderId="25"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68"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5" fillId="3" borderId="64" xfId="0" applyFont="1" applyFill="1" applyBorder="1" applyAlignment="1">
      <alignment horizontal="left" vertical="center" wrapText="1"/>
    </xf>
    <xf numFmtId="0" fontId="64" fillId="19" borderId="71" xfId="4" applyFont="1" applyFill="1" applyBorder="1" applyAlignment="1">
      <alignment horizontal="left" vertical="top" wrapText="1"/>
    </xf>
    <xf numFmtId="0" fontId="64" fillId="20" borderId="72" xfId="4" applyFont="1" applyFill="1" applyBorder="1" applyAlignment="1">
      <alignment horizontal="left" vertical="top" wrapText="1"/>
    </xf>
    <xf numFmtId="0" fontId="64" fillId="21" borderId="72" xfId="4" applyFont="1" applyFill="1" applyBorder="1" applyAlignment="1">
      <alignment horizontal="left" vertical="top" wrapText="1"/>
    </xf>
    <xf numFmtId="0" fontId="0" fillId="0" borderId="72" xfId="0" applyBorder="1" applyAlignment="1">
      <alignment horizontal="left" vertical="top"/>
    </xf>
    <xf numFmtId="0" fontId="64" fillId="3" borderId="72" xfId="4" applyFont="1" applyFill="1" applyBorder="1" applyAlignment="1">
      <alignment horizontal="left" vertical="top" wrapText="1"/>
    </xf>
    <xf numFmtId="0" fontId="64" fillId="0" borderId="72" xfId="4" applyFont="1" applyBorder="1" applyAlignment="1">
      <alignment horizontal="left" vertical="top"/>
    </xf>
    <xf numFmtId="0" fontId="64" fillId="19" borderId="72" xfId="4" applyFont="1" applyFill="1" applyBorder="1" applyAlignment="1">
      <alignment horizontal="left" vertical="top" wrapText="1"/>
    </xf>
    <xf numFmtId="0" fontId="64" fillId="0" borderId="73" xfId="4" applyFont="1" applyBorder="1"/>
    <xf numFmtId="0" fontId="65" fillId="3" borderId="71" xfId="0" applyFont="1" applyFill="1" applyBorder="1" applyAlignment="1">
      <alignment vertical="top" wrapText="1"/>
    </xf>
    <xf numFmtId="0" fontId="65" fillId="3" borderId="72" xfId="0" applyFont="1" applyFill="1" applyBorder="1" applyAlignment="1">
      <alignment vertical="top" wrapText="1"/>
    </xf>
    <xf numFmtId="0" fontId="65" fillId="3" borderId="73" xfId="0" applyFont="1" applyFill="1" applyBorder="1" applyAlignment="1">
      <alignment vertical="top" wrapText="1"/>
    </xf>
    <xf numFmtId="0" fontId="1" fillId="3" borderId="74" xfId="0" applyFont="1" applyFill="1" applyBorder="1"/>
    <xf numFmtId="0" fontId="4" fillId="22" borderId="74" xfId="0" applyFont="1" applyFill="1" applyBorder="1" applyAlignment="1">
      <alignment horizontal="center" vertical="center" textRotation="90"/>
    </xf>
    <xf numFmtId="0" fontId="68" fillId="0" borderId="74" xfId="0" applyFont="1" applyBorder="1" applyAlignment="1">
      <alignment horizontal="justify" vertical="center" wrapText="1"/>
    </xf>
    <xf numFmtId="0" fontId="0" fillId="0" borderId="74" xfId="0" applyBorder="1" applyAlignment="1">
      <alignment vertical="center" wrapText="1"/>
    </xf>
    <xf numFmtId="0" fontId="1" fillId="0" borderId="74" xfId="0" applyFont="1" applyBorder="1" applyAlignment="1">
      <alignment horizontal="center" vertical="center"/>
    </xf>
    <xf numFmtId="0" fontId="1" fillId="0" borderId="74" xfId="0" applyFont="1" applyBorder="1" applyAlignment="1" applyProtection="1">
      <alignment horizontal="center" vertical="center"/>
      <protection hidden="1"/>
    </xf>
    <xf numFmtId="0" fontId="1" fillId="0" borderId="74" xfId="0" applyFont="1" applyBorder="1" applyAlignment="1" applyProtection="1">
      <alignment horizontal="center" vertical="center" textRotation="90"/>
      <protection locked="0"/>
    </xf>
    <xf numFmtId="9" fontId="1" fillId="0" borderId="74" xfId="0" applyNumberFormat="1" applyFont="1" applyBorder="1" applyAlignment="1" applyProtection="1">
      <alignment horizontal="center" vertical="center"/>
      <protection hidden="1"/>
    </xf>
    <xf numFmtId="164" fontId="1" fillId="0" borderId="74" xfId="1" applyNumberFormat="1" applyFont="1" applyBorder="1" applyAlignment="1">
      <alignment horizontal="center" vertical="center"/>
    </xf>
    <xf numFmtId="0" fontId="4" fillId="0" borderId="74" xfId="0" applyFont="1" applyBorder="1" applyAlignment="1" applyProtection="1">
      <alignment horizontal="center" vertical="center" textRotation="90" wrapText="1"/>
      <protection hidden="1"/>
    </xf>
    <xf numFmtId="0" fontId="4" fillId="0" borderId="74" xfId="0" applyFont="1" applyBorder="1" applyAlignment="1" applyProtection="1">
      <alignment horizontal="center" vertical="top" textRotation="90" wrapText="1"/>
      <protection hidden="1"/>
    </xf>
    <xf numFmtId="9" fontId="1" fillId="0" borderId="74" xfId="0" applyNumberFormat="1" applyFont="1" applyBorder="1" applyAlignment="1" applyProtection="1">
      <alignment horizontal="center" vertical="top"/>
      <protection hidden="1"/>
    </xf>
    <xf numFmtId="0" fontId="4" fillId="0" borderId="74" xfId="0" applyFont="1" applyBorder="1" applyAlignment="1" applyProtection="1">
      <alignment horizontal="center" vertical="top" textRotation="90"/>
      <protection hidden="1"/>
    </xf>
    <xf numFmtId="0" fontId="1" fillId="0" borderId="74" xfId="0" applyFont="1" applyBorder="1" applyAlignment="1" applyProtection="1">
      <alignment horizontal="center" vertical="center" textRotation="90" wrapText="1"/>
      <protection locked="0"/>
    </xf>
    <xf numFmtId="0" fontId="1" fillId="0" borderId="74" xfId="0" applyFont="1" applyBorder="1" applyAlignment="1" applyProtection="1">
      <alignment horizontal="center" vertical="top" wrapText="1"/>
      <protection locked="0"/>
    </xf>
    <xf numFmtId="0" fontId="1" fillId="0" borderId="74" xfId="0" applyFont="1" applyBorder="1" applyAlignment="1" applyProtection="1">
      <alignment horizontal="center" vertical="top"/>
      <protection locked="0"/>
    </xf>
    <xf numFmtId="14" fontId="1" fillId="0" borderId="74" xfId="0" applyNumberFormat="1" applyFont="1" applyBorder="1" applyAlignment="1" applyProtection="1">
      <alignment horizontal="center" vertical="top"/>
      <protection locked="0"/>
    </xf>
    <xf numFmtId="164" fontId="1" fillId="0" borderId="74" xfId="1" applyNumberFormat="1" applyFont="1" applyFill="1" applyBorder="1" applyAlignment="1">
      <alignment horizontal="center" vertical="center"/>
    </xf>
    <xf numFmtId="0" fontId="0" fillId="0" borderId="74" xfId="0" applyBorder="1" applyAlignment="1">
      <alignment horizontal="justify" vertical="center" wrapText="1"/>
    </xf>
    <xf numFmtId="0" fontId="1" fillId="0" borderId="74" xfId="0" applyFont="1" applyBorder="1" applyAlignment="1">
      <alignment horizontal="justify" vertical="center" wrapText="1"/>
    </xf>
    <xf numFmtId="0" fontId="6" fillId="0" borderId="75" xfId="0" applyFont="1" applyBorder="1" applyAlignment="1" applyProtection="1">
      <alignment horizontal="justify" vertical="center" wrapText="1"/>
      <protection locked="0"/>
    </xf>
    <xf numFmtId="0" fontId="6" fillId="0" borderId="76" xfId="0" applyFont="1" applyBorder="1" applyAlignment="1" applyProtection="1">
      <alignment horizontal="justify" vertical="center" wrapText="1"/>
      <protection locked="0"/>
    </xf>
    <xf numFmtId="0" fontId="1" fillId="3" borderId="74" xfId="0" applyFont="1" applyFill="1" applyBorder="1" applyAlignment="1" applyProtection="1">
      <alignment horizontal="center" vertical="center"/>
      <protection hidden="1"/>
    </xf>
    <xf numFmtId="0" fontId="1" fillId="3" borderId="74" xfId="0" applyFont="1" applyFill="1" applyBorder="1" applyAlignment="1" applyProtection="1">
      <alignment horizontal="center" vertical="center" textRotation="90"/>
      <protection locked="0"/>
    </xf>
    <xf numFmtId="9" fontId="1" fillId="3" borderId="74" xfId="0" applyNumberFormat="1" applyFont="1" applyFill="1" applyBorder="1" applyAlignment="1" applyProtection="1">
      <alignment horizontal="center" vertical="center"/>
      <protection hidden="1"/>
    </xf>
    <xf numFmtId="164" fontId="1" fillId="3" borderId="74" xfId="1" applyNumberFormat="1" applyFont="1" applyFill="1" applyBorder="1" applyAlignment="1">
      <alignment horizontal="center" vertical="center"/>
    </xf>
    <xf numFmtId="0" fontId="1" fillId="0" borderId="75" xfId="0" applyFont="1" applyBorder="1" applyAlignment="1">
      <alignment horizontal="center" vertical="center"/>
    </xf>
    <xf numFmtId="0" fontId="6" fillId="3" borderId="76" xfId="0" applyFont="1" applyFill="1" applyBorder="1" applyAlignment="1" applyProtection="1">
      <alignment horizontal="justify" vertical="center" wrapText="1"/>
      <protection locked="0"/>
    </xf>
    <xf numFmtId="0" fontId="56" fillId="3" borderId="56" xfId="2" applyFont="1" applyFill="1" applyBorder="1" applyAlignment="1">
      <alignment horizontal="justify" vertical="center" wrapText="1"/>
    </xf>
    <xf numFmtId="0" fontId="56" fillId="3" borderId="57" xfId="2" applyFont="1" applyFill="1" applyBorder="1" applyAlignment="1">
      <alignment horizontal="justify" vertical="center" wrapText="1"/>
    </xf>
    <xf numFmtId="0" fontId="55" fillId="3" borderId="63" xfId="0" applyFont="1" applyFill="1" applyBorder="1" applyAlignment="1">
      <alignment horizontal="left" vertical="center" wrapText="1"/>
    </xf>
    <xf numFmtId="0" fontId="55" fillId="3" borderId="64" xfId="0" applyFont="1" applyFill="1" applyBorder="1" applyAlignment="1">
      <alignment horizontal="left" vertical="center" wrapText="1"/>
    </xf>
    <xf numFmtId="0" fontId="55" fillId="3" borderId="50" xfId="3" applyFont="1" applyFill="1" applyBorder="1" applyAlignment="1">
      <alignment horizontal="left" vertical="top" wrapText="1" readingOrder="1"/>
    </xf>
    <xf numFmtId="0" fontId="55" fillId="3" borderId="51" xfId="3" applyFont="1" applyFill="1" applyBorder="1" applyAlignment="1">
      <alignment horizontal="left" vertical="top" wrapText="1" readingOrder="1"/>
    </xf>
    <xf numFmtId="0" fontId="56" fillId="3" borderId="52" xfId="2" applyFont="1" applyFill="1" applyBorder="1" applyAlignment="1">
      <alignment horizontal="justify" vertical="center" wrapText="1"/>
    </xf>
    <xf numFmtId="0" fontId="56" fillId="3" borderId="53" xfId="2" applyFont="1" applyFill="1" applyBorder="1" applyAlignment="1">
      <alignment horizontal="justify" vertical="center" wrapText="1"/>
    </xf>
    <xf numFmtId="0" fontId="55" fillId="3" borderId="54" xfId="0" applyFont="1" applyFill="1" applyBorder="1" applyAlignment="1">
      <alignment horizontal="left" vertical="center" wrapText="1"/>
    </xf>
    <xf numFmtId="0" fontId="55" fillId="3" borderId="55" xfId="0" applyFont="1" applyFill="1" applyBorder="1" applyAlignment="1">
      <alignment horizontal="left" vertical="center" wrapText="1"/>
    </xf>
    <xf numFmtId="0" fontId="50" fillId="3" borderId="6"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7" xfId="2" applyFont="1" applyFill="1" applyBorder="1" applyAlignment="1">
      <alignment horizontal="left" vertical="top" wrapText="1"/>
    </xf>
    <xf numFmtId="0" fontId="55" fillId="3" borderId="65" xfId="0" applyFont="1" applyFill="1" applyBorder="1" applyAlignment="1">
      <alignment horizontal="left" vertical="center" wrapText="1"/>
    </xf>
    <xf numFmtId="0" fontId="55" fillId="3" borderId="66" xfId="0" applyFont="1" applyFill="1" applyBorder="1" applyAlignment="1">
      <alignment horizontal="left" vertical="center" wrapText="1"/>
    </xf>
    <xf numFmtId="0" fontId="56" fillId="3" borderId="58" xfId="0" applyFont="1" applyFill="1" applyBorder="1" applyAlignment="1">
      <alignment horizontal="justify" vertical="center" wrapText="1"/>
    </xf>
    <xf numFmtId="0" fontId="56" fillId="3" borderId="59" xfId="0" applyFont="1" applyFill="1" applyBorder="1" applyAlignment="1">
      <alignment horizontal="justify" vertical="center" wrapText="1"/>
    </xf>
    <xf numFmtId="0" fontId="51" fillId="14" borderId="40" xfId="2" applyFont="1" applyFill="1" applyBorder="1" applyAlignment="1">
      <alignment horizontal="center" vertical="center" wrapText="1"/>
    </xf>
    <xf numFmtId="0" fontId="51" fillId="14" borderId="41" xfId="2" applyFont="1" applyFill="1" applyBorder="1" applyAlignment="1">
      <alignment horizontal="center" vertical="center" wrapText="1"/>
    </xf>
    <xf numFmtId="0" fontId="51" fillId="14" borderId="42" xfId="2" applyFont="1" applyFill="1" applyBorder="1" applyAlignment="1">
      <alignment horizontal="center" vertical="center" wrapText="1"/>
    </xf>
    <xf numFmtId="0" fontId="50" fillId="0" borderId="6"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7" xfId="2" quotePrefix="1" applyFont="1" applyBorder="1" applyAlignment="1">
      <alignment horizontal="left" vertical="center" wrapText="1"/>
    </xf>
    <xf numFmtId="0" fontId="50" fillId="0" borderId="60" xfId="2" quotePrefix="1" applyFont="1" applyBorder="1" applyAlignment="1">
      <alignment horizontal="left" vertical="center" wrapText="1"/>
    </xf>
    <xf numFmtId="0" fontId="50" fillId="0" borderId="61" xfId="2" quotePrefix="1" applyFont="1" applyBorder="1" applyAlignment="1">
      <alignment horizontal="left" vertical="center" wrapText="1"/>
    </xf>
    <xf numFmtId="0" fontId="50" fillId="0" borderId="62" xfId="2" quotePrefix="1" applyFont="1" applyBorder="1" applyAlignment="1">
      <alignment horizontal="left" vertical="center" wrapText="1"/>
    </xf>
    <xf numFmtId="0" fontId="52" fillId="3" borderId="43" xfId="2" quotePrefix="1" applyFont="1" applyFill="1" applyBorder="1" applyAlignment="1">
      <alignment horizontal="left" vertical="top" wrapText="1"/>
    </xf>
    <xf numFmtId="0" fontId="53" fillId="3" borderId="44" xfId="2" quotePrefix="1" applyFont="1" applyFill="1" applyBorder="1" applyAlignment="1">
      <alignment horizontal="left" vertical="top" wrapText="1"/>
    </xf>
    <xf numFmtId="0" fontId="53" fillId="3" borderId="45" xfId="2" quotePrefix="1" applyFont="1" applyFill="1" applyBorder="1" applyAlignment="1">
      <alignment horizontal="left" vertical="top" wrapText="1"/>
    </xf>
    <xf numFmtId="0" fontId="50" fillId="0" borderId="6"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7" xfId="2" quotePrefix="1" applyFont="1" applyBorder="1" applyAlignment="1">
      <alignment horizontal="left" vertical="top" wrapText="1"/>
    </xf>
    <xf numFmtId="0" fontId="55" fillId="14" borderId="46" xfId="3" applyFont="1" applyFill="1" applyBorder="1" applyAlignment="1">
      <alignment horizontal="center" vertical="center" wrapText="1"/>
    </xf>
    <xf numFmtId="0" fontId="55" fillId="14" borderId="47" xfId="3" applyFont="1" applyFill="1" applyBorder="1" applyAlignment="1">
      <alignment horizontal="center" vertical="center" wrapText="1"/>
    </xf>
    <xf numFmtId="0" fontId="55" fillId="14" borderId="48" xfId="2" applyFont="1" applyFill="1" applyBorder="1" applyAlignment="1">
      <alignment horizontal="center" vertical="center"/>
    </xf>
    <xf numFmtId="0" fontId="55" fillId="14" borderId="49" xfId="2" applyFont="1" applyFill="1" applyBorder="1" applyAlignment="1">
      <alignment horizontal="center" vertical="center"/>
    </xf>
    <xf numFmtId="0" fontId="2" fillId="3" borderId="60" xfId="2" quotePrefix="1" applyFont="1" applyFill="1" applyBorder="1" applyAlignment="1">
      <alignment horizontal="justify" vertical="center" wrapText="1"/>
    </xf>
    <xf numFmtId="0" fontId="2" fillId="3" borderId="61" xfId="2" quotePrefix="1" applyFont="1" applyFill="1" applyBorder="1" applyAlignment="1">
      <alignment horizontal="justify" vertical="center" wrapText="1"/>
    </xf>
    <xf numFmtId="0" fontId="2" fillId="3" borderId="62" xfId="2" quotePrefix="1" applyFont="1" applyFill="1" applyBorder="1" applyAlignment="1">
      <alignment horizontal="justify" vertical="center" wrapText="1"/>
    </xf>
    <xf numFmtId="9" fontId="1" fillId="0" borderId="74" xfId="0" applyNumberFormat="1" applyFont="1" applyBorder="1" applyAlignment="1" applyProtection="1">
      <alignment horizontal="center" vertical="center" wrapText="1"/>
      <protection hidden="1"/>
    </xf>
    <xf numFmtId="0" fontId="4" fillId="0" borderId="74" xfId="0" applyFont="1" applyBorder="1" applyAlignment="1" applyProtection="1">
      <alignment horizontal="center" vertical="center"/>
      <protection hidden="1"/>
    </xf>
    <xf numFmtId="0" fontId="2" fillId="0" borderId="74" xfId="0" applyFont="1" applyBorder="1" applyAlignment="1" applyProtection="1">
      <alignment horizontal="center" vertical="center" wrapText="1"/>
      <protection locked="0"/>
    </xf>
    <xf numFmtId="0" fontId="1" fillId="0" borderId="74" xfId="0" applyFont="1" applyBorder="1" applyAlignment="1" applyProtection="1">
      <alignment horizontal="center" vertical="center" wrapText="1"/>
      <protection locked="0"/>
    </xf>
    <xf numFmtId="0" fontId="4" fillId="22" borderId="74" xfId="0" applyFont="1" applyFill="1" applyBorder="1" applyAlignment="1">
      <alignment horizontal="center" vertical="center" wrapText="1"/>
    </xf>
    <xf numFmtId="0" fontId="4" fillId="22" borderId="74" xfId="0" applyFont="1" applyFill="1" applyBorder="1" applyAlignment="1">
      <alignment horizontal="center" vertical="center"/>
    </xf>
    <xf numFmtId="0" fontId="1" fillId="0" borderId="74" xfId="0" applyFont="1" applyBorder="1" applyAlignment="1" applyProtection="1">
      <alignment horizontal="center" vertical="center"/>
      <protection locked="0"/>
    </xf>
    <xf numFmtId="0" fontId="4" fillId="0" borderId="74" xfId="0" applyFont="1" applyBorder="1" applyAlignment="1" applyProtection="1">
      <alignment horizontal="center" vertical="center" wrapText="1"/>
      <protection hidden="1"/>
    </xf>
    <xf numFmtId="9" fontId="1" fillId="0" borderId="74" xfId="0" applyNumberFormat="1" applyFont="1" applyBorder="1" applyAlignment="1" applyProtection="1">
      <alignment horizontal="center" vertical="center" wrapText="1"/>
      <protection locked="0"/>
    </xf>
    <xf numFmtId="9" fontId="1" fillId="0" borderId="74" xfId="0" applyNumberFormat="1" applyFont="1" applyBorder="1" applyAlignment="1" applyProtection="1">
      <alignment horizontal="center" vertical="top" wrapText="1"/>
      <protection hidden="1"/>
    </xf>
    <xf numFmtId="0" fontId="4" fillId="22" borderId="74" xfId="0" applyFont="1" applyFill="1" applyBorder="1" applyAlignment="1">
      <alignment horizontal="center" vertical="center" textRotation="90" wrapText="1"/>
    </xf>
    <xf numFmtId="0" fontId="1" fillId="3" borderId="74" xfId="0" applyFont="1" applyFill="1" applyBorder="1" applyAlignment="1">
      <alignment horizontal="left" vertical="center"/>
    </xf>
    <xf numFmtId="0" fontId="69" fillId="8" borderId="20" xfId="0" applyFont="1" applyFill="1" applyBorder="1" applyAlignment="1">
      <alignment horizontal="center" vertical="center"/>
    </xf>
    <xf numFmtId="0" fontId="70" fillId="8" borderId="21" xfId="0" applyFont="1" applyFill="1" applyBorder="1" applyAlignment="1">
      <alignment horizontal="center" vertical="center"/>
    </xf>
    <xf numFmtId="0" fontId="70" fillId="8" borderId="22" xfId="0" applyFont="1" applyFill="1" applyBorder="1" applyAlignment="1">
      <alignment horizontal="center" vertical="center"/>
    </xf>
    <xf numFmtId="0" fontId="70" fillId="8" borderId="2" xfId="0" applyFont="1" applyFill="1" applyBorder="1" applyAlignment="1">
      <alignment horizontal="center" vertical="center"/>
    </xf>
    <xf numFmtId="0" fontId="70" fillId="8" borderId="23" xfId="0" applyFont="1" applyFill="1" applyBorder="1" applyAlignment="1">
      <alignment horizontal="center" vertical="center"/>
    </xf>
    <xf numFmtId="0" fontId="70" fillId="8" borderId="24" xfId="0" applyFont="1" applyFill="1" applyBorder="1" applyAlignment="1">
      <alignment horizontal="center" vertical="center"/>
    </xf>
    <xf numFmtId="0" fontId="25" fillId="22" borderId="74" xfId="0" applyFont="1" applyFill="1" applyBorder="1" applyAlignment="1">
      <alignment horizontal="center" vertical="center"/>
    </xf>
    <xf numFmtId="0" fontId="66" fillId="22" borderId="74" xfId="0" applyFont="1" applyFill="1" applyBorder="1" applyAlignment="1">
      <alignment horizontal="center" vertical="center"/>
    </xf>
    <xf numFmtId="0" fontId="25" fillId="22" borderId="74" xfId="0" applyFont="1" applyFill="1" applyBorder="1" applyAlignment="1">
      <alignment horizontal="left" vertical="center"/>
    </xf>
    <xf numFmtId="0" fontId="8" fillId="3" borderId="74" xfId="0" applyFont="1" applyFill="1" applyBorder="1" applyAlignment="1" applyProtection="1">
      <alignment horizontal="left" vertical="center"/>
      <protection locked="0"/>
    </xf>
    <xf numFmtId="0" fontId="8" fillId="3" borderId="74" xfId="0" applyFont="1" applyFill="1" applyBorder="1" applyAlignment="1" applyProtection="1">
      <alignment horizontal="left" vertical="center" wrapText="1"/>
      <protection locked="0"/>
    </xf>
    <xf numFmtId="0" fontId="1" fillId="0" borderId="74" xfId="0" applyFont="1" applyBorder="1" applyAlignment="1">
      <alignment horizontal="center" vertical="center"/>
    </xf>
    <xf numFmtId="0" fontId="67" fillId="0" borderId="74" xfId="0" applyFont="1" applyBorder="1" applyAlignment="1">
      <alignment horizontal="justify" vertical="center"/>
    </xf>
    <xf numFmtId="0" fontId="0" fillId="0" borderId="74" xfId="0" applyBorder="1" applyAlignment="1">
      <alignment horizontal="justify" vertical="center"/>
    </xf>
    <xf numFmtId="0" fontId="27" fillId="22" borderId="74" xfId="0" applyFont="1" applyFill="1" applyBorder="1" applyAlignment="1">
      <alignment horizontal="center" vertical="center" textRotation="90"/>
    </xf>
    <xf numFmtId="0" fontId="67" fillId="0" borderId="74" xfId="0" applyFont="1" applyBorder="1" applyAlignment="1">
      <alignment horizontal="justify" vertical="center" wrapText="1"/>
    </xf>
    <xf numFmtId="0" fontId="19" fillId="10" borderId="0" xfId="0" applyFont="1" applyFill="1" applyAlignment="1">
      <alignment horizontal="center" vertical="center" textRotation="90" wrapText="1" readingOrder="1"/>
    </xf>
    <xf numFmtId="0" fontId="19" fillId="10" borderId="7" xfId="0" applyFont="1" applyFill="1" applyBorder="1" applyAlignment="1">
      <alignment horizontal="center" vertical="center" textRotation="90" wrapText="1" readingOrder="1"/>
    </xf>
    <xf numFmtId="0" fontId="22" fillId="12" borderId="12" xfId="0" applyFont="1" applyFill="1" applyBorder="1" applyAlignment="1">
      <alignment horizontal="center" vertical="center" wrapText="1" readingOrder="1"/>
    </xf>
    <xf numFmtId="0" fontId="22" fillId="12" borderId="13" xfId="0" applyFont="1" applyFill="1" applyBorder="1" applyAlignment="1">
      <alignment horizontal="center" vertical="center" wrapText="1" readingOrder="1"/>
    </xf>
    <xf numFmtId="0" fontId="22" fillId="12" borderId="14" xfId="0" applyFont="1" applyFill="1" applyBorder="1" applyAlignment="1">
      <alignment horizontal="center" vertical="center" wrapText="1" readingOrder="1"/>
    </xf>
    <xf numFmtId="0" fontId="22" fillId="12" borderId="15"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16" xfId="0" applyFont="1" applyFill="1" applyBorder="1" applyAlignment="1">
      <alignment horizontal="center" vertical="center" wrapText="1" readingOrder="1"/>
    </xf>
    <xf numFmtId="0" fontId="22" fillId="12" borderId="17" xfId="0" applyFont="1" applyFill="1" applyBorder="1" applyAlignment="1">
      <alignment horizontal="center" vertical="center" wrapText="1" readingOrder="1"/>
    </xf>
    <xf numFmtId="0" fontId="22" fillId="12" borderId="18" xfId="0" applyFont="1" applyFill="1" applyBorder="1" applyAlignment="1">
      <alignment horizontal="center" vertical="center" wrapText="1" readingOrder="1"/>
    </xf>
    <xf numFmtId="0" fontId="22" fillId="12" borderId="19" xfId="0" applyFont="1" applyFill="1" applyBorder="1" applyAlignment="1">
      <alignment horizontal="center" vertical="center" wrapText="1" readingOrder="1"/>
    </xf>
    <xf numFmtId="0" fontId="22" fillId="11" borderId="12" xfId="0" applyFont="1" applyFill="1" applyBorder="1" applyAlignment="1">
      <alignment horizontal="center" vertical="center" wrapText="1" readingOrder="1"/>
    </xf>
    <xf numFmtId="0" fontId="22" fillId="11" borderId="13" xfId="0" applyFont="1" applyFill="1" applyBorder="1" applyAlignment="1">
      <alignment horizontal="center" vertical="center" wrapText="1" readingOrder="1"/>
    </xf>
    <xf numFmtId="0" fontId="22" fillId="11" borderId="14" xfId="0" applyFont="1" applyFill="1" applyBorder="1" applyAlignment="1">
      <alignment horizontal="center" vertical="center" wrapText="1" readingOrder="1"/>
    </xf>
    <xf numFmtId="0" fontId="22" fillId="11" borderId="15"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16" xfId="0" applyFont="1" applyFill="1" applyBorder="1" applyAlignment="1">
      <alignment horizontal="center" vertical="center" wrapText="1" readingOrder="1"/>
    </xf>
    <xf numFmtId="0" fontId="22" fillId="11" borderId="17" xfId="0" applyFont="1" applyFill="1" applyBorder="1" applyAlignment="1">
      <alignment horizontal="center" vertical="center" wrapText="1" readingOrder="1"/>
    </xf>
    <xf numFmtId="0" fontId="22" fillId="11" borderId="18"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3" borderId="12" xfId="0" applyFont="1" applyFill="1" applyBorder="1" applyAlignment="1">
      <alignment horizontal="center" vertical="center" wrapText="1" readingOrder="1"/>
    </xf>
    <xf numFmtId="0" fontId="22" fillId="13" borderId="13" xfId="0" applyFont="1" applyFill="1" applyBorder="1" applyAlignment="1">
      <alignment horizontal="center" vertical="center" wrapText="1" readingOrder="1"/>
    </xf>
    <xf numFmtId="0" fontId="22" fillId="13" borderId="14" xfId="0" applyFont="1" applyFill="1" applyBorder="1" applyAlignment="1">
      <alignment horizontal="center" vertical="center" wrapText="1" readingOrder="1"/>
    </xf>
    <xf numFmtId="0" fontId="22" fillId="13" borderId="15"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16" xfId="0" applyFont="1" applyFill="1" applyBorder="1" applyAlignment="1">
      <alignment horizontal="center" vertical="center" wrapText="1" readingOrder="1"/>
    </xf>
    <xf numFmtId="0" fontId="22" fillId="13" borderId="17" xfId="0" applyFont="1" applyFill="1" applyBorder="1" applyAlignment="1">
      <alignment horizontal="center" vertical="center" wrapText="1" readingOrder="1"/>
    </xf>
    <xf numFmtId="0" fontId="22" fillId="13" borderId="18"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5" borderId="12" xfId="0" applyFont="1" applyFill="1" applyBorder="1" applyAlignment="1">
      <alignment horizontal="center" vertical="center" wrapText="1" readingOrder="1"/>
    </xf>
    <xf numFmtId="0" fontId="22" fillId="5" borderId="13" xfId="0" applyFont="1" applyFill="1" applyBorder="1" applyAlignment="1">
      <alignment horizontal="center" vertical="center" wrapText="1" readingOrder="1"/>
    </xf>
    <xf numFmtId="0" fontId="22" fillId="5" borderId="14" xfId="0" applyFont="1" applyFill="1" applyBorder="1" applyAlignment="1">
      <alignment horizontal="center" vertical="center" wrapText="1" readingOrder="1"/>
    </xf>
    <xf numFmtId="0" fontId="22" fillId="5" borderId="15"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16" xfId="0" applyFont="1" applyFill="1" applyBorder="1" applyAlignment="1">
      <alignment horizontal="center" vertical="center" wrapText="1" readingOrder="1"/>
    </xf>
    <xf numFmtId="0" fontId="22" fillId="5" borderId="17" xfId="0" applyFont="1" applyFill="1" applyBorder="1" applyAlignment="1">
      <alignment horizontal="center" vertical="center" wrapText="1" readingOrder="1"/>
    </xf>
    <xf numFmtId="0" fontId="22" fillId="5" borderId="18"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18" fillId="0" borderId="4" xfId="0" applyFont="1" applyBorder="1" applyAlignment="1">
      <alignment horizontal="center" vertical="center" wrapText="1"/>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7" xfId="0" applyFont="1" applyFill="1" applyBorder="1" applyAlignment="1" applyProtection="1">
      <alignment horizontal="center" vertical="center" wrapText="1" readingOrder="1"/>
      <protection hidden="1"/>
    </xf>
    <xf numFmtId="0" fontId="21" fillId="11" borderId="4"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6" xfId="0" applyFont="1" applyFill="1" applyBorder="1" applyAlignment="1" applyProtection="1">
      <alignment horizontal="center" vertical="center" wrapText="1" readingOrder="1"/>
      <protection hidden="1"/>
    </xf>
    <xf numFmtId="0" fontId="21" fillId="11" borderId="5"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1" xfId="0" applyFont="1" applyBorder="1" applyAlignment="1">
      <alignment horizontal="center" vertical="center" wrapText="1"/>
    </xf>
    <xf numFmtId="0" fontId="21" fillId="11" borderId="8" xfId="0" applyFont="1" applyFill="1" applyBorder="1" applyAlignment="1" applyProtection="1">
      <alignment horizontal="center" vertical="center" wrapText="1" readingOrder="1"/>
      <protection hidden="1"/>
    </xf>
    <xf numFmtId="0" fontId="21" fillId="11" borderId="10" xfId="0" applyFont="1" applyFill="1" applyBorder="1" applyAlignment="1" applyProtection="1">
      <alignment horizontal="center" vertical="center" wrapText="1" readingOrder="1"/>
      <protection hidden="1"/>
    </xf>
    <xf numFmtId="0" fontId="21" fillId="11" borderId="9" xfId="0" applyFont="1" applyFill="1" applyBorder="1" applyAlignment="1" applyProtection="1">
      <alignment horizontal="center" vertical="center" wrapText="1" readingOrder="1"/>
      <protection hidden="1"/>
    </xf>
    <xf numFmtId="0" fontId="21" fillId="12" borderId="6"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7" xfId="0" applyFont="1" applyFill="1" applyBorder="1" applyAlignment="1" applyProtection="1">
      <alignment horizontal="center" wrapText="1" readingOrder="1"/>
      <protection hidden="1"/>
    </xf>
    <xf numFmtId="0" fontId="21" fillId="12" borderId="8" xfId="0" applyFont="1" applyFill="1" applyBorder="1" applyAlignment="1" applyProtection="1">
      <alignment horizontal="center" wrapText="1" readingOrder="1"/>
      <protection hidden="1"/>
    </xf>
    <xf numFmtId="0" fontId="21" fillId="12" borderId="10" xfId="0" applyFont="1" applyFill="1" applyBorder="1" applyAlignment="1" applyProtection="1">
      <alignment horizontal="center" wrapText="1" readingOrder="1"/>
      <protection hidden="1"/>
    </xf>
    <xf numFmtId="0" fontId="21" fillId="12" borderId="9" xfId="0" applyFont="1" applyFill="1" applyBorder="1" applyAlignment="1" applyProtection="1">
      <alignment horizontal="center" wrapText="1" readingOrder="1"/>
      <protection hidden="1"/>
    </xf>
    <xf numFmtId="0" fontId="21" fillId="12" borderId="4"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5" xfId="0" applyFont="1" applyFill="1" applyBorder="1" applyAlignment="1" applyProtection="1">
      <alignment horizontal="center" wrapText="1" readingOrder="1"/>
      <protection hidden="1"/>
    </xf>
    <xf numFmtId="0" fontId="21" fillId="13" borderId="6"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7" xfId="0" applyFont="1" applyFill="1" applyBorder="1" applyAlignment="1" applyProtection="1">
      <alignment horizontal="center" wrapText="1" readingOrder="1"/>
      <protection hidden="1"/>
    </xf>
    <xf numFmtId="0" fontId="21" fillId="13" borderId="8" xfId="0" applyFont="1" applyFill="1" applyBorder="1" applyAlignment="1" applyProtection="1">
      <alignment horizontal="center" wrapText="1" readingOrder="1"/>
      <protection hidden="1"/>
    </xf>
    <xf numFmtId="0" fontId="21" fillId="13" borderId="10" xfId="0" applyFont="1" applyFill="1" applyBorder="1" applyAlignment="1" applyProtection="1">
      <alignment horizontal="center" wrapText="1" readingOrder="1"/>
      <protection hidden="1"/>
    </xf>
    <xf numFmtId="0" fontId="21" fillId="13" borderId="9" xfId="0" applyFont="1" applyFill="1" applyBorder="1" applyAlignment="1" applyProtection="1">
      <alignment horizontal="center" wrapText="1" readingOrder="1"/>
      <protection hidden="1"/>
    </xf>
    <xf numFmtId="0" fontId="21" fillId="13" borderId="4"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5"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7" xfId="0" applyFont="1" applyFill="1" applyBorder="1" applyAlignment="1" applyProtection="1">
      <alignment horizontal="center" wrapText="1" readingOrder="1"/>
      <protection hidden="1"/>
    </xf>
    <xf numFmtId="0" fontId="21" fillId="5" borderId="6" xfId="0" applyFont="1" applyFill="1" applyBorder="1" applyAlignment="1" applyProtection="1">
      <alignment horizontal="center" wrapText="1" readingOrder="1"/>
      <protection hidden="1"/>
    </xf>
    <xf numFmtId="0" fontId="21" fillId="5" borderId="8" xfId="0" applyFont="1" applyFill="1" applyBorder="1" applyAlignment="1" applyProtection="1">
      <alignment horizontal="center" wrapText="1" readingOrder="1"/>
      <protection hidden="1"/>
    </xf>
    <xf numFmtId="0" fontId="21" fillId="5" borderId="10" xfId="0" applyFont="1" applyFill="1" applyBorder="1" applyAlignment="1" applyProtection="1">
      <alignment horizontal="center" wrapText="1" readingOrder="1"/>
      <protection hidden="1"/>
    </xf>
    <xf numFmtId="0" fontId="21" fillId="5" borderId="9" xfId="0" applyFont="1" applyFill="1" applyBorder="1" applyAlignment="1" applyProtection="1">
      <alignment horizontal="center" wrapText="1" readingOrder="1"/>
      <protection hidden="1"/>
    </xf>
    <xf numFmtId="0" fontId="21" fillId="5" borderId="4"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5"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12" xfId="0" applyFont="1" applyFill="1" applyBorder="1" applyAlignment="1">
      <alignment horizontal="center" vertical="center" wrapText="1" readingOrder="1"/>
    </xf>
    <xf numFmtId="0" fontId="43" fillId="11" borderId="13" xfId="0" applyFont="1" applyFill="1" applyBorder="1" applyAlignment="1">
      <alignment horizontal="center" vertical="center" wrapText="1" readingOrder="1"/>
    </xf>
    <xf numFmtId="0" fontId="43" fillId="11" borderId="14" xfId="0" applyFont="1" applyFill="1" applyBorder="1" applyAlignment="1">
      <alignment horizontal="center" vertical="center" wrapText="1" readingOrder="1"/>
    </xf>
    <xf numFmtId="0" fontId="43" fillId="11" borderId="15"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16" xfId="0" applyFont="1" applyFill="1" applyBorder="1" applyAlignment="1">
      <alignment horizontal="center" vertical="center" wrapText="1" readingOrder="1"/>
    </xf>
    <xf numFmtId="0" fontId="43" fillId="11" borderId="17" xfId="0" applyFont="1" applyFill="1" applyBorder="1" applyAlignment="1">
      <alignment horizontal="center" vertical="center" wrapText="1" readingOrder="1"/>
    </xf>
    <xf numFmtId="0" fontId="43" fillId="11" borderId="18" xfId="0" applyFont="1" applyFill="1" applyBorder="1" applyAlignment="1">
      <alignment horizontal="center" vertical="center" wrapText="1" readingOrder="1"/>
    </xf>
    <xf numFmtId="0" fontId="43" fillId="11" borderId="19" xfId="0" applyFont="1" applyFill="1" applyBorder="1" applyAlignment="1">
      <alignment horizontal="center" vertical="center" wrapText="1" readingOrder="1"/>
    </xf>
    <xf numFmtId="0" fontId="44" fillId="0" borderId="4" xfId="0" applyFont="1" applyBorder="1" applyAlignment="1">
      <alignment horizontal="center" vertical="center" wrapText="1"/>
    </xf>
    <xf numFmtId="0" fontId="44" fillId="0" borderId="11" xfId="0" applyFont="1" applyBorder="1" applyAlignment="1">
      <alignment horizontal="center" vertical="center"/>
    </xf>
    <xf numFmtId="0" fontId="44" fillId="0" borderId="6" xfId="0" applyFont="1" applyBorder="1" applyAlignment="1">
      <alignment horizontal="center" vertical="center" wrapText="1"/>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center" vertical="center"/>
    </xf>
    <xf numFmtId="0" fontId="44" fillId="0" borderId="10" xfId="0" applyFont="1" applyBorder="1" applyAlignment="1">
      <alignment horizontal="center" vertical="center"/>
    </xf>
    <xf numFmtId="0" fontId="43" fillId="12" borderId="12" xfId="0" applyFont="1" applyFill="1" applyBorder="1" applyAlignment="1">
      <alignment horizontal="center" vertical="center" wrapText="1" readingOrder="1"/>
    </xf>
    <xf numFmtId="0" fontId="43" fillId="12" borderId="13" xfId="0" applyFont="1" applyFill="1" applyBorder="1" applyAlignment="1">
      <alignment horizontal="center" vertical="center" wrapText="1" readingOrder="1"/>
    </xf>
    <xf numFmtId="0" fontId="43" fillId="12" borderId="14" xfId="0" applyFont="1" applyFill="1" applyBorder="1" applyAlignment="1">
      <alignment horizontal="center" vertical="center" wrapText="1" readingOrder="1"/>
    </xf>
    <xf numFmtId="0" fontId="43" fillId="12" borderId="15"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16" xfId="0" applyFont="1" applyFill="1" applyBorder="1" applyAlignment="1">
      <alignment horizontal="center" vertical="center" wrapText="1" readingOrder="1"/>
    </xf>
    <xf numFmtId="0" fontId="43" fillId="12" borderId="17" xfId="0" applyFont="1" applyFill="1" applyBorder="1" applyAlignment="1">
      <alignment horizontal="center" vertical="center" wrapText="1" readingOrder="1"/>
    </xf>
    <xf numFmtId="0" fontId="43" fillId="12" borderId="18" xfId="0" applyFont="1" applyFill="1" applyBorder="1" applyAlignment="1">
      <alignment horizontal="center" vertical="center" wrapText="1" readingOrder="1"/>
    </xf>
    <xf numFmtId="0" fontId="43" fillId="12" borderId="19"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5" xfId="0" applyFont="1" applyBorder="1" applyAlignment="1">
      <alignment horizontal="center" vertical="center"/>
    </xf>
    <xf numFmtId="0" fontId="44" fillId="0" borderId="7" xfId="0" applyFont="1" applyBorder="1" applyAlignment="1">
      <alignment horizontal="center" vertical="center"/>
    </xf>
    <xf numFmtId="0" fontId="44" fillId="0" borderId="9" xfId="0" applyFont="1" applyBorder="1" applyAlignment="1">
      <alignment horizontal="center" vertical="center"/>
    </xf>
    <xf numFmtId="0" fontId="43" fillId="5" borderId="12" xfId="0" applyFont="1" applyFill="1" applyBorder="1" applyAlignment="1">
      <alignment horizontal="center" vertical="center" wrapText="1" readingOrder="1"/>
    </xf>
    <xf numFmtId="0" fontId="43" fillId="5" borderId="13" xfId="0" applyFont="1" applyFill="1" applyBorder="1" applyAlignment="1">
      <alignment horizontal="center" vertical="center" wrapText="1" readingOrder="1"/>
    </xf>
    <xf numFmtId="0" fontId="43" fillId="5" borderId="14" xfId="0" applyFont="1" applyFill="1" applyBorder="1" applyAlignment="1">
      <alignment horizontal="center" vertical="center" wrapText="1" readingOrder="1"/>
    </xf>
    <xf numFmtId="0" fontId="43" fillId="5" borderId="15"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16" xfId="0" applyFont="1" applyFill="1" applyBorder="1" applyAlignment="1">
      <alignment horizontal="center" vertical="center" wrapText="1" readingOrder="1"/>
    </xf>
    <xf numFmtId="0" fontId="43" fillId="5" borderId="17" xfId="0" applyFont="1" applyFill="1" applyBorder="1" applyAlignment="1">
      <alignment horizontal="center" vertical="center" wrapText="1" readingOrder="1"/>
    </xf>
    <xf numFmtId="0" fontId="43" fillId="5" borderId="18" xfId="0" applyFont="1" applyFill="1" applyBorder="1" applyAlignment="1">
      <alignment horizontal="center" vertical="center" wrapText="1" readingOrder="1"/>
    </xf>
    <xf numFmtId="0" fontId="43" fillId="5" borderId="19" xfId="0" applyFont="1" applyFill="1" applyBorder="1" applyAlignment="1">
      <alignment horizontal="center" vertical="center" wrapText="1" readingOrder="1"/>
    </xf>
    <xf numFmtId="0" fontId="43" fillId="13" borderId="12" xfId="0" applyFont="1" applyFill="1" applyBorder="1" applyAlignment="1">
      <alignment horizontal="center" vertical="center" wrapText="1" readingOrder="1"/>
    </xf>
    <xf numFmtId="0" fontId="43" fillId="13" borderId="13" xfId="0" applyFont="1" applyFill="1" applyBorder="1" applyAlignment="1">
      <alignment horizontal="center" vertical="center" wrapText="1" readingOrder="1"/>
    </xf>
    <xf numFmtId="0" fontId="43" fillId="13" borderId="14" xfId="0" applyFont="1" applyFill="1" applyBorder="1" applyAlignment="1">
      <alignment horizontal="center" vertical="center" wrapText="1" readingOrder="1"/>
    </xf>
    <xf numFmtId="0" fontId="43" fillId="13" borderId="15"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16" xfId="0" applyFont="1" applyFill="1" applyBorder="1" applyAlignment="1">
      <alignment horizontal="center" vertical="center" wrapText="1" readingOrder="1"/>
    </xf>
    <xf numFmtId="0" fontId="43" fillId="13" borderId="17" xfId="0" applyFont="1" applyFill="1" applyBorder="1" applyAlignment="1">
      <alignment horizontal="center" vertical="center" wrapText="1" readingOrder="1"/>
    </xf>
    <xf numFmtId="0" fontId="43" fillId="13" borderId="18"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27" xfId="0" applyFont="1" applyFill="1" applyBorder="1" applyAlignment="1">
      <alignment horizontal="center" vertical="center" wrapText="1" readingOrder="1"/>
    </xf>
    <xf numFmtId="0" fontId="41" fillId="15" borderId="28" xfId="0" applyFont="1" applyFill="1" applyBorder="1" applyAlignment="1">
      <alignment horizontal="center" vertical="center" wrapText="1" readingOrder="1"/>
    </xf>
    <xf numFmtId="0" fontId="41" fillId="15" borderId="39"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6" xfId="0" applyFont="1" applyFill="1" applyBorder="1" applyAlignment="1">
      <alignment horizontal="center" vertical="center" wrapText="1" readingOrder="1"/>
    </xf>
    <xf numFmtId="0" fontId="38" fillId="15"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6" xfId="0" applyFont="1" applyFill="1" applyBorder="1" applyAlignment="1">
      <alignment horizontal="center" vertical="center" wrapText="1" readingOrder="1"/>
    </xf>
    <xf numFmtId="0" fontId="38" fillId="3" borderId="25" xfId="0" applyFont="1" applyFill="1" applyBorder="1" applyAlignment="1">
      <alignment horizontal="center" vertical="center" wrapText="1" readingOrder="1"/>
    </xf>
    <xf numFmtId="0" fontId="38" fillId="3" borderId="31"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59" fillId="17" borderId="69" xfId="5" applyFont="1" applyFill="1" applyBorder="1" applyAlignment="1">
      <alignment horizontal="center" vertical="center" wrapText="1"/>
    </xf>
    <xf numFmtId="0" fontId="59" fillId="17" borderId="70" xfId="5" applyFont="1" applyFill="1" applyBorder="1" applyAlignment="1">
      <alignment horizontal="center" vertical="center" wrapText="1"/>
    </xf>
    <xf numFmtId="0" fontId="60" fillId="3" borderId="67" xfId="0" applyFont="1" applyFill="1" applyBorder="1" applyAlignment="1">
      <alignment horizontal="center" vertical="center" wrapText="1"/>
    </xf>
    <xf numFmtId="0" fontId="60" fillId="3" borderId="68" xfId="0" applyFont="1" applyFill="1" applyBorder="1" applyAlignment="1">
      <alignment horizontal="center" vertical="center" wrapText="1"/>
    </xf>
    <xf numFmtId="0" fontId="60" fillId="3" borderId="26" xfId="0" applyFont="1" applyFill="1" applyBorder="1" applyAlignment="1">
      <alignment horizontal="center" vertical="center" wrapText="1"/>
    </xf>
  </cellXfs>
  <cellStyles count="6">
    <cellStyle name="Énfasis6" xfId="5" builtinId="49"/>
    <cellStyle name="Normal" xfId="0" builtinId="0"/>
    <cellStyle name="Normal - Style1 2" xfId="2"/>
    <cellStyle name="Normal 2" xfId="4"/>
    <cellStyle name="Normal 2 2" xfId="3"/>
    <cellStyle name="Porcentaje" xfId="1" builtinId="5"/>
  </cellStyles>
  <dxfs count="31">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6" dataDxfId="5">
  <autoFilter ref="B209:C219"/>
  <tableColumns count="2">
    <tableColumn id="1" name="Criterios" dataDxfId="4"/>
    <tableColumn id="2" name="Subcriterios" dataDxfId="3"/>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2">
  <autoFilter ref="B228:C235"/>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opLeftCell="A27" zoomScale="110" zoomScaleNormal="110" workbookViewId="0">
      <selection activeCell="E41" sqref="E41:F41"/>
    </sheetView>
  </sheetViews>
  <sheetFormatPr baseColWidth="10" defaultColWidth="11.375" defaultRowHeight="14.3" x14ac:dyDescent="0.25"/>
  <cols>
    <col min="1" max="1" width="2.875" style="81" customWidth="1"/>
    <col min="2" max="3" width="24.625" style="81" customWidth="1"/>
    <col min="4" max="4" width="16" style="81" customWidth="1"/>
    <col min="5" max="5" width="24.625" style="81" customWidth="1"/>
    <col min="6" max="6" width="27.625" style="81" customWidth="1"/>
    <col min="7" max="8" width="24.625" style="81" customWidth="1"/>
    <col min="9" max="16384" width="11.375" style="81"/>
  </cols>
  <sheetData>
    <row r="1" spans="2:8" ht="14.95" thickBot="1" x14ac:dyDescent="0.3"/>
    <row r="2" spans="2:8" ht="18.350000000000001" x14ac:dyDescent="0.25">
      <c r="B2" s="186" t="s">
        <v>148</v>
      </c>
      <c r="C2" s="187"/>
      <c r="D2" s="187"/>
      <c r="E2" s="187"/>
      <c r="F2" s="187"/>
      <c r="G2" s="187"/>
      <c r="H2" s="188"/>
    </row>
    <row r="3" spans="2:8" ht="14.95" x14ac:dyDescent="0.3">
      <c r="B3" s="82"/>
      <c r="C3" s="83"/>
      <c r="D3" s="83"/>
      <c r="E3" s="83"/>
      <c r="F3" s="83"/>
      <c r="G3" s="83"/>
      <c r="H3" s="84"/>
    </row>
    <row r="4" spans="2:8" ht="63" customHeight="1" x14ac:dyDescent="0.25">
      <c r="B4" s="189" t="s">
        <v>172</v>
      </c>
      <c r="C4" s="190"/>
      <c r="D4" s="190"/>
      <c r="E4" s="190"/>
      <c r="F4" s="190"/>
      <c r="G4" s="190"/>
      <c r="H4" s="191"/>
    </row>
    <row r="5" spans="2:8" ht="63" customHeight="1" x14ac:dyDescent="0.25">
      <c r="B5" s="192"/>
      <c r="C5" s="193"/>
      <c r="D5" s="193"/>
      <c r="E5" s="193"/>
      <c r="F5" s="193"/>
      <c r="G5" s="193"/>
      <c r="H5" s="194"/>
    </row>
    <row r="6" spans="2:8" x14ac:dyDescent="0.25">
      <c r="B6" s="195" t="s">
        <v>146</v>
      </c>
      <c r="C6" s="196"/>
      <c r="D6" s="196"/>
      <c r="E6" s="196"/>
      <c r="F6" s="196"/>
      <c r="G6" s="196"/>
      <c r="H6" s="197"/>
    </row>
    <row r="7" spans="2:8" ht="95.3" customHeight="1" x14ac:dyDescent="0.25">
      <c r="B7" s="205" t="s">
        <v>150</v>
      </c>
      <c r="C7" s="206"/>
      <c r="D7" s="206"/>
      <c r="E7" s="206"/>
      <c r="F7" s="206"/>
      <c r="G7" s="206"/>
      <c r="H7" s="207"/>
    </row>
    <row r="8" spans="2:8" x14ac:dyDescent="0.25">
      <c r="B8" s="118"/>
      <c r="C8" s="119"/>
      <c r="D8" s="119"/>
      <c r="E8" s="119"/>
      <c r="F8" s="119"/>
      <c r="G8" s="119"/>
      <c r="H8" s="120"/>
    </row>
    <row r="9" spans="2:8" ht="16.5" customHeight="1" x14ac:dyDescent="0.25">
      <c r="B9" s="198" t="s">
        <v>165</v>
      </c>
      <c r="C9" s="199"/>
      <c r="D9" s="199"/>
      <c r="E9" s="199"/>
      <c r="F9" s="199"/>
      <c r="G9" s="199"/>
      <c r="H9" s="200"/>
    </row>
    <row r="10" spans="2:8" ht="44.5" customHeight="1" x14ac:dyDescent="0.25">
      <c r="B10" s="198"/>
      <c r="C10" s="199"/>
      <c r="D10" s="199"/>
      <c r="E10" s="199"/>
      <c r="F10" s="199"/>
      <c r="G10" s="199"/>
      <c r="H10" s="200"/>
    </row>
    <row r="11" spans="2:8" ht="15.65" thickBot="1" x14ac:dyDescent="0.35">
      <c r="B11" s="107"/>
      <c r="C11" s="110"/>
      <c r="D11" s="115"/>
      <c r="E11" s="116"/>
      <c r="F11" s="116"/>
      <c r="G11" s="117"/>
      <c r="H11" s="111"/>
    </row>
    <row r="12" spans="2:8" ht="15.65" thickTop="1" x14ac:dyDescent="0.3">
      <c r="B12" s="107"/>
      <c r="C12" s="201" t="s">
        <v>147</v>
      </c>
      <c r="D12" s="202"/>
      <c r="E12" s="203" t="s">
        <v>166</v>
      </c>
      <c r="F12" s="204"/>
      <c r="G12" s="110"/>
      <c r="H12" s="111"/>
    </row>
    <row r="13" spans="2:8" ht="35.5" customHeight="1" x14ac:dyDescent="0.3">
      <c r="B13" s="107"/>
      <c r="C13" s="173" t="s">
        <v>162</v>
      </c>
      <c r="D13" s="174"/>
      <c r="E13" s="175" t="s">
        <v>219</v>
      </c>
      <c r="F13" s="176"/>
      <c r="G13" s="110"/>
      <c r="H13" s="111"/>
    </row>
    <row r="14" spans="2:8" ht="35.5" customHeight="1" x14ac:dyDescent="0.3">
      <c r="B14" s="107"/>
      <c r="C14" s="173" t="s">
        <v>218</v>
      </c>
      <c r="D14" s="174"/>
      <c r="E14" s="175" t="s">
        <v>220</v>
      </c>
      <c r="F14" s="176"/>
      <c r="G14" s="110"/>
      <c r="H14" s="111"/>
    </row>
    <row r="15" spans="2:8" ht="26" customHeight="1" x14ac:dyDescent="0.3">
      <c r="B15" s="107"/>
      <c r="C15" s="173" t="s">
        <v>163</v>
      </c>
      <c r="D15" s="174"/>
      <c r="E15" s="175" t="s">
        <v>285</v>
      </c>
      <c r="F15" s="176"/>
      <c r="G15" s="110"/>
      <c r="H15" s="111"/>
    </row>
    <row r="16" spans="2:8" ht="25.15" customHeight="1" x14ac:dyDescent="0.3">
      <c r="B16" s="107"/>
      <c r="C16" s="173" t="s">
        <v>164</v>
      </c>
      <c r="D16" s="174"/>
      <c r="E16" s="175" t="s">
        <v>286</v>
      </c>
      <c r="F16" s="176"/>
      <c r="G16" s="110"/>
      <c r="H16" s="111"/>
    </row>
    <row r="17" spans="2:8" ht="21.25" customHeight="1" x14ac:dyDescent="0.3">
      <c r="B17" s="107"/>
      <c r="C17" s="173" t="s">
        <v>149</v>
      </c>
      <c r="D17" s="174"/>
      <c r="E17" s="175" t="s">
        <v>221</v>
      </c>
      <c r="F17" s="176"/>
      <c r="G17" s="110"/>
      <c r="H17" s="111"/>
    </row>
    <row r="18" spans="2:8" ht="83.4" customHeight="1" x14ac:dyDescent="0.3">
      <c r="B18" s="107"/>
      <c r="C18" s="171" t="s">
        <v>183</v>
      </c>
      <c r="D18" s="172"/>
      <c r="E18" s="169" t="s">
        <v>222</v>
      </c>
      <c r="F18" s="170"/>
      <c r="G18" s="110"/>
      <c r="H18" s="111"/>
    </row>
    <row r="19" spans="2:8" ht="83.4" customHeight="1" x14ac:dyDescent="0.3">
      <c r="B19" s="107"/>
      <c r="C19" s="128" t="s">
        <v>293</v>
      </c>
      <c r="D19" s="129"/>
      <c r="E19" s="169" t="s">
        <v>294</v>
      </c>
      <c r="F19" s="170"/>
      <c r="G19" s="110"/>
      <c r="H19" s="111"/>
    </row>
    <row r="20" spans="2:8" ht="34.5" customHeight="1" x14ac:dyDescent="0.3">
      <c r="B20" s="107"/>
      <c r="C20" s="171" t="s">
        <v>2</v>
      </c>
      <c r="D20" s="172"/>
      <c r="E20" s="169" t="s">
        <v>223</v>
      </c>
      <c r="F20" s="170"/>
      <c r="G20" s="110"/>
      <c r="H20" s="111"/>
    </row>
    <row r="21" spans="2:8" ht="86.95" customHeight="1" x14ac:dyDescent="0.3">
      <c r="B21" s="107"/>
      <c r="C21" s="177" t="s">
        <v>180</v>
      </c>
      <c r="D21" s="178"/>
      <c r="E21" s="169" t="s">
        <v>287</v>
      </c>
      <c r="F21" s="170"/>
      <c r="G21" s="110"/>
      <c r="H21" s="111"/>
    </row>
    <row r="22" spans="2:8" ht="103.45" customHeight="1" x14ac:dyDescent="0.3">
      <c r="B22" s="107"/>
      <c r="C22" s="177" t="s">
        <v>181</v>
      </c>
      <c r="D22" s="178"/>
      <c r="E22" s="169" t="s">
        <v>288</v>
      </c>
      <c r="F22" s="170"/>
      <c r="G22" s="110"/>
      <c r="H22" s="111"/>
    </row>
    <row r="23" spans="2:8" ht="72.7" customHeight="1" x14ac:dyDescent="0.3">
      <c r="B23" s="107"/>
      <c r="C23" s="177" t="s">
        <v>191</v>
      </c>
      <c r="D23" s="178"/>
      <c r="E23" s="169" t="s">
        <v>289</v>
      </c>
      <c r="F23" s="170"/>
      <c r="G23" s="110"/>
      <c r="H23" s="111"/>
    </row>
    <row r="24" spans="2:8" ht="72.7" customHeight="1" x14ac:dyDescent="0.3">
      <c r="B24" s="107"/>
      <c r="C24" s="177" t="s">
        <v>1</v>
      </c>
      <c r="D24" s="178"/>
      <c r="E24" s="169" t="s">
        <v>224</v>
      </c>
      <c r="F24" s="170"/>
      <c r="G24" s="110"/>
      <c r="H24" s="111"/>
    </row>
    <row r="25" spans="2:8" ht="85.75" customHeight="1" x14ac:dyDescent="0.3">
      <c r="B25" s="107"/>
      <c r="C25" s="177" t="s">
        <v>48</v>
      </c>
      <c r="D25" s="178"/>
      <c r="E25" s="169" t="s">
        <v>292</v>
      </c>
      <c r="F25" s="170"/>
      <c r="G25" s="110"/>
      <c r="H25" s="111"/>
    </row>
    <row r="26" spans="2:8" ht="106.15" customHeight="1" x14ac:dyDescent="0.3">
      <c r="B26" s="107"/>
      <c r="C26" s="177" t="s">
        <v>151</v>
      </c>
      <c r="D26" s="178"/>
      <c r="E26" s="169" t="s">
        <v>290</v>
      </c>
      <c r="F26" s="170"/>
      <c r="G26" s="110"/>
      <c r="H26" s="111"/>
    </row>
    <row r="27" spans="2:8" ht="86.95" customHeight="1" x14ac:dyDescent="0.3">
      <c r="B27" s="107"/>
      <c r="C27" s="171" t="s">
        <v>152</v>
      </c>
      <c r="D27" s="172"/>
      <c r="E27" s="169" t="s">
        <v>291</v>
      </c>
      <c r="F27" s="170"/>
      <c r="G27" s="110"/>
      <c r="H27" s="111"/>
    </row>
    <row r="28" spans="2:8" ht="41.95" customHeight="1" x14ac:dyDescent="0.3">
      <c r="B28" s="107"/>
      <c r="C28" s="171" t="s">
        <v>46</v>
      </c>
      <c r="D28" s="172"/>
      <c r="E28" s="169" t="s">
        <v>153</v>
      </c>
      <c r="F28" s="170"/>
      <c r="G28" s="110"/>
      <c r="H28" s="111"/>
    </row>
    <row r="29" spans="2:8" ht="30.6" customHeight="1" x14ac:dyDescent="0.3">
      <c r="B29" s="107"/>
      <c r="C29" s="171" t="s">
        <v>10</v>
      </c>
      <c r="D29" s="172"/>
      <c r="E29" s="169" t="s">
        <v>225</v>
      </c>
      <c r="F29" s="170"/>
      <c r="G29" s="110"/>
      <c r="H29" s="111"/>
    </row>
    <row r="30" spans="2:8" ht="59.3" customHeight="1" x14ac:dyDescent="0.3">
      <c r="B30" s="107"/>
      <c r="C30" s="171" t="s">
        <v>145</v>
      </c>
      <c r="D30" s="172"/>
      <c r="E30" s="169" t="s">
        <v>154</v>
      </c>
      <c r="F30" s="170"/>
      <c r="G30" s="110"/>
      <c r="H30" s="111"/>
    </row>
    <row r="31" spans="2:8" ht="27.7" customHeight="1" x14ac:dyDescent="0.3">
      <c r="B31" s="107"/>
      <c r="C31" s="171" t="s">
        <v>11</v>
      </c>
      <c r="D31" s="172"/>
      <c r="E31" s="169" t="s">
        <v>226</v>
      </c>
      <c r="F31" s="170"/>
      <c r="G31" s="110"/>
      <c r="H31" s="111"/>
    </row>
    <row r="32" spans="2:8" ht="41.45" customHeight="1" x14ac:dyDescent="0.3">
      <c r="B32" s="107"/>
      <c r="C32" s="171" t="s">
        <v>155</v>
      </c>
      <c r="D32" s="172"/>
      <c r="E32" s="169" t="s">
        <v>227</v>
      </c>
      <c r="F32" s="170"/>
      <c r="G32" s="110"/>
      <c r="H32" s="111"/>
    </row>
    <row r="33" spans="2:8" ht="35.5" customHeight="1" x14ac:dyDescent="0.3">
      <c r="B33" s="107"/>
      <c r="C33" s="171" t="s">
        <v>156</v>
      </c>
      <c r="D33" s="172"/>
      <c r="E33" s="169" t="s">
        <v>228</v>
      </c>
      <c r="F33" s="170"/>
      <c r="G33" s="110"/>
      <c r="H33" s="111"/>
    </row>
    <row r="34" spans="2:8" ht="30.25" customHeight="1" x14ac:dyDescent="0.3">
      <c r="B34" s="107"/>
      <c r="C34" s="171" t="s">
        <v>157</v>
      </c>
      <c r="D34" s="172"/>
      <c r="E34" s="169" t="s">
        <v>229</v>
      </c>
      <c r="F34" s="170"/>
      <c r="G34" s="110"/>
      <c r="H34" s="111"/>
    </row>
    <row r="35" spans="2:8" ht="35.5" customHeight="1" x14ac:dyDescent="0.3">
      <c r="B35" s="107"/>
      <c r="C35" s="171" t="s">
        <v>158</v>
      </c>
      <c r="D35" s="172"/>
      <c r="E35" s="169" t="s">
        <v>230</v>
      </c>
      <c r="F35" s="170"/>
      <c r="G35" s="110"/>
      <c r="H35" s="111"/>
    </row>
    <row r="36" spans="2:8" ht="31.75" customHeight="1" x14ac:dyDescent="0.3">
      <c r="B36" s="107"/>
      <c r="C36" s="171" t="s">
        <v>159</v>
      </c>
      <c r="D36" s="172"/>
      <c r="E36" s="169" t="s">
        <v>231</v>
      </c>
      <c r="F36" s="170"/>
      <c r="G36" s="110"/>
      <c r="H36" s="111"/>
    </row>
    <row r="37" spans="2:8" ht="35.5" customHeight="1" x14ac:dyDescent="0.3">
      <c r="B37" s="107"/>
      <c r="C37" s="171" t="s">
        <v>160</v>
      </c>
      <c r="D37" s="172"/>
      <c r="E37" s="169" t="s">
        <v>232</v>
      </c>
      <c r="F37" s="170"/>
      <c r="G37" s="110"/>
      <c r="H37" s="111"/>
    </row>
    <row r="38" spans="2:8" ht="101.4" customHeight="1" x14ac:dyDescent="0.3">
      <c r="B38" s="107"/>
      <c r="C38" s="171" t="s">
        <v>233</v>
      </c>
      <c r="D38" s="172"/>
      <c r="E38" s="169" t="s">
        <v>234</v>
      </c>
      <c r="F38" s="170"/>
      <c r="G38" s="110"/>
      <c r="H38" s="111"/>
    </row>
    <row r="39" spans="2:8" ht="29.25" customHeight="1" x14ac:dyDescent="0.3">
      <c r="B39" s="107"/>
      <c r="C39" s="171" t="s">
        <v>28</v>
      </c>
      <c r="D39" s="172"/>
      <c r="E39" s="169" t="s">
        <v>235</v>
      </c>
      <c r="F39" s="170"/>
      <c r="G39" s="110"/>
      <c r="H39" s="111"/>
    </row>
    <row r="40" spans="2:8" ht="82.55" customHeight="1" x14ac:dyDescent="0.3">
      <c r="B40" s="107"/>
      <c r="C40" s="171" t="s">
        <v>161</v>
      </c>
      <c r="D40" s="172"/>
      <c r="E40" s="169" t="s">
        <v>236</v>
      </c>
      <c r="F40" s="170"/>
      <c r="G40" s="110"/>
      <c r="H40" s="111"/>
    </row>
    <row r="41" spans="2:8" ht="46.55" customHeight="1" x14ac:dyDescent="0.3">
      <c r="B41" s="107"/>
      <c r="C41" s="171" t="s">
        <v>38</v>
      </c>
      <c r="D41" s="172"/>
      <c r="E41" s="169" t="s">
        <v>237</v>
      </c>
      <c r="F41" s="170"/>
      <c r="G41" s="110"/>
      <c r="H41" s="111"/>
    </row>
    <row r="42" spans="2:8" ht="6.8" customHeight="1" thickBot="1" x14ac:dyDescent="0.35">
      <c r="B42" s="107"/>
      <c r="C42" s="182"/>
      <c r="D42" s="183"/>
      <c r="E42" s="184"/>
      <c r="F42" s="185"/>
      <c r="G42" s="110"/>
      <c r="H42" s="111"/>
    </row>
    <row r="43" spans="2:8" ht="15.65" thickTop="1" x14ac:dyDescent="0.3">
      <c r="B43" s="107"/>
      <c r="C43" s="108"/>
      <c r="D43" s="108"/>
      <c r="E43" s="109"/>
      <c r="F43" s="109"/>
      <c r="G43" s="110"/>
      <c r="H43" s="111"/>
    </row>
    <row r="44" spans="2:8" ht="21.25" customHeight="1" x14ac:dyDescent="0.25">
      <c r="B44" s="179" t="s">
        <v>167</v>
      </c>
      <c r="C44" s="180"/>
      <c r="D44" s="180"/>
      <c r="E44" s="180"/>
      <c r="F44" s="180"/>
      <c r="G44" s="180"/>
      <c r="H44" s="181"/>
    </row>
    <row r="45" spans="2:8" ht="20.25" customHeight="1" x14ac:dyDescent="0.25">
      <c r="B45" s="179" t="s">
        <v>168</v>
      </c>
      <c r="C45" s="180"/>
      <c r="D45" s="180"/>
      <c r="E45" s="180"/>
      <c r="F45" s="180"/>
      <c r="G45" s="180"/>
      <c r="H45" s="181"/>
    </row>
    <row r="46" spans="2:8" ht="20.25" customHeight="1" x14ac:dyDescent="0.25">
      <c r="B46" s="179" t="s">
        <v>169</v>
      </c>
      <c r="C46" s="180"/>
      <c r="D46" s="180"/>
      <c r="E46" s="180"/>
      <c r="F46" s="180"/>
      <c r="G46" s="180"/>
      <c r="H46" s="181"/>
    </row>
    <row r="47" spans="2:8" ht="20.25" customHeight="1" x14ac:dyDescent="0.25">
      <c r="B47" s="179" t="s">
        <v>170</v>
      </c>
      <c r="C47" s="180"/>
      <c r="D47" s="180"/>
      <c r="E47" s="180"/>
      <c r="F47" s="180"/>
      <c r="G47" s="180"/>
      <c r="H47" s="181"/>
    </row>
    <row r="48" spans="2:8" ht="14.95" x14ac:dyDescent="0.25">
      <c r="B48" s="179" t="s">
        <v>171</v>
      </c>
      <c r="C48" s="180"/>
      <c r="D48" s="180"/>
      <c r="E48" s="180"/>
      <c r="F48" s="180"/>
      <c r="G48" s="180"/>
      <c r="H48" s="181"/>
    </row>
    <row r="49" spans="2:8" ht="15.65" thickBot="1" x14ac:dyDescent="0.35">
      <c r="B49" s="112"/>
      <c r="C49" s="113"/>
      <c r="D49" s="113"/>
      <c r="E49" s="113"/>
      <c r="F49" s="113"/>
      <c r="G49" s="113"/>
      <c r="H49" s="114"/>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375" defaultRowHeight="13.6" x14ac:dyDescent="0.25"/>
  <cols>
    <col min="1" max="1" width="32.875" style="7" customWidth="1"/>
    <col min="2" max="16384" width="11.375" style="7"/>
  </cols>
  <sheetData>
    <row r="3" spans="1:1" ht="14.95" x14ac:dyDescent="0.25">
      <c r="A3" s="8" t="s">
        <v>13</v>
      </c>
    </row>
    <row r="4" spans="1:1" ht="14.95" x14ac:dyDescent="0.25">
      <c r="A4" s="8" t="s">
        <v>14</v>
      </c>
    </row>
    <row r="5" spans="1:1" ht="14.95" x14ac:dyDescent="0.25">
      <c r="A5" s="8" t="s">
        <v>15</v>
      </c>
    </row>
    <row r="6" spans="1:1" ht="14.95" x14ac:dyDescent="0.25">
      <c r="A6" s="8" t="s">
        <v>9</v>
      </c>
    </row>
    <row r="7" spans="1:1" ht="14.95" x14ac:dyDescent="0.25">
      <c r="A7" s="8" t="s">
        <v>8</v>
      </c>
    </row>
    <row r="8" spans="1:1" ht="14.95" x14ac:dyDescent="0.25">
      <c r="A8" s="8" t="s">
        <v>18</v>
      </c>
    </row>
    <row r="9" spans="1:1" ht="14.95" x14ac:dyDescent="0.25">
      <c r="A9" s="8" t="s">
        <v>19</v>
      </c>
    </row>
    <row r="10" spans="1:1" ht="14.95" x14ac:dyDescent="0.25">
      <c r="A10" s="8" t="s">
        <v>21</v>
      </c>
    </row>
    <row r="11" spans="1:1" ht="14.95" x14ac:dyDescent="0.25">
      <c r="A11" s="8" t="s">
        <v>22</v>
      </c>
    </row>
    <row r="12" spans="1:1" ht="14.95" x14ac:dyDescent="0.25">
      <c r="A12" s="8" t="s">
        <v>24</v>
      </c>
    </row>
    <row r="13" spans="1:1" ht="14.95" x14ac:dyDescent="0.25">
      <c r="A13" s="8" t="s">
        <v>25</v>
      </c>
    </row>
    <row r="14" spans="1:1" ht="14.95" x14ac:dyDescent="0.25">
      <c r="A14" s="8" t="s">
        <v>26</v>
      </c>
    </row>
    <row r="16" spans="1:1" ht="14.95" x14ac:dyDescent="0.25">
      <c r="A16" s="8" t="s">
        <v>29</v>
      </c>
    </row>
    <row r="17" spans="1:1" ht="14.95" x14ac:dyDescent="0.25">
      <c r="A17" s="8" t="s">
        <v>30</v>
      </c>
    </row>
    <row r="18" spans="1:1" ht="14.95" x14ac:dyDescent="0.25">
      <c r="A18" s="8" t="s">
        <v>31</v>
      </c>
    </row>
    <row r="20" spans="1:1" ht="14.95" x14ac:dyDescent="0.25">
      <c r="A20" s="8" t="s">
        <v>39</v>
      </c>
    </row>
    <row r="21" spans="1:1" ht="14.95" x14ac:dyDescent="0.25">
      <c r="A21" s="8"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21"/>
  <sheetViews>
    <sheetView tabSelected="1" topLeftCell="K11" zoomScale="142" zoomScaleNormal="142" workbookViewId="0">
      <selection sqref="A1:AM2"/>
    </sheetView>
  </sheetViews>
  <sheetFormatPr baseColWidth="10" defaultColWidth="11.375" defaultRowHeight="14.3" x14ac:dyDescent="0.25"/>
  <cols>
    <col min="1" max="1" width="4" style="2" bestFit="1" customWidth="1"/>
    <col min="2" max="3" width="27.375" style="2" customWidth="1"/>
    <col min="4" max="5" width="36.125" style="2" customWidth="1"/>
    <col min="6" max="6" width="32.375" style="1" customWidth="1"/>
    <col min="7" max="8" width="36.125" style="2" customWidth="1"/>
    <col min="9" max="9" width="19" style="5" customWidth="1"/>
    <col min="10" max="10" width="17.875" style="1" customWidth="1"/>
    <col min="11" max="11" width="16.375" style="1" customWidth="1"/>
    <col min="12" max="12" width="6.375" style="1" bestFit="1" customWidth="1"/>
    <col min="13" max="13" width="27.375" style="1" bestFit="1" customWidth="1"/>
    <col min="14" max="14" width="30.375" style="1" hidden="1" customWidth="1"/>
    <col min="15" max="15" width="17.375" style="1" customWidth="1"/>
    <col min="16" max="16" width="6.375" style="1" bestFit="1" customWidth="1"/>
    <col min="17" max="17" width="16" style="1" customWidth="1"/>
    <col min="18" max="18" width="5.875" style="1" customWidth="1"/>
    <col min="19" max="19" width="31" style="1" customWidth="1"/>
    <col min="20" max="20" width="15.125" style="1" bestFit="1" customWidth="1"/>
    <col min="21" max="21" width="6.875" style="1" customWidth="1"/>
    <col min="22" max="22" width="5" style="1" customWidth="1"/>
    <col min="23" max="23" width="5.375" style="1" customWidth="1"/>
    <col min="24" max="24" width="7.125" style="1" customWidth="1"/>
    <col min="25" max="25" width="6.625" style="1" customWidth="1"/>
    <col min="26" max="26" width="7.375" style="1" customWidth="1"/>
    <col min="27" max="27" width="38.375" style="1" customWidth="1"/>
    <col min="28" max="28" width="8.625" style="1" customWidth="1"/>
    <col min="29" max="29" width="10.375" style="1" customWidth="1"/>
    <col min="30" max="30" width="9.375" style="1" customWidth="1"/>
    <col min="31" max="31" width="9.125" style="1" customWidth="1"/>
    <col min="32" max="32" width="8.375" style="1" customWidth="1"/>
    <col min="33" max="33" width="7.375" style="1" customWidth="1"/>
    <col min="34" max="34" width="23" style="1" customWidth="1"/>
    <col min="35" max="35" width="18.875" style="1" customWidth="1"/>
    <col min="36" max="36" width="16.875" style="1" customWidth="1"/>
    <col min="37" max="37" width="14.875" style="1" customWidth="1"/>
    <col min="38" max="38" width="18.375" style="1" customWidth="1"/>
    <col min="39" max="39" width="21" style="1" customWidth="1"/>
    <col min="40" max="16384" width="11.375" style="1"/>
  </cols>
  <sheetData>
    <row r="1" spans="1:71" ht="24.8" customHeight="1" x14ac:dyDescent="0.25">
      <c r="A1" s="220" t="s">
        <v>316</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2"/>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27.7" customHeight="1" x14ac:dyDescent="0.25">
      <c r="A2" s="223"/>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5"/>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x14ac:dyDescent="0.25">
      <c r="A3" s="26"/>
      <c r="B3" s="27"/>
      <c r="C3" s="27"/>
      <c r="D3" s="26"/>
      <c r="E3" s="26"/>
      <c r="F3" s="6"/>
      <c r="G3" s="26"/>
      <c r="H3" s="26"/>
      <c r="I3" s="25"/>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1" ht="26.5" customHeight="1" x14ac:dyDescent="0.25">
      <c r="A4" s="228" t="s">
        <v>41</v>
      </c>
      <c r="B4" s="228"/>
      <c r="C4" s="228"/>
      <c r="D4" s="229" t="s">
        <v>250</v>
      </c>
      <c r="E4" s="229"/>
      <c r="F4" s="229"/>
      <c r="G4" s="229"/>
      <c r="H4" s="229"/>
      <c r="I4" s="229"/>
      <c r="J4" s="229"/>
      <c r="K4" s="229"/>
      <c r="L4" s="229"/>
      <c r="M4" s="229"/>
      <c r="N4" s="229"/>
      <c r="O4" s="229"/>
      <c r="P4" s="229"/>
      <c r="Q4" s="229"/>
      <c r="R4" s="219"/>
      <c r="S4" s="219"/>
      <c r="T4" s="219"/>
      <c r="U4" s="141"/>
      <c r="V4" s="141"/>
      <c r="W4" s="141"/>
      <c r="X4" s="141"/>
      <c r="Y4" s="141"/>
      <c r="Z4" s="141"/>
      <c r="AA4" s="141"/>
      <c r="AB4" s="141"/>
      <c r="AC4" s="141"/>
      <c r="AD4" s="141"/>
      <c r="AE4" s="141"/>
      <c r="AF4" s="141"/>
      <c r="AG4" s="141"/>
      <c r="AH4" s="141"/>
      <c r="AI4" s="141"/>
      <c r="AJ4" s="141"/>
      <c r="AK4" s="141"/>
      <c r="AL4" s="141"/>
      <c r="AM4" s="141"/>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71" ht="26.5" customHeight="1" x14ac:dyDescent="0.25">
      <c r="A5" s="228" t="s">
        <v>173</v>
      </c>
      <c r="B5" s="228"/>
      <c r="C5" s="228"/>
      <c r="D5" s="229" t="s">
        <v>272</v>
      </c>
      <c r="E5" s="229"/>
      <c r="F5" s="229"/>
      <c r="G5" s="229"/>
      <c r="H5" s="229"/>
      <c r="I5" s="229"/>
      <c r="J5" s="229"/>
      <c r="K5" s="229"/>
      <c r="L5" s="229"/>
      <c r="M5" s="229"/>
      <c r="N5" s="229"/>
      <c r="O5" s="229"/>
      <c r="P5" s="229"/>
      <c r="Q5" s="229"/>
      <c r="R5" s="219"/>
      <c r="S5" s="219"/>
      <c r="T5" s="219"/>
      <c r="U5" s="141"/>
      <c r="V5" s="141"/>
      <c r="W5" s="141"/>
      <c r="X5" s="141"/>
      <c r="Y5" s="141"/>
      <c r="Z5" s="141"/>
      <c r="AA5" s="141"/>
      <c r="AB5" s="141"/>
      <c r="AC5" s="141"/>
      <c r="AD5" s="141"/>
      <c r="AE5" s="141"/>
      <c r="AF5" s="141"/>
      <c r="AG5" s="141"/>
      <c r="AH5" s="141"/>
      <c r="AI5" s="141"/>
      <c r="AJ5" s="141"/>
      <c r="AK5" s="141"/>
      <c r="AL5" s="141"/>
      <c r="AM5" s="141"/>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54" customHeight="1" x14ac:dyDescent="0.25">
      <c r="A6" s="228" t="s">
        <v>115</v>
      </c>
      <c r="B6" s="228"/>
      <c r="C6" s="228"/>
      <c r="D6" s="230" t="s">
        <v>295</v>
      </c>
      <c r="E6" s="230"/>
      <c r="F6" s="230"/>
      <c r="G6" s="230"/>
      <c r="H6" s="230"/>
      <c r="I6" s="230"/>
      <c r="J6" s="230"/>
      <c r="K6" s="230"/>
      <c r="L6" s="230"/>
      <c r="M6" s="230"/>
      <c r="N6" s="230"/>
      <c r="O6" s="230"/>
      <c r="P6" s="230"/>
      <c r="Q6" s="230"/>
      <c r="R6" s="141"/>
      <c r="S6" s="141"/>
      <c r="T6" s="141"/>
      <c r="U6" s="141"/>
      <c r="V6" s="141"/>
      <c r="W6" s="141"/>
      <c r="X6" s="141"/>
      <c r="Y6" s="141"/>
      <c r="Z6" s="141"/>
      <c r="AA6" s="141"/>
      <c r="AB6" s="141"/>
      <c r="AC6" s="141"/>
      <c r="AD6" s="141"/>
      <c r="AE6" s="141"/>
      <c r="AF6" s="141"/>
      <c r="AG6" s="141"/>
      <c r="AH6" s="141"/>
      <c r="AI6" s="141"/>
      <c r="AJ6" s="141"/>
      <c r="AK6" s="141"/>
      <c r="AL6" s="141"/>
      <c r="AM6" s="141"/>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49.75" customHeight="1" x14ac:dyDescent="0.25">
      <c r="A7" s="228" t="s">
        <v>42</v>
      </c>
      <c r="B7" s="228"/>
      <c r="C7" s="228"/>
      <c r="D7" s="230" t="s">
        <v>296</v>
      </c>
      <c r="E7" s="230"/>
      <c r="F7" s="230"/>
      <c r="G7" s="230"/>
      <c r="H7" s="230"/>
      <c r="I7" s="230"/>
      <c r="J7" s="230"/>
      <c r="K7" s="230"/>
      <c r="L7" s="230"/>
      <c r="M7" s="230"/>
      <c r="N7" s="230"/>
      <c r="O7" s="230"/>
      <c r="P7" s="230"/>
      <c r="Q7" s="230"/>
      <c r="R7" s="141"/>
      <c r="S7" s="141"/>
      <c r="T7" s="141"/>
      <c r="U7" s="141"/>
      <c r="V7" s="141"/>
      <c r="W7" s="141"/>
      <c r="X7" s="141"/>
      <c r="Y7" s="141"/>
      <c r="Z7" s="141"/>
      <c r="AA7" s="141"/>
      <c r="AB7" s="141"/>
      <c r="AC7" s="141"/>
      <c r="AD7" s="141"/>
      <c r="AE7" s="141"/>
      <c r="AF7" s="141"/>
      <c r="AG7" s="141"/>
      <c r="AH7" s="141"/>
      <c r="AI7" s="141"/>
      <c r="AJ7" s="141"/>
      <c r="AK7" s="141"/>
      <c r="AL7" s="141"/>
      <c r="AM7" s="141"/>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41.45" customHeight="1" x14ac:dyDescent="0.25">
      <c r="A8" s="226" t="s">
        <v>123</v>
      </c>
      <c r="B8" s="226"/>
      <c r="C8" s="226"/>
      <c r="D8" s="226"/>
      <c r="E8" s="226"/>
      <c r="F8" s="226"/>
      <c r="G8" s="226"/>
      <c r="H8" s="226"/>
      <c r="I8" s="226"/>
      <c r="J8" s="226"/>
      <c r="K8" s="227" t="s">
        <v>124</v>
      </c>
      <c r="L8" s="227"/>
      <c r="M8" s="227"/>
      <c r="N8" s="227"/>
      <c r="O8" s="227"/>
      <c r="P8" s="227"/>
      <c r="Q8" s="227"/>
      <c r="R8" s="227" t="s">
        <v>125</v>
      </c>
      <c r="S8" s="227"/>
      <c r="T8" s="227"/>
      <c r="U8" s="227"/>
      <c r="V8" s="227"/>
      <c r="W8" s="227"/>
      <c r="X8" s="227"/>
      <c r="Y8" s="227"/>
      <c r="Z8" s="227"/>
      <c r="AA8" s="227" t="s">
        <v>126</v>
      </c>
      <c r="AB8" s="227"/>
      <c r="AC8" s="227"/>
      <c r="AD8" s="227"/>
      <c r="AE8" s="227"/>
      <c r="AF8" s="227"/>
      <c r="AG8" s="227"/>
      <c r="AH8" s="227" t="s">
        <v>33</v>
      </c>
      <c r="AI8" s="227"/>
      <c r="AJ8" s="227"/>
      <c r="AK8" s="227"/>
      <c r="AL8" s="227"/>
      <c r="AM8" s="227"/>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6.5" customHeight="1" x14ac:dyDescent="0.25">
      <c r="A9" s="234" t="s">
        <v>0</v>
      </c>
      <c r="B9" s="212" t="s">
        <v>182</v>
      </c>
      <c r="C9" s="212" t="s">
        <v>284</v>
      </c>
      <c r="D9" s="213" t="s">
        <v>2</v>
      </c>
      <c r="E9" s="212" t="s">
        <v>180</v>
      </c>
      <c r="F9" s="212" t="s">
        <v>181</v>
      </c>
      <c r="G9" s="213" t="s">
        <v>191</v>
      </c>
      <c r="H9" s="213" t="s">
        <v>1</v>
      </c>
      <c r="I9" s="212" t="s">
        <v>48</v>
      </c>
      <c r="J9" s="212" t="s">
        <v>119</v>
      </c>
      <c r="K9" s="212" t="s">
        <v>32</v>
      </c>
      <c r="L9" s="213" t="s">
        <v>4</v>
      </c>
      <c r="M9" s="212" t="s">
        <v>84</v>
      </c>
      <c r="N9" s="212" t="s">
        <v>89</v>
      </c>
      <c r="O9" s="212" t="s">
        <v>43</v>
      </c>
      <c r="P9" s="213" t="s">
        <v>4</v>
      </c>
      <c r="Q9" s="212" t="s">
        <v>46</v>
      </c>
      <c r="R9" s="218" t="s">
        <v>10</v>
      </c>
      <c r="S9" s="212" t="s">
        <v>145</v>
      </c>
      <c r="T9" s="212" t="s">
        <v>11</v>
      </c>
      <c r="U9" s="212" t="s">
        <v>7</v>
      </c>
      <c r="V9" s="212"/>
      <c r="W9" s="212"/>
      <c r="X9" s="212"/>
      <c r="Y9" s="212"/>
      <c r="Z9" s="212"/>
      <c r="AA9" s="218" t="s">
        <v>122</v>
      </c>
      <c r="AB9" s="218" t="s">
        <v>44</v>
      </c>
      <c r="AC9" s="218" t="s">
        <v>4</v>
      </c>
      <c r="AD9" s="218" t="s">
        <v>45</v>
      </c>
      <c r="AE9" s="218" t="s">
        <v>4</v>
      </c>
      <c r="AF9" s="218" t="s">
        <v>47</v>
      </c>
      <c r="AG9" s="218" t="s">
        <v>28</v>
      </c>
      <c r="AH9" s="212" t="s">
        <v>33</v>
      </c>
      <c r="AI9" s="212" t="s">
        <v>34</v>
      </c>
      <c r="AJ9" s="212" t="s">
        <v>35</v>
      </c>
      <c r="AK9" s="212" t="s">
        <v>37</v>
      </c>
      <c r="AL9" s="212" t="s">
        <v>36</v>
      </c>
      <c r="AM9" s="212" t="s">
        <v>38</v>
      </c>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s="4" customFormat="1" ht="94.75" customHeight="1" x14ac:dyDescent="0.25">
      <c r="A10" s="234"/>
      <c r="B10" s="212"/>
      <c r="C10" s="212"/>
      <c r="D10" s="213"/>
      <c r="E10" s="212"/>
      <c r="F10" s="212"/>
      <c r="G10" s="213"/>
      <c r="H10" s="213"/>
      <c r="I10" s="212"/>
      <c r="J10" s="212"/>
      <c r="K10" s="212"/>
      <c r="L10" s="213"/>
      <c r="M10" s="212"/>
      <c r="N10" s="212"/>
      <c r="O10" s="213"/>
      <c r="P10" s="213"/>
      <c r="Q10" s="212"/>
      <c r="R10" s="218"/>
      <c r="S10" s="212"/>
      <c r="T10" s="212"/>
      <c r="U10" s="142" t="s">
        <v>12</v>
      </c>
      <c r="V10" s="142" t="s">
        <v>16</v>
      </c>
      <c r="W10" s="142" t="s">
        <v>27</v>
      </c>
      <c r="X10" s="142" t="s">
        <v>17</v>
      </c>
      <c r="Y10" s="142" t="s">
        <v>20</v>
      </c>
      <c r="Z10" s="142" t="s">
        <v>23</v>
      </c>
      <c r="AA10" s="218"/>
      <c r="AB10" s="218"/>
      <c r="AC10" s="218"/>
      <c r="AD10" s="218"/>
      <c r="AE10" s="218"/>
      <c r="AF10" s="218"/>
      <c r="AG10" s="218"/>
      <c r="AH10" s="212"/>
      <c r="AI10" s="212"/>
      <c r="AJ10" s="212"/>
      <c r="AK10" s="212"/>
      <c r="AL10" s="212"/>
      <c r="AM10" s="212"/>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s="3" customFormat="1" ht="204.8" customHeight="1" x14ac:dyDescent="0.25">
      <c r="A11" s="231">
        <v>1</v>
      </c>
      <c r="B11" s="211" t="s">
        <v>184</v>
      </c>
      <c r="C11" s="211" t="s">
        <v>304</v>
      </c>
      <c r="D11" s="211" t="s">
        <v>116</v>
      </c>
      <c r="E11" s="143" t="s">
        <v>297</v>
      </c>
      <c r="F11" s="159" t="s">
        <v>298</v>
      </c>
      <c r="G11" s="210" t="s">
        <v>195</v>
      </c>
      <c r="H11" s="235" t="s">
        <v>300</v>
      </c>
      <c r="I11" s="211" t="s">
        <v>213</v>
      </c>
      <c r="J11" s="214">
        <v>12</v>
      </c>
      <c r="K11" s="215" t="str">
        <f>IF(J11&lt;=0,"",IF(J11&lt;=5,"Muy Baja",IF(J11&lt;=24,"Baja",IF(J11&lt;=150,"Media",IF(J11&lt;=300,"Alta","Muy Alta")))))</f>
        <v>Baja</v>
      </c>
      <c r="L11" s="208">
        <f>IF(K11="","",IF(K11="Muy Baja",0.2,IF(K11="Baja",0.4,IF(K11="Media",0.6,IF(K11="Alta",0.8,IF(K11="Muy Alta",1,))))))</f>
        <v>0.4</v>
      </c>
      <c r="M11" s="216" t="s">
        <v>137</v>
      </c>
      <c r="N11" s="217" t="str">
        <f ca="1">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15" t="str">
        <f ca="1">IF(OR(N11='Tabla Impacto'!$C$11,N11='Tabla Impacto'!$D$11),"Leve",IF(OR(N11='Tabla Impacto'!$C$12,N11='Tabla Impacto'!$D$12),"Menor",IF(OR(N11='Tabla Impacto'!$C$13,N11='Tabla Impacto'!$D$13),"Moderado",IF(OR(N11='Tabla Impacto'!$C$14,N11='Tabla Impacto'!$D$14),"Mayor",IF(OR(N11='Tabla Impacto'!$C$15,N11='Tabla Impacto'!$D$15),"Catastrófico","")))))</f>
        <v>Moderado</v>
      </c>
      <c r="P11" s="208">
        <f ca="1">IF(O11="","",IF(O11="Leve",0.2,IF(O11="Menor",0.4,IF(O11="Moderado",0.6,IF(O11="Mayor",0.8,IF(O11="Catastrófico",1,))))))</f>
        <v>0.6</v>
      </c>
      <c r="Q11" s="209" t="str">
        <f ca="1">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45">
        <v>1</v>
      </c>
      <c r="S11" s="161" t="s">
        <v>313</v>
      </c>
      <c r="T11" s="146" t="str">
        <f>IF(OR(U11="Preventivo",U11="Detectivo"),"Probabilidad",IF(U11="Correctivo","Impacto",""))</f>
        <v>Probabilidad</v>
      </c>
      <c r="U11" s="147" t="s">
        <v>13</v>
      </c>
      <c r="V11" s="147" t="s">
        <v>8</v>
      </c>
      <c r="W11" s="148" t="str">
        <f>IF(AND(U11="Preventivo",V11="Automático"),"50%",IF(AND(U11="Preventivo",V11="Manual"),"40%",IF(AND(U11="Detectivo",V11="Automático"),"40%",IF(AND(U11="Detectivo",V11="Manual"),"30%",IF(AND(U11="Correctivo",V11="Automático"),"35%",IF(AND(U11="Correctivo",V11="Manual"),"25%",""))))))</f>
        <v>40%</v>
      </c>
      <c r="X11" s="147" t="s">
        <v>19</v>
      </c>
      <c r="Y11" s="147" t="s">
        <v>21</v>
      </c>
      <c r="Z11" s="147" t="s">
        <v>111</v>
      </c>
      <c r="AA11" s="149">
        <f>IFERROR(IF(T11="Probabilidad",(L11-(+L11*W11)),IF(T11="Impacto",L11,"")),"")</f>
        <v>0.24</v>
      </c>
      <c r="AB11" s="150" t="str">
        <f>IFERROR(IF(AA11="","",IF(AA11&lt;=0.2,"Muy Baja",IF(AA11&lt;=0.4,"Baja",IF(AA11&lt;=0.6,"Media",IF(AA11&lt;=0.8,"Alta","Muy Alta"))))),"")</f>
        <v>Baja</v>
      </c>
      <c r="AC11" s="148">
        <f>+AA11</f>
        <v>0.24</v>
      </c>
      <c r="AD11" s="151" t="str">
        <f ca="1">IFERROR(IF(AE11="","",IF(AE11&lt;=0.2,"Leve",IF(AE11&lt;=0.4,"Menor",IF(AE11&lt;=0.6,"Moderado",IF(AE11&lt;=0.8,"Mayor","Catastrófico"))))),"")</f>
        <v>Moderado</v>
      </c>
      <c r="AE11" s="152">
        <f ca="1">IFERROR(IF(T11="Impacto",(P11-(+P11*W11)),IF(T11="Probabilidad",P11,"")),"")</f>
        <v>0.6</v>
      </c>
      <c r="AF11" s="153" t="str">
        <f ca="1">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54" t="s">
        <v>30</v>
      </c>
      <c r="AH11" s="155"/>
      <c r="AI11" s="156"/>
      <c r="AJ11" s="157"/>
      <c r="AK11" s="157"/>
      <c r="AL11" s="155"/>
      <c r="AM11" s="156"/>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ht="135" customHeight="1" x14ac:dyDescent="0.25">
      <c r="A12" s="231"/>
      <c r="B12" s="211"/>
      <c r="C12" s="211"/>
      <c r="D12" s="211"/>
      <c r="E12" s="143" t="s">
        <v>310</v>
      </c>
      <c r="F12" s="144" t="s">
        <v>299</v>
      </c>
      <c r="G12" s="210"/>
      <c r="H12" s="235"/>
      <c r="I12" s="211"/>
      <c r="J12" s="214"/>
      <c r="K12" s="215"/>
      <c r="L12" s="208"/>
      <c r="M12" s="216"/>
      <c r="N12" s="217">
        <f ca="1">IF(NOT(ISERROR(MATCH(M12,_xlfn.ANCHORARRAY(H13),0))),#REF!&amp;"Por favor no seleccionar los criterios de impacto",M12)</f>
        <v>0</v>
      </c>
      <c r="O12" s="215"/>
      <c r="P12" s="208"/>
      <c r="Q12" s="209"/>
      <c r="R12" s="145">
        <v>2</v>
      </c>
      <c r="S12" s="168" t="s">
        <v>314</v>
      </c>
      <c r="T12" s="163" t="str">
        <f t="shared" ref="T12" si="0">IF(OR(U12="Preventivo",U12="Detectivo"),"Probabilidad",IF(U12="Correctivo","Impacto",""))</f>
        <v>Impacto</v>
      </c>
      <c r="U12" s="164" t="s">
        <v>15</v>
      </c>
      <c r="V12" s="164" t="s">
        <v>8</v>
      </c>
      <c r="W12" s="165" t="str">
        <f t="shared" ref="W12" si="1">IF(AND(U12="Preventivo",V12="Automático"),"50%",IF(AND(U12="Preventivo",V12="Manual"),"40%",IF(AND(U12="Detectivo",V12="Automático"),"40%",IF(AND(U12="Detectivo",V12="Manual"),"30%",IF(AND(U12="Correctivo",V12="Automático"),"35%",IF(AND(U12="Correctivo",V12="Manual"),"25%",""))))))</f>
        <v>25%</v>
      </c>
      <c r="X12" s="164" t="s">
        <v>19</v>
      </c>
      <c r="Y12" s="164" t="s">
        <v>21</v>
      </c>
      <c r="Z12" s="164" t="s">
        <v>111</v>
      </c>
      <c r="AA12" s="166">
        <f>IFERROR(IF(AND(T11="Probabilidad",T12="Probabilidad"),(AC11-(+AC11*W12)),IF(T12="Probabilidad",(L11-(+L11*W12)),IF(T12="Impacto",AC11,""))),"")</f>
        <v>0.24</v>
      </c>
      <c r="AB12" s="150" t="str">
        <f t="shared" ref="AB12:AB14" si="2">IFERROR(IF(AA12="","",IF(AA12&lt;=0.2,"Muy Baja",IF(AA12&lt;=0.4,"Baja",IF(AA12&lt;=0.6,"Media",IF(AA12&lt;=0.8,"Alta","Muy Alta"))))),"")</f>
        <v>Baja</v>
      </c>
      <c r="AC12" s="148">
        <f t="shared" ref="AC12" si="3">+AA12</f>
        <v>0.24</v>
      </c>
      <c r="AD12" s="151" t="str">
        <f t="shared" ref="AD12:AD14" ca="1" si="4">IFERROR(IF(AE12="","",IF(AE12&lt;=0.2,"Leve",IF(AE12&lt;=0.4,"Menor",IF(AE12&lt;=0.6,"Moderado",IF(AE12&lt;=0.8,"Mayor","Catastrófico"))))),"")</f>
        <v>Moderado</v>
      </c>
      <c r="AE12" s="152">
        <f ca="1">IFERROR(IF(AND(T11="Impacto",T12="Impacto"),(AE11-(+AE11*W12)),IF(T12="Impacto",(P11-(+P11*W12)),IF(T12="Probabilidad",AE11,""))),"")</f>
        <v>0.44999999999999996</v>
      </c>
      <c r="AF12" s="153" t="str">
        <f t="shared" ref="AF12" ca="1"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54" t="s">
        <v>30</v>
      </c>
      <c r="AH12" s="155"/>
      <c r="AI12" s="156"/>
      <c r="AJ12" s="157"/>
      <c r="AK12" s="157"/>
      <c r="AL12" s="155"/>
      <c r="AM12" s="15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40.94999999999999" customHeight="1" x14ac:dyDescent="0.25">
      <c r="A13" s="231">
        <v>2</v>
      </c>
      <c r="B13" s="211" t="s">
        <v>186</v>
      </c>
      <c r="C13" s="232" t="s">
        <v>301</v>
      </c>
      <c r="D13" s="211" t="s">
        <v>186</v>
      </c>
      <c r="E13" s="144" t="s">
        <v>302</v>
      </c>
      <c r="F13" s="160" t="s">
        <v>303</v>
      </c>
      <c r="G13" s="210" t="s">
        <v>194</v>
      </c>
      <c r="H13" s="232" t="s">
        <v>306</v>
      </c>
      <c r="I13" s="211" t="s">
        <v>216</v>
      </c>
      <c r="J13" s="214">
        <v>250</v>
      </c>
      <c r="K13" s="215" t="str">
        <f>IF(J13&lt;=0,"",IF(J13&lt;=2,"Muy Baja",IF(J13&lt;=24,"Baja",IF(J13&lt;=500,"Media",IF(J13&lt;=5000,"Alta","Muy Alta")))))</f>
        <v>Media</v>
      </c>
      <c r="L13" s="208">
        <f>IF(K13="","",IF(K13="Muy Baja",0.2,IF(K13="Baja",0.4,IF(K13="Media",0.6,IF(K13="Alta",0.8,IF(K13="Muy Alta",1,))))))</f>
        <v>0.6</v>
      </c>
      <c r="M13" s="216" t="s">
        <v>137</v>
      </c>
      <c r="N13" s="217" t="str">
        <f ca="1">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15" t="str">
        <f ca="1">IF(OR(N13='Tabla Impacto'!$C$11,N13='Tabla Impacto'!$D$11),"Leve",IF(OR(N13='Tabla Impacto'!$C$12,N13='Tabla Impacto'!$D$12),"Menor",IF(OR(N13='Tabla Impacto'!$C$13,N13='Tabla Impacto'!$D$13),"Moderado",IF(OR(N13='Tabla Impacto'!$C$14,N13='Tabla Impacto'!$D$14),"Mayor",IF(OR(N13='Tabla Impacto'!$C$15,N13='Tabla Impacto'!$D$15),"Catastrófico","")))))</f>
        <v>Moderado</v>
      </c>
      <c r="P13" s="208">
        <f ca="1">IF(O13="","",IF(O13="Leve",0.2,IF(O13="Menor",0.4,IF(O13="Moderado",0.6,IF(O13="Mayor",0.8,IF(O13="Catastrófico",1,))))))</f>
        <v>0.6</v>
      </c>
      <c r="Q13" s="209" t="str">
        <f ca="1">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c r="R13" s="145">
        <v>1</v>
      </c>
      <c r="S13" s="161" t="s">
        <v>311</v>
      </c>
      <c r="T13" s="146" t="str">
        <f t="shared" ref="T13:T14" si="6">IF(OR(U13="Preventivo",U13="Detectivo"),"Probabilidad",IF(U13="Correctivo","Impacto",""))</f>
        <v>Probabilidad</v>
      </c>
      <c r="U13" s="147" t="s">
        <v>13</v>
      </c>
      <c r="V13" s="147" t="s">
        <v>8</v>
      </c>
      <c r="W13" s="148" t="str">
        <f t="shared" ref="W13" si="7">IF(AND(U13="Preventivo",V13="Automático"),"50%",IF(AND(U13="Preventivo",V13="Manual"),"40%",IF(AND(U13="Detectivo",V13="Automático"),"40%",IF(AND(U13="Detectivo",V13="Manual"),"30%",IF(AND(U13="Correctivo",V13="Automático"),"35%",IF(AND(U13="Correctivo",V13="Manual"),"25%",""))))))</f>
        <v>40%</v>
      </c>
      <c r="X13" s="147" t="s">
        <v>19</v>
      </c>
      <c r="Y13" s="147" t="s">
        <v>21</v>
      </c>
      <c r="Z13" s="147" t="s">
        <v>111</v>
      </c>
      <c r="AA13" s="149">
        <f>IFERROR(IF(T13="Probabilidad",(L13-(+L13*W13)),IF(T13="Impacto",L13,"")),"")</f>
        <v>0.36</v>
      </c>
      <c r="AB13" s="150" t="str">
        <f>IFERROR(IF(AA13="","",IF(AA13&lt;=0.2,"Muy Baja",IF(AA13&lt;=0.4,"Baja",IF(AA13&lt;=0.6,"Media",IF(AA13&lt;=0.8,"Alta","Muy Alta"))))),"")</f>
        <v>Baja</v>
      </c>
      <c r="AC13" s="148">
        <f>+AA13</f>
        <v>0.36</v>
      </c>
      <c r="AD13" s="151" t="str">
        <f ca="1">IFERROR(IF(AE13="","",IF(AE13&lt;=0.2,"Leve",IF(AE13&lt;=0.4,"Menor",IF(AE13&lt;=0.6,"Moderado",IF(AE13&lt;=0.8,"Mayor","Catastrófico"))))),"")</f>
        <v>Moderado</v>
      </c>
      <c r="AE13" s="152">
        <f ca="1">IFERROR(IF(T13="Impacto",(P13-(+P13*W13)),IF(T13="Probabilidad",P13,"")),"")</f>
        <v>0.6</v>
      </c>
      <c r="AF13" s="153" t="str">
        <f ca="1">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154" t="s">
        <v>30</v>
      </c>
      <c r="AH13" s="155"/>
      <c r="AI13" s="156"/>
      <c r="AJ13" s="157"/>
      <c r="AK13" s="157"/>
      <c r="AL13" s="155"/>
      <c r="AM13" s="15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234.7" customHeight="1" x14ac:dyDescent="0.25">
      <c r="A14" s="231"/>
      <c r="B14" s="211"/>
      <c r="C14" s="233"/>
      <c r="D14" s="211"/>
      <c r="E14" s="144" t="s">
        <v>307</v>
      </c>
      <c r="F14" s="160" t="s">
        <v>308</v>
      </c>
      <c r="G14" s="210"/>
      <c r="H14" s="232"/>
      <c r="I14" s="211"/>
      <c r="J14" s="214"/>
      <c r="K14" s="215"/>
      <c r="L14" s="208"/>
      <c r="M14" s="216"/>
      <c r="N14" s="217">
        <f ca="1">IF(NOT(ISERROR(MATCH(M14,_xlfn.ANCHORARRAY(#REF!),0))),#REF!&amp;"Por favor no seleccionar los criterios de impacto",M14)</f>
        <v>0</v>
      </c>
      <c r="O14" s="215"/>
      <c r="P14" s="208"/>
      <c r="Q14" s="209"/>
      <c r="R14" s="167">
        <v>2</v>
      </c>
      <c r="S14" s="162" t="s">
        <v>315</v>
      </c>
      <c r="T14" s="163" t="str">
        <f t="shared" si="6"/>
        <v>Probabilidad</v>
      </c>
      <c r="U14" s="164" t="s">
        <v>13</v>
      </c>
      <c r="V14" s="164" t="s">
        <v>8</v>
      </c>
      <c r="W14" s="165" t="str">
        <f t="shared" ref="W14" si="8">IF(AND(U14="Preventivo",V14="Automático"),"50%",IF(AND(U14="Preventivo",V14="Manual"),"40%",IF(AND(U14="Detectivo",V14="Automático"),"40%",IF(AND(U14="Detectivo",V14="Manual"),"30%",IF(AND(U14="Correctivo",V14="Automático"),"35%",IF(AND(U14="Correctivo",V14="Manual"),"25%",""))))))</f>
        <v>40%</v>
      </c>
      <c r="X14" s="164" t="s">
        <v>19</v>
      </c>
      <c r="Y14" s="164" t="s">
        <v>21</v>
      </c>
      <c r="Z14" s="164" t="s">
        <v>111</v>
      </c>
      <c r="AA14" s="158">
        <f>IFERROR(IF(AND(T13="Probabilidad",T14="Probabilidad"),(AC13-(+AC13*W14)),IF(T14="Probabilidad",(L13-(+L13*W14)),IF(T14="Impacto",AC13,""))),"")</f>
        <v>0.216</v>
      </c>
      <c r="AB14" s="150" t="str">
        <f t="shared" si="2"/>
        <v>Baja</v>
      </c>
      <c r="AC14" s="148">
        <f t="shared" ref="AC14" si="9">+AA14</f>
        <v>0.216</v>
      </c>
      <c r="AD14" s="151" t="str">
        <f t="shared" ca="1" si="4"/>
        <v>Moderado</v>
      </c>
      <c r="AE14" s="152">
        <f ca="1">IFERROR(IF(AND(T13="Impacto",T14="Impacto"),(AE13-(+AE13*W14)),IF(T14="Impacto",(P13-(+P13*W14)),IF(T14="Probabilidad",AE13,""))),"")</f>
        <v>0.6</v>
      </c>
      <c r="AF14" s="153" t="str">
        <f t="shared" ref="AF14" ca="1" si="10">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154" t="s">
        <v>30</v>
      </c>
      <c r="AH14" s="155"/>
      <c r="AI14" s="156"/>
      <c r="AJ14" s="157"/>
      <c r="AK14" s="157"/>
      <c r="AL14" s="155"/>
      <c r="AM14" s="15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x14ac:dyDescent="0.25">
      <c r="A15" s="1"/>
      <c r="B15" s="22"/>
      <c r="C15" s="22"/>
      <c r="D15" s="1"/>
      <c r="E15" s="1"/>
      <c r="G15" s="1"/>
      <c r="H15" s="1"/>
      <c r="I15" s="1"/>
    </row>
    <row r="18" spans="19:19" x14ac:dyDescent="0.25">
      <c r="S18" s="1" t="s">
        <v>305</v>
      </c>
    </row>
    <row r="19" spans="19:19" x14ac:dyDescent="0.25">
      <c r="S19" s="1" t="s">
        <v>309</v>
      </c>
    </row>
    <row r="21" spans="19:19" x14ac:dyDescent="0.25">
      <c r="S21" s="1" t="s">
        <v>312</v>
      </c>
    </row>
  </sheetData>
  <dataConsolidate/>
  <mergeCells count="80">
    <mergeCell ref="A9:A10"/>
    <mergeCell ref="D4:Q4"/>
    <mergeCell ref="I11:I12"/>
    <mergeCell ref="J11:J12"/>
    <mergeCell ref="K11:K12"/>
    <mergeCell ref="A11:A12"/>
    <mergeCell ref="B11:B12"/>
    <mergeCell ref="H11:H12"/>
    <mergeCell ref="Q11:Q12"/>
    <mergeCell ref="L11:L12"/>
    <mergeCell ref="M11:M12"/>
    <mergeCell ref="N11:N12"/>
    <mergeCell ref="O11:O12"/>
    <mergeCell ref="P11:P12"/>
    <mergeCell ref="G11:G12"/>
    <mergeCell ref="D11:D12"/>
    <mergeCell ref="P9:P10"/>
    <mergeCell ref="Q9:Q10"/>
    <mergeCell ref="M9:M10"/>
    <mergeCell ref="N9:N10"/>
    <mergeCell ref="T9:T10"/>
    <mergeCell ref="C11:C12"/>
    <mergeCell ref="A13:A14"/>
    <mergeCell ref="B13:B14"/>
    <mergeCell ref="H13:H14"/>
    <mergeCell ref="I13:I14"/>
    <mergeCell ref="C13:C14"/>
    <mergeCell ref="B9:B10"/>
    <mergeCell ref="E9:E10"/>
    <mergeCell ref="G9:G10"/>
    <mergeCell ref="D9:D10"/>
    <mergeCell ref="F9:F10"/>
    <mergeCell ref="C9:C10"/>
    <mergeCell ref="R4:T4"/>
    <mergeCell ref="A1:AM2"/>
    <mergeCell ref="A8:J8"/>
    <mergeCell ref="K8:Q8"/>
    <mergeCell ref="R8:Z8"/>
    <mergeCell ref="AA8:AG8"/>
    <mergeCell ref="AH8:AM8"/>
    <mergeCell ref="R5:T5"/>
    <mergeCell ref="A4:C4"/>
    <mergeCell ref="A5:C5"/>
    <mergeCell ref="A6:C6"/>
    <mergeCell ref="A7:C7"/>
    <mergeCell ref="D5:Q5"/>
    <mergeCell ref="D6:Q6"/>
    <mergeCell ref="D7:Q7"/>
    <mergeCell ref="U9:Z9"/>
    <mergeCell ref="AG9:AG10"/>
    <mergeCell ref="R9:R10"/>
    <mergeCell ref="AF9:AF10"/>
    <mergeCell ref="AE9:AE10"/>
    <mergeCell ref="AA9:AA10"/>
    <mergeCell ref="S9:S10"/>
    <mergeCell ref="AD9:AD10"/>
    <mergeCell ref="AB9:AB10"/>
    <mergeCell ref="AC9:AC10"/>
    <mergeCell ref="AH9:AH10"/>
    <mergeCell ref="AM9:AM10"/>
    <mergeCell ref="AL9:AL10"/>
    <mergeCell ref="AK9:AK10"/>
    <mergeCell ref="AJ9:AJ10"/>
    <mergeCell ref="AI9:AI10"/>
    <mergeCell ref="P13:P14"/>
    <mergeCell ref="Q13:Q14"/>
    <mergeCell ref="G13:G14"/>
    <mergeCell ref="D13:D14"/>
    <mergeCell ref="I9:I10"/>
    <mergeCell ref="H9:H10"/>
    <mergeCell ref="J13:J14"/>
    <mergeCell ref="K13:K14"/>
    <mergeCell ref="L13:L14"/>
    <mergeCell ref="M13:M14"/>
    <mergeCell ref="N13:N14"/>
    <mergeCell ref="O13:O14"/>
    <mergeCell ref="J9:J10"/>
    <mergeCell ref="K9:K10"/>
    <mergeCell ref="L9:L10"/>
    <mergeCell ref="O9:O10"/>
  </mergeCells>
  <conditionalFormatting sqref="K11 AB11:AB14">
    <cfRule type="cellIs" dxfId="30" priority="319" operator="equal">
      <formula>"Muy Alta"</formula>
    </cfRule>
    <cfRule type="cellIs" dxfId="29" priority="320" operator="equal">
      <formula>"Alta"</formula>
    </cfRule>
    <cfRule type="cellIs" dxfId="28" priority="321" operator="equal">
      <formula>"Media"</formula>
    </cfRule>
    <cfRule type="cellIs" dxfId="27" priority="322" operator="equal">
      <formula>"Baja"</formula>
    </cfRule>
    <cfRule type="cellIs" dxfId="26" priority="323" operator="equal">
      <formula>"Muy Baja"</formula>
    </cfRule>
  </conditionalFormatting>
  <conditionalFormatting sqref="K13">
    <cfRule type="cellIs" dxfId="25" priority="221" operator="equal">
      <formula>"Muy Alta"</formula>
    </cfRule>
    <cfRule type="cellIs" dxfId="24" priority="222" operator="equal">
      <formula>"Alta"</formula>
    </cfRule>
    <cfRule type="cellIs" dxfId="23" priority="223" operator="equal">
      <formula>"Media"</formula>
    </cfRule>
    <cfRule type="cellIs" dxfId="22" priority="224" operator="equal">
      <formula>"Baja"</formula>
    </cfRule>
    <cfRule type="cellIs" dxfId="21" priority="225" operator="equal">
      <formula>"Muy Baja"</formula>
    </cfRule>
  </conditionalFormatting>
  <conditionalFormatting sqref="N11:N14">
    <cfRule type="containsText" dxfId="20" priority="1" operator="containsText" text="❌">
      <formula>NOT(ISERROR(SEARCH("❌",N11)))</formula>
    </cfRule>
  </conditionalFormatting>
  <conditionalFormatting sqref="O11 AD11:AD14 O13">
    <cfRule type="cellIs" dxfId="19" priority="314" operator="equal">
      <formula>"Catastrófico"</formula>
    </cfRule>
    <cfRule type="cellIs" dxfId="18" priority="315" operator="equal">
      <formula>"Mayor"</formula>
    </cfRule>
    <cfRule type="cellIs" dxfId="17" priority="316" operator="equal">
      <formula>"Moderado"</formula>
    </cfRule>
    <cfRule type="cellIs" dxfId="16" priority="317" operator="equal">
      <formula>"Menor"</formula>
    </cfRule>
    <cfRule type="cellIs" dxfId="15" priority="318" operator="equal">
      <formula>"Leve"</formula>
    </cfRule>
  </conditionalFormatting>
  <conditionalFormatting sqref="Q11 AF11:AF14">
    <cfRule type="cellIs" dxfId="14" priority="310" operator="equal">
      <formula>"Extremo"</formula>
    </cfRule>
    <cfRule type="cellIs" dxfId="13" priority="311" operator="equal">
      <formula>"Alto"</formula>
    </cfRule>
    <cfRule type="cellIs" dxfId="12" priority="312" operator="equal">
      <formula>"Moderado"</formula>
    </cfRule>
    <cfRule type="cellIs" dxfId="11" priority="313" operator="equal">
      <formula>"Bajo"</formula>
    </cfRule>
  </conditionalFormatting>
  <conditionalFormatting sqref="Q13">
    <cfRule type="cellIs" dxfId="10" priority="212" operator="equal">
      <formula>"Extremo"</formula>
    </cfRule>
    <cfRule type="cellIs" dxfId="9" priority="213" operator="equal">
      <formula>"Alto"</formula>
    </cfRule>
    <cfRule type="cellIs" dxfId="8" priority="214" operator="equal">
      <formula>"Moderado"</formula>
    </cfRule>
    <cfRule type="cellIs" dxfId="7" priority="215"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Procesos!$D$16:$D$22</xm:f>
          </x14:formula1>
          <xm:sqref>D13 D11 B11 B13</xm:sqref>
        </x14:dataValidation>
        <x14:dataValidation type="list" allowBlank="1" showInputMessage="1" showErrorMessage="1">
          <x14:formula1>
            <xm:f>Procesos!$E$2:$E$27</xm:f>
          </x14:formula1>
          <xm:sqref>D5:Q5</xm:sqref>
        </x14:dataValidation>
        <x14:dataValidation type="list" allowBlank="1" showInputMessage="1" showErrorMessage="1">
          <x14:formula1>
            <xm:f>Procesos!$A$2:$A$22</xm:f>
          </x14:formula1>
          <xm:sqref>D4:Q4</xm:sqref>
        </x14:dataValidation>
        <x14:dataValidation type="list" allowBlank="1" showInputMessage="1" showErrorMessage="1">
          <x14:formula1>
            <xm:f>'Tabla Impacto'!$D$229:$D$237</xm:f>
          </x14:formula1>
          <xm:sqref>G11:G14</xm:sqref>
        </x14:dataValidation>
        <x14:dataValidation type="list" allowBlank="1" showInputMessage="1" showErrorMessage="1">
          <x14:formula1>
            <xm:f>'Tabla Valoración controles'!$D$4:$D$6</xm:f>
          </x14:formula1>
          <xm:sqref>U11:U14</xm:sqref>
        </x14:dataValidation>
        <x14:dataValidation type="list" allowBlank="1" showInputMessage="1" showErrorMessage="1">
          <x14:formula1>
            <xm:f>'Tabla Valoración controles'!$D$7:$D$8</xm:f>
          </x14:formula1>
          <xm:sqref>V11:V14</xm:sqref>
        </x14:dataValidation>
        <x14:dataValidation type="list" allowBlank="1" showInputMessage="1" showErrorMessage="1">
          <x14:formula1>
            <xm:f>'Tabla Valoración controles'!$D$9:$D$10</xm:f>
          </x14:formula1>
          <xm:sqref>X11:X14</xm:sqref>
        </x14:dataValidation>
        <x14:dataValidation type="list" allowBlank="1" showInputMessage="1" showErrorMessage="1">
          <x14:formula1>
            <xm:f>'Tabla Valoración controles'!$D$11:$D$12</xm:f>
          </x14:formula1>
          <xm:sqref>Y11:Y14</xm:sqref>
        </x14:dataValidation>
        <x14:dataValidation type="list" allowBlank="1" showInputMessage="1" showErrorMessage="1">
          <x14:formula1>
            <xm:f>'Tabla Valoración controles'!$D$13:$D$14</xm:f>
          </x14:formula1>
          <xm:sqref>Z11:Z14</xm:sqref>
        </x14:dataValidation>
        <x14:dataValidation type="list" allowBlank="1" showInputMessage="1" showErrorMessage="1">
          <x14:formula1>
            <xm:f>'Opciones Tratamiento'!$E$2:$E$4</xm:f>
          </x14:formula1>
          <xm:sqref>D11:D14</xm:sqref>
        </x14:dataValidation>
        <x14:dataValidation type="list" allowBlank="1" showInputMessage="1" showErrorMessage="1">
          <x14:formula1>
            <xm:f>'Opciones Tratamiento'!$B$2:$B$5</xm:f>
          </x14:formula1>
          <xm:sqref>AG11:AG14</xm:sqref>
        </x14:dataValidation>
        <x14:dataValidation type="list" allowBlank="1" showInputMessage="1" showErrorMessage="1">
          <x14:formula1>
            <xm:f>'Tabla Impacto'!$F$210:$F$221</xm:f>
          </x14:formula1>
          <xm:sqref>M11:M14</xm:sqref>
        </x14:dataValidation>
        <x14:dataValidation type="list" allowBlank="1" showInputMessage="1" showErrorMessage="1">
          <x14:formula1>
            <xm:f>'Opciones Tratamiento'!$B$9:$B$11</xm:f>
          </x14:formula1>
          <xm:sqref>AM11:AM14</xm:sqref>
        </x14:dataValidation>
        <x14:dataValidation type="list" allowBlank="1" showInputMessage="1" showErrorMessage="1">
          <x14:formula1>
            <xm:f>'Opciones Tratamiento'!$B$13:$B$19</xm:f>
          </x14:formula1>
          <xm:sqref>I11:I14</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AH11:AH14</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AI11:AI14</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AJ11:AJ14</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AK11:AK14</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AL11:AL14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M1" zoomScale="73" zoomScaleNormal="73" workbookViewId="0">
      <selection activeCell="AW22" sqref="AW22"/>
    </sheetView>
  </sheetViews>
  <sheetFormatPr baseColWidth="10" defaultRowHeight="14.3" x14ac:dyDescent="0.25"/>
  <cols>
    <col min="2" max="39" width="5.625" customWidth="1"/>
    <col min="41" max="46" width="5.62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321" t="s">
        <v>143</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 customHeight="1" x14ac:dyDescent="0.25">
      <c r="A3" s="81"/>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4.95" customHeight="1" x14ac:dyDescent="0.25">
      <c r="A4" s="81"/>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4.9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4.95" customHeight="1" x14ac:dyDescent="0.25">
      <c r="A6" s="81"/>
      <c r="B6" s="236" t="s">
        <v>3</v>
      </c>
      <c r="C6" s="236"/>
      <c r="D6" s="237"/>
      <c r="E6" s="274" t="s">
        <v>108</v>
      </c>
      <c r="F6" s="275"/>
      <c r="G6" s="275"/>
      <c r="H6" s="275"/>
      <c r="I6" s="276"/>
      <c r="J6" s="285" t="str">
        <f ca="1">IF(AND('Mapa final'!$K$11="Muy Alta",'Mapa final'!$O$11="Leve"),CONCATENATE("R",'Mapa final'!$A$11),"")</f>
        <v/>
      </c>
      <c r="K6" s="286"/>
      <c r="L6" s="286" t="e">
        <f>IF(AND('Mapa final'!#REF!="Muy Alta",'Mapa final'!#REF!="Leve"),CONCATENATE("R",'Mapa final'!#REF!),"")</f>
        <v>#REF!</v>
      </c>
      <c r="M6" s="286"/>
      <c r="N6" s="286" t="str">
        <f ca="1">IF(AND('Mapa final'!$K$13="Muy Alta",'Mapa final'!$O$13="Leve"),CONCATENATE("R",'Mapa final'!$A$13),"")</f>
        <v/>
      </c>
      <c r="O6" s="288"/>
      <c r="P6" s="285" t="str">
        <f ca="1">IF(AND('Mapa final'!$K$11="Muy Alta",'Mapa final'!$O$11="Menor"),CONCATENATE("R",'Mapa final'!$A$11),"")</f>
        <v/>
      </c>
      <c r="Q6" s="286"/>
      <c r="R6" s="286" t="e">
        <f>IF(AND('Mapa final'!#REF!="Muy Alta",'Mapa final'!#REF!="Menor"),CONCATENATE("R",'Mapa final'!#REF!),"")</f>
        <v>#REF!</v>
      </c>
      <c r="S6" s="286"/>
      <c r="T6" s="286" t="str">
        <f ca="1">IF(AND('Mapa final'!$K$13="Muy Alta",'Mapa final'!$O$13="Menor"),CONCATENATE("R",'Mapa final'!$A$13),"")</f>
        <v/>
      </c>
      <c r="U6" s="288"/>
      <c r="V6" s="285" t="str">
        <f ca="1">IF(AND('Mapa final'!$K$11="Muy Alta",'Mapa final'!$O$11="Moderado"),CONCATENATE("R",'Mapa final'!$A$11),"")</f>
        <v/>
      </c>
      <c r="W6" s="286"/>
      <c r="X6" s="286" t="e">
        <f>IF(AND('Mapa final'!#REF!="Muy Alta",'Mapa final'!#REF!="Moderado"),CONCATENATE("R",'Mapa final'!#REF!),"")</f>
        <v>#REF!</v>
      </c>
      <c r="Y6" s="286"/>
      <c r="Z6" s="286" t="str">
        <f ca="1">IF(AND('Mapa final'!$K$13="Muy Alta",'Mapa final'!$O$13="Moderado"),CONCATENATE("R",'Mapa final'!$A$13),"")</f>
        <v/>
      </c>
      <c r="AA6" s="288"/>
      <c r="AB6" s="285" t="str">
        <f ca="1">IF(AND('Mapa final'!$K$11="Muy Alta",'Mapa final'!$O$11="Mayor"),CONCATENATE("R",'Mapa final'!$A$11),"")</f>
        <v/>
      </c>
      <c r="AC6" s="286"/>
      <c r="AD6" s="286" t="e">
        <f>IF(AND('Mapa final'!#REF!="Muy Alta",'Mapa final'!#REF!="Mayor"),CONCATENATE("R",'Mapa final'!#REF!),"")</f>
        <v>#REF!</v>
      </c>
      <c r="AE6" s="286"/>
      <c r="AF6" s="286" t="str">
        <f ca="1">IF(AND('Mapa final'!$K$13="Muy Alta",'Mapa final'!$O$13="Mayor"),CONCATENATE("R",'Mapa final'!$A$13),"")</f>
        <v/>
      </c>
      <c r="AG6" s="288"/>
      <c r="AH6" s="300" t="str">
        <f ca="1">IF(AND('Mapa final'!$K$11="Muy Alta",'Mapa final'!$O$11="Catastrófico"),CONCATENATE("R",'Mapa final'!$A$11),"")</f>
        <v/>
      </c>
      <c r="AI6" s="301"/>
      <c r="AJ6" s="301" t="e">
        <f>IF(AND('Mapa final'!#REF!="Muy Alta",'Mapa final'!#REF!="Catastrófico"),CONCATENATE("R",'Mapa final'!#REF!),"")</f>
        <v>#REF!</v>
      </c>
      <c r="AK6" s="301"/>
      <c r="AL6" s="301" t="str">
        <f ca="1">IF(AND('Mapa final'!$K$13="Muy Alta",'Mapa final'!$O$13="Catastrófico"),CONCATENATE("R",'Mapa final'!$A$13),"")</f>
        <v/>
      </c>
      <c r="AM6" s="302"/>
      <c r="AO6" s="238" t="s">
        <v>76</v>
      </c>
      <c r="AP6" s="239"/>
      <c r="AQ6" s="239"/>
      <c r="AR6" s="239"/>
      <c r="AS6" s="239"/>
      <c r="AT6" s="24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4.95" customHeight="1" x14ac:dyDescent="0.25">
      <c r="A7" s="81"/>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1"/>
      <c r="AO7" s="241"/>
      <c r="AP7" s="242"/>
      <c r="AQ7" s="242"/>
      <c r="AR7" s="242"/>
      <c r="AS7" s="242"/>
      <c r="AT7" s="243"/>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4.95" customHeight="1" x14ac:dyDescent="0.25">
      <c r="A8" s="81"/>
      <c r="B8" s="236"/>
      <c r="C8" s="236"/>
      <c r="D8" s="237"/>
      <c r="E8" s="277"/>
      <c r="F8" s="278"/>
      <c r="G8" s="278"/>
      <c r="H8" s="278"/>
      <c r="I8" s="279"/>
      <c r="J8" s="287" t="e">
        <f>IF(AND('Mapa final'!#REF!="Muy Alta",'Mapa final'!#REF!="Leve"),CONCATENATE("R",'Mapa final'!#REF!),"")</f>
        <v>#REF!</v>
      </c>
      <c r="K8" s="283"/>
      <c r="L8" s="283" t="e">
        <f>IF(AND('Mapa final'!#REF!="Muy Alta",'Mapa final'!#REF!="Leve"),CONCATENATE("R",'Mapa final'!#REF!),"")</f>
        <v>#REF!</v>
      </c>
      <c r="M8" s="283"/>
      <c r="N8" s="283" t="e">
        <f>IF(AND('Mapa final'!#REF!="Muy Alta",'Mapa final'!#REF!="Leve"),CONCATENATE("R",'Mapa final'!#REF!),"")</f>
        <v>#REF!</v>
      </c>
      <c r="O8" s="284"/>
      <c r="P8" s="287" t="e">
        <f>IF(AND('Mapa final'!#REF!="Muy Alta",'Mapa final'!#REF!="Menor"),CONCATENATE("R",'Mapa final'!#REF!),"")</f>
        <v>#REF!</v>
      </c>
      <c r="Q8" s="283"/>
      <c r="R8" s="283" t="e">
        <f>IF(AND('Mapa final'!#REF!="Muy Alta",'Mapa final'!#REF!="Menor"),CONCATENATE("R",'Mapa final'!#REF!),"")</f>
        <v>#REF!</v>
      </c>
      <c r="S8" s="283"/>
      <c r="T8" s="283" t="e">
        <f>IF(AND('Mapa final'!#REF!="Muy Alta",'Mapa final'!#REF!="Menor"),CONCATENATE("R",'Mapa final'!#REF!),"")</f>
        <v>#REF!</v>
      </c>
      <c r="U8" s="284"/>
      <c r="V8" s="287" t="e">
        <f>IF(AND('Mapa final'!#REF!="Muy Alta",'Mapa final'!#REF!="Moderado"),CONCATENATE("R",'Mapa final'!#REF!),"")</f>
        <v>#REF!</v>
      </c>
      <c r="W8" s="283"/>
      <c r="X8" s="283" t="e">
        <f>IF(AND('Mapa final'!#REF!="Muy Alta",'Mapa final'!#REF!="Moderado"),CONCATENATE("R",'Mapa final'!#REF!),"")</f>
        <v>#REF!</v>
      </c>
      <c r="Y8" s="283"/>
      <c r="Z8" s="283" t="e">
        <f>IF(AND('Mapa final'!#REF!="Muy Alta",'Mapa final'!#REF!="Moderado"),CONCATENATE("R",'Mapa final'!#REF!),"")</f>
        <v>#REF!</v>
      </c>
      <c r="AA8" s="284"/>
      <c r="AB8" s="287" t="e">
        <f>IF(AND('Mapa final'!#REF!="Muy Alta",'Mapa final'!#REF!="Mayor"),CONCATENATE("R",'Mapa final'!#REF!),"")</f>
        <v>#REF!</v>
      </c>
      <c r="AC8" s="283"/>
      <c r="AD8" s="283" t="e">
        <f>IF(AND('Mapa final'!#REF!="Muy Alta",'Mapa final'!#REF!="Mayor"),CONCATENATE("R",'Mapa final'!#REF!),"")</f>
        <v>#REF!</v>
      </c>
      <c r="AE8" s="283"/>
      <c r="AF8" s="283" t="e">
        <f>IF(AND('Mapa final'!#REF!="Muy Alta",'Mapa final'!#REF!="Mayor"),CONCATENATE("R",'Mapa final'!#REF!),"")</f>
        <v>#REF!</v>
      </c>
      <c r="AG8" s="284"/>
      <c r="AH8" s="294" t="e">
        <f>IF(AND('Mapa final'!#REF!="Muy Alta",'Mapa final'!#REF!="Catastrófico"),CONCATENATE("R",'Mapa final'!#REF!),"")</f>
        <v>#REF!</v>
      </c>
      <c r="AI8" s="295"/>
      <c r="AJ8" s="295" t="e">
        <f>IF(AND('Mapa final'!#REF!="Muy Alta",'Mapa final'!#REF!="Catastrófico"),CONCATENATE("R",'Mapa final'!#REF!),"")</f>
        <v>#REF!</v>
      </c>
      <c r="AK8" s="295"/>
      <c r="AL8" s="295" t="e">
        <f>IF(AND('Mapa final'!#REF!="Muy Alta",'Mapa final'!#REF!="Catastrófico"),CONCATENATE("R",'Mapa final'!#REF!),"")</f>
        <v>#REF!</v>
      </c>
      <c r="AM8" s="296"/>
      <c r="AN8" s="81"/>
      <c r="AO8" s="241"/>
      <c r="AP8" s="242"/>
      <c r="AQ8" s="242"/>
      <c r="AR8" s="242"/>
      <c r="AS8" s="242"/>
      <c r="AT8" s="243"/>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4.95" customHeight="1" x14ac:dyDescent="0.25">
      <c r="A9" s="81"/>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1"/>
      <c r="AO9" s="241"/>
      <c r="AP9" s="242"/>
      <c r="AQ9" s="242"/>
      <c r="AR9" s="242"/>
      <c r="AS9" s="242"/>
      <c r="AT9" s="243"/>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4.95" customHeight="1" x14ac:dyDescent="0.25">
      <c r="A10" s="81"/>
      <c r="B10" s="236"/>
      <c r="C10" s="236"/>
      <c r="D10" s="237"/>
      <c r="E10" s="277"/>
      <c r="F10" s="278"/>
      <c r="G10" s="278"/>
      <c r="H10" s="278"/>
      <c r="I10" s="279"/>
      <c r="J10" s="287" t="e">
        <f>IF(AND('Mapa final'!#REF!="Muy Alta",'Mapa final'!#REF!="Leve"),CONCATENATE("R",'Mapa final'!#REF!),"")</f>
        <v>#REF!</v>
      </c>
      <c r="K10" s="283"/>
      <c r="L10" s="283" t="e">
        <f>IF(AND('Mapa final'!#REF!="Muy Alta",'Mapa final'!#REF!="Leve"),CONCATENATE("R",'Mapa final'!#REF!),"")</f>
        <v>#REF!</v>
      </c>
      <c r="M10" s="283"/>
      <c r="N10" s="283" t="e">
        <f>IF(AND('Mapa final'!#REF!="Muy Alta",'Mapa final'!#REF!="Leve"),CONCATENATE("R",'Mapa final'!#REF!),"")</f>
        <v>#REF!</v>
      </c>
      <c r="O10" s="284"/>
      <c r="P10" s="287" t="e">
        <f>IF(AND('Mapa final'!#REF!="Muy Alta",'Mapa final'!#REF!="Menor"),CONCATENATE("R",'Mapa final'!#REF!),"")</f>
        <v>#REF!</v>
      </c>
      <c r="Q10" s="283"/>
      <c r="R10" s="283" t="e">
        <f>IF(AND('Mapa final'!#REF!="Muy Alta",'Mapa final'!#REF!="Menor"),CONCATENATE("R",'Mapa final'!#REF!),"")</f>
        <v>#REF!</v>
      </c>
      <c r="S10" s="283"/>
      <c r="T10" s="283" t="e">
        <f>IF(AND('Mapa final'!#REF!="Muy Alta",'Mapa final'!#REF!="Menor"),CONCATENATE("R",'Mapa final'!#REF!),"")</f>
        <v>#REF!</v>
      </c>
      <c r="U10" s="284"/>
      <c r="V10" s="287" t="e">
        <f>IF(AND('Mapa final'!#REF!="Muy Alta",'Mapa final'!#REF!="Moderado"),CONCATENATE("R",'Mapa final'!#REF!),"")</f>
        <v>#REF!</v>
      </c>
      <c r="W10" s="283"/>
      <c r="X10" s="283" t="e">
        <f>IF(AND('Mapa final'!#REF!="Muy Alta",'Mapa final'!#REF!="Moderado"),CONCATENATE("R",'Mapa final'!#REF!),"")</f>
        <v>#REF!</v>
      </c>
      <c r="Y10" s="283"/>
      <c r="Z10" s="283" t="e">
        <f>IF(AND('Mapa final'!#REF!="Muy Alta",'Mapa final'!#REF!="Moderado"),CONCATENATE("R",'Mapa final'!#REF!),"")</f>
        <v>#REF!</v>
      </c>
      <c r="AA10" s="284"/>
      <c r="AB10" s="287" t="e">
        <f>IF(AND('Mapa final'!#REF!="Muy Alta",'Mapa final'!#REF!="Mayor"),CONCATENATE("R",'Mapa final'!#REF!),"")</f>
        <v>#REF!</v>
      </c>
      <c r="AC10" s="283"/>
      <c r="AD10" s="283" t="e">
        <f>IF(AND('Mapa final'!#REF!="Muy Alta",'Mapa final'!#REF!="Mayor"),CONCATENATE("R",'Mapa final'!#REF!),"")</f>
        <v>#REF!</v>
      </c>
      <c r="AE10" s="283"/>
      <c r="AF10" s="283" t="e">
        <f>IF(AND('Mapa final'!#REF!="Muy Alta",'Mapa final'!#REF!="Mayor"),CONCATENATE("R",'Mapa final'!#REF!),"")</f>
        <v>#REF!</v>
      </c>
      <c r="AG10" s="284"/>
      <c r="AH10" s="294" t="e">
        <f>IF(AND('Mapa final'!#REF!="Muy Alta",'Mapa final'!#REF!="Catastrófico"),CONCATENATE("R",'Mapa final'!#REF!),"")</f>
        <v>#REF!</v>
      </c>
      <c r="AI10" s="295"/>
      <c r="AJ10" s="295" t="e">
        <f>IF(AND('Mapa final'!#REF!="Muy Alta",'Mapa final'!#REF!="Catastrófico"),CONCATENATE("R",'Mapa final'!#REF!),"")</f>
        <v>#REF!</v>
      </c>
      <c r="AK10" s="295"/>
      <c r="AL10" s="295" t="e">
        <f>IF(AND('Mapa final'!#REF!="Muy Alta",'Mapa final'!#REF!="Catastrófico"),CONCATENATE("R",'Mapa final'!#REF!),"")</f>
        <v>#REF!</v>
      </c>
      <c r="AM10" s="296"/>
      <c r="AN10" s="81"/>
      <c r="AO10" s="241"/>
      <c r="AP10" s="242"/>
      <c r="AQ10" s="242"/>
      <c r="AR10" s="242"/>
      <c r="AS10" s="242"/>
      <c r="AT10" s="243"/>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4.95" customHeight="1" x14ac:dyDescent="0.25">
      <c r="A11" s="81"/>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1"/>
      <c r="AO11" s="241"/>
      <c r="AP11" s="242"/>
      <c r="AQ11" s="242"/>
      <c r="AR11" s="242"/>
      <c r="AS11" s="242"/>
      <c r="AT11" s="243"/>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4.95" customHeight="1" x14ac:dyDescent="0.25">
      <c r="A12" s="81"/>
      <c r="B12" s="236"/>
      <c r="C12" s="236"/>
      <c r="D12" s="237"/>
      <c r="E12" s="277"/>
      <c r="F12" s="278"/>
      <c r="G12" s="278"/>
      <c r="H12" s="278"/>
      <c r="I12" s="279"/>
      <c r="J12" s="287" t="e">
        <f>IF(AND('Mapa final'!#REF!="Muy Alta",'Mapa final'!#REF!="Leve"),CONCATENATE("R",'Mapa final'!#REF!),"")</f>
        <v>#REF!</v>
      </c>
      <c r="K12" s="283"/>
      <c r="L12" s="283" t="e">
        <f>IF(AND('Mapa final'!#REF!="Muy Alta",'Mapa final'!#REF!="Leve"),CONCATENATE("R",'Mapa final'!#REF!),"")</f>
        <v>#REF!</v>
      </c>
      <c r="M12" s="283"/>
      <c r="N12" s="283" t="str">
        <f>IF(AND('Mapa final'!$K$19="Muy Alta",'Mapa final'!$O$19="Leve"),CONCATENATE("R",'Mapa final'!$A$19),"")</f>
        <v/>
      </c>
      <c r="O12" s="284"/>
      <c r="P12" s="287" t="e">
        <f>IF(AND('Mapa final'!#REF!="Muy Alta",'Mapa final'!#REF!="Menor"),CONCATENATE("R",'Mapa final'!#REF!),"")</f>
        <v>#REF!</v>
      </c>
      <c r="Q12" s="283"/>
      <c r="R12" s="283" t="e">
        <f>IF(AND('Mapa final'!#REF!="Muy Alta",'Mapa final'!#REF!="Menor"),CONCATENATE("R",'Mapa final'!#REF!),"")</f>
        <v>#REF!</v>
      </c>
      <c r="S12" s="283"/>
      <c r="T12" s="283" t="str">
        <f>IF(AND('Mapa final'!$K$19="Muy Alta",'Mapa final'!$O$19="Menor"),CONCATENATE("R",'Mapa final'!$A$19),"")</f>
        <v/>
      </c>
      <c r="U12" s="284"/>
      <c r="V12" s="287" t="e">
        <f>IF(AND('Mapa final'!#REF!="Muy Alta",'Mapa final'!#REF!="Moderado"),CONCATENATE("R",'Mapa final'!#REF!),"")</f>
        <v>#REF!</v>
      </c>
      <c r="W12" s="283"/>
      <c r="X12" s="283" t="e">
        <f>IF(AND('Mapa final'!#REF!="Muy Alta",'Mapa final'!#REF!="Moderado"),CONCATENATE("R",'Mapa final'!#REF!),"")</f>
        <v>#REF!</v>
      </c>
      <c r="Y12" s="283"/>
      <c r="Z12" s="283" t="str">
        <f>IF(AND('Mapa final'!$K$19="Muy Alta",'Mapa final'!$O$19="Moderado"),CONCATENATE("R",'Mapa final'!$A$19),"")</f>
        <v/>
      </c>
      <c r="AA12" s="284"/>
      <c r="AB12" s="287" t="e">
        <f>IF(AND('Mapa final'!#REF!="Muy Alta",'Mapa final'!#REF!="Mayor"),CONCATENATE("R",'Mapa final'!#REF!),"")</f>
        <v>#REF!</v>
      </c>
      <c r="AC12" s="283"/>
      <c r="AD12" s="283" t="e">
        <f>IF(AND('Mapa final'!#REF!="Muy Alta",'Mapa final'!#REF!="Mayor"),CONCATENATE("R",'Mapa final'!#REF!),"")</f>
        <v>#REF!</v>
      </c>
      <c r="AE12" s="283"/>
      <c r="AF12" s="283" t="str">
        <f>IF(AND('Mapa final'!$K$19="Muy Alta",'Mapa final'!$O$19="Mayor"),CONCATENATE("R",'Mapa final'!$A$19),"")</f>
        <v/>
      </c>
      <c r="AG12" s="284"/>
      <c r="AH12" s="294" t="e">
        <f>IF(AND('Mapa final'!#REF!="Muy Alta",'Mapa final'!#REF!="Catastrófico"),CONCATENATE("R",'Mapa final'!#REF!),"")</f>
        <v>#REF!</v>
      </c>
      <c r="AI12" s="295"/>
      <c r="AJ12" s="295" t="e">
        <f>IF(AND('Mapa final'!#REF!="Muy Alta",'Mapa final'!#REF!="Catastrófico"),CONCATENATE("R",'Mapa final'!#REF!),"")</f>
        <v>#REF!</v>
      </c>
      <c r="AK12" s="295"/>
      <c r="AL12" s="295" t="str">
        <f>IF(AND('Mapa final'!$K$19="Muy Alta",'Mapa final'!$O$19="Catastrófico"),CONCATENATE("R",'Mapa final'!$A$19),"")</f>
        <v/>
      </c>
      <c r="AM12" s="296"/>
      <c r="AN12" s="81"/>
      <c r="AO12" s="241"/>
      <c r="AP12" s="242"/>
      <c r="AQ12" s="242"/>
      <c r="AR12" s="242"/>
      <c r="AS12" s="242"/>
      <c r="AT12" s="243"/>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8" customHeight="1" thickBot="1" x14ac:dyDescent="0.3">
      <c r="A13" s="81"/>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1"/>
      <c r="AO13" s="244"/>
      <c r="AP13" s="245"/>
      <c r="AQ13" s="245"/>
      <c r="AR13" s="245"/>
      <c r="AS13" s="245"/>
      <c r="AT13" s="24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4.95" customHeight="1" x14ac:dyDescent="0.25">
      <c r="A14" s="81"/>
      <c r="B14" s="236"/>
      <c r="C14" s="236"/>
      <c r="D14" s="237"/>
      <c r="E14" s="274" t="s">
        <v>107</v>
      </c>
      <c r="F14" s="275"/>
      <c r="G14" s="275"/>
      <c r="H14" s="275"/>
      <c r="I14" s="275"/>
      <c r="J14" s="309" t="str">
        <f ca="1">IF(AND('Mapa final'!$K$11="Alta",'Mapa final'!$O$11="Leve"),CONCATENATE("R",'Mapa final'!$A$11),"")</f>
        <v/>
      </c>
      <c r="K14" s="310"/>
      <c r="L14" s="310" t="e">
        <f>IF(AND('Mapa final'!#REF!="Alta",'Mapa final'!#REF!="Leve"),CONCATENATE("R",'Mapa final'!#REF!),"")</f>
        <v>#REF!</v>
      </c>
      <c r="M14" s="310"/>
      <c r="N14" s="310" t="str">
        <f ca="1">IF(AND('Mapa final'!$K$13="Alta",'Mapa final'!$O$13="Leve"),CONCATENATE("R",'Mapa final'!$A$13),"")</f>
        <v/>
      </c>
      <c r="O14" s="311"/>
      <c r="P14" s="309" t="str">
        <f ca="1">IF(AND('Mapa final'!$K$11="Alta",'Mapa final'!$O$11="Menor"),CONCATENATE("R",'Mapa final'!$A$11),"")</f>
        <v/>
      </c>
      <c r="Q14" s="310"/>
      <c r="R14" s="310" t="e">
        <f>IF(AND('Mapa final'!#REF!="Alta",'Mapa final'!#REF!="Menor"),CONCATENATE("R",'Mapa final'!#REF!),"")</f>
        <v>#REF!</v>
      </c>
      <c r="S14" s="310"/>
      <c r="T14" s="310" t="str">
        <f ca="1">IF(AND('Mapa final'!$K$13="Alta",'Mapa final'!$O$13="Menor"),CONCATENATE("R",'Mapa final'!$A$13),"")</f>
        <v/>
      </c>
      <c r="U14" s="311"/>
      <c r="V14" s="285" t="str">
        <f ca="1">IF(AND('Mapa final'!$K$11="Alta",'Mapa final'!$O$11="Moderado"),CONCATENATE("R",'Mapa final'!$A$11),"")</f>
        <v/>
      </c>
      <c r="W14" s="286"/>
      <c r="X14" s="286" t="e">
        <f>IF(AND('Mapa final'!#REF!="Alta",'Mapa final'!#REF!="Moderado"),CONCATENATE("R",'Mapa final'!#REF!),"")</f>
        <v>#REF!</v>
      </c>
      <c r="Y14" s="286"/>
      <c r="Z14" s="286" t="str">
        <f ca="1">IF(AND('Mapa final'!$K$13="Alta",'Mapa final'!$O$13="Moderado"),CONCATENATE("R",'Mapa final'!$A$13),"")</f>
        <v/>
      </c>
      <c r="AA14" s="288"/>
      <c r="AB14" s="285" t="str">
        <f ca="1">IF(AND('Mapa final'!$K$11="Alta",'Mapa final'!$O$11="Mayor"),CONCATENATE("R",'Mapa final'!$A$11),"")</f>
        <v/>
      </c>
      <c r="AC14" s="286"/>
      <c r="AD14" s="286" t="e">
        <f>IF(AND('Mapa final'!#REF!="Alta",'Mapa final'!#REF!="Mayor"),CONCATENATE("R",'Mapa final'!#REF!),"")</f>
        <v>#REF!</v>
      </c>
      <c r="AE14" s="286"/>
      <c r="AF14" s="286" t="str">
        <f ca="1">IF(AND('Mapa final'!$K$13="Alta",'Mapa final'!$O$13="Mayor"),CONCATENATE("R",'Mapa final'!$A$13),"")</f>
        <v/>
      </c>
      <c r="AG14" s="288"/>
      <c r="AH14" s="300" t="str">
        <f ca="1">IF(AND('Mapa final'!$K$11="Alta",'Mapa final'!$O$11="Catastrófico"),CONCATENATE("R",'Mapa final'!$A$11),"")</f>
        <v/>
      </c>
      <c r="AI14" s="301"/>
      <c r="AJ14" s="301" t="e">
        <f>IF(AND('Mapa final'!#REF!="Alta",'Mapa final'!#REF!="Catastrófico"),CONCATENATE("R",'Mapa final'!#REF!),"")</f>
        <v>#REF!</v>
      </c>
      <c r="AK14" s="301"/>
      <c r="AL14" s="301" t="str">
        <f ca="1">IF(AND('Mapa final'!$K$13="Alta",'Mapa final'!$O$13="Catastrófico"),CONCATENATE("R",'Mapa final'!$A$13),"")</f>
        <v/>
      </c>
      <c r="AM14" s="302"/>
      <c r="AN14" s="81"/>
      <c r="AO14" s="247" t="s">
        <v>77</v>
      </c>
      <c r="AP14" s="248"/>
      <c r="AQ14" s="248"/>
      <c r="AR14" s="248"/>
      <c r="AS14" s="248"/>
      <c r="AT14" s="249"/>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4.95" customHeight="1" x14ac:dyDescent="0.25">
      <c r="A15" s="81"/>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1"/>
      <c r="AO15" s="250"/>
      <c r="AP15" s="251"/>
      <c r="AQ15" s="251"/>
      <c r="AR15" s="251"/>
      <c r="AS15" s="251"/>
      <c r="AT15" s="252"/>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4.95" customHeight="1" x14ac:dyDescent="0.25">
      <c r="A16" s="81"/>
      <c r="B16" s="236"/>
      <c r="C16" s="236"/>
      <c r="D16" s="237"/>
      <c r="E16" s="277"/>
      <c r="F16" s="278"/>
      <c r="G16" s="278"/>
      <c r="H16" s="278"/>
      <c r="I16" s="278"/>
      <c r="J16" s="303" t="e">
        <f>IF(AND('Mapa final'!#REF!="Alta",'Mapa final'!#REF!="Leve"),CONCATENATE("R",'Mapa final'!#REF!),"")</f>
        <v>#REF!</v>
      </c>
      <c r="K16" s="304"/>
      <c r="L16" s="304" t="e">
        <f>IF(AND('Mapa final'!#REF!="Alta",'Mapa final'!#REF!="Leve"),CONCATENATE("R",'Mapa final'!#REF!),"")</f>
        <v>#REF!</v>
      </c>
      <c r="M16" s="304"/>
      <c r="N16" s="304" t="e">
        <f>IF(AND('Mapa final'!#REF!="Alta",'Mapa final'!#REF!="Leve"),CONCATENATE("R",'Mapa final'!#REF!),"")</f>
        <v>#REF!</v>
      </c>
      <c r="O16" s="305"/>
      <c r="P16" s="303" t="e">
        <f>IF(AND('Mapa final'!#REF!="Alta",'Mapa final'!#REF!="Menor"),CONCATENATE("R",'Mapa final'!#REF!),"")</f>
        <v>#REF!</v>
      </c>
      <c r="Q16" s="304"/>
      <c r="R16" s="304" t="e">
        <f>IF(AND('Mapa final'!#REF!="Alta",'Mapa final'!#REF!="Menor"),CONCATENATE("R",'Mapa final'!#REF!),"")</f>
        <v>#REF!</v>
      </c>
      <c r="S16" s="304"/>
      <c r="T16" s="304" t="e">
        <f>IF(AND('Mapa final'!#REF!="Alta",'Mapa final'!#REF!="Menor"),CONCATENATE("R",'Mapa final'!#REF!),"")</f>
        <v>#REF!</v>
      </c>
      <c r="U16" s="305"/>
      <c r="V16" s="287" t="e">
        <f>IF(AND('Mapa final'!#REF!="Alta",'Mapa final'!#REF!="Moderado"),CONCATENATE("R",'Mapa final'!#REF!),"")</f>
        <v>#REF!</v>
      </c>
      <c r="W16" s="283"/>
      <c r="X16" s="283" t="e">
        <f>IF(AND('Mapa final'!#REF!="Alta",'Mapa final'!#REF!="Moderado"),CONCATENATE("R",'Mapa final'!#REF!),"")</f>
        <v>#REF!</v>
      </c>
      <c r="Y16" s="283"/>
      <c r="Z16" s="283" t="e">
        <f>IF(AND('Mapa final'!#REF!="Alta",'Mapa final'!#REF!="Moderado"),CONCATENATE("R",'Mapa final'!#REF!),"")</f>
        <v>#REF!</v>
      </c>
      <c r="AA16" s="284"/>
      <c r="AB16" s="287" t="e">
        <f>IF(AND('Mapa final'!#REF!="Alta",'Mapa final'!#REF!="Mayor"),CONCATENATE("R",'Mapa final'!#REF!),"")</f>
        <v>#REF!</v>
      </c>
      <c r="AC16" s="283"/>
      <c r="AD16" s="283" t="e">
        <f>IF(AND('Mapa final'!#REF!="Alta",'Mapa final'!#REF!="Mayor"),CONCATENATE("R",'Mapa final'!#REF!),"")</f>
        <v>#REF!</v>
      </c>
      <c r="AE16" s="283"/>
      <c r="AF16" s="283" t="e">
        <f>IF(AND('Mapa final'!#REF!="Alta",'Mapa final'!#REF!="Mayor"),CONCATENATE("R",'Mapa final'!#REF!),"")</f>
        <v>#REF!</v>
      </c>
      <c r="AG16" s="284"/>
      <c r="AH16" s="294" t="e">
        <f>IF(AND('Mapa final'!#REF!="Alta",'Mapa final'!#REF!="Catastrófico"),CONCATENATE("R",'Mapa final'!#REF!),"")</f>
        <v>#REF!</v>
      </c>
      <c r="AI16" s="295"/>
      <c r="AJ16" s="295" t="e">
        <f>IF(AND('Mapa final'!#REF!="Alta",'Mapa final'!#REF!="Catastrófico"),CONCATENATE("R",'Mapa final'!#REF!),"")</f>
        <v>#REF!</v>
      </c>
      <c r="AK16" s="295"/>
      <c r="AL16" s="295" t="e">
        <f>IF(AND('Mapa final'!#REF!="Alta",'Mapa final'!#REF!="Catastrófico"),CONCATENATE("R",'Mapa final'!#REF!),"")</f>
        <v>#REF!</v>
      </c>
      <c r="AM16" s="296"/>
      <c r="AN16" s="81"/>
      <c r="AO16" s="250"/>
      <c r="AP16" s="251"/>
      <c r="AQ16" s="251"/>
      <c r="AR16" s="251"/>
      <c r="AS16" s="251"/>
      <c r="AT16" s="252"/>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4.95" customHeight="1" x14ac:dyDescent="0.25">
      <c r="A17" s="81"/>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1"/>
      <c r="AO17" s="250"/>
      <c r="AP17" s="251"/>
      <c r="AQ17" s="251"/>
      <c r="AR17" s="251"/>
      <c r="AS17" s="251"/>
      <c r="AT17" s="25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4.95" customHeight="1" x14ac:dyDescent="0.25">
      <c r="A18" s="81"/>
      <c r="B18" s="236"/>
      <c r="C18" s="236"/>
      <c r="D18" s="237"/>
      <c r="E18" s="277"/>
      <c r="F18" s="278"/>
      <c r="G18" s="278"/>
      <c r="H18" s="278"/>
      <c r="I18" s="278"/>
      <c r="J18" s="303" t="e">
        <f>IF(AND('Mapa final'!#REF!="Alta",'Mapa final'!#REF!="Leve"),CONCATENATE("R",'Mapa final'!#REF!),"")</f>
        <v>#REF!</v>
      </c>
      <c r="K18" s="304"/>
      <c r="L18" s="304" t="e">
        <f>IF(AND('Mapa final'!#REF!="Alta",'Mapa final'!#REF!="Leve"),CONCATENATE("R",'Mapa final'!#REF!),"")</f>
        <v>#REF!</v>
      </c>
      <c r="M18" s="304"/>
      <c r="N18" s="304" t="e">
        <f>IF(AND('Mapa final'!#REF!="Alta",'Mapa final'!#REF!="Leve"),CONCATENATE("R",'Mapa final'!#REF!),"")</f>
        <v>#REF!</v>
      </c>
      <c r="O18" s="305"/>
      <c r="P18" s="303" t="e">
        <f>IF(AND('Mapa final'!#REF!="Alta",'Mapa final'!#REF!="Menor"),CONCATENATE("R",'Mapa final'!#REF!),"")</f>
        <v>#REF!</v>
      </c>
      <c r="Q18" s="304"/>
      <c r="R18" s="304" t="e">
        <f>IF(AND('Mapa final'!#REF!="Alta",'Mapa final'!#REF!="Menor"),CONCATENATE("R",'Mapa final'!#REF!),"")</f>
        <v>#REF!</v>
      </c>
      <c r="S18" s="304"/>
      <c r="T18" s="304" t="e">
        <f>IF(AND('Mapa final'!#REF!="Alta",'Mapa final'!#REF!="Menor"),CONCATENATE("R",'Mapa final'!#REF!),"")</f>
        <v>#REF!</v>
      </c>
      <c r="U18" s="305"/>
      <c r="V18" s="287" t="e">
        <f>IF(AND('Mapa final'!#REF!="Alta",'Mapa final'!#REF!="Moderado"),CONCATENATE("R",'Mapa final'!#REF!),"")</f>
        <v>#REF!</v>
      </c>
      <c r="W18" s="283"/>
      <c r="X18" s="283" t="e">
        <f>IF(AND('Mapa final'!#REF!="Alta",'Mapa final'!#REF!="Moderado"),CONCATENATE("R",'Mapa final'!#REF!),"")</f>
        <v>#REF!</v>
      </c>
      <c r="Y18" s="283"/>
      <c r="Z18" s="283" t="e">
        <f>IF(AND('Mapa final'!#REF!="Alta",'Mapa final'!#REF!="Moderado"),CONCATENATE("R",'Mapa final'!#REF!),"")</f>
        <v>#REF!</v>
      </c>
      <c r="AA18" s="284"/>
      <c r="AB18" s="287" t="e">
        <f>IF(AND('Mapa final'!#REF!="Alta",'Mapa final'!#REF!="Mayor"),CONCATENATE("R",'Mapa final'!#REF!),"")</f>
        <v>#REF!</v>
      </c>
      <c r="AC18" s="283"/>
      <c r="AD18" s="283" t="e">
        <f>IF(AND('Mapa final'!#REF!="Alta",'Mapa final'!#REF!="Mayor"),CONCATENATE("R",'Mapa final'!#REF!),"")</f>
        <v>#REF!</v>
      </c>
      <c r="AE18" s="283"/>
      <c r="AF18" s="283" t="e">
        <f>IF(AND('Mapa final'!#REF!="Alta",'Mapa final'!#REF!="Mayor"),CONCATENATE("R",'Mapa final'!#REF!),"")</f>
        <v>#REF!</v>
      </c>
      <c r="AG18" s="284"/>
      <c r="AH18" s="294" t="e">
        <f>IF(AND('Mapa final'!#REF!="Alta",'Mapa final'!#REF!="Catastrófico"),CONCATENATE("R",'Mapa final'!#REF!),"")</f>
        <v>#REF!</v>
      </c>
      <c r="AI18" s="295"/>
      <c r="AJ18" s="295" t="e">
        <f>IF(AND('Mapa final'!#REF!="Alta",'Mapa final'!#REF!="Catastrófico"),CONCATENATE("R",'Mapa final'!#REF!),"")</f>
        <v>#REF!</v>
      </c>
      <c r="AK18" s="295"/>
      <c r="AL18" s="295" t="e">
        <f>IF(AND('Mapa final'!#REF!="Alta",'Mapa final'!#REF!="Catastrófico"),CONCATENATE("R",'Mapa final'!#REF!),"")</f>
        <v>#REF!</v>
      </c>
      <c r="AM18" s="296"/>
      <c r="AN18" s="81"/>
      <c r="AO18" s="250"/>
      <c r="AP18" s="251"/>
      <c r="AQ18" s="251"/>
      <c r="AR18" s="251"/>
      <c r="AS18" s="251"/>
      <c r="AT18" s="25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4.95" customHeight="1" x14ac:dyDescent="0.25">
      <c r="A19" s="81"/>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1"/>
      <c r="AO19" s="250"/>
      <c r="AP19" s="251"/>
      <c r="AQ19" s="251"/>
      <c r="AR19" s="251"/>
      <c r="AS19" s="251"/>
      <c r="AT19" s="25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4.95" customHeight="1" x14ac:dyDescent="0.25">
      <c r="A20" s="81"/>
      <c r="B20" s="236"/>
      <c r="C20" s="236"/>
      <c r="D20" s="237"/>
      <c r="E20" s="277"/>
      <c r="F20" s="278"/>
      <c r="G20" s="278"/>
      <c r="H20" s="278"/>
      <c r="I20" s="278"/>
      <c r="J20" s="303" t="e">
        <f>IF(AND('Mapa final'!#REF!="Alta",'Mapa final'!#REF!="Leve"),CONCATENATE("R",'Mapa final'!#REF!),"")</f>
        <v>#REF!</v>
      </c>
      <c r="K20" s="304"/>
      <c r="L20" s="304" t="e">
        <f>IF(AND('Mapa final'!#REF!="Alta",'Mapa final'!#REF!="Leve"),CONCATENATE("R",'Mapa final'!#REF!),"")</f>
        <v>#REF!</v>
      </c>
      <c r="M20" s="304"/>
      <c r="N20" s="304" t="str">
        <f>IF(AND('Mapa final'!$K$19="Alta",'Mapa final'!$O$19="Leve"),CONCATENATE("R",'Mapa final'!$A$19),"")</f>
        <v/>
      </c>
      <c r="O20" s="305"/>
      <c r="P20" s="303" t="e">
        <f>IF(AND('Mapa final'!#REF!="Alta",'Mapa final'!#REF!="Menor"),CONCATENATE("R",'Mapa final'!#REF!),"")</f>
        <v>#REF!</v>
      </c>
      <c r="Q20" s="304"/>
      <c r="R20" s="304" t="e">
        <f>IF(AND('Mapa final'!#REF!="Alta",'Mapa final'!#REF!="Menor"),CONCATENATE("R",'Mapa final'!#REF!),"")</f>
        <v>#REF!</v>
      </c>
      <c r="S20" s="304"/>
      <c r="T20" s="304" t="str">
        <f>IF(AND('Mapa final'!$K$19="Alta",'Mapa final'!$O$19="Menor"),CONCATENATE("R",'Mapa final'!$A$19),"")</f>
        <v/>
      </c>
      <c r="U20" s="305"/>
      <c r="V20" s="287" t="e">
        <f>IF(AND('Mapa final'!#REF!="Alta",'Mapa final'!#REF!="Moderado"),CONCATENATE("R",'Mapa final'!#REF!),"")</f>
        <v>#REF!</v>
      </c>
      <c r="W20" s="283"/>
      <c r="X20" s="283" t="e">
        <f>IF(AND('Mapa final'!#REF!="Alta",'Mapa final'!#REF!="Moderado"),CONCATENATE("R",'Mapa final'!#REF!),"")</f>
        <v>#REF!</v>
      </c>
      <c r="Y20" s="283"/>
      <c r="Z20" s="283" t="str">
        <f>IF(AND('Mapa final'!$K$19="Alta",'Mapa final'!$O$19="Moderado"),CONCATENATE("R",'Mapa final'!$A$19),"")</f>
        <v/>
      </c>
      <c r="AA20" s="284"/>
      <c r="AB20" s="287" t="e">
        <f>IF(AND('Mapa final'!#REF!="Alta",'Mapa final'!#REF!="Mayor"),CONCATENATE("R",'Mapa final'!#REF!),"")</f>
        <v>#REF!</v>
      </c>
      <c r="AC20" s="283"/>
      <c r="AD20" s="283" t="e">
        <f>IF(AND('Mapa final'!#REF!="Alta",'Mapa final'!#REF!="Mayor"),CONCATENATE("R",'Mapa final'!#REF!),"")</f>
        <v>#REF!</v>
      </c>
      <c r="AE20" s="283"/>
      <c r="AF20" s="283" t="str">
        <f>IF(AND('Mapa final'!$K$19="Alta",'Mapa final'!$O$19="Mayor"),CONCATENATE("R",'Mapa final'!$A$19),"")</f>
        <v/>
      </c>
      <c r="AG20" s="284"/>
      <c r="AH20" s="294" t="e">
        <f>IF(AND('Mapa final'!#REF!="Alta",'Mapa final'!#REF!="Catastrófico"),CONCATENATE("R",'Mapa final'!#REF!),"")</f>
        <v>#REF!</v>
      </c>
      <c r="AI20" s="295"/>
      <c r="AJ20" s="295" t="e">
        <f>IF(AND('Mapa final'!#REF!="Alta",'Mapa final'!#REF!="Catastrófico"),CONCATENATE("R",'Mapa final'!#REF!),"")</f>
        <v>#REF!</v>
      </c>
      <c r="AK20" s="295"/>
      <c r="AL20" s="295" t="str">
        <f>IF(AND('Mapa final'!$K$19="Alta",'Mapa final'!$O$19="Catastrófico"),CONCATENATE("R",'Mapa final'!$A$19),"")</f>
        <v/>
      </c>
      <c r="AM20" s="296"/>
      <c r="AN20" s="81"/>
      <c r="AO20" s="250"/>
      <c r="AP20" s="251"/>
      <c r="AQ20" s="251"/>
      <c r="AR20" s="251"/>
      <c r="AS20" s="251"/>
      <c r="AT20" s="25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8" customHeight="1" thickBot="1" x14ac:dyDescent="0.3">
      <c r="A21" s="81"/>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1"/>
      <c r="AO21" s="253"/>
      <c r="AP21" s="254"/>
      <c r="AQ21" s="254"/>
      <c r="AR21" s="254"/>
      <c r="AS21" s="254"/>
      <c r="AT21" s="255"/>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236"/>
      <c r="C22" s="236"/>
      <c r="D22" s="237"/>
      <c r="E22" s="274" t="s">
        <v>109</v>
      </c>
      <c r="F22" s="275"/>
      <c r="G22" s="275"/>
      <c r="H22" s="275"/>
      <c r="I22" s="276"/>
      <c r="J22" s="309" t="str">
        <f ca="1">IF(AND('Mapa final'!$K$11="Media",'Mapa final'!$O$11="Leve"),CONCATENATE("R",'Mapa final'!$A$11),"")</f>
        <v/>
      </c>
      <c r="K22" s="310"/>
      <c r="L22" s="310" t="e">
        <f>IF(AND('Mapa final'!#REF!="Media",'Mapa final'!#REF!="Leve"),CONCATENATE("R",'Mapa final'!#REF!),"")</f>
        <v>#REF!</v>
      </c>
      <c r="M22" s="310"/>
      <c r="N22" s="310" t="str">
        <f ca="1">IF(AND('Mapa final'!$K$13="Media",'Mapa final'!$O$13="Leve"),CONCATENATE("R",'Mapa final'!$A$13),"")</f>
        <v/>
      </c>
      <c r="O22" s="311"/>
      <c r="P22" s="309" t="str">
        <f ca="1">IF(AND('Mapa final'!$K$11="Media",'Mapa final'!$O$11="Menor"),CONCATENATE("R",'Mapa final'!$A$11),"")</f>
        <v/>
      </c>
      <c r="Q22" s="310"/>
      <c r="R22" s="310" t="e">
        <f>IF(AND('Mapa final'!#REF!="Media",'Mapa final'!#REF!="Menor"),CONCATENATE("R",'Mapa final'!#REF!),"")</f>
        <v>#REF!</v>
      </c>
      <c r="S22" s="310"/>
      <c r="T22" s="310" t="str">
        <f ca="1">IF(AND('Mapa final'!$K$13="Media",'Mapa final'!$O$13="Menor"),CONCATENATE("R",'Mapa final'!$A$13),"")</f>
        <v/>
      </c>
      <c r="U22" s="311"/>
      <c r="V22" s="309" t="str">
        <f ca="1">IF(AND('Mapa final'!$K$11="Media",'Mapa final'!$O$11="Moderado"),CONCATENATE("R",'Mapa final'!$A$11),"")</f>
        <v/>
      </c>
      <c r="W22" s="310"/>
      <c r="X22" s="310" t="e">
        <f>IF(AND('Mapa final'!#REF!="Media",'Mapa final'!#REF!="Moderado"),CONCATENATE("R",'Mapa final'!#REF!),"")</f>
        <v>#REF!</v>
      </c>
      <c r="Y22" s="310"/>
      <c r="Z22" s="310" t="str">
        <f ca="1">IF(AND('Mapa final'!$K$13="Media",'Mapa final'!$O$13="Moderado"),CONCATENATE("R",'Mapa final'!$A$13),"")</f>
        <v>R2</v>
      </c>
      <c r="AA22" s="311"/>
      <c r="AB22" s="285" t="str">
        <f ca="1">IF(AND('Mapa final'!$K$11="Media",'Mapa final'!$O$11="Mayor"),CONCATENATE("R",'Mapa final'!$A$11),"")</f>
        <v/>
      </c>
      <c r="AC22" s="286"/>
      <c r="AD22" s="286" t="e">
        <f>IF(AND('Mapa final'!#REF!="Media",'Mapa final'!#REF!="Mayor"),CONCATENATE("R",'Mapa final'!#REF!),"")</f>
        <v>#REF!</v>
      </c>
      <c r="AE22" s="286"/>
      <c r="AF22" s="286" t="str">
        <f ca="1">IF(AND('Mapa final'!$K$13="Media",'Mapa final'!$O$13="Mayor"),CONCATENATE("R",'Mapa final'!$A$13),"")</f>
        <v/>
      </c>
      <c r="AG22" s="288"/>
      <c r="AH22" s="300" t="str">
        <f ca="1">IF(AND('Mapa final'!$K$11="Media",'Mapa final'!$O$11="Catastrófico"),CONCATENATE("R",'Mapa final'!$A$11),"")</f>
        <v/>
      </c>
      <c r="AI22" s="301"/>
      <c r="AJ22" s="301" t="e">
        <f>IF(AND('Mapa final'!#REF!="Media",'Mapa final'!#REF!="Catastrófico"),CONCATENATE("R",'Mapa final'!#REF!),"")</f>
        <v>#REF!</v>
      </c>
      <c r="AK22" s="301"/>
      <c r="AL22" s="301" t="str">
        <f ca="1">IF(AND('Mapa final'!$K$13="Media",'Mapa final'!$O$13="Catastrófico"),CONCATENATE("R",'Mapa final'!$A$13),"")</f>
        <v/>
      </c>
      <c r="AM22" s="302"/>
      <c r="AN22" s="81"/>
      <c r="AO22" s="256" t="s">
        <v>78</v>
      </c>
      <c r="AP22" s="257"/>
      <c r="AQ22" s="257"/>
      <c r="AR22" s="257"/>
      <c r="AS22" s="257"/>
      <c r="AT22" s="25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1"/>
      <c r="AO23" s="259"/>
      <c r="AP23" s="260"/>
      <c r="AQ23" s="260"/>
      <c r="AR23" s="260"/>
      <c r="AS23" s="260"/>
      <c r="AT23" s="26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236"/>
      <c r="C24" s="236"/>
      <c r="D24" s="237"/>
      <c r="E24" s="277"/>
      <c r="F24" s="278"/>
      <c r="G24" s="278"/>
      <c r="H24" s="278"/>
      <c r="I24" s="279"/>
      <c r="J24" s="303" t="e">
        <f>IF(AND('Mapa final'!#REF!="Media",'Mapa final'!#REF!="Leve"),CONCATENATE("R",'Mapa final'!#REF!),"")</f>
        <v>#REF!</v>
      </c>
      <c r="K24" s="304"/>
      <c r="L24" s="304" t="e">
        <f>IF(AND('Mapa final'!#REF!="Media",'Mapa final'!#REF!="Leve"),CONCATENATE("R",'Mapa final'!#REF!),"")</f>
        <v>#REF!</v>
      </c>
      <c r="M24" s="304"/>
      <c r="N24" s="304" t="e">
        <f>IF(AND('Mapa final'!#REF!="Media",'Mapa final'!#REF!="Leve"),CONCATENATE("R",'Mapa final'!#REF!),"")</f>
        <v>#REF!</v>
      </c>
      <c r="O24" s="305"/>
      <c r="P24" s="303" t="e">
        <f>IF(AND('Mapa final'!#REF!="Media",'Mapa final'!#REF!="Menor"),CONCATENATE("R",'Mapa final'!#REF!),"")</f>
        <v>#REF!</v>
      </c>
      <c r="Q24" s="304"/>
      <c r="R24" s="304" t="e">
        <f>IF(AND('Mapa final'!#REF!="Media",'Mapa final'!#REF!="Menor"),CONCATENATE("R",'Mapa final'!#REF!),"")</f>
        <v>#REF!</v>
      </c>
      <c r="S24" s="304"/>
      <c r="T24" s="304" t="e">
        <f>IF(AND('Mapa final'!#REF!="Media",'Mapa final'!#REF!="Menor"),CONCATENATE("R",'Mapa final'!#REF!),"")</f>
        <v>#REF!</v>
      </c>
      <c r="U24" s="305"/>
      <c r="V24" s="303" t="e">
        <f>IF(AND('Mapa final'!#REF!="Media",'Mapa final'!#REF!="Moderado"),CONCATENATE("R",'Mapa final'!#REF!),"")</f>
        <v>#REF!</v>
      </c>
      <c r="W24" s="304"/>
      <c r="X24" s="304" t="e">
        <f>IF(AND('Mapa final'!#REF!="Media",'Mapa final'!#REF!="Moderado"),CONCATENATE("R",'Mapa final'!#REF!),"")</f>
        <v>#REF!</v>
      </c>
      <c r="Y24" s="304"/>
      <c r="Z24" s="304" t="e">
        <f>IF(AND('Mapa final'!#REF!="Media",'Mapa final'!#REF!="Moderado"),CONCATENATE("R",'Mapa final'!#REF!),"")</f>
        <v>#REF!</v>
      </c>
      <c r="AA24" s="305"/>
      <c r="AB24" s="287" t="e">
        <f>IF(AND('Mapa final'!#REF!="Media",'Mapa final'!#REF!="Mayor"),CONCATENATE("R",'Mapa final'!#REF!),"")</f>
        <v>#REF!</v>
      </c>
      <c r="AC24" s="283"/>
      <c r="AD24" s="283" t="e">
        <f>IF(AND('Mapa final'!#REF!="Media",'Mapa final'!#REF!="Mayor"),CONCATENATE("R",'Mapa final'!#REF!),"")</f>
        <v>#REF!</v>
      </c>
      <c r="AE24" s="283"/>
      <c r="AF24" s="283" t="e">
        <f>IF(AND('Mapa final'!#REF!="Media",'Mapa final'!#REF!="Mayor"),CONCATENATE("R",'Mapa final'!#REF!),"")</f>
        <v>#REF!</v>
      </c>
      <c r="AG24" s="284"/>
      <c r="AH24" s="294" t="e">
        <f>IF(AND('Mapa final'!#REF!="Media",'Mapa final'!#REF!="Catastrófico"),CONCATENATE("R",'Mapa final'!#REF!),"")</f>
        <v>#REF!</v>
      </c>
      <c r="AI24" s="295"/>
      <c r="AJ24" s="295" t="e">
        <f>IF(AND('Mapa final'!#REF!="Media",'Mapa final'!#REF!="Catastrófico"),CONCATENATE("R",'Mapa final'!#REF!),"")</f>
        <v>#REF!</v>
      </c>
      <c r="AK24" s="295"/>
      <c r="AL24" s="295" t="e">
        <f>IF(AND('Mapa final'!#REF!="Media",'Mapa final'!#REF!="Catastrófico"),CONCATENATE("R",'Mapa final'!#REF!),"")</f>
        <v>#REF!</v>
      </c>
      <c r="AM24" s="296"/>
      <c r="AN24" s="81"/>
      <c r="AO24" s="259"/>
      <c r="AP24" s="260"/>
      <c r="AQ24" s="260"/>
      <c r="AR24" s="260"/>
      <c r="AS24" s="260"/>
      <c r="AT24" s="26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1"/>
      <c r="AO25" s="259"/>
      <c r="AP25" s="260"/>
      <c r="AQ25" s="260"/>
      <c r="AR25" s="260"/>
      <c r="AS25" s="260"/>
      <c r="AT25" s="26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236"/>
      <c r="C26" s="236"/>
      <c r="D26" s="237"/>
      <c r="E26" s="277"/>
      <c r="F26" s="278"/>
      <c r="G26" s="278"/>
      <c r="H26" s="278"/>
      <c r="I26" s="279"/>
      <c r="J26" s="303" t="e">
        <f>IF(AND('Mapa final'!#REF!="Media",'Mapa final'!#REF!="Leve"),CONCATENATE("R",'Mapa final'!#REF!),"")</f>
        <v>#REF!</v>
      </c>
      <c r="K26" s="304"/>
      <c r="L26" s="304" t="e">
        <f>IF(AND('Mapa final'!#REF!="Media",'Mapa final'!#REF!="Leve"),CONCATENATE("R",'Mapa final'!#REF!),"")</f>
        <v>#REF!</v>
      </c>
      <c r="M26" s="304"/>
      <c r="N26" s="304" t="e">
        <f>IF(AND('Mapa final'!#REF!="Media",'Mapa final'!#REF!="Leve"),CONCATENATE("R",'Mapa final'!#REF!),"")</f>
        <v>#REF!</v>
      </c>
      <c r="O26" s="305"/>
      <c r="P26" s="303" t="e">
        <f>IF(AND('Mapa final'!#REF!="Media",'Mapa final'!#REF!="Menor"),CONCATENATE("R",'Mapa final'!#REF!),"")</f>
        <v>#REF!</v>
      </c>
      <c r="Q26" s="304"/>
      <c r="R26" s="304" t="e">
        <f>IF(AND('Mapa final'!#REF!="Media",'Mapa final'!#REF!="Menor"),CONCATENATE("R",'Mapa final'!#REF!),"")</f>
        <v>#REF!</v>
      </c>
      <c r="S26" s="304"/>
      <c r="T26" s="304" t="e">
        <f>IF(AND('Mapa final'!#REF!="Media",'Mapa final'!#REF!="Menor"),CONCATENATE("R",'Mapa final'!#REF!),"")</f>
        <v>#REF!</v>
      </c>
      <c r="U26" s="305"/>
      <c r="V26" s="303" t="e">
        <f>IF(AND('Mapa final'!#REF!="Media",'Mapa final'!#REF!="Moderado"),CONCATENATE("R",'Mapa final'!#REF!),"")</f>
        <v>#REF!</v>
      </c>
      <c r="W26" s="304"/>
      <c r="X26" s="304" t="e">
        <f>IF(AND('Mapa final'!#REF!="Media",'Mapa final'!#REF!="Moderado"),CONCATENATE("R",'Mapa final'!#REF!),"")</f>
        <v>#REF!</v>
      </c>
      <c r="Y26" s="304"/>
      <c r="Z26" s="304" t="e">
        <f>IF(AND('Mapa final'!#REF!="Media",'Mapa final'!#REF!="Moderado"),CONCATENATE("R",'Mapa final'!#REF!),"")</f>
        <v>#REF!</v>
      </c>
      <c r="AA26" s="305"/>
      <c r="AB26" s="287" t="e">
        <f>IF(AND('Mapa final'!#REF!="Media",'Mapa final'!#REF!="Mayor"),CONCATENATE("R",'Mapa final'!#REF!),"")</f>
        <v>#REF!</v>
      </c>
      <c r="AC26" s="283"/>
      <c r="AD26" s="283" t="e">
        <f>IF(AND('Mapa final'!#REF!="Media",'Mapa final'!#REF!="Mayor"),CONCATENATE("R",'Mapa final'!#REF!),"")</f>
        <v>#REF!</v>
      </c>
      <c r="AE26" s="283"/>
      <c r="AF26" s="283" t="e">
        <f>IF(AND('Mapa final'!#REF!="Media",'Mapa final'!#REF!="Mayor"),CONCATENATE("R",'Mapa final'!#REF!),"")</f>
        <v>#REF!</v>
      </c>
      <c r="AG26" s="284"/>
      <c r="AH26" s="294" t="e">
        <f>IF(AND('Mapa final'!#REF!="Media",'Mapa final'!#REF!="Catastrófico"),CONCATENATE("R",'Mapa final'!#REF!),"")</f>
        <v>#REF!</v>
      </c>
      <c r="AI26" s="295"/>
      <c r="AJ26" s="295" t="e">
        <f>IF(AND('Mapa final'!#REF!="Media",'Mapa final'!#REF!="Catastrófico"),CONCATENATE("R",'Mapa final'!#REF!),"")</f>
        <v>#REF!</v>
      </c>
      <c r="AK26" s="295"/>
      <c r="AL26" s="295" t="e">
        <f>IF(AND('Mapa final'!#REF!="Media",'Mapa final'!#REF!="Catastrófico"),CONCATENATE("R",'Mapa final'!#REF!),"")</f>
        <v>#REF!</v>
      </c>
      <c r="AM26" s="296"/>
      <c r="AN26" s="81"/>
      <c r="AO26" s="259"/>
      <c r="AP26" s="260"/>
      <c r="AQ26" s="260"/>
      <c r="AR26" s="260"/>
      <c r="AS26" s="260"/>
      <c r="AT26" s="26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1"/>
      <c r="AO27" s="259"/>
      <c r="AP27" s="260"/>
      <c r="AQ27" s="260"/>
      <c r="AR27" s="260"/>
      <c r="AS27" s="260"/>
      <c r="AT27" s="26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236"/>
      <c r="C28" s="236"/>
      <c r="D28" s="237"/>
      <c r="E28" s="277"/>
      <c r="F28" s="278"/>
      <c r="G28" s="278"/>
      <c r="H28" s="278"/>
      <c r="I28" s="279"/>
      <c r="J28" s="303" t="e">
        <f>IF(AND('Mapa final'!#REF!="Media",'Mapa final'!#REF!="Leve"),CONCATENATE("R",'Mapa final'!#REF!),"")</f>
        <v>#REF!</v>
      </c>
      <c r="K28" s="304"/>
      <c r="L28" s="304" t="e">
        <f>IF(AND('Mapa final'!#REF!="Media",'Mapa final'!#REF!="Leve"),CONCATENATE("R",'Mapa final'!#REF!),"")</f>
        <v>#REF!</v>
      </c>
      <c r="M28" s="304"/>
      <c r="N28" s="304" t="str">
        <f>IF(AND('Mapa final'!$K$19="Media",'Mapa final'!$O$19="Leve"),CONCATENATE("R",'Mapa final'!$A$19),"")</f>
        <v/>
      </c>
      <c r="O28" s="305"/>
      <c r="P28" s="303" t="e">
        <f>IF(AND('Mapa final'!#REF!="Media",'Mapa final'!#REF!="Menor"),CONCATENATE("R",'Mapa final'!#REF!),"")</f>
        <v>#REF!</v>
      </c>
      <c r="Q28" s="304"/>
      <c r="R28" s="304" t="e">
        <f>IF(AND('Mapa final'!#REF!="Media",'Mapa final'!#REF!="Menor"),CONCATENATE("R",'Mapa final'!#REF!),"")</f>
        <v>#REF!</v>
      </c>
      <c r="S28" s="304"/>
      <c r="T28" s="304" t="str">
        <f>IF(AND('Mapa final'!$K$19="Media",'Mapa final'!$O$19="Menor"),CONCATENATE("R",'Mapa final'!$A$19),"")</f>
        <v/>
      </c>
      <c r="U28" s="305"/>
      <c r="V28" s="303" t="e">
        <f>IF(AND('Mapa final'!#REF!="Media",'Mapa final'!#REF!="Moderado"),CONCATENATE("R",'Mapa final'!#REF!),"")</f>
        <v>#REF!</v>
      </c>
      <c r="W28" s="304"/>
      <c r="X28" s="304" t="e">
        <f>IF(AND('Mapa final'!#REF!="Media",'Mapa final'!#REF!="Moderado"),CONCATENATE("R",'Mapa final'!#REF!),"")</f>
        <v>#REF!</v>
      </c>
      <c r="Y28" s="304"/>
      <c r="Z28" s="304" t="str">
        <f>IF(AND('Mapa final'!$K$19="Media",'Mapa final'!$O$19="Moderado"),CONCATENATE("R",'Mapa final'!$A$19),"")</f>
        <v/>
      </c>
      <c r="AA28" s="305"/>
      <c r="AB28" s="287" t="e">
        <f>IF(AND('Mapa final'!#REF!="Media",'Mapa final'!#REF!="Mayor"),CONCATENATE("R",'Mapa final'!#REF!),"")</f>
        <v>#REF!</v>
      </c>
      <c r="AC28" s="283"/>
      <c r="AD28" s="283" t="e">
        <f>IF(AND('Mapa final'!#REF!="Media",'Mapa final'!#REF!="Mayor"),CONCATENATE("R",'Mapa final'!#REF!),"")</f>
        <v>#REF!</v>
      </c>
      <c r="AE28" s="283"/>
      <c r="AF28" s="283" t="str">
        <f>IF(AND('Mapa final'!$K$19="Media",'Mapa final'!$O$19="Mayor"),CONCATENATE("R",'Mapa final'!$A$19),"")</f>
        <v/>
      </c>
      <c r="AG28" s="284"/>
      <c r="AH28" s="294" t="e">
        <f>IF(AND('Mapa final'!#REF!="Media",'Mapa final'!#REF!="Catastrófico"),CONCATENATE("R",'Mapa final'!#REF!),"")</f>
        <v>#REF!</v>
      </c>
      <c r="AI28" s="295"/>
      <c r="AJ28" s="295" t="e">
        <f>IF(AND('Mapa final'!#REF!="Media",'Mapa final'!#REF!="Catastrófico"),CONCATENATE("R",'Mapa final'!#REF!),"")</f>
        <v>#REF!</v>
      </c>
      <c r="AK28" s="295"/>
      <c r="AL28" s="295" t="str">
        <f>IF(AND('Mapa final'!$K$19="Media",'Mapa final'!$O$19="Catastrófico"),CONCATENATE("R",'Mapa final'!$A$19),"")</f>
        <v/>
      </c>
      <c r="AM28" s="296"/>
      <c r="AN28" s="81"/>
      <c r="AO28" s="259"/>
      <c r="AP28" s="260"/>
      <c r="AQ28" s="260"/>
      <c r="AR28" s="260"/>
      <c r="AS28" s="260"/>
      <c r="AT28" s="26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4.95" thickBot="1" x14ac:dyDescent="0.3">
      <c r="A29" s="81"/>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1"/>
      <c r="AO29" s="262"/>
      <c r="AP29" s="263"/>
      <c r="AQ29" s="263"/>
      <c r="AR29" s="263"/>
      <c r="AS29" s="263"/>
      <c r="AT29" s="264"/>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236"/>
      <c r="C30" s="236"/>
      <c r="D30" s="237"/>
      <c r="E30" s="274" t="s">
        <v>106</v>
      </c>
      <c r="F30" s="275"/>
      <c r="G30" s="275"/>
      <c r="H30" s="275"/>
      <c r="I30" s="275"/>
      <c r="J30" s="318" t="str">
        <f ca="1">IF(AND('Mapa final'!$K$11="Baja",'Mapa final'!$O$11="Leve"),CONCATENATE("R",'Mapa final'!$A$11),"")</f>
        <v/>
      </c>
      <c r="K30" s="319"/>
      <c r="L30" s="319" t="e">
        <f>IF(AND('Mapa final'!#REF!="Baja",'Mapa final'!#REF!="Leve"),CONCATENATE("R",'Mapa final'!#REF!),"")</f>
        <v>#REF!</v>
      </c>
      <c r="M30" s="319"/>
      <c r="N30" s="319" t="str">
        <f ca="1">IF(AND('Mapa final'!$K$13="Baja",'Mapa final'!$O$13="Leve"),CONCATENATE("R",'Mapa final'!$A$13),"")</f>
        <v/>
      </c>
      <c r="O30" s="320"/>
      <c r="P30" s="310" t="str">
        <f ca="1">IF(AND('Mapa final'!$K$11="Baja",'Mapa final'!$O$11="Menor"),CONCATENATE("R",'Mapa final'!$A$11),"")</f>
        <v/>
      </c>
      <c r="Q30" s="310"/>
      <c r="R30" s="310" t="e">
        <f>IF(AND('Mapa final'!#REF!="Baja",'Mapa final'!#REF!="Menor"),CONCATENATE("R",'Mapa final'!#REF!),"")</f>
        <v>#REF!</v>
      </c>
      <c r="S30" s="310"/>
      <c r="T30" s="310" t="str">
        <f ca="1">IF(AND('Mapa final'!$K$13="Baja",'Mapa final'!$O$13="Menor"),CONCATENATE("R",'Mapa final'!$A$13),"")</f>
        <v/>
      </c>
      <c r="U30" s="311"/>
      <c r="V30" s="309" t="str">
        <f ca="1">IF(AND('Mapa final'!$K$11="Baja",'Mapa final'!$O$11="Moderado"),CONCATENATE("R",'Mapa final'!$A$11),"")</f>
        <v>R1</v>
      </c>
      <c r="W30" s="310"/>
      <c r="X30" s="310" t="e">
        <f>IF(AND('Mapa final'!#REF!="Baja",'Mapa final'!#REF!="Moderado"),CONCATENATE("R",'Mapa final'!#REF!),"")</f>
        <v>#REF!</v>
      </c>
      <c r="Y30" s="310"/>
      <c r="Z30" s="310" t="str">
        <f ca="1">IF(AND('Mapa final'!$K$13="Baja",'Mapa final'!$O$13="Moderado"),CONCATENATE("R",'Mapa final'!$A$13),"")</f>
        <v/>
      </c>
      <c r="AA30" s="311"/>
      <c r="AB30" s="285" t="str">
        <f ca="1">IF(AND('Mapa final'!$K$11="Baja",'Mapa final'!$O$11="Mayor"),CONCATENATE("R",'Mapa final'!$A$11),"")</f>
        <v/>
      </c>
      <c r="AC30" s="286"/>
      <c r="AD30" s="286" t="e">
        <f>IF(AND('Mapa final'!#REF!="Baja",'Mapa final'!#REF!="Mayor"),CONCATENATE("R",'Mapa final'!#REF!),"")</f>
        <v>#REF!</v>
      </c>
      <c r="AE30" s="286"/>
      <c r="AF30" s="286" t="str">
        <f ca="1">IF(AND('Mapa final'!$K$13="Baja",'Mapa final'!$O$13="Mayor"),CONCATENATE("R",'Mapa final'!$A$13),"")</f>
        <v/>
      </c>
      <c r="AG30" s="288"/>
      <c r="AH30" s="300" t="str">
        <f ca="1">IF(AND('Mapa final'!$K$11="Baja",'Mapa final'!$O$11="Catastrófico"),CONCATENATE("R",'Mapa final'!$A$11),"")</f>
        <v/>
      </c>
      <c r="AI30" s="301"/>
      <c r="AJ30" s="301" t="e">
        <f>IF(AND('Mapa final'!#REF!="Baja",'Mapa final'!#REF!="Catastrófico"),CONCATENATE("R",'Mapa final'!#REF!),"")</f>
        <v>#REF!</v>
      </c>
      <c r="AK30" s="301"/>
      <c r="AL30" s="301" t="str">
        <f ca="1">IF(AND('Mapa final'!$K$13="Baja",'Mapa final'!$O$13="Catastrófico"),CONCATENATE("R",'Mapa final'!$A$13),"")</f>
        <v/>
      </c>
      <c r="AM30" s="302"/>
      <c r="AN30" s="81"/>
      <c r="AO30" s="265" t="s">
        <v>79</v>
      </c>
      <c r="AP30" s="266"/>
      <c r="AQ30" s="266"/>
      <c r="AR30" s="266"/>
      <c r="AS30" s="266"/>
      <c r="AT30" s="267"/>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1"/>
      <c r="AO31" s="268"/>
      <c r="AP31" s="269"/>
      <c r="AQ31" s="269"/>
      <c r="AR31" s="269"/>
      <c r="AS31" s="269"/>
      <c r="AT31" s="27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236"/>
      <c r="C32" s="236"/>
      <c r="D32" s="237"/>
      <c r="E32" s="277"/>
      <c r="F32" s="278"/>
      <c r="G32" s="278"/>
      <c r="H32" s="278"/>
      <c r="I32" s="278"/>
      <c r="J32" s="314" t="e">
        <f>IF(AND('Mapa final'!#REF!="Baja",'Mapa final'!#REF!="Leve"),CONCATENATE("R",'Mapa final'!#REF!),"")</f>
        <v>#REF!</v>
      </c>
      <c r="K32" s="312"/>
      <c r="L32" s="312" t="e">
        <f>IF(AND('Mapa final'!#REF!="Baja",'Mapa final'!#REF!="Leve"),CONCATENATE("R",'Mapa final'!#REF!),"")</f>
        <v>#REF!</v>
      </c>
      <c r="M32" s="312"/>
      <c r="N32" s="312" t="e">
        <f>IF(AND('Mapa final'!#REF!="Baja",'Mapa final'!#REF!="Leve"),CONCATENATE("R",'Mapa final'!#REF!),"")</f>
        <v>#REF!</v>
      </c>
      <c r="O32" s="313"/>
      <c r="P32" s="304" t="e">
        <f>IF(AND('Mapa final'!#REF!="Baja",'Mapa final'!#REF!="Menor"),CONCATENATE("R",'Mapa final'!#REF!),"")</f>
        <v>#REF!</v>
      </c>
      <c r="Q32" s="304"/>
      <c r="R32" s="304" t="e">
        <f>IF(AND('Mapa final'!#REF!="Baja",'Mapa final'!#REF!="Menor"),CONCATENATE("R",'Mapa final'!#REF!),"")</f>
        <v>#REF!</v>
      </c>
      <c r="S32" s="304"/>
      <c r="T32" s="304" t="e">
        <f>IF(AND('Mapa final'!#REF!="Baja",'Mapa final'!#REF!="Menor"),CONCATENATE("R",'Mapa final'!#REF!),"")</f>
        <v>#REF!</v>
      </c>
      <c r="U32" s="305"/>
      <c r="V32" s="303" t="e">
        <f>IF(AND('Mapa final'!#REF!="Baja",'Mapa final'!#REF!="Moderado"),CONCATENATE("R",'Mapa final'!#REF!),"")</f>
        <v>#REF!</v>
      </c>
      <c r="W32" s="304"/>
      <c r="X32" s="304" t="e">
        <f>IF(AND('Mapa final'!#REF!="Baja",'Mapa final'!#REF!="Moderado"),CONCATENATE("R",'Mapa final'!#REF!),"")</f>
        <v>#REF!</v>
      </c>
      <c r="Y32" s="304"/>
      <c r="Z32" s="304" t="e">
        <f>IF(AND('Mapa final'!#REF!="Baja",'Mapa final'!#REF!="Moderado"),CONCATENATE("R",'Mapa final'!#REF!),"")</f>
        <v>#REF!</v>
      </c>
      <c r="AA32" s="305"/>
      <c r="AB32" s="287" t="e">
        <f>IF(AND('Mapa final'!#REF!="Baja",'Mapa final'!#REF!="Mayor"),CONCATENATE("R",'Mapa final'!#REF!),"")</f>
        <v>#REF!</v>
      </c>
      <c r="AC32" s="283"/>
      <c r="AD32" s="283" t="e">
        <f>IF(AND('Mapa final'!#REF!="Baja",'Mapa final'!#REF!="Mayor"),CONCATENATE("R",'Mapa final'!#REF!),"")</f>
        <v>#REF!</v>
      </c>
      <c r="AE32" s="283"/>
      <c r="AF32" s="283" t="e">
        <f>IF(AND('Mapa final'!#REF!="Baja",'Mapa final'!#REF!="Mayor"),CONCATENATE("R",'Mapa final'!#REF!),"")</f>
        <v>#REF!</v>
      </c>
      <c r="AG32" s="284"/>
      <c r="AH32" s="294" t="e">
        <f>IF(AND('Mapa final'!#REF!="Baja",'Mapa final'!#REF!="Catastrófico"),CONCATENATE("R",'Mapa final'!#REF!),"")</f>
        <v>#REF!</v>
      </c>
      <c r="AI32" s="295"/>
      <c r="AJ32" s="295" t="e">
        <f>IF(AND('Mapa final'!#REF!="Baja",'Mapa final'!#REF!="Catastrófico"),CONCATENATE("R",'Mapa final'!#REF!),"")</f>
        <v>#REF!</v>
      </c>
      <c r="AK32" s="295"/>
      <c r="AL32" s="295" t="e">
        <f>IF(AND('Mapa final'!#REF!="Baja",'Mapa final'!#REF!="Catastrófico"),CONCATENATE("R",'Mapa final'!#REF!),"")</f>
        <v>#REF!</v>
      </c>
      <c r="AM32" s="296"/>
      <c r="AN32" s="81"/>
      <c r="AO32" s="268"/>
      <c r="AP32" s="269"/>
      <c r="AQ32" s="269"/>
      <c r="AR32" s="269"/>
      <c r="AS32" s="269"/>
      <c r="AT32" s="27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1"/>
      <c r="AO33" s="268"/>
      <c r="AP33" s="269"/>
      <c r="AQ33" s="269"/>
      <c r="AR33" s="269"/>
      <c r="AS33" s="269"/>
      <c r="AT33" s="27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236"/>
      <c r="C34" s="236"/>
      <c r="D34" s="237"/>
      <c r="E34" s="277"/>
      <c r="F34" s="278"/>
      <c r="G34" s="278"/>
      <c r="H34" s="278"/>
      <c r="I34" s="278"/>
      <c r="J34" s="314" t="e">
        <f>IF(AND('Mapa final'!#REF!="Baja",'Mapa final'!#REF!="Leve"),CONCATENATE("R",'Mapa final'!#REF!),"")</f>
        <v>#REF!</v>
      </c>
      <c r="K34" s="312"/>
      <c r="L34" s="312" t="e">
        <f>IF(AND('Mapa final'!#REF!="Baja",'Mapa final'!#REF!="Leve"),CONCATENATE("R",'Mapa final'!#REF!),"")</f>
        <v>#REF!</v>
      </c>
      <c r="M34" s="312"/>
      <c r="N34" s="312" t="e">
        <f>IF(AND('Mapa final'!#REF!="Baja",'Mapa final'!#REF!="Leve"),CONCATENATE("R",'Mapa final'!#REF!),"")</f>
        <v>#REF!</v>
      </c>
      <c r="O34" s="313"/>
      <c r="P34" s="304" t="e">
        <f>IF(AND('Mapa final'!#REF!="Baja",'Mapa final'!#REF!="Menor"),CONCATENATE("R",'Mapa final'!#REF!),"")</f>
        <v>#REF!</v>
      </c>
      <c r="Q34" s="304"/>
      <c r="R34" s="304" t="e">
        <f>IF(AND('Mapa final'!#REF!="Baja",'Mapa final'!#REF!="Menor"),CONCATENATE("R",'Mapa final'!#REF!),"")</f>
        <v>#REF!</v>
      </c>
      <c r="S34" s="304"/>
      <c r="T34" s="304" t="e">
        <f>IF(AND('Mapa final'!#REF!="Baja",'Mapa final'!#REF!="Menor"),CONCATENATE("R",'Mapa final'!#REF!),"")</f>
        <v>#REF!</v>
      </c>
      <c r="U34" s="305"/>
      <c r="V34" s="303" t="e">
        <f>IF(AND('Mapa final'!#REF!="Baja",'Mapa final'!#REF!="Moderado"),CONCATENATE("R",'Mapa final'!#REF!),"")</f>
        <v>#REF!</v>
      </c>
      <c r="W34" s="304"/>
      <c r="X34" s="304" t="e">
        <f>IF(AND('Mapa final'!#REF!="Baja",'Mapa final'!#REF!="Moderado"),CONCATENATE("R",'Mapa final'!#REF!),"")</f>
        <v>#REF!</v>
      </c>
      <c r="Y34" s="304"/>
      <c r="Z34" s="304" t="e">
        <f>IF(AND('Mapa final'!#REF!="Baja",'Mapa final'!#REF!="Moderado"),CONCATENATE("R",'Mapa final'!#REF!),"")</f>
        <v>#REF!</v>
      </c>
      <c r="AA34" s="305"/>
      <c r="AB34" s="287" t="e">
        <f>IF(AND('Mapa final'!#REF!="Baja",'Mapa final'!#REF!="Mayor"),CONCATENATE("R",'Mapa final'!#REF!),"")</f>
        <v>#REF!</v>
      </c>
      <c r="AC34" s="283"/>
      <c r="AD34" s="283" t="e">
        <f>IF(AND('Mapa final'!#REF!="Baja",'Mapa final'!#REF!="Mayor"),CONCATENATE("R",'Mapa final'!#REF!),"")</f>
        <v>#REF!</v>
      </c>
      <c r="AE34" s="283"/>
      <c r="AF34" s="283" t="e">
        <f>IF(AND('Mapa final'!#REF!="Baja",'Mapa final'!#REF!="Mayor"),CONCATENATE("R",'Mapa final'!#REF!),"")</f>
        <v>#REF!</v>
      </c>
      <c r="AG34" s="284"/>
      <c r="AH34" s="294" t="e">
        <f>IF(AND('Mapa final'!#REF!="Baja",'Mapa final'!#REF!="Catastrófico"),CONCATENATE("R",'Mapa final'!#REF!),"")</f>
        <v>#REF!</v>
      </c>
      <c r="AI34" s="295"/>
      <c r="AJ34" s="295" t="e">
        <f>IF(AND('Mapa final'!#REF!="Baja",'Mapa final'!#REF!="Catastrófico"),CONCATENATE("R",'Mapa final'!#REF!),"")</f>
        <v>#REF!</v>
      </c>
      <c r="AK34" s="295"/>
      <c r="AL34" s="295" t="e">
        <f>IF(AND('Mapa final'!#REF!="Baja",'Mapa final'!#REF!="Catastrófico"),CONCATENATE("R",'Mapa final'!#REF!),"")</f>
        <v>#REF!</v>
      </c>
      <c r="AM34" s="296"/>
      <c r="AN34" s="81"/>
      <c r="AO34" s="268"/>
      <c r="AP34" s="269"/>
      <c r="AQ34" s="269"/>
      <c r="AR34" s="269"/>
      <c r="AS34" s="269"/>
      <c r="AT34" s="27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1"/>
      <c r="AO35" s="268"/>
      <c r="AP35" s="269"/>
      <c r="AQ35" s="269"/>
      <c r="AR35" s="269"/>
      <c r="AS35" s="269"/>
      <c r="AT35" s="270"/>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236"/>
      <c r="C36" s="236"/>
      <c r="D36" s="237"/>
      <c r="E36" s="277"/>
      <c r="F36" s="278"/>
      <c r="G36" s="278"/>
      <c r="H36" s="278"/>
      <c r="I36" s="278"/>
      <c r="J36" s="314" t="e">
        <f>IF(AND('Mapa final'!#REF!="Baja",'Mapa final'!#REF!="Leve"),CONCATENATE("R",'Mapa final'!#REF!),"")</f>
        <v>#REF!</v>
      </c>
      <c r="K36" s="312"/>
      <c r="L36" s="312" t="e">
        <f>IF(AND('Mapa final'!#REF!="Baja",'Mapa final'!#REF!="Leve"),CONCATENATE("R",'Mapa final'!#REF!),"")</f>
        <v>#REF!</v>
      </c>
      <c r="M36" s="312"/>
      <c r="N36" s="312" t="str">
        <f>IF(AND('Mapa final'!$K$19="Baja",'Mapa final'!$O$19="Leve"),CONCATENATE("R",'Mapa final'!$A$19),"")</f>
        <v/>
      </c>
      <c r="O36" s="313"/>
      <c r="P36" s="304" t="e">
        <f>IF(AND('Mapa final'!#REF!="Baja",'Mapa final'!#REF!="Menor"),CONCATENATE("R",'Mapa final'!#REF!),"")</f>
        <v>#REF!</v>
      </c>
      <c r="Q36" s="304"/>
      <c r="R36" s="304" t="e">
        <f>IF(AND('Mapa final'!#REF!="Baja",'Mapa final'!#REF!="Menor"),CONCATENATE("R",'Mapa final'!#REF!),"")</f>
        <v>#REF!</v>
      </c>
      <c r="S36" s="304"/>
      <c r="T36" s="304" t="str">
        <f>IF(AND('Mapa final'!$K$19="Baja",'Mapa final'!$O$19="Menor"),CONCATENATE("R",'Mapa final'!$A$19),"")</f>
        <v/>
      </c>
      <c r="U36" s="305"/>
      <c r="V36" s="303" t="e">
        <f>IF(AND('Mapa final'!#REF!="Baja",'Mapa final'!#REF!="Moderado"),CONCATENATE("R",'Mapa final'!#REF!),"")</f>
        <v>#REF!</v>
      </c>
      <c r="W36" s="304"/>
      <c r="X36" s="304" t="e">
        <f>IF(AND('Mapa final'!#REF!="Baja",'Mapa final'!#REF!="Moderado"),CONCATENATE("R",'Mapa final'!#REF!),"")</f>
        <v>#REF!</v>
      </c>
      <c r="Y36" s="304"/>
      <c r="Z36" s="304" t="str">
        <f>IF(AND('Mapa final'!$K$19="Baja",'Mapa final'!$O$19="Moderado"),CONCATENATE("R",'Mapa final'!$A$19),"")</f>
        <v/>
      </c>
      <c r="AA36" s="305"/>
      <c r="AB36" s="287" t="e">
        <f>IF(AND('Mapa final'!#REF!="Baja",'Mapa final'!#REF!="Mayor"),CONCATENATE("R",'Mapa final'!#REF!),"")</f>
        <v>#REF!</v>
      </c>
      <c r="AC36" s="283"/>
      <c r="AD36" s="283" t="e">
        <f>IF(AND('Mapa final'!#REF!="Baja",'Mapa final'!#REF!="Mayor"),CONCATENATE("R",'Mapa final'!#REF!),"")</f>
        <v>#REF!</v>
      </c>
      <c r="AE36" s="283"/>
      <c r="AF36" s="283" t="str">
        <f>IF(AND('Mapa final'!$K$19="Baja",'Mapa final'!$O$19="Mayor"),CONCATENATE("R",'Mapa final'!$A$19),"")</f>
        <v/>
      </c>
      <c r="AG36" s="284"/>
      <c r="AH36" s="294" t="e">
        <f>IF(AND('Mapa final'!#REF!="Baja",'Mapa final'!#REF!="Catastrófico"),CONCATENATE("R",'Mapa final'!#REF!),"")</f>
        <v>#REF!</v>
      </c>
      <c r="AI36" s="295"/>
      <c r="AJ36" s="295" t="e">
        <f>IF(AND('Mapa final'!#REF!="Baja",'Mapa final'!#REF!="Catastrófico"),CONCATENATE("R",'Mapa final'!#REF!),"")</f>
        <v>#REF!</v>
      </c>
      <c r="AK36" s="295"/>
      <c r="AL36" s="295" t="str">
        <f>IF(AND('Mapa final'!$K$19="Baja",'Mapa final'!$O$19="Catastrófico"),CONCATENATE("R",'Mapa final'!$A$19),"")</f>
        <v/>
      </c>
      <c r="AM36" s="296"/>
      <c r="AN36" s="81"/>
      <c r="AO36" s="268"/>
      <c r="AP36" s="269"/>
      <c r="AQ36" s="269"/>
      <c r="AR36" s="269"/>
      <c r="AS36" s="269"/>
      <c r="AT36" s="27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4.95" thickBot="1" x14ac:dyDescent="0.3">
      <c r="A37" s="81"/>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1"/>
      <c r="AO37" s="271"/>
      <c r="AP37" s="272"/>
      <c r="AQ37" s="272"/>
      <c r="AR37" s="272"/>
      <c r="AS37" s="272"/>
      <c r="AT37" s="27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236"/>
      <c r="C38" s="236"/>
      <c r="D38" s="237"/>
      <c r="E38" s="274" t="s">
        <v>105</v>
      </c>
      <c r="F38" s="275"/>
      <c r="G38" s="275"/>
      <c r="H38" s="275"/>
      <c r="I38" s="276"/>
      <c r="J38" s="318" t="str">
        <f ca="1">IF(AND('Mapa final'!$K$11="Muy Baja",'Mapa final'!$O$11="Leve"),CONCATENATE("R",'Mapa final'!$A$11),"")</f>
        <v/>
      </c>
      <c r="K38" s="319"/>
      <c r="L38" s="319" t="e">
        <f>IF(AND('Mapa final'!#REF!="Muy Baja",'Mapa final'!#REF!="Leve"),CONCATENATE("R",'Mapa final'!#REF!),"")</f>
        <v>#REF!</v>
      </c>
      <c r="M38" s="319"/>
      <c r="N38" s="319" t="str">
        <f ca="1">IF(AND('Mapa final'!$K$13="Muy Baja",'Mapa final'!$O$13="Leve"),CONCATENATE("R",'Mapa final'!$A$13),"")</f>
        <v/>
      </c>
      <c r="O38" s="320"/>
      <c r="P38" s="318" t="str">
        <f ca="1">IF(AND('Mapa final'!$K$11="Muy Baja",'Mapa final'!$O$11="Menor"),CONCATENATE("R",'Mapa final'!$A$11),"")</f>
        <v/>
      </c>
      <c r="Q38" s="319"/>
      <c r="R38" s="319" t="e">
        <f>IF(AND('Mapa final'!#REF!="Muy Baja",'Mapa final'!#REF!="Menor"),CONCATENATE("R",'Mapa final'!#REF!),"")</f>
        <v>#REF!</v>
      </c>
      <c r="S38" s="319"/>
      <c r="T38" s="319" t="str">
        <f ca="1">IF(AND('Mapa final'!$K$13="Muy Baja",'Mapa final'!$O$13="Menor"),CONCATENATE("R",'Mapa final'!$A$13),"")</f>
        <v/>
      </c>
      <c r="U38" s="320"/>
      <c r="V38" s="309" t="str">
        <f ca="1">IF(AND('Mapa final'!$K$11="Muy Baja",'Mapa final'!$O$11="Moderado"),CONCATENATE("R",'Mapa final'!$A$11),"")</f>
        <v/>
      </c>
      <c r="W38" s="310"/>
      <c r="X38" s="310" t="e">
        <f>IF(AND('Mapa final'!#REF!="Muy Baja",'Mapa final'!#REF!="Moderado"),CONCATENATE("R",'Mapa final'!#REF!),"")</f>
        <v>#REF!</v>
      </c>
      <c r="Y38" s="310"/>
      <c r="Z38" s="310" t="str">
        <f ca="1">IF(AND('Mapa final'!$K$13="Muy Baja",'Mapa final'!$O$13="Moderado"),CONCATENATE("R",'Mapa final'!$A$13),"")</f>
        <v/>
      </c>
      <c r="AA38" s="311"/>
      <c r="AB38" s="285" t="str">
        <f ca="1">IF(AND('Mapa final'!$K$11="Muy Baja",'Mapa final'!$O$11="Mayor"),CONCATENATE("R",'Mapa final'!$A$11),"")</f>
        <v/>
      </c>
      <c r="AC38" s="286"/>
      <c r="AD38" s="286" t="e">
        <f>IF(AND('Mapa final'!#REF!="Muy Baja",'Mapa final'!#REF!="Mayor"),CONCATENATE("R",'Mapa final'!#REF!),"")</f>
        <v>#REF!</v>
      </c>
      <c r="AE38" s="286"/>
      <c r="AF38" s="286" t="str">
        <f ca="1">IF(AND('Mapa final'!$K$13="Muy Baja",'Mapa final'!$O$13="Mayor"),CONCATENATE("R",'Mapa final'!$A$13),"")</f>
        <v/>
      </c>
      <c r="AG38" s="288"/>
      <c r="AH38" s="300" t="str">
        <f ca="1">IF(AND('Mapa final'!$K$11="Muy Baja",'Mapa final'!$O$11="Catastrófico"),CONCATENATE("R",'Mapa final'!$A$11),"")</f>
        <v/>
      </c>
      <c r="AI38" s="301"/>
      <c r="AJ38" s="301" t="e">
        <f>IF(AND('Mapa final'!#REF!="Muy Baja",'Mapa final'!#REF!="Catastrófico"),CONCATENATE("R",'Mapa final'!#REF!),"")</f>
        <v>#REF!</v>
      </c>
      <c r="AK38" s="301"/>
      <c r="AL38" s="301" t="str">
        <f ca="1">IF(AND('Mapa final'!$K$13="Muy Baja",'Mapa final'!$O$13="Catastrófico"),CONCATENATE("R",'Mapa final'!$A$13),"")</f>
        <v/>
      </c>
      <c r="AM38" s="302"/>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236"/>
      <c r="C40" s="236"/>
      <c r="D40" s="237"/>
      <c r="E40" s="277"/>
      <c r="F40" s="278"/>
      <c r="G40" s="278"/>
      <c r="H40" s="278"/>
      <c r="I40" s="279"/>
      <c r="J40" s="314" t="e">
        <f>IF(AND('Mapa final'!#REF!="Muy Baja",'Mapa final'!#REF!="Leve"),CONCATENATE("R",'Mapa final'!#REF!),"")</f>
        <v>#REF!</v>
      </c>
      <c r="K40" s="312"/>
      <c r="L40" s="312" t="e">
        <f>IF(AND('Mapa final'!#REF!="Muy Baja",'Mapa final'!#REF!="Leve"),CONCATENATE("R",'Mapa final'!#REF!),"")</f>
        <v>#REF!</v>
      </c>
      <c r="M40" s="312"/>
      <c r="N40" s="312" t="e">
        <f>IF(AND('Mapa final'!#REF!="Muy Baja",'Mapa final'!#REF!="Leve"),CONCATENATE("R",'Mapa final'!#REF!),"")</f>
        <v>#REF!</v>
      </c>
      <c r="O40" s="313"/>
      <c r="P40" s="314" t="e">
        <f>IF(AND('Mapa final'!#REF!="Muy Baja",'Mapa final'!#REF!="Menor"),CONCATENATE("R",'Mapa final'!#REF!),"")</f>
        <v>#REF!</v>
      </c>
      <c r="Q40" s="312"/>
      <c r="R40" s="312" t="e">
        <f>IF(AND('Mapa final'!#REF!="Muy Baja",'Mapa final'!#REF!="Menor"),CONCATENATE("R",'Mapa final'!#REF!),"")</f>
        <v>#REF!</v>
      </c>
      <c r="S40" s="312"/>
      <c r="T40" s="312" t="e">
        <f>IF(AND('Mapa final'!#REF!="Muy Baja",'Mapa final'!#REF!="Menor"),CONCATENATE("R",'Mapa final'!#REF!),"")</f>
        <v>#REF!</v>
      </c>
      <c r="U40" s="313"/>
      <c r="V40" s="303" t="e">
        <f>IF(AND('Mapa final'!#REF!="Muy Baja",'Mapa final'!#REF!="Moderado"),CONCATENATE("R",'Mapa final'!#REF!),"")</f>
        <v>#REF!</v>
      </c>
      <c r="W40" s="304"/>
      <c r="X40" s="304" t="e">
        <f>IF(AND('Mapa final'!#REF!="Muy Baja",'Mapa final'!#REF!="Moderado"),CONCATENATE("R",'Mapa final'!#REF!),"")</f>
        <v>#REF!</v>
      </c>
      <c r="Y40" s="304"/>
      <c r="Z40" s="304" t="e">
        <f>IF(AND('Mapa final'!#REF!="Muy Baja",'Mapa final'!#REF!="Moderado"),CONCATENATE("R",'Mapa final'!#REF!),"")</f>
        <v>#REF!</v>
      </c>
      <c r="AA40" s="305"/>
      <c r="AB40" s="287" t="e">
        <f>IF(AND('Mapa final'!#REF!="Muy Baja",'Mapa final'!#REF!="Mayor"),CONCATENATE("R",'Mapa final'!#REF!),"")</f>
        <v>#REF!</v>
      </c>
      <c r="AC40" s="283"/>
      <c r="AD40" s="283" t="e">
        <f>IF(AND('Mapa final'!#REF!="Muy Baja",'Mapa final'!#REF!="Mayor"),CONCATENATE("R",'Mapa final'!#REF!),"")</f>
        <v>#REF!</v>
      </c>
      <c r="AE40" s="283"/>
      <c r="AF40" s="283" t="e">
        <f>IF(AND('Mapa final'!#REF!="Muy Baja",'Mapa final'!#REF!="Mayor"),CONCATENATE("R",'Mapa final'!#REF!),"")</f>
        <v>#REF!</v>
      </c>
      <c r="AG40" s="284"/>
      <c r="AH40" s="294" t="e">
        <f>IF(AND('Mapa final'!#REF!="Muy Baja",'Mapa final'!#REF!="Catastrófico"),CONCATENATE("R",'Mapa final'!#REF!),"")</f>
        <v>#REF!</v>
      </c>
      <c r="AI40" s="295"/>
      <c r="AJ40" s="295" t="e">
        <f>IF(AND('Mapa final'!#REF!="Muy Baja",'Mapa final'!#REF!="Catastrófico"),CONCATENATE("R",'Mapa final'!#REF!),"")</f>
        <v>#REF!</v>
      </c>
      <c r="AK40" s="295"/>
      <c r="AL40" s="295" t="e">
        <f>IF(AND('Mapa final'!#REF!="Muy Baja",'Mapa final'!#REF!="Catastrófico"),CONCATENATE("R",'Mapa final'!#REF!),"")</f>
        <v>#REF!</v>
      </c>
      <c r="AM40" s="296"/>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236"/>
      <c r="C42" s="236"/>
      <c r="D42" s="237"/>
      <c r="E42" s="277"/>
      <c r="F42" s="278"/>
      <c r="G42" s="278"/>
      <c r="H42" s="278"/>
      <c r="I42" s="279"/>
      <c r="J42" s="314" t="e">
        <f>IF(AND('Mapa final'!#REF!="Muy Baja",'Mapa final'!#REF!="Leve"),CONCATENATE("R",'Mapa final'!#REF!),"")</f>
        <v>#REF!</v>
      </c>
      <c r="K42" s="312"/>
      <c r="L42" s="312" t="e">
        <f>IF(AND('Mapa final'!#REF!="Muy Baja",'Mapa final'!#REF!="Leve"),CONCATENATE("R",'Mapa final'!#REF!),"")</f>
        <v>#REF!</v>
      </c>
      <c r="M42" s="312"/>
      <c r="N42" s="312" t="e">
        <f>IF(AND('Mapa final'!#REF!="Muy Baja",'Mapa final'!#REF!="Leve"),CONCATENATE("R",'Mapa final'!#REF!),"")</f>
        <v>#REF!</v>
      </c>
      <c r="O42" s="313"/>
      <c r="P42" s="314" t="e">
        <f>IF(AND('Mapa final'!#REF!="Muy Baja",'Mapa final'!#REF!="Menor"),CONCATENATE("R",'Mapa final'!#REF!),"")</f>
        <v>#REF!</v>
      </c>
      <c r="Q42" s="312"/>
      <c r="R42" s="312" t="e">
        <f>IF(AND('Mapa final'!#REF!="Muy Baja",'Mapa final'!#REF!="Menor"),CONCATENATE("R",'Mapa final'!#REF!),"")</f>
        <v>#REF!</v>
      </c>
      <c r="S42" s="312"/>
      <c r="T42" s="312" t="e">
        <f>IF(AND('Mapa final'!#REF!="Muy Baja",'Mapa final'!#REF!="Menor"),CONCATENATE("R",'Mapa final'!#REF!),"")</f>
        <v>#REF!</v>
      </c>
      <c r="U42" s="313"/>
      <c r="V42" s="303" t="e">
        <f>IF(AND('Mapa final'!#REF!="Muy Baja",'Mapa final'!#REF!="Moderado"),CONCATENATE("R",'Mapa final'!#REF!),"")</f>
        <v>#REF!</v>
      </c>
      <c r="W42" s="304"/>
      <c r="X42" s="304" t="e">
        <f>IF(AND('Mapa final'!#REF!="Muy Baja",'Mapa final'!#REF!="Moderado"),CONCATENATE("R",'Mapa final'!#REF!),"")</f>
        <v>#REF!</v>
      </c>
      <c r="Y42" s="304"/>
      <c r="Z42" s="304" t="e">
        <f>IF(AND('Mapa final'!#REF!="Muy Baja",'Mapa final'!#REF!="Moderado"),CONCATENATE("R",'Mapa final'!#REF!),"")</f>
        <v>#REF!</v>
      </c>
      <c r="AA42" s="305"/>
      <c r="AB42" s="287" t="e">
        <f>IF(AND('Mapa final'!#REF!="Muy Baja",'Mapa final'!#REF!="Mayor"),CONCATENATE("R",'Mapa final'!#REF!),"")</f>
        <v>#REF!</v>
      </c>
      <c r="AC42" s="283"/>
      <c r="AD42" s="283" t="e">
        <f>IF(AND('Mapa final'!#REF!="Muy Baja",'Mapa final'!#REF!="Mayor"),CONCATENATE("R",'Mapa final'!#REF!),"")</f>
        <v>#REF!</v>
      </c>
      <c r="AE42" s="283"/>
      <c r="AF42" s="283" t="e">
        <f>IF(AND('Mapa final'!#REF!="Muy Baja",'Mapa final'!#REF!="Mayor"),CONCATENATE("R",'Mapa final'!#REF!),"")</f>
        <v>#REF!</v>
      </c>
      <c r="AG42" s="284"/>
      <c r="AH42" s="294" t="e">
        <f>IF(AND('Mapa final'!#REF!="Muy Baja",'Mapa final'!#REF!="Catastrófico"),CONCATENATE("R",'Mapa final'!#REF!),"")</f>
        <v>#REF!</v>
      </c>
      <c r="AI42" s="295"/>
      <c r="AJ42" s="295" t="e">
        <f>IF(AND('Mapa final'!#REF!="Muy Baja",'Mapa final'!#REF!="Catastrófico"),CONCATENATE("R",'Mapa final'!#REF!),"")</f>
        <v>#REF!</v>
      </c>
      <c r="AK42" s="295"/>
      <c r="AL42" s="295" t="e">
        <f>IF(AND('Mapa final'!#REF!="Muy Baja",'Mapa final'!#REF!="Catastrófico"),CONCATENATE("R",'Mapa final'!#REF!),"")</f>
        <v>#REF!</v>
      </c>
      <c r="AM42" s="296"/>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236"/>
      <c r="C44" s="236"/>
      <c r="D44" s="237"/>
      <c r="E44" s="277"/>
      <c r="F44" s="278"/>
      <c r="G44" s="278"/>
      <c r="H44" s="278"/>
      <c r="I44" s="279"/>
      <c r="J44" s="314" t="e">
        <f>IF(AND('Mapa final'!#REF!="Muy Baja",'Mapa final'!#REF!="Leve"),CONCATENATE("R",'Mapa final'!#REF!),"")</f>
        <v>#REF!</v>
      </c>
      <c r="K44" s="312"/>
      <c r="L44" s="312" t="e">
        <f>IF(AND('Mapa final'!#REF!="Muy Baja",'Mapa final'!#REF!="Leve"),CONCATENATE("R",'Mapa final'!#REF!),"")</f>
        <v>#REF!</v>
      </c>
      <c r="M44" s="312"/>
      <c r="N44" s="312" t="str">
        <f>IF(AND('Mapa final'!$K$19="Muy Baja",'Mapa final'!$O$19="Leve"),CONCATENATE("R",'Mapa final'!$A$19),"")</f>
        <v/>
      </c>
      <c r="O44" s="313"/>
      <c r="P44" s="314" t="e">
        <f>IF(AND('Mapa final'!#REF!="Muy Baja",'Mapa final'!#REF!="Menor"),CONCATENATE("R",'Mapa final'!#REF!),"")</f>
        <v>#REF!</v>
      </c>
      <c r="Q44" s="312"/>
      <c r="R44" s="312" t="e">
        <f>IF(AND('Mapa final'!#REF!="Muy Baja",'Mapa final'!#REF!="Menor"),CONCATENATE("R",'Mapa final'!#REF!),"")</f>
        <v>#REF!</v>
      </c>
      <c r="S44" s="312"/>
      <c r="T44" s="312" t="str">
        <f>IF(AND('Mapa final'!$K$19="Muy Baja",'Mapa final'!$O$19="Menor"),CONCATENATE("R",'Mapa final'!$A$19),"")</f>
        <v/>
      </c>
      <c r="U44" s="313"/>
      <c r="V44" s="303" t="e">
        <f>IF(AND('Mapa final'!#REF!="Muy Baja",'Mapa final'!#REF!="Moderado"),CONCATENATE("R",'Mapa final'!#REF!),"")</f>
        <v>#REF!</v>
      </c>
      <c r="W44" s="304"/>
      <c r="X44" s="304" t="e">
        <f>IF(AND('Mapa final'!#REF!="Muy Baja",'Mapa final'!#REF!="Moderado"),CONCATENATE("R",'Mapa final'!#REF!),"")</f>
        <v>#REF!</v>
      </c>
      <c r="Y44" s="304"/>
      <c r="Z44" s="304" t="str">
        <f>IF(AND('Mapa final'!$K$19="Muy Baja",'Mapa final'!$O$19="Moderado"),CONCATENATE("R",'Mapa final'!$A$19),"")</f>
        <v/>
      </c>
      <c r="AA44" s="305"/>
      <c r="AB44" s="287" t="e">
        <f>IF(AND('Mapa final'!#REF!="Muy Baja",'Mapa final'!#REF!="Mayor"),CONCATENATE("R",'Mapa final'!#REF!),"")</f>
        <v>#REF!</v>
      </c>
      <c r="AC44" s="283"/>
      <c r="AD44" s="283" t="e">
        <f>IF(AND('Mapa final'!#REF!="Muy Baja",'Mapa final'!#REF!="Mayor"),CONCATENATE("R",'Mapa final'!#REF!),"")</f>
        <v>#REF!</v>
      </c>
      <c r="AE44" s="283"/>
      <c r="AF44" s="283" t="str">
        <f>IF(AND('Mapa final'!$K$19="Muy Baja",'Mapa final'!$O$19="Mayor"),CONCATENATE("R",'Mapa final'!$A$19),"")</f>
        <v/>
      </c>
      <c r="AG44" s="284"/>
      <c r="AH44" s="294" t="e">
        <f>IF(AND('Mapa final'!#REF!="Muy Baja",'Mapa final'!#REF!="Catastrófico"),CONCATENATE("R",'Mapa final'!#REF!),"")</f>
        <v>#REF!</v>
      </c>
      <c r="AI44" s="295"/>
      <c r="AJ44" s="295" t="e">
        <f>IF(AND('Mapa final'!#REF!="Muy Baja",'Mapa final'!#REF!="Catastrófico"),CONCATENATE("R",'Mapa final'!#REF!),"")</f>
        <v>#REF!</v>
      </c>
      <c r="AK44" s="295"/>
      <c r="AL44" s="295" t="str">
        <f>IF(AND('Mapa final'!$K$19="Muy Baja",'Mapa final'!$O$19="Catastrófico"),CONCATENATE("R",'Mapa final'!$A$19),"")</f>
        <v/>
      </c>
      <c r="AM44" s="296"/>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4.95" thickBot="1" x14ac:dyDescent="0.3">
      <c r="A45" s="81"/>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274" t="s">
        <v>104</v>
      </c>
      <c r="K46" s="275"/>
      <c r="L46" s="275"/>
      <c r="M46" s="275"/>
      <c r="N46" s="275"/>
      <c r="O46" s="276"/>
      <c r="P46" s="274" t="s">
        <v>103</v>
      </c>
      <c r="Q46" s="275"/>
      <c r="R46" s="275"/>
      <c r="S46" s="275"/>
      <c r="T46" s="275"/>
      <c r="U46" s="276"/>
      <c r="V46" s="274" t="s">
        <v>102</v>
      </c>
      <c r="W46" s="275"/>
      <c r="X46" s="275"/>
      <c r="Y46" s="275"/>
      <c r="Z46" s="275"/>
      <c r="AA46" s="276"/>
      <c r="AB46" s="274" t="s">
        <v>101</v>
      </c>
      <c r="AC46" s="290"/>
      <c r="AD46" s="275"/>
      <c r="AE46" s="275"/>
      <c r="AF46" s="275"/>
      <c r="AG46" s="276"/>
      <c r="AH46" s="274" t="s">
        <v>100</v>
      </c>
      <c r="AI46" s="275"/>
      <c r="AJ46" s="275"/>
      <c r="AK46" s="275"/>
      <c r="AL46" s="275"/>
      <c r="AM46" s="276"/>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4.95" thickBot="1" x14ac:dyDescent="0.3">
      <c r="A51" s="81"/>
      <c r="B51" s="81"/>
      <c r="C51" s="81"/>
      <c r="D51" s="81"/>
      <c r="E51" s="81"/>
      <c r="F51" s="81"/>
      <c r="G51" s="81"/>
      <c r="H51" s="81"/>
      <c r="I51" s="81"/>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4.95" customHeight="1" x14ac:dyDescent="0.25">
      <c r="A53" s="81"/>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4.95" customHeight="1" x14ac:dyDescent="0.25">
      <c r="A54" s="8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2" sqref="B2:I4"/>
    </sheetView>
  </sheetViews>
  <sheetFormatPr baseColWidth="10" defaultRowHeight="14.3" x14ac:dyDescent="0.25"/>
  <cols>
    <col min="2" max="18" width="5.625" customWidth="1"/>
    <col min="19" max="19" width="8.375" customWidth="1"/>
    <col min="20" max="23" width="5.625" customWidth="1"/>
    <col min="24" max="24" width="8.375" customWidth="1"/>
    <col min="25" max="26" width="5.625" customWidth="1"/>
    <col min="27" max="27" width="10.625" customWidth="1"/>
    <col min="28" max="28" width="5.625" customWidth="1"/>
    <col min="29" max="29" width="7.375" customWidth="1"/>
    <col min="30" max="33" width="5.625" customWidth="1"/>
    <col min="34" max="34" width="8.375" customWidth="1"/>
    <col min="35" max="39" width="5.625" customWidth="1"/>
    <col min="41" max="46" width="5.62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347" t="s">
        <v>142</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 customHeight="1" x14ac:dyDescent="0.25">
      <c r="A3" s="81"/>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4.95" customHeight="1" x14ac:dyDescent="0.25">
      <c r="A4" s="81"/>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4.9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4.95" customHeight="1" x14ac:dyDescent="0.3">
      <c r="A6" s="81"/>
      <c r="B6" s="236" t="s">
        <v>3</v>
      </c>
      <c r="C6" s="236"/>
      <c r="D6" s="237"/>
      <c r="E6" s="331" t="s">
        <v>108</v>
      </c>
      <c r="F6" s="332"/>
      <c r="G6" s="332"/>
      <c r="H6" s="332"/>
      <c r="I6" s="349"/>
      <c r="J6" s="44" t="str">
        <f ca="1">IF(AND('Mapa final'!$AB$11="Muy Alta",'Mapa final'!$AD$11="Leve"),CONCATENATE("R1C",'Mapa final'!$R$11),"")</f>
        <v/>
      </c>
      <c r="K6" s="45" t="str">
        <f ca="1">IF(AND('Mapa final'!$AB$12="Muy Alta",'Mapa final'!$AD$12="Leve"),CONCATENATE("R1C",'Mapa final'!$R$12),"")</f>
        <v/>
      </c>
      <c r="L6" s="45" t="e">
        <f>IF(AND('Mapa final'!#REF!="Muy Alta",'Mapa final'!#REF!="Leve"),CONCATENATE("R1C",'Mapa final'!#REF!),"")</f>
        <v>#REF!</v>
      </c>
      <c r="M6" s="45" t="e">
        <f>IF(AND('Mapa final'!#REF!="Muy Alta",'Mapa final'!#REF!="Leve"),CONCATENATE("R1C",'Mapa final'!#REF!),"")</f>
        <v>#REF!</v>
      </c>
      <c r="N6" s="45" t="e">
        <f>IF(AND('Mapa final'!#REF!="Muy Alta",'Mapa final'!#REF!="Leve"),CONCATENATE("R1C",'Mapa final'!#REF!),"")</f>
        <v>#REF!</v>
      </c>
      <c r="O6" s="46" t="e">
        <f>IF(AND('Mapa final'!#REF!="Muy Alta",'Mapa final'!#REF!="Leve"),CONCATENATE("R1C",'Mapa final'!#REF!),"")</f>
        <v>#REF!</v>
      </c>
      <c r="P6" s="44" t="str">
        <f ca="1">IF(AND('Mapa final'!$AB$11="Muy Alta",'Mapa final'!$AD$11="Menor"),CONCATENATE("R1C",'Mapa final'!$R$11),"")</f>
        <v/>
      </c>
      <c r="Q6" s="45" t="str">
        <f ca="1">IF(AND('Mapa final'!$AB$12="Muy Alta",'Mapa final'!$AD$12="Menor"),CONCATENATE("R1C",'Mapa final'!$R$12),"")</f>
        <v/>
      </c>
      <c r="R6" s="45" t="e">
        <f>IF(AND('Mapa final'!#REF!="Muy Alta",'Mapa final'!#REF!="Menor"),CONCATENATE("R1C",'Mapa final'!#REF!),"")</f>
        <v>#REF!</v>
      </c>
      <c r="S6" s="45" t="e">
        <f>IF(AND('Mapa final'!#REF!="Muy Alta",'Mapa final'!#REF!="Menor"),CONCATENATE("R1C",'Mapa final'!#REF!),"")</f>
        <v>#REF!</v>
      </c>
      <c r="T6" s="45" t="e">
        <f>IF(AND('Mapa final'!#REF!="Muy Alta",'Mapa final'!#REF!="Menor"),CONCATENATE("R1C",'Mapa final'!#REF!),"")</f>
        <v>#REF!</v>
      </c>
      <c r="U6" s="46" t="e">
        <f>IF(AND('Mapa final'!#REF!="Muy Alta",'Mapa final'!#REF!="Menor"),CONCATENATE("R1C",'Mapa final'!#REF!),"")</f>
        <v>#REF!</v>
      </c>
      <c r="V6" s="44" t="str">
        <f ca="1">IF(AND('Mapa final'!$AB$11="Muy Alta",'Mapa final'!$AD$11="Moderado"),CONCATENATE("R1C",'Mapa final'!$R$11),"")</f>
        <v/>
      </c>
      <c r="W6" s="45" t="str">
        <f ca="1">IF(AND('Mapa final'!$AB$12="Muy Alta",'Mapa final'!$AD$12="Moderado"),CONCATENATE("R1C",'Mapa final'!$R$12),"")</f>
        <v/>
      </c>
      <c r="X6" s="45" t="e">
        <f>IF(AND('Mapa final'!#REF!="Muy Alta",'Mapa final'!#REF!="Moderado"),CONCATENATE("R1C",'Mapa final'!#REF!),"")</f>
        <v>#REF!</v>
      </c>
      <c r="Y6" s="45" t="e">
        <f>IF(AND('Mapa final'!#REF!="Muy Alta",'Mapa final'!#REF!="Moderado"),CONCATENATE("R1C",'Mapa final'!#REF!),"")</f>
        <v>#REF!</v>
      </c>
      <c r="Z6" s="45" t="e">
        <f>IF(AND('Mapa final'!#REF!="Muy Alta",'Mapa final'!#REF!="Moderado"),CONCATENATE("R1C",'Mapa final'!#REF!),"")</f>
        <v>#REF!</v>
      </c>
      <c r="AA6" s="46" t="e">
        <f>IF(AND('Mapa final'!#REF!="Muy Alta",'Mapa final'!#REF!="Moderado"),CONCATENATE("R1C",'Mapa final'!#REF!),"")</f>
        <v>#REF!</v>
      </c>
      <c r="AB6" s="44" t="str">
        <f ca="1">IF(AND('Mapa final'!$AB$11="Muy Alta",'Mapa final'!$AD$11="Mayor"),CONCATENATE("R1C",'Mapa final'!$R$11),"")</f>
        <v/>
      </c>
      <c r="AC6" s="45" t="str">
        <f ca="1">IF(AND('Mapa final'!$AB$12="Muy Alta",'Mapa final'!$AD$12="Mayor"),CONCATENATE("R1C",'Mapa final'!$R$12),"")</f>
        <v/>
      </c>
      <c r="AD6" s="45" t="e">
        <f>IF(AND('Mapa final'!#REF!="Muy Alta",'Mapa final'!#REF!="Mayor"),CONCATENATE("R1C",'Mapa final'!#REF!),"")</f>
        <v>#REF!</v>
      </c>
      <c r="AE6" s="45" t="e">
        <f>IF(AND('Mapa final'!#REF!="Muy Alta",'Mapa final'!#REF!="Mayor"),CONCATENATE("R1C",'Mapa final'!#REF!),"")</f>
        <v>#REF!</v>
      </c>
      <c r="AF6" s="45" t="e">
        <f>IF(AND('Mapa final'!#REF!="Muy Alta",'Mapa final'!#REF!="Mayor"),CONCATENATE("R1C",'Mapa final'!#REF!),"")</f>
        <v>#REF!</v>
      </c>
      <c r="AG6" s="46" t="e">
        <f>IF(AND('Mapa final'!#REF!="Muy Alta",'Mapa final'!#REF!="Mayor"),CONCATENATE("R1C",'Mapa final'!#REF!),"")</f>
        <v>#REF!</v>
      </c>
      <c r="AH6" s="47" t="str">
        <f ca="1">IF(AND('Mapa final'!$AB$11="Muy Alta",'Mapa final'!$AD$11="Catastrófico"),CONCATENATE("R1C",'Mapa final'!$R$11),"")</f>
        <v/>
      </c>
      <c r="AI6" s="48" t="str">
        <f ca="1">IF(AND('Mapa final'!$AB$12="Muy Alta",'Mapa final'!$AD$12="Catastrófico"),CONCATENATE("R1C",'Mapa final'!$R$12),"")</f>
        <v/>
      </c>
      <c r="AJ6" s="48" t="e">
        <f>IF(AND('Mapa final'!#REF!="Muy Alta",'Mapa final'!#REF!="Catastrófico"),CONCATENATE("R1C",'Mapa final'!#REF!),"")</f>
        <v>#REF!</v>
      </c>
      <c r="AK6" s="48" t="e">
        <f>IF(AND('Mapa final'!#REF!="Muy Alta",'Mapa final'!#REF!="Catastrófico"),CONCATENATE("R1C",'Mapa final'!#REF!),"")</f>
        <v>#REF!</v>
      </c>
      <c r="AL6" s="48" t="e">
        <f>IF(AND('Mapa final'!#REF!="Muy Alta",'Mapa final'!#REF!="Catastrófico"),CONCATENATE("R1C",'Mapa final'!#REF!),"")</f>
        <v>#REF!</v>
      </c>
      <c r="AM6" s="49" t="e">
        <f>IF(AND('Mapa final'!#REF!="Muy Alta",'Mapa final'!#REF!="Catastrófico"),CONCATENATE("R1C",'Mapa final'!#REF!),"")</f>
        <v>#REF!</v>
      </c>
      <c r="AN6" s="81"/>
      <c r="AO6" s="338" t="s">
        <v>76</v>
      </c>
      <c r="AP6" s="339"/>
      <c r="AQ6" s="339"/>
      <c r="AR6" s="339"/>
      <c r="AS6" s="339"/>
      <c r="AT6" s="34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4.95" customHeight="1" x14ac:dyDescent="0.3">
      <c r="A7" s="81"/>
      <c r="B7" s="236"/>
      <c r="C7" s="236"/>
      <c r="D7" s="237"/>
      <c r="E7" s="335"/>
      <c r="F7" s="334"/>
      <c r="G7" s="334"/>
      <c r="H7" s="334"/>
      <c r="I7" s="350"/>
      <c r="J7" s="50" t="e">
        <f>IF(AND('Mapa final'!#REF!="Muy Alta",'Mapa final'!#REF!="Leve"),CONCATENATE("R2C",'Mapa final'!#REF!),"")</f>
        <v>#REF!</v>
      </c>
      <c r="K7" s="51" t="e">
        <f>IF(AND('Mapa final'!#REF!="Muy Alta",'Mapa final'!#REF!="Leve"),CONCATENATE("R2C",'Mapa final'!#REF!),"")</f>
        <v>#REF!</v>
      </c>
      <c r="L7" s="51" t="e">
        <f>IF(AND('Mapa final'!#REF!="Muy Alta",'Mapa final'!#REF!="Leve"),CONCATENATE("R2C",'Mapa final'!#REF!),"")</f>
        <v>#REF!</v>
      </c>
      <c r="M7" s="51" t="e">
        <f>IF(AND('Mapa final'!#REF!="Muy Alta",'Mapa final'!#REF!="Leve"),CONCATENATE("R2C",'Mapa final'!#REF!),"")</f>
        <v>#REF!</v>
      </c>
      <c r="N7" s="51" t="e">
        <f>IF(AND('Mapa final'!#REF!="Muy Alta",'Mapa final'!#REF!="Leve"),CONCATENATE("R2C",'Mapa final'!#REF!),"")</f>
        <v>#REF!</v>
      </c>
      <c r="O7" s="52" t="e">
        <f>IF(AND('Mapa final'!#REF!="Muy Alta",'Mapa final'!#REF!="Leve"),CONCATENATE("R2C",'Mapa final'!#REF!),"")</f>
        <v>#REF!</v>
      </c>
      <c r="P7" s="50" t="e">
        <f>IF(AND('Mapa final'!#REF!="Muy Alta",'Mapa final'!#REF!="Menor"),CONCATENATE("R2C",'Mapa final'!#REF!),"")</f>
        <v>#REF!</v>
      </c>
      <c r="Q7" s="51" t="e">
        <f>IF(AND('Mapa final'!#REF!="Muy Alta",'Mapa final'!#REF!="Menor"),CONCATENATE("R2C",'Mapa final'!#REF!),"")</f>
        <v>#REF!</v>
      </c>
      <c r="R7" s="51" t="e">
        <f>IF(AND('Mapa final'!#REF!="Muy Alta",'Mapa final'!#REF!="Menor"),CONCATENATE("R2C",'Mapa final'!#REF!),"")</f>
        <v>#REF!</v>
      </c>
      <c r="S7" s="51" t="e">
        <f>IF(AND('Mapa final'!#REF!="Muy Alta",'Mapa final'!#REF!="Menor"),CONCATENATE("R2C",'Mapa final'!#REF!),"")</f>
        <v>#REF!</v>
      </c>
      <c r="T7" s="51" t="e">
        <f>IF(AND('Mapa final'!#REF!="Muy Alta",'Mapa final'!#REF!="Menor"),CONCATENATE("R2C",'Mapa final'!#REF!),"")</f>
        <v>#REF!</v>
      </c>
      <c r="U7" s="52" t="e">
        <f>IF(AND('Mapa final'!#REF!="Muy Alta",'Mapa final'!#REF!="Menor"),CONCATENATE("R2C",'Mapa final'!#REF!),"")</f>
        <v>#REF!</v>
      </c>
      <c r="V7" s="50" t="e">
        <f>IF(AND('Mapa final'!#REF!="Muy Alta",'Mapa final'!#REF!="Moderado"),CONCATENATE("R2C",'Mapa final'!#REF!),"")</f>
        <v>#REF!</v>
      </c>
      <c r="W7" s="51" t="e">
        <f>IF(AND('Mapa final'!#REF!="Muy Alta",'Mapa final'!#REF!="Moderado"),CONCATENATE("R2C",'Mapa final'!#REF!),"")</f>
        <v>#REF!</v>
      </c>
      <c r="X7" s="51" t="e">
        <f>IF(AND('Mapa final'!#REF!="Muy Alta",'Mapa final'!#REF!="Moderado"),CONCATENATE("R2C",'Mapa final'!#REF!),"")</f>
        <v>#REF!</v>
      </c>
      <c r="Y7" s="51" t="e">
        <f>IF(AND('Mapa final'!#REF!="Muy Alta",'Mapa final'!#REF!="Moderado"),CONCATENATE("R2C",'Mapa final'!#REF!),"")</f>
        <v>#REF!</v>
      </c>
      <c r="Z7" s="51" t="e">
        <f>IF(AND('Mapa final'!#REF!="Muy Alta",'Mapa final'!#REF!="Moderado"),CONCATENATE("R2C",'Mapa final'!#REF!),"")</f>
        <v>#REF!</v>
      </c>
      <c r="AA7" s="52" t="e">
        <f>IF(AND('Mapa final'!#REF!="Muy Alta",'Mapa final'!#REF!="Moderado"),CONCATENATE("R2C",'Mapa final'!#REF!),"")</f>
        <v>#REF!</v>
      </c>
      <c r="AB7" s="50" t="e">
        <f>IF(AND('Mapa final'!#REF!="Muy Alta",'Mapa final'!#REF!="Mayor"),CONCATENATE("R2C",'Mapa final'!#REF!),"")</f>
        <v>#REF!</v>
      </c>
      <c r="AC7" s="51" t="e">
        <f>IF(AND('Mapa final'!#REF!="Muy Alta",'Mapa final'!#REF!="Mayor"),CONCATENATE("R2C",'Mapa final'!#REF!),"")</f>
        <v>#REF!</v>
      </c>
      <c r="AD7" s="51" t="e">
        <f>IF(AND('Mapa final'!#REF!="Muy Alta",'Mapa final'!#REF!="Mayor"),CONCATENATE("R2C",'Mapa final'!#REF!),"")</f>
        <v>#REF!</v>
      </c>
      <c r="AE7" s="51" t="e">
        <f>IF(AND('Mapa final'!#REF!="Muy Alta",'Mapa final'!#REF!="Mayor"),CONCATENATE("R2C",'Mapa final'!#REF!),"")</f>
        <v>#REF!</v>
      </c>
      <c r="AF7" s="51" t="e">
        <f>IF(AND('Mapa final'!#REF!="Muy Alta",'Mapa final'!#REF!="Mayor"),CONCATENATE("R2C",'Mapa final'!#REF!),"")</f>
        <v>#REF!</v>
      </c>
      <c r="AG7" s="52" t="e">
        <f>IF(AND('Mapa final'!#REF!="Muy Alta",'Mapa final'!#REF!="Mayor"),CONCATENATE("R2C",'Mapa final'!#REF!),"")</f>
        <v>#REF!</v>
      </c>
      <c r="AH7" s="53" t="e">
        <f>IF(AND('Mapa final'!#REF!="Muy Alta",'Mapa final'!#REF!="Catastrófico"),CONCATENATE("R2C",'Mapa final'!#REF!),"")</f>
        <v>#REF!</v>
      </c>
      <c r="AI7" s="54" t="e">
        <f>IF(AND('Mapa final'!#REF!="Muy Alta",'Mapa final'!#REF!="Catastrófico"),CONCATENATE("R2C",'Mapa final'!#REF!),"")</f>
        <v>#REF!</v>
      </c>
      <c r="AJ7" s="54" t="e">
        <f>IF(AND('Mapa final'!#REF!="Muy Alta",'Mapa final'!#REF!="Catastrófico"),CONCATENATE("R2C",'Mapa final'!#REF!),"")</f>
        <v>#REF!</v>
      </c>
      <c r="AK7" s="54" t="e">
        <f>IF(AND('Mapa final'!#REF!="Muy Alta",'Mapa final'!#REF!="Catastrófico"),CONCATENATE("R2C",'Mapa final'!#REF!),"")</f>
        <v>#REF!</v>
      </c>
      <c r="AL7" s="54" t="e">
        <f>IF(AND('Mapa final'!#REF!="Muy Alta",'Mapa final'!#REF!="Catastrófico"),CONCATENATE("R2C",'Mapa final'!#REF!),"")</f>
        <v>#REF!</v>
      </c>
      <c r="AM7" s="55" t="e">
        <f>IF(AND('Mapa final'!#REF!="Muy Alta",'Mapa final'!#REF!="Catastrófico"),CONCATENATE("R2C",'Mapa final'!#REF!),"")</f>
        <v>#REF!</v>
      </c>
      <c r="AN7" s="81"/>
      <c r="AO7" s="341"/>
      <c r="AP7" s="342"/>
      <c r="AQ7" s="342"/>
      <c r="AR7" s="342"/>
      <c r="AS7" s="342"/>
      <c r="AT7" s="343"/>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4.95" customHeight="1" x14ac:dyDescent="0.3">
      <c r="A8" s="81"/>
      <c r="B8" s="236"/>
      <c r="C8" s="236"/>
      <c r="D8" s="237"/>
      <c r="E8" s="335"/>
      <c r="F8" s="334"/>
      <c r="G8" s="334"/>
      <c r="H8" s="334"/>
      <c r="I8" s="350"/>
      <c r="J8" s="50" t="str">
        <f ca="1">IF(AND('Mapa final'!$AB$13="Muy Alta",'Mapa final'!$AD$13="Leve"),CONCATENATE("R3C",'Mapa final'!$R$13),"")</f>
        <v/>
      </c>
      <c r="K8" s="51" t="str">
        <f ca="1">IF(AND('Mapa final'!$AB$14="Muy Alta",'Mapa final'!$AD$14="Leve"),CONCATENATE("R3C",'Mapa final'!$R$14),"")</f>
        <v/>
      </c>
      <c r="L8" s="51" t="e">
        <f>IF(AND('Mapa final'!#REF!="Muy Alta",'Mapa final'!#REF!="Leve"),CONCATENATE("R3C",'Mapa final'!#REF!),"")</f>
        <v>#REF!</v>
      </c>
      <c r="M8" s="51" t="e">
        <f>IF(AND('Mapa final'!#REF!="Muy Alta",'Mapa final'!#REF!="Leve"),CONCATENATE("R3C",'Mapa final'!#REF!),"")</f>
        <v>#REF!</v>
      </c>
      <c r="N8" s="51" t="e">
        <f>IF(AND('Mapa final'!#REF!="Muy Alta",'Mapa final'!#REF!="Leve"),CONCATENATE("R3C",'Mapa final'!#REF!),"")</f>
        <v>#REF!</v>
      </c>
      <c r="O8" s="52" t="e">
        <f>IF(AND('Mapa final'!#REF!="Muy Alta",'Mapa final'!#REF!="Leve"),CONCATENATE("R3C",'Mapa final'!#REF!),"")</f>
        <v>#REF!</v>
      </c>
      <c r="P8" s="50" t="str">
        <f ca="1">IF(AND('Mapa final'!$AB$13="Muy Alta",'Mapa final'!$AD$13="Menor"),CONCATENATE("R3C",'Mapa final'!$R$13),"")</f>
        <v/>
      </c>
      <c r="Q8" s="51" t="str">
        <f ca="1">IF(AND('Mapa final'!$AB$14="Muy Alta",'Mapa final'!$AD$14="Menor"),CONCATENATE("R3C",'Mapa final'!$R$14),"")</f>
        <v/>
      </c>
      <c r="R8" s="51" t="e">
        <f>IF(AND('Mapa final'!#REF!="Muy Alta",'Mapa final'!#REF!="Menor"),CONCATENATE("R3C",'Mapa final'!#REF!),"")</f>
        <v>#REF!</v>
      </c>
      <c r="S8" s="51" t="e">
        <f>IF(AND('Mapa final'!#REF!="Muy Alta",'Mapa final'!#REF!="Menor"),CONCATENATE("R3C",'Mapa final'!#REF!),"")</f>
        <v>#REF!</v>
      </c>
      <c r="T8" s="51" t="e">
        <f>IF(AND('Mapa final'!#REF!="Muy Alta",'Mapa final'!#REF!="Menor"),CONCATENATE("R3C",'Mapa final'!#REF!),"")</f>
        <v>#REF!</v>
      </c>
      <c r="U8" s="52" t="e">
        <f>IF(AND('Mapa final'!#REF!="Muy Alta",'Mapa final'!#REF!="Menor"),CONCATENATE("R3C",'Mapa final'!#REF!),"")</f>
        <v>#REF!</v>
      </c>
      <c r="V8" s="50" t="str">
        <f ca="1">IF(AND('Mapa final'!$AB$13="Muy Alta",'Mapa final'!$AD$13="Moderado"),CONCATENATE("R3C",'Mapa final'!$R$13),"")</f>
        <v/>
      </c>
      <c r="W8" s="51" t="str">
        <f ca="1">IF(AND('Mapa final'!$AB$14="Muy Alta",'Mapa final'!$AD$14="Moderado"),CONCATENATE("R3C",'Mapa final'!$R$14),"")</f>
        <v/>
      </c>
      <c r="X8" s="51" t="e">
        <f>IF(AND('Mapa final'!#REF!="Muy Alta",'Mapa final'!#REF!="Moderado"),CONCATENATE("R3C",'Mapa final'!#REF!),"")</f>
        <v>#REF!</v>
      </c>
      <c r="Y8" s="51" t="e">
        <f>IF(AND('Mapa final'!#REF!="Muy Alta",'Mapa final'!#REF!="Moderado"),CONCATENATE("R3C",'Mapa final'!#REF!),"")</f>
        <v>#REF!</v>
      </c>
      <c r="Z8" s="51" t="e">
        <f>IF(AND('Mapa final'!#REF!="Muy Alta",'Mapa final'!#REF!="Moderado"),CONCATENATE("R3C",'Mapa final'!#REF!),"")</f>
        <v>#REF!</v>
      </c>
      <c r="AA8" s="52" t="e">
        <f>IF(AND('Mapa final'!#REF!="Muy Alta",'Mapa final'!#REF!="Moderado"),CONCATENATE("R3C",'Mapa final'!#REF!),"")</f>
        <v>#REF!</v>
      </c>
      <c r="AB8" s="50" t="str">
        <f ca="1">IF(AND('Mapa final'!$AB$13="Muy Alta",'Mapa final'!$AD$13="Mayor"),CONCATENATE("R3C",'Mapa final'!$R$13),"")</f>
        <v/>
      </c>
      <c r="AC8" s="51" t="str">
        <f ca="1">IF(AND('Mapa final'!$AB$14="Muy Alta",'Mapa final'!$AD$14="Mayor"),CONCATENATE("R3C",'Mapa final'!$R$14),"")</f>
        <v/>
      </c>
      <c r="AD8" s="51" t="e">
        <f>IF(AND('Mapa final'!#REF!="Muy Alta",'Mapa final'!#REF!="Mayor"),CONCATENATE("R3C",'Mapa final'!#REF!),"")</f>
        <v>#REF!</v>
      </c>
      <c r="AE8" s="51" t="e">
        <f>IF(AND('Mapa final'!#REF!="Muy Alta",'Mapa final'!#REF!="Mayor"),CONCATENATE("R3C",'Mapa final'!#REF!),"")</f>
        <v>#REF!</v>
      </c>
      <c r="AF8" s="51" t="e">
        <f>IF(AND('Mapa final'!#REF!="Muy Alta",'Mapa final'!#REF!="Mayor"),CONCATENATE("R3C",'Mapa final'!#REF!),"")</f>
        <v>#REF!</v>
      </c>
      <c r="AG8" s="52" t="e">
        <f>IF(AND('Mapa final'!#REF!="Muy Alta",'Mapa final'!#REF!="Mayor"),CONCATENATE("R3C",'Mapa final'!#REF!),"")</f>
        <v>#REF!</v>
      </c>
      <c r="AH8" s="53" t="str">
        <f ca="1">IF(AND('Mapa final'!$AB$13="Muy Alta",'Mapa final'!$AD$13="Catastrófico"),CONCATENATE("R3C",'Mapa final'!$R$13),"")</f>
        <v/>
      </c>
      <c r="AI8" s="54" t="str">
        <f ca="1">IF(AND('Mapa final'!$AB$14="Muy Alta",'Mapa final'!$AD$14="Catastrófico"),CONCATENATE("R3C",'Mapa final'!$R$14),"")</f>
        <v/>
      </c>
      <c r="AJ8" s="54" t="e">
        <f>IF(AND('Mapa final'!#REF!="Muy Alta",'Mapa final'!#REF!="Catastrófico"),CONCATENATE("R3C",'Mapa final'!#REF!),"")</f>
        <v>#REF!</v>
      </c>
      <c r="AK8" s="54" t="e">
        <f>IF(AND('Mapa final'!#REF!="Muy Alta",'Mapa final'!#REF!="Catastrófico"),CONCATENATE("R3C",'Mapa final'!#REF!),"")</f>
        <v>#REF!</v>
      </c>
      <c r="AL8" s="54" t="e">
        <f>IF(AND('Mapa final'!#REF!="Muy Alta",'Mapa final'!#REF!="Catastrófico"),CONCATENATE("R3C",'Mapa final'!#REF!),"")</f>
        <v>#REF!</v>
      </c>
      <c r="AM8" s="55" t="e">
        <f>IF(AND('Mapa final'!#REF!="Muy Alta",'Mapa final'!#REF!="Catastrófico"),CONCATENATE("R3C",'Mapa final'!#REF!),"")</f>
        <v>#REF!</v>
      </c>
      <c r="AN8" s="81"/>
      <c r="AO8" s="341"/>
      <c r="AP8" s="342"/>
      <c r="AQ8" s="342"/>
      <c r="AR8" s="342"/>
      <c r="AS8" s="342"/>
      <c r="AT8" s="343"/>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4.95" customHeight="1" x14ac:dyDescent="0.3">
      <c r="A9" s="81"/>
      <c r="B9" s="236"/>
      <c r="C9" s="236"/>
      <c r="D9" s="237"/>
      <c r="E9" s="335"/>
      <c r="F9" s="334"/>
      <c r="G9" s="334"/>
      <c r="H9" s="334"/>
      <c r="I9" s="350"/>
      <c r="J9" s="50" t="e">
        <f>IF(AND('Mapa final'!#REF!="Muy Alta",'Mapa final'!#REF!="Leve"),CONCATENATE("R4C",'Mapa final'!#REF!),"")</f>
        <v>#REF!</v>
      </c>
      <c r="K9" s="51" t="e">
        <f>IF(AND('Mapa final'!#REF!="Muy Alta",'Mapa final'!#REF!="Leve"),CONCATENATE("R4C",'Mapa final'!#REF!),"")</f>
        <v>#REF!</v>
      </c>
      <c r="L9" s="51" t="e">
        <f>IF(AND('Mapa final'!#REF!="Muy Alta",'Mapa final'!#REF!="Leve"),CONCATENATE("R4C",'Mapa final'!#REF!),"")</f>
        <v>#REF!</v>
      </c>
      <c r="M9" s="51" t="e">
        <f>IF(AND('Mapa final'!#REF!="Muy Alta",'Mapa final'!#REF!="Leve"),CONCATENATE("R4C",'Mapa final'!#REF!),"")</f>
        <v>#REF!</v>
      </c>
      <c r="N9" s="51" t="e">
        <f>IF(AND('Mapa final'!#REF!="Muy Alta",'Mapa final'!#REF!="Leve"),CONCATENATE("R4C",'Mapa final'!#REF!),"")</f>
        <v>#REF!</v>
      </c>
      <c r="O9" s="52" t="e">
        <f>IF(AND('Mapa final'!#REF!="Muy Alta",'Mapa final'!#REF!="Leve"),CONCATENATE("R4C",'Mapa final'!#REF!),"")</f>
        <v>#REF!</v>
      </c>
      <c r="P9" s="50" t="e">
        <f>IF(AND('Mapa final'!#REF!="Muy Alta",'Mapa final'!#REF!="Menor"),CONCATENATE("R4C",'Mapa final'!#REF!),"")</f>
        <v>#REF!</v>
      </c>
      <c r="Q9" s="51" t="e">
        <f>IF(AND('Mapa final'!#REF!="Muy Alta",'Mapa final'!#REF!="Menor"),CONCATENATE("R4C",'Mapa final'!#REF!),"")</f>
        <v>#REF!</v>
      </c>
      <c r="R9" s="51" t="e">
        <f>IF(AND('Mapa final'!#REF!="Muy Alta",'Mapa final'!#REF!="Menor"),CONCATENATE("R4C",'Mapa final'!#REF!),"")</f>
        <v>#REF!</v>
      </c>
      <c r="S9" s="51" t="e">
        <f>IF(AND('Mapa final'!#REF!="Muy Alta",'Mapa final'!#REF!="Menor"),CONCATENATE("R4C",'Mapa final'!#REF!),"")</f>
        <v>#REF!</v>
      </c>
      <c r="T9" s="51" t="e">
        <f>IF(AND('Mapa final'!#REF!="Muy Alta",'Mapa final'!#REF!="Menor"),CONCATENATE("R4C",'Mapa final'!#REF!),"")</f>
        <v>#REF!</v>
      </c>
      <c r="U9" s="52" t="e">
        <f>IF(AND('Mapa final'!#REF!="Muy Alta",'Mapa final'!#REF!="Menor"),CONCATENATE("R4C",'Mapa final'!#REF!),"")</f>
        <v>#REF!</v>
      </c>
      <c r="V9" s="50" t="e">
        <f>IF(AND('Mapa final'!#REF!="Muy Alta",'Mapa final'!#REF!="Moderado"),CONCATENATE("R4C",'Mapa final'!#REF!),"")</f>
        <v>#REF!</v>
      </c>
      <c r="W9" s="51" t="e">
        <f>IF(AND('Mapa final'!#REF!="Muy Alta",'Mapa final'!#REF!="Moderado"),CONCATENATE("R4C",'Mapa final'!#REF!),"")</f>
        <v>#REF!</v>
      </c>
      <c r="X9" s="51" t="e">
        <f>IF(AND('Mapa final'!#REF!="Muy Alta",'Mapa final'!#REF!="Moderado"),CONCATENATE("R4C",'Mapa final'!#REF!),"")</f>
        <v>#REF!</v>
      </c>
      <c r="Y9" s="51" t="e">
        <f>IF(AND('Mapa final'!#REF!="Muy Alta",'Mapa final'!#REF!="Moderado"),CONCATENATE("R4C",'Mapa final'!#REF!),"")</f>
        <v>#REF!</v>
      </c>
      <c r="Z9" s="51" t="e">
        <f>IF(AND('Mapa final'!#REF!="Muy Alta",'Mapa final'!#REF!="Moderado"),CONCATENATE("R4C",'Mapa final'!#REF!),"")</f>
        <v>#REF!</v>
      </c>
      <c r="AA9" s="52" t="e">
        <f>IF(AND('Mapa final'!#REF!="Muy Alta",'Mapa final'!#REF!="Moderado"),CONCATENATE("R4C",'Mapa final'!#REF!),"")</f>
        <v>#REF!</v>
      </c>
      <c r="AB9" s="50" t="e">
        <f>IF(AND('Mapa final'!#REF!="Muy Alta",'Mapa final'!#REF!="Mayor"),CONCATENATE("R4C",'Mapa final'!#REF!),"")</f>
        <v>#REF!</v>
      </c>
      <c r="AC9" s="51" t="e">
        <f>IF(AND('Mapa final'!#REF!="Muy Alta",'Mapa final'!#REF!="Mayor"),CONCATENATE("R4C",'Mapa final'!#REF!),"")</f>
        <v>#REF!</v>
      </c>
      <c r="AD9" s="51" t="e">
        <f>IF(AND('Mapa final'!#REF!="Muy Alta",'Mapa final'!#REF!="Mayor"),CONCATENATE("R4C",'Mapa final'!#REF!),"")</f>
        <v>#REF!</v>
      </c>
      <c r="AE9" s="51" t="e">
        <f>IF(AND('Mapa final'!#REF!="Muy Alta",'Mapa final'!#REF!="Mayor"),CONCATENATE("R4C",'Mapa final'!#REF!),"")</f>
        <v>#REF!</v>
      </c>
      <c r="AF9" s="51" t="e">
        <f>IF(AND('Mapa final'!#REF!="Muy Alta",'Mapa final'!#REF!="Mayor"),CONCATENATE("R4C",'Mapa final'!#REF!),"")</f>
        <v>#REF!</v>
      </c>
      <c r="AG9" s="52" t="e">
        <f>IF(AND('Mapa final'!#REF!="Muy Alta",'Mapa final'!#REF!="Mayor"),CONCATENATE("R4C",'Mapa final'!#REF!),"")</f>
        <v>#REF!</v>
      </c>
      <c r="AH9" s="53" t="e">
        <f>IF(AND('Mapa final'!#REF!="Muy Alta",'Mapa final'!#REF!="Catastrófico"),CONCATENATE("R4C",'Mapa final'!#REF!),"")</f>
        <v>#REF!</v>
      </c>
      <c r="AI9" s="54" t="e">
        <f>IF(AND('Mapa final'!#REF!="Muy Alta",'Mapa final'!#REF!="Catastrófico"),CONCATENATE("R4C",'Mapa final'!#REF!),"")</f>
        <v>#REF!</v>
      </c>
      <c r="AJ9" s="54" t="e">
        <f>IF(AND('Mapa final'!#REF!="Muy Alta",'Mapa final'!#REF!="Catastrófico"),CONCATENATE("R4C",'Mapa final'!#REF!),"")</f>
        <v>#REF!</v>
      </c>
      <c r="AK9" s="54" t="e">
        <f>IF(AND('Mapa final'!#REF!="Muy Alta",'Mapa final'!#REF!="Catastrófico"),CONCATENATE("R4C",'Mapa final'!#REF!),"")</f>
        <v>#REF!</v>
      </c>
      <c r="AL9" s="54" t="e">
        <f>IF(AND('Mapa final'!#REF!="Muy Alta",'Mapa final'!#REF!="Catastrófico"),CONCATENATE("R4C",'Mapa final'!#REF!),"")</f>
        <v>#REF!</v>
      </c>
      <c r="AM9" s="55" t="e">
        <f>IF(AND('Mapa final'!#REF!="Muy Alta",'Mapa final'!#REF!="Catastrófico"),CONCATENATE("R4C",'Mapa final'!#REF!),"")</f>
        <v>#REF!</v>
      </c>
      <c r="AN9" s="81"/>
      <c r="AO9" s="341"/>
      <c r="AP9" s="342"/>
      <c r="AQ9" s="342"/>
      <c r="AR9" s="342"/>
      <c r="AS9" s="342"/>
      <c r="AT9" s="343"/>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4.95" customHeight="1" x14ac:dyDescent="0.3">
      <c r="A10" s="81"/>
      <c r="B10" s="236"/>
      <c r="C10" s="236"/>
      <c r="D10" s="237"/>
      <c r="E10" s="335"/>
      <c r="F10" s="334"/>
      <c r="G10" s="334"/>
      <c r="H10" s="334"/>
      <c r="I10" s="350"/>
      <c r="J10" s="50" t="e">
        <f>IF(AND('Mapa final'!#REF!="Muy Alta",'Mapa final'!#REF!="Leve"),CONCATENATE("R5C",'Mapa final'!#REF!),"")</f>
        <v>#REF!</v>
      </c>
      <c r="K10" s="51" t="e">
        <f>IF(AND('Mapa final'!#REF!="Muy Alta",'Mapa final'!#REF!="Leve"),CONCATENATE("R5C",'Mapa final'!#REF!),"")</f>
        <v>#REF!</v>
      </c>
      <c r="L10" s="51" t="e">
        <f>IF(AND('Mapa final'!#REF!="Muy Alta",'Mapa final'!#REF!="Leve"),CONCATENATE("R5C",'Mapa final'!#REF!),"")</f>
        <v>#REF!</v>
      </c>
      <c r="M10" s="51" t="e">
        <f>IF(AND('Mapa final'!#REF!="Muy Alta",'Mapa final'!#REF!="Leve"),CONCATENATE("R5C",'Mapa final'!#REF!),"")</f>
        <v>#REF!</v>
      </c>
      <c r="N10" s="51" t="e">
        <f>IF(AND('Mapa final'!#REF!="Muy Alta",'Mapa final'!#REF!="Leve"),CONCATENATE("R5C",'Mapa final'!#REF!),"")</f>
        <v>#REF!</v>
      </c>
      <c r="O10" s="52" t="e">
        <f>IF(AND('Mapa final'!#REF!="Muy Alta",'Mapa final'!#REF!="Leve"),CONCATENATE("R5C",'Mapa final'!#REF!),"")</f>
        <v>#REF!</v>
      </c>
      <c r="P10" s="50" t="e">
        <f>IF(AND('Mapa final'!#REF!="Muy Alta",'Mapa final'!#REF!="Menor"),CONCATENATE("R5C",'Mapa final'!#REF!),"")</f>
        <v>#REF!</v>
      </c>
      <c r="Q10" s="51" t="e">
        <f>IF(AND('Mapa final'!#REF!="Muy Alta",'Mapa final'!#REF!="Menor"),CONCATENATE("R5C",'Mapa final'!#REF!),"")</f>
        <v>#REF!</v>
      </c>
      <c r="R10" s="51" t="e">
        <f>IF(AND('Mapa final'!#REF!="Muy Alta",'Mapa final'!#REF!="Menor"),CONCATENATE("R5C",'Mapa final'!#REF!),"")</f>
        <v>#REF!</v>
      </c>
      <c r="S10" s="51" t="e">
        <f>IF(AND('Mapa final'!#REF!="Muy Alta",'Mapa final'!#REF!="Menor"),CONCATENATE("R5C",'Mapa final'!#REF!),"")</f>
        <v>#REF!</v>
      </c>
      <c r="T10" s="51" t="e">
        <f>IF(AND('Mapa final'!#REF!="Muy Alta",'Mapa final'!#REF!="Menor"),CONCATENATE("R5C",'Mapa final'!#REF!),"")</f>
        <v>#REF!</v>
      </c>
      <c r="U10" s="52" t="e">
        <f>IF(AND('Mapa final'!#REF!="Muy Alta",'Mapa final'!#REF!="Menor"),CONCATENATE("R5C",'Mapa final'!#REF!),"")</f>
        <v>#REF!</v>
      </c>
      <c r="V10" s="50" t="e">
        <f>IF(AND('Mapa final'!#REF!="Muy Alta",'Mapa final'!#REF!="Moderado"),CONCATENATE("R5C",'Mapa final'!#REF!),"")</f>
        <v>#REF!</v>
      </c>
      <c r="W10" s="51" t="e">
        <f>IF(AND('Mapa final'!#REF!="Muy Alta",'Mapa final'!#REF!="Moderado"),CONCATENATE("R5C",'Mapa final'!#REF!),"")</f>
        <v>#REF!</v>
      </c>
      <c r="X10" s="51" t="e">
        <f>IF(AND('Mapa final'!#REF!="Muy Alta",'Mapa final'!#REF!="Moderado"),CONCATENATE("R5C",'Mapa final'!#REF!),"")</f>
        <v>#REF!</v>
      </c>
      <c r="Y10" s="51" t="e">
        <f>IF(AND('Mapa final'!#REF!="Muy Alta",'Mapa final'!#REF!="Moderado"),CONCATENATE("R5C",'Mapa final'!#REF!),"")</f>
        <v>#REF!</v>
      </c>
      <c r="Z10" s="51" t="e">
        <f>IF(AND('Mapa final'!#REF!="Muy Alta",'Mapa final'!#REF!="Moderado"),CONCATENATE("R5C",'Mapa final'!#REF!),"")</f>
        <v>#REF!</v>
      </c>
      <c r="AA10" s="52" t="e">
        <f>IF(AND('Mapa final'!#REF!="Muy Alta",'Mapa final'!#REF!="Moderado"),CONCATENATE("R5C",'Mapa final'!#REF!),"")</f>
        <v>#REF!</v>
      </c>
      <c r="AB10" s="50" t="e">
        <f>IF(AND('Mapa final'!#REF!="Muy Alta",'Mapa final'!#REF!="Mayor"),CONCATENATE("R5C",'Mapa final'!#REF!),"")</f>
        <v>#REF!</v>
      </c>
      <c r="AC10" s="51" t="e">
        <f>IF(AND('Mapa final'!#REF!="Muy Alta",'Mapa final'!#REF!="Mayor"),CONCATENATE("R5C",'Mapa final'!#REF!),"")</f>
        <v>#REF!</v>
      </c>
      <c r="AD10" s="51" t="e">
        <f>IF(AND('Mapa final'!#REF!="Muy Alta",'Mapa final'!#REF!="Mayor"),CONCATENATE("R5C",'Mapa final'!#REF!),"")</f>
        <v>#REF!</v>
      </c>
      <c r="AE10" s="51" t="e">
        <f>IF(AND('Mapa final'!#REF!="Muy Alta",'Mapa final'!#REF!="Mayor"),CONCATENATE("R5C",'Mapa final'!#REF!),"")</f>
        <v>#REF!</v>
      </c>
      <c r="AF10" s="51" t="e">
        <f>IF(AND('Mapa final'!#REF!="Muy Alta",'Mapa final'!#REF!="Mayor"),CONCATENATE("R5C",'Mapa final'!#REF!),"")</f>
        <v>#REF!</v>
      </c>
      <c r="AG10" s="52" t="e">
        <f>IF(AND('Mapa final'!#REF!="Muy Alta",'Mapa final'!#REF!="Mayor"),CONCATENATE("R5C",'Mapa final'!#REF!),"")</f>
        <v>#REF!</v>
      </c>
      <c r="AH10" s="53" t="e">
        <f>IF(AND('Mapa final'!#REF!="Muy Alta",'Mapa final'!#REF!="Catastrófico"),CONCATENATE("R5C",'Mapa final'!#REF!),"")</f>
        <v>#REF!</v>
      </c>
      <c r="AI10" s="54" t="e">
        <f>IF(AND('Mapa final'!#REF!="Muy Alta",'Mapa final'!#REF!="Catastrófico"),CONCATENATE("R5C",'Mapa final'!#REF!),"")</f>
        <v>#REF!</v>
      </c>
      <c r="AJ10" s="54" t="e">
        <f>IF(AND('Mapa final'!#REF!="Muy Alta",'Mapa final'!#REF!="Catastrófico"),CONCATENATE("R5C",'Mapa final'!#REF!),"")</f>
        <v>#REF!</v>
      </c>
      <c r="AK10" s="54" t="e">
        <f>IF(AND('Mapa final'!#REF!="Muy Alta",'Mapa final'!#REF!="Catastrófico"),CONCATENATE("R5C",'Mapa final'!#REF!),"")</f>
        <v>#REF!</v>
      </c>
      <c r="AL10" s="54" t="e">
        <f>IF(AND('Mapa final'!#REF!="Muy Alta",'Mapa final'!#REF!="Catastrófico"),CONCATENATE("R5C",'Mapa final'!#REF!),"")</f>
        <v>#REF!</v>
      </c>
      <c r="AM10" s="55" t="e">
        <f>IF(AND('Mapa final'!#REF!="Muy Alta",'Mapa final'!#REF!="Catastrófico"),CONCATENATE("R5C",'Mapa final'!#REF!),"")</f>
        <v>#REF!</v>
      </c>
      <c r="AN10" s="81"/>
      <c r="AO10" s="341"/>
      <c r="AP10" s="342"/>
      <c r="AQ10" s="342"/>
      <c r="AR10" s="342"/>
      <c r="AS10" s="342"/>
      <c r="AT10" s="343"/>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4.95" customHeight="1" x14ac:dyDescent="0.3">
      <c r="A11" s="81"/>
      <c r="B11" s="236"/>
      <c r="C11" s="236"/>
      <c r="D11" s="237"/>
      <c r="E11" s="335"/>
      <c r="F11" s="334"/>
      <c r="G11" s="334"/>
      <c r="H11" s="334"/>
      <c r="I11" s="350"/>
      <c r="J11" s="50" t="e">
        <f>IF(AND('Mapa final'!#REF!="Muy Alta",'Mapa final'!#REF!="Leve"),CONCATENATE("R6C",'Mapa final'!#REF!),"")</f>
        <v>#REF!</v>
      </c>
      <c r="K11" s="51" t="e">
        <f>IF(AND('Mapa final'!#REF!="Muy Alta",'Mapa final'!#REF!="Leve"),CONCATENATE("R6C",'Mapa final'!#REF!),"")</f>
        <v>#REF!</v>
      </c>
      <c r="L11" s="51" t="e">
        <f>IF(AND('Mapa final'!#REF!="Muy Alta",'Mapa final'!#REF!="Leve"),CONCATENATE("R6C",'Mapa final'!#REF!),"")</f>
        <v>#REF!</v>
      </c>
      <c r="M11" s="51" t="e">
        <f>IF(AND('Mapa final'!#REF!="Muy Alta",'Mapa final'!#REF!="Leve"),CONCATENATE("R6C",'Mapa final'!#REF!),"")</f>
        <v>#REF!</v>
      </c>
      <c r="N11" s="51" t="e">
        <f>IF(AND('Mapa final'!#REF!="Muy Alta",'Mapa final'!#REF!="Leve"),CONCATENATE("R6C",'Mapa final'!#REF!),"")</f>
        <v>#REF!</v>
      </c>
      <c r="O11" s="52" t="e">
        <f>IF(AND('Mapa final'!#REF!="Muy Alta",'Mapa final'!#REF!="Leve"),CONCATENATE("R6C",'Mapa final'!#REF!),"")</f>
        <v>#REF!</v>
      </c>
      <c r="P11" s="50" t="e">
        <f>IF(AND('Mapa final'!#REF!="Muy Alta",'Mapa final'!#REF!="Menor"),CONCATENATE("R6C",'Mapa final'!#REF!),"")</f>
        <v>#REF!</v>
      </c>
      <c r="Q11" s="51" t="e">
        <f>IF(AND('Mapa final'!#REF!="Muy Alta",'Mapa final'!#REF!="Menor"),CONCATENATE("R6C",'Mapa final'!#REF!),"")</f>
        <v>#REF!</v>
      </c>
      <c r="R11" s="51" t="e">
        <f>IF(AND('Mapa final'!#REF!="Muy Alta",'Mapa final'!#REF!="Menor"),CONCATENATE("R6C",'Mapa final'!#REF!),"")</f>
        <v>#REF!</v>
      </c>
      <c r="S11" s="51" t="e">
        <f>IF(AND('Mapa final'!#REF!="Muy Alta",'Mapa final'!#REF!="Menor"),CONCATENATE("R6C",'Mapa final'!#REF!),"")</f>
        <v>#REF!</v>
      </c>
      <c r="T11" s="51" t="e">
        <f>IF(AND('Mapa final'!#REF!="Muy Alta",'Mapa final'!#REF!="Menor"),CONCATENATE("R6C",'Mapa final'!#REF!),"")</f>
        <v>#REF!</v>
      </c>
      <c r="U11" s="52" t="e">
        <f>IF(AND('Mapa final'!#REF!="Muy Alta",'Mapa final'!#REF!="Menor"),CONCATENATE("R6C",'Mapa final'!#REF!),"")</f>
        <v>#REF!</v>
      </c>
      <c r="V11" s="50" t="e">
        <f>IF(AND('Mapa final'!#REF!="Muy Alta",'Mapa final'!#REF!="Moderado"),CONCATENATE("R6C",'Mapa final'!#REF!),"")</f>
        <v>#REF!</v>
      </c>
      <c r="W11" s="51" t="e">
        <f>IF(AND('Mapa final'!#REF!="Muy Alta",'Mapa final'!#REF!="Moderado"),CONCATENATE("R6C",'Mapa final'!#REF!),"")</f>
        <v>#REF!</v>
      </c>
      <c r="X11" s="51" t="e">
        <f>IF(AND('Mapa final'!#REF!="Muy Alta",'Mapa final'!#REF!="Moderado"),CONCATENATE("R6C",'Mapa final'!#REF!),"")</f>
        <v>#REF!</v>
      </c>
      <c r="Y11" s="51" t="e">
        <f>IF(AND('Mapa final'!#REF!="Muy Alta",'Mapa final'!#REF!="Moderado"),CONCATENATE("R6C",'Mapa final'!#REF!),"")</f>
        <v>#REF!</v>
      </c>
      <c r="Z11" s="51" t="e">
        <f>IF(AND('Mapa final'!#REF!="Muy Alta",'Mapa final'!#REF!="Moderado"),CONCATENATE("R6C",'Mapa final'!#REF!),"")</f>
        <v>#REF!</v>
      </c>
      <c r="AA11" s="52" t="e">
        <f>IF(AND('Mapa final'!#REF!="Muy Alta",'Mapa final'!#REF!="Moderado"),CONCATENATE("R6C",'Mapa final'!#REF!),"")</f>
        <v>#REF!</v>
      </c>
      <c r="AB11" s="50" t="e">
        <f>IF(AND('Mapa final'!#REF!="Muy Alta",'Mapa final'!#REF!="Mayor"),CONCATENATE("R6C",'Mapa final'!#REF!),"")</f>
        <v>#REF!</v>
      </c>
      <c r="AC11" s="51" t="e">
        <f>IF(AND('Mapa final'!#REF!="Muy Alta",'Mapa final'!#REF!="Mayor"),CONCATENATE("R6C",'Mapa final'!#REF!),"")</f>
        <v>#REF!</v>
      </c>
      <c r="AD11" s="51" t="e">
        <f>IF(AND('Mapa final'!#REF!="Muy Alta",'Mapa final'!#REF!="Mayor"),CONCATENATE("R6C",'Mapa final'!#REF!),"")</f>
        <v>#REF!</v>
      </c>
      <c r="AE11" s="51" t="e">
        <f>IF(AND('Mapa final'!#REF!="Muy Alta",'Mapa final'!#REF!="Mayor"),CONCATENATE("R6C",'Mapa final'!#REF!),"")</f>
        <v>#REF!</v>
      </c>
      <c r="AF11" s="51" t="e">
        <f>IF(AND('Mapa final'!#REF!="Muy Alta",'Mapa final'!#REF!="Mayor"),CONCATENATE("R6C",'Mapa final'!#REF!),"")</f>
        <v>#REF!</v>
      </c>
      <c r="AG11" s="52" t="e">
        <f>IF(AND('Mapa final'!#REF!="Muy Alta",'Mapa final'!#REF!="Mayor"),CONCATENATE("R6C",'Mapa final'!#REF!),"")</f>
        <v>#REF!</v>
      </c>
      <c r="AH11" s="53" t="e">
        <f>IF(AND('Mapa final'!#REF!="Muy Alta",'Mapa final'!#REF!="Catastrófico"),CONCATENATE("R6C",'Mapa final'!#REF!),"")</f>
        <v>#REF!</v>
      </c>
      <c r="AI11" s="54" t="e">
        <f>IF(AND('Mapa final'!#REF!="Muy Alta",'Mapa final'!#REF!="Catastrófico"),CONCATENATE("R6C",'Mapa final'!#REF!),"")</f>
        <v>#REF!</v>
      </c>
      <c r="AJ11" s="54" t="e">
        <f>IF(AND('Mapa final'!#REF!="Muy Alta",'Mapa final'!#REF!="Catastrófico"),CONCATENATE("R6C",'Mapa final'!#REF!),"")</f>
        <v>#REF!</v>
      </c>
      <c r="AK11" s="54" t="e">
        <f>IF(AND('Mapa final'!#REF!="Muy Alta",'Mapa final'!#REF!="Catastrófico"),CONCATENATE("R6C",'Mapa final'!#REF!),"")</f>
        <v>#REF!</v>
      </c>
      <c r="AL11" s="54" t="e">
        <f>IF(AND('Mapa final'!#REF!="Muy Alta",'Mapa final'!#REF!="Catastrófico"),CONCATENATE("R6C",'Mapa final'!#REF!),"")</f>
        <v>#REF!</v>
      </c>
      <c r="AM11" s="55" t="e">
        <f>IF(AND('Mapa final'!#REF!="Muy Alta",'Mapa final'!#REF!="Catastrófico"),CONCATENATE("R6C",'Mapa final'!#REF!),"")</f>
        <v>#REF!</v>
      </c>
      <c r="AN11" s="81"/>
      <c r="AO11" s="341"/>
      <c r="AP11" s="342"/>
      <c r="AQ11" s="342"/>
      <c r="AR11" s="342"/>
      <c r="AS11" s="342"/>
      <c r="AT11" s="343"/>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4.95" customHeight="1" x14ac:dyDescent="0.3">
      <c r="A12" s="81"/>
      <c r="B12" s="236"/>
      <c r="C12" s="236"/>
      <c r="D12" s="237"/>
      <c r="E12" s="335"/>
      <c r="F12" s="334"/>
      <c r="G12" s="334"/>
      <c r="H12" s="334"/>
      <c r="I12" s="350"/>
      <c r="J12" s="50" t="e">
        <f>IF(AND('Mapa final'!#REF!="Muy Alta",'Mapa final'!#REF!="Leve"),CONCATENATE("R7C",'Mapa final'!#REF!),"")</f>
        <v>#REF!</v>
      </c>
      <c r="K12" s="51" t="e">
        <f>IF(AND('Mapa final'!#REF!="Muy Alta",'Mapa final'!#REF!="Leve"),CONCATENATE("R7C",'Mapa final'!#REF!),"")</f>
        <v>#REF!</v>
      </c>
      <c r="L12" s="51" t="e">
        <f>IF(AND('Mapa final'!#REF!="Muy Alta",'Mapa final'!#REF!="Leve"),CONCATENATE("R7C",'Mapa final'!#REF!),"")</f>
        <v>#REF!</v>
      </c>
      <c r="M12" s="51" t="e">
        <f>IF(AND('Mapa final'!#REF!="Muy Alta",'Mapa final'!#REF!="Leve"),CONCATENATE("R7C",'Mapa final'!#REF!),"")</f>
        <v>#REF!</v>
      </c>
      <c r="N12" s="51" t="e">
        <f>IF(AND('Mapa final'!#REF!="Muy Alta",'Mapa final'!#REF!="Leve"),CONCATENATE("R7C",'Mapa final'!#REF!),"")</f>
        <v>#REF!</v>
      </c>
      <c r="O12" s="52" t="e">
        <f>IF(AND('Mapa final'!#REF!="Muy Alta",'Mapa final'!#REF!="Leve"),CONCATENATE("R7C",'Mapa final'!#REF!),"")</f>
        <v>#REF!</v>
      </c>
      <c r="P12" s="50" t="e">
        <f>IF(AND('Mapa final'!#REF!="Muy Alta",'Mapa final'!#REF!="Menor"),CONCATENATE("R7C",'Mapa final'!#REF!),"")</f>
        <v>#REF!</v>
      </c>
      <c r="Q12" s="51" t="e">
        <f>IF(AND('Mapa final'!#REF!="Muy Alta",'Mapa final'!#REF!="Menor"),CONCATENATE("R7C",'Mapa final'!#REF!),"")</f>
        <v>#REF!</v>
      </c>
      <c r="R12" s="51" t="e">
        <f>IF(AND('Mapa final'!#REF!="Muy Alta",'Mapa final'!#REF!="Menor"),CONCATENATE("R7C",'Mapa final'!#REF!),"")</f>
        <v>#REF!</v>
      </c>
      <c r="S12" s="51" t="e">
        <f>IF(AND('Mapa final'!#REF!="Muy Alta",'Mapa final'!#REF!="Menor"),CONCATENATE("R7C",'Mapa final'!#REF!),"")</f>
        <v>#REF!</v>
      </c>
      <c r="T12" s="51" t="e">
        <f>IF(AND('Mapa final'!#REF!="Muy Alta",'Mapa final'!#REF!="Menor"),CONCATENATE("R7C",'Mapa final'!#REF!),"")</f>
        <v>#REF!</v>
      </c>
      <c r="U12" s="52" t="e">
        <f>IF(AND('Mapa final'!#REF!="Muy Alta",'Mapa final'!#REF!="Menor"),CONCATENATE("R7C",'Mapa final'!#REF!),"")</f>
        <v>#REF!</v>
      </c>
      <c r="V12" s="50" t="e">
        <f>IF(AND('Mapa final'!#REF!="Muy Alta",'Mapa final'!#REF!="Moderado"),CONCATENATE("R7C",'Mapa final'!#REF!),"")</f>
        <v>#REF!</v>
      </c>
      <c r="W12" s="51" t="e">
        <f>IF(AND('Mapa final'!#REF!="Muy Alta",'Mapa final'!#REF!="Moderado"),CONCATENATE("R7C",'Mapa final'!#REF!),"")</f>
        <v>#REF!</v>
      </c>
      <c r="X12" s="51" t="e">
        <f>IF(AND('Mapa final'!#REF!="Muy Alta",'Mapa final'!#REF!="Moderado"),CONCATENATE("R7C",'Mapa final'!#REF!),"")</f>
        <v>#REF!</v>
      </c>
      <c r="Y12" s="51" t="e">
        <f>IF(AND('Mapa final'!#REF!="Muy Alta",'Mapa final'!#REF!="Moderado"),CONCATENATE("R7C",'Mapa final'!#REF!),"")</f>
        <v>#REF!</v>
      </c>
      <c r="Z12" s="51" t="e">
        <f>IF(AND('Mapa final'!#REF!="Muy Alta",'Mapa final'!#REF!="Moderado"),CONCATENATE("R7C",'Mapa final'!#REF!),"")</f>
        <v>#REF!</v>
      </c>
      <c r="AA12" s="52" t="e">
        <f>IF(AND('Mapa final'!#REF!="Muy Alta",'Mapa final'!#REF!="Moderado"),CONCATENATE("R7C",'Mapa final'!#REF!),"")</f>
        <v>#REF!</v>
      </c>
      <c r="AB12" s="50" t="e">
        <f>IF(AND('Mapa final'!#REF!="Muy Alta",'Mapa final'!#REF!="Mayor"),CONCATENATE("R7C",'Mapa final'!#REF!),"")</f>
        <v>#REF!</v>
      </c>
      <c r="AC12" s="51" t="e">
        <f>IF(AND('Mapa final'!#REF!="Muy Alta",'Mapa final'!#REF!="Mayor"),CONCATENATE("R7C",'Mapa final'!#REF!),"")</f>
        <v>#REF!</v>
      </c>
      <c r="AD12" s="51" t="e">
        <f>IF(AND('Mapa final'!#REF!="Muy Alta",'Mapa final'!#REF!="Mayor"),CONCATENATE("R7C",'Mapa final'!#REF!),"")</f>
        <v>#REF!</v>
      </c>
      <c r="AE12" s="51" t="e">
        <f>IF(AND('Mapa final'!#REF!="Muy Alta",'Mapa final'!#REF!="Mayor"),CONCATENATE("R7C",'Mapa final'!#REF!),"")</f>
        <v>#REF!</v>
      </c>
      <c r="AF12" s="51" t="e">
        <f>IF(AND('Mapa final'!#REF!="Muy Alta",'Mapa final'!#REF!="Mayor"),CONCATENATE("R7C",'Mapa final'!#REF!),"")</f>
        <v>#REF!</v>
      </c>
      <c r="AG12" s="52" t="e">
        <f>IF(AND('Mapa final'!#REF!="Muy Alta",'Mapa final'!#REF!="Mayor"),CONCATENATE("R7C",'Mapa final'!#REF!),"")</f>
        <v>#REF!</v>
      </c>
      <c r="AH12" s="53" t="e">
        <f>IF(AND('Mapa final'!#REF!="Muy Alta",'Mapa final'!#REF!="Catastrófico"),CONCATENATE("R7C",'Mapa final'!#REF!),"")</f>
        <v>#REF!</v>
      </c>
      <c r="AI12" s="54" t="e">
        <f>IF(AND('Mapa final'!#REF!="Muy Alta",'Mapa final'!#REF!="Catastrófico"),CONCATENATE("R7C",'Mapa final'!#REF!),"")</f>
        <v>#REF!</v>
      </c>
      <c r="AJ12" s="54" t="e">
        <f>IF(AND('Mapa final'!#REF!="Muy Alta",'Mapa final'!#REF!="Catastrófico"),CONCATENATE("R7C",'Mapa final'!#REF!),"")</f>
        <v>#REF!</v>
      </c>
      <c r="AK12" s="54" t="e">
        <f>IF(AND('Mapa final'!#REF!="Muy Alta",'Mapa final'!#REF!="Catastrófico"),CONCATENATE("R7C",'Mapa final'!#REF!),"")</f>
        <v>#REF!</v>
      </c>
      <c r="AL12" s="54" t="e">
        <f>IF(AND('Mapa final'!#REF!="Muy Alta",'Mapa final'!#REF!="Catastrófico"),CONCATENATE("R7C",'Mapa final'!#REF!),"")</f>
        <v>#REF!</v>
      </c>
      <c r="AM12" s="55" t="e">
        <f>IF(AND('Mapa final'!#REF!="Muy Alta",'Mapa final'!#REF!="Catastrófico"),CONCATENATE("R7C",'Mapa final'!#REF!),"")</f>
        <v>#REF!</v>
      </c>
      <c r="AN12" s="81"/>
      <c r="AO12" s="341"/>
      <c r="AP12" s="342"/>
      <c r="AQ12" s="342"/>
      <c r="AR12" s="342"/>
      <c r="AS12" s="342"/>
      <c r="AT12" s="343"/>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4.95" customHeight="1" x14ac:dyDescent="0.3">
      <c r="A13" s="81"/>
      <c r="B13" s="236"/>
      <c r="C13" s="236"/>
      <c r="D13" s="237"/>
      <c r="E13" s="335"/>
      <c r="F13" s="334"/>
      <c r="G13" s="334"/>
      <c r="H13" s="334"/>
      <c r="I13" s="350"/>
      <c r="J13" s="50" t="e">
        <f>IF(AND('Mapa final'!#REF!="Muy Alta",'Mapa final'!#REF!="Leve"),CONCATENATE("R8C",'Mapa final'!#REF!),"")</f>
        <v>#REF!</v>
      </c>
      <c r="K13" s="51" t="e">
        <f>IF(AND('Mapa final'!#REF!="Muy Alta",'Mapa final'!#REF!="Leve"),CONCATENATE("R8C",'Mapa final'!#REF!),"")</f>
        <v>#REF!</v>
      </c>
      <c r="L13" s="51" t="e">
        <f>IF(AND('Mapa final'!#REF!="Muy Alta",'Mapa final'!#REF!="Leve"),CONCATENATE("R8C",'Mapa final'!#REF!),"")</f>
        <v>#REF!</v>
      </c>
      <c r="M13" s="51" t="e">
        <f>IF(AND('Mapa final'!#REF!="Muy Alta",'Mapa final'!#REF!="Leve"),CONCATENATE("R8C",'Mapa final'!#REF!),"")</f>
        <v>#REF!</v>
      </c>
      <c r="N13" s="51" t="e">
        <f>IF(AND('Mapa final'!#REF!="Muy Alta",'Mapa final'!#REF!="Leve"),CONCATENATE("R8C",'Mapa final'!#REF!),"")</f>
        <v>#REF!</v>
      </c>
      <c r="O13" s="52" t="e">
        <f>IF(AND('Mapa final'!#REF!="Muy Alta",'Mapa final'!#REF!="Leve"),CONCATENATE("R8C",'Mapa final'!#REF!),"")</f>
        <v>#REF!</v>
      </c>
      <c r="P13" s="50" t="e">
        <f>IF(AND('Mapa final'!#REF!="Muy Alta",'Mapa final'!#REF!="Menor"),CONCATENATE("R8C",'Mapa final'!#REF!),"")</f>
        <v>#REF!</v>
      </c>
      <c r="Q13" s="51" t="e">
        <f>IF(AND('Mapa final'!#REF!="Muy Alta",'Mapa final'!#REF!="Menor"),CONCATENATE("R8C",'Mapa final'!#REF!),"")</f>
        <v>#REF!</v>
      </c>
      <c r="R13" s="51" t="e">
        <f>IF(AND('Mapa final'!#REF!="Muy Alta",'Mapa final'!#REF!="Menor"),CONCATENATE("R8C",'Mapa final'!#REF!),"")</f>
        <v>#REF!</v>
      </c>
      <c r="S13" s="51" t="e">
        <f>IF(AND('Mapa final'!#REF!="Muy Alta",'Mapa final'!#REF!="Menor"),CONCATENATE("R8C",'Mapa final'!#REF!),"")</f>
        <v>#REF!</v>
      </c>
      <c r="T13" s="51" t="e">
        <f>IF(AND('Mapa final'!#REF!="Muy Alta",'Mapa final'!#REF!="Menor"),CONCATENATE("R8C",'Mapa final'!#REF!),"")</f>
        <v>#REF!</v>
      </c>
      <c r="U13" s="52" t="e">
        <f>IF(AND('Mapa final'!#REF!="Muy Alta",'Mapa final'!#REF!="Menor"),CONCATENATE("R8C",'Mapa final'!#REF!),"")</f>
        <v>#REF!</v>
      </c>
      <c r="V13" s="50" t="e">
        <f>IF(AND('Mapa final'!#REF!="Muy Alta",'Mapa final'!#REF!="Moderado"),CONCATENATE("R8C",'Mapa final'!#REF!),"")</f>
        <v>#REF!</v>
      </c>
      <c r="W13" s="51" t="e">
        <f>IF(AND('Mapa final'!#REF!="Muy Alta",'Mapa final'!#REF!="Moderado"),CONCATENATE("R8C",'Mapa final'!#REF!),"")</f>
        <v>#REF!</v>
      </c>
      <c r="X13" s="51" t="e">
        <f>IF(AND('Mapa final'!#REF!="Muy Alta",'Mapa final'!#REF!="Moderado"),CONCATENATE("R8C",'Mapa final'!#REF!),"")</f>
        <v>#REF!</v>
      </c>
      <c r="Y13" s="51" t="e">
        <f>IF(AND('Mapa final'!#REF!="Muy Alta",'Mapa final'!#REF!="Moderado"),CONCATENATE("R8C",'Mapa final'!#REF!),"")</f>
        <v>#REF!</v>
      </c>
      <c r="Z13" s="51" t="e">
        <f>IF(AND('Mapa final'!#REF!="Muy Alta",'Mapa final'!#REF!="Moderado"),CONCATENATE("R8C",'Mapa final'!#REF!),"")</f>
        <v>#REF!</v>
      </c>
      <c r="AA13" s="52" t="e">
        <f>IF(AND('Mapa final'!#REF!="Muy Alta",'Mapa final'!#REF!="Moderado"),CONCATENATE("R8C",'Mapa final'!#REF!),"")</f>
        <v>#REF!</v>
      </c>
      <c r="AB13" s="50" t="e">
        <f>IF(AND('Mapa final'!#REF!="Muy Alta",'Mapa final'!#REF!="Mayor"),CONCATENATE("R8C",'Mapa final'!#REF!),"")</f>
        <v>#REF!</v>
      </c>
      <c r="AC13" s="51" t="e">
        <f>IF(AND('Mapa final'!#REF!="Muy Alta",'Mapa final'!#REF!="Mayor"),CONCATENATE("R8C",'Mapa final'!#REF!),"")</f>
        <v>#REF!</v>
      </c>
      <c r="AD13" s="51" t="e">
        <f>IF(AND('Mapa final'!#REF!="Muy Alta",'Mapa final'!#REF!="Mayor"),CONCATENATE("R8C",'Mapa final'!#REF!),"")</f>
        <v>#REF!</v>
      </c>
      <c r="AE13" s="51" t="e">
        <f>IF(AND('Mapa final'!#REF!="Muy Alta",'Mapa final'!#REF!="Mayor"),CONCATENATE("R8C",'Mapa final'!#REF!),"")</f>
        <v>#REF!</v>
      </c>
      <c r="AF13" s="51" t="e">
        <f>IF(AND('Mapa final'!#REF!="Muy Alta",'Mapa final'!#REF!="Mayor"),CONCATENATE("R8C",'Mapa final'!#REF!),"")</f>
        <v>#REF!</v>
      </c>
      <c r="AG13" s="52" t="e">
        <f>IF(AND('Mapa final'!#REF!="Muy Alta",'Mapa final'!#REF!="Mayor"),CONCATENATE("R8C",'Mapa final'!#REF!),"")</f>
        <v>#REF!</v>
      </c>
      <c r="AH13" s="53" t="e">
        <f>IF(AND('Mapa final'!#REF!="Muy Alta",'Mapa final'!#REF!="Catastrófico"),CONCATENATE("R8C",'Mapa final'!#REF!),"")</f>
        <v>#REF!</v>
      </c>
      <c r="AI13" s="54" t="e">
        <f>IF(AND('Mapa final'!#REF!="Muy Alta",'Mapa final'!#REF!="Catastrófico"),CONCATENATE("R8C",'Mapa final'!#REF!),"")</f>
        <v>#REF!</v>
      </c>
      <c r="AJ13" s="54" t="e">
        <f>IF(AND('Mapa final'!#REF!="Muy Alta",'Mapa final'!#REF!="Catastrófico"),CONCATENATE("R8C",'Mapa final'!#REF!),"")</f>
        <v>#REF!</v>
      </c>
      <c r="AK13" s="54" t="e">
        <f>IF(AND('Mapa final'!#REF!="Muy Alta",'Mapa final'!#REF!="Catastrófico"),CONCATENATE("R8C",'Mapa final'!#REF!),"")</f>
        <v>#REF!</v>
      </c>
      <c r="AL13" s="54" t="e">
        <f>IF(AND('Mapa final'!#REF!="Muy Alta",'Mapa final'!#REF!="Catastrófico"),CONCATENATE("R8C",'Mapa final'!#REF!),"")</f>
        <v>#REF!</v>
      </c>
      <c r="AM13" s="55" t="e">
        <f>IF(AND('Mapa final'!#REF!="Muy Alta",'Mapa final'!#REF!="Catastrófico"),CONCATENATE("R8C",'Mapa final'!#REF!),"")</f>
        <v>#REF!</v>
      </c>
      <c r="AN13" s="81"/>
      <c r="AO13" s="341"/>
      <c r="AP13" s="342"/>
      <c r="AQ13" s="342"/>
      <c r="AR13" s="342"/>
      <c r="AS13" s="342"/>
      <c r="AT13" s="343"/>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4.95" customHeight="1" x14ac:dyDescent="0.3">
      <c r="A14" s="81"/>
      <c r="B14" s="236"/>
      <c r="C14" s="236"/>
      <c r="D14" s="237"/>
      <c r="E14" s="335"/>
      <c r="F14" s="334"/>
      <c r="G14" s="334"/>
      <c r="H14" s="334"/>
      <c r="I14" s="350"/>
      <c r="J14" s="50" t="e">
        <f>IF(AND('Mapa final'!#REF!="Muy Alta",'Mapa final'!#REF!="Leve"),CONCATENATE("R9C",'Mapa final'!#REF!),"")</f>
        <v>#REF!</v>
      </c>
      <c r="K14" s="51" t="e">
        <f>IF(AND('Mapa final'!#REF!="Muy Alta",'Mapa final'!#REF!="Leve"),CONCATENATE("R9C",'Mapa final'!#REF!),"")</f>
        <v>#REF!</v>
      </c>
      <c r="L14" s="51" t="e">
        <f>IF(AND('Mapa final'!#REF!="Muy Alta",'Mapa final'!#REF!="Leve"),CONCATENATE("R9C",'Mapa final'!#REF!),"")</f>
        <v>#REF!</v>
      </c>
      <c r="M14" s="51" t="e">
        <f>IF(AND('Mapa final'!#REF!="Muy Alta",'Mapa final'!#REF!="Leve"),CONCATENATE("R9C",'Mapa final'!#REF!),"")</f>
        <v>#REF!</v>
      </c>
      <c r="N14" s="51" t="e">
        <f>IF(AND('Mapa final'!#REF!="Muy Alta",'Mapa final'!#REF!="Leve"),CONCATENATE("R9C",'Mapa final'!#REF!),"")</f>
        <v>#REF!</v>
      </c>
      <c r="O14" s="52" t="e">
        <f>IF(AND('Mapa final'!#REF!="Muy Alta",'Mapa final'!#REF!="Leve"),CONCATENATE("R9C",'Mapa final'!#REF!),"")</f>
        <v>#REF!</v>
      </c>
      <c r="P14" s="50" t="e">
        <f>IF(AND('Mapa final'!#REF!="Muy Alta",'Mapa final'!#REF!="Menor"),CONCATENATE("R9C",'Mapa final'!#REF!),"")</f>
        <v>#REF!</v>
      </c>
      <c r="Q14" s="51" t="e">
        <f>IF(AND('Mapa final'!#REF!="Muy Alta",'Mapa final'!#REF!="Menor"),CONCATENATE("R9C",'Mapa final'!#REF!),"")</f>
        <v>#REF!</v>
      </c>
      <c r="R14" s="51" t="e">
        <f>IF(AND('Mapa final'!#REF!="Muy Alta",'Mapa final'!#REF!="Menor"),CONCATENATE("R9C",'Mapa final'!#REF!),"")</f>
        <v>#REF!</v>
      </c>
      <c r="S14" s="51" t="e">
        <f>IF(AND('Mapa final'!#REF!="Muy Alta",'Mapa final'!#REF!="Menor"),CONCATENATE("R9C",'Mapa final'!#REF!),"")</f>
        <v>#REF!</v>
      </c>
      <c r="T14" s="51" t="e">
        <f>IF(AND('Mapa final'!#REF!="Muy Alta",'Mapa final'!#REF!="Menor"),CONCATENATE("R9C",'Mapa final'!#REF!),"")</f>
        <v>#REF!</v>
      </c>
      <c r="U14" s="52" t="e">
        <f>IF(AND('Mapa final'!#REF!="Muy Alta",'Mapa final'!#REF!="Menor"),CONCATENATE("R9C",'Mapa final'!#REF!),"")</f>
        <v>#REF!</v>
      </c>
      <c r="V14" s="50" t="e">
        <f>IF(AND('Mapa final'!#REF!="Muy Alta",'Mapa final'!#REF!="Moderado"),CONCATENATE("R9C",'Mapa final'!#REF!),"")</f>
        <v>#REF!</v>
      </c>
      <c r="W14" s="51" t="e">
        <f>IF(AND('Mapa final'!#REF!="Muy Alta",'Mapa final'!#REF!="Moderado"),CONCATENATE("R9C",'Mapa final'!#REF!),"")</f>
        <v>#REF!</v>
      </c>
      <c r="X14" s="51" t="e">
        <f>IF(AND('Mapa final'!#REF!="Muy Alta",'Mapa final'!#REF!="Moderado"),CONCATENATE("R9C",'Mapa final'!#REF!),"")</f>
        <v>#REF!</v>
      </c>
      <c r="Y14" s="51" t="e">
        <f>IF(AND('Mapa final'!#REF!="Muy Alta",'Mapa final'!#REF!="Moderado"),CONCATENATE("R9C",'Mapa final'!#REF!),"")</f>
        <v>#REF!</v>
      </c>
      <c r="Z14" s="51" t="e">
        <f>IF(AND('Mapa final'!#REF!="Muy Alta",'Mapa final'!#REF!="Moderado"),CONCATENATE("R9C",'Mapa final'!#REF!),"")</f>
        <v>#REF!</v>
      </c>
      <c r="AA14" s="52" t="e">
        <f>IF(AND('Mapa final'!#REF!="Muy Alta",'Mapa final'!#REF!="Moderado"),CONCATENATE("R9C",'Mapa final'!#REF!),"")</f>
        <v>#REF!</v>
      </c>
      <c r="AB14" s="50" t="e">
        <f>IF(AND('Mapa final'!#REF!="Muy Alta",'Mapa final'!#REF!="Mayor"),CONCATENATE("R9C",'Mapa final'!#REF!),"")</f>
        <v>#REF!</v>
      </c>
      <c r="AC14" s="51" t="e">
        <f>IF(AND('Mapa final'!#REF!="Muy Alta",'Mapa final'!#REF!="Mayor"),CONCATENATE("R9C",'Mapa final'!#REF!),"")</f>
        <v>#REF!</v>
      </c>
      <c r="AD14" s="51" t="e">
        <f>IF(AND('Mapa final'!#REF!="Muy Alta",'Mapa final'!#REF!="Mayor"),CONCATENATE("R9C",'Mapa final'!#REF!),"")</f>
        <v>#REF!</v>
      </c>
      <c r="AE14" s="51" t="e">
        <f>IF(AND('Mapa final'!#REF!="Muy Alta",'Mapa final'!#REF!="Mayor"),CONCATENATE("R9C",'Mapa final'!#REF!),"")</f>
        <v>#REF!</v>
      </c>
      <c r="AF14" s="51" t="e">
        <f>IF(AND('Mapa final'!#REF!="Muy Alta",'Mapa final'!#REF!="Mayor"),CONCATENATE("R9C",'Mapa final'!#REF!),"")</f>
        <v>#REF!</v>
      </c>
      <c r="AG14" s="52" t="e">
        <f>IF(AND('Mapa final'!#REF!="Muy Alta",'Mapa final'!#REF!="Mayor"),CONCATENATE("R9C",'Mapa final'!#REF!),"")</f>
        <v>#REF!</v>
      </c>
      <c r="AH14" s="53" t="e">
        <f>IF(AND('Mapa final'!#REF!="Muy Alta",'Mapa final'!#REF!="Catastrófico"),CONCATENATE("R9C",'Mapa final'!#REF!),"")</f>
        <v>#REF!</v>
      </c>
      <c r="AI14" s="54" t="e">
        <f>IF(AND('Mapa final'!#REF!="Muy Alta",'Mapa final'!#REF!="Catastrófico"),CONCATENATE("R9C",'Mapa final'!#REF!),"")</f>
        <v>#REF!</v>
      </c>
      <c r="AJ14" s="54" t="e">
        <f>IF(AND('Mapa final'!#REF!="Muy Alta",'Mapa final'!#REF!="Catastrófico"),CONCATENATE("R9C",'Mapa final'!#REF!),"")</f>
        <v>#REF!</v>
      </c>
      <c r="AK14" s="54" t="e">
        <f>IF(AND('Mapa final'!#REF!="Muy Alta",'Mapa final'!#REF!="Catastrófico"),CONCATENATE("R9C",'Mapa final'!#REF!),"")</f>
        <v>#REF!</v>
      </c>
      <c r="AL14" s="54" t="e">
        <f>IF(AND('Mapa final'!#REF!="Muy Alta",'Mapa final'!#REF!="Catastrófico"),CONCATENATE("R9C",'Mapa final'!#REF!),"")</f>
        <v>#REF!</v>
      </c>
      <c r="AM14" s="55" t="e">
        <f>IF(AND('Mapa final'!#REF!="Muy Alta",'Mapa final'!#REF!="Catastrófico"),CONCATENATE("R9C",'Mapa final'!#REF!),"")</f>
        <v>#REF!</v>
      </c>
      <c r="AN14" s="81"/>
      <c r="AO14" s="341"/>
      <c r="AP14" s="342"/>
      <c r="AQ14" s="342"/>
      <c r="AR14" s="342"/>
      <c r="AS14" s="342"/>
      <c r="AT14" s="343"/>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8" customHeight="1" thickBot="1" x14ac:dyDescent="0.35">
      <c r="A15" s="81"/>
      <c r="B15" s="236"/>
      <c r="C15" s="236"/>
      <c r="D15" s="237"/>
      <c r="E15" s="336"/>
      <c r="F15" s="337"/>
      <c r="G15" s="337"/>
      <c r="H15" s="337"/>
      <c r="I15" s="351"/>
      <c r="J15" s="56" t="e">
        <f>IF(AND('Mapa final'!#REF!="Muy Alta",'Mapa final'!#REF!="Leve"),CONCATENATE("R10C",'Mapa final'!#REF!),"")</f>
        <v>#REF!</v>
      </c>
      <c r="K15" s="57" t="e">
        <f>IF(AND('Mapa final'!#REF!="Muy Alta",'Mapa final'!#REF!="Leve"),CONCATENATE("R10C",'Mapa final'!#REF!),"")</f>
        <v>#REF!</v>
      </c>
      <c r="L15" s="57" t="e">
        <f>IF(AND('Mapa final'!#REF!="Muy Alta",'Mapa final'!#REF!="Leve"),CONCATENATE("R10C",'Mapa final'!#REF!),"")</f>
        <v>#REF!</v>
      </c>
      <c r="M15" s="57" t="e">
        <f>IF(AND('Mapa final'!#REF!="Muy Alta",'Mapa final'!#REF!="Leve"),CONCATENATE("R10C",'Mapa final'!#REF!),"")</f>
        <v>#REF!</v>
      </c>
      <c r="N15" s="57" t="e">
        <f>IF(AND('Mapa final'!#REF!="Muy Alta",'Mapa final'!#REF!="Leve"),CONCATENATE("R10C",'Mapa final'!#REF!),"")</f>
        <v>#REF!</v>
      </c>
      <c r="O15" s="58" t="e">
        <f>IF(AND('Mapa final'!#REF!="Muy Alta",'Mapa final'!#REF!="Leve"),CONCATENATE("R10C",'Mapa final'!#REF!),"")</f>
        <v>#REF!</v>
      </c>
      <c r="P15" s="50" t="e">
        <f>IF(AND('Mapa final'!#REF!="Muy Alta",'Mapa final'!#REF!="Menor"),CONCATENATE("R10C",'Mapa final'!#REF!),"")</f>
        <v>#REF!</v>
      </c>
      <c r="Q15" s="51" t="e">
        <f>IF(AND('Mapa final'!#REF!="Muy Alta",'Mapa final'!#REF!="Menor"),CONCATENATE("R10C",'Mapa final'!#REF!),"")</f>
        <v>#REF!</v>
      </c>
      <c r="R15" s="51" t="e">
        <f>IF(AND('Mapa final'!#REF!="Muy Alta",'Mapa final'!#REF!="Menor"),CONCATENATE("R10C",'Mapa final'!#REF!),"")</f>
        <v>#REF!</v>
      </c>
      <c r="S15" s="51" t="e">
        <f>IF(AND('Mapa final'!#REF!="Muy Alta",'Mapa final'!#REF!="Menor"),CONCATENATE("R10C",'Mapa final'!#REF!),"")</f>
        <v>#REF!</v>
      </c>
      <c r="T15" s="51" t="e">
        <f>IF(AND('Mapa final'!#REF!="Muy Alta",'Mapa final'!#REF!="Menor"),CONCATENATE("R10C",'Mapa final'!#REF!),"")</f>
        <v>#REF!</v>
      </c>
      <c r="U15" s="52" t="e">
        <f>IF(AND('Mapa final'!#REF!="Muy Alta",'Mapa final'!#REF!="Menor"),CONCATENATE("R10C",'Mapa final'!#REF!),"")</f>
        <v>#REF!</v>
      </c>
      <c r="V15" s="56" t="e">
        <f>IF(AND('Mapa final'!#REF!="Muy Alta",'Mapa final'!#REF!="Moderado"),CONCATENATE("R10C",'Mapa final'!#REF!),"")</f>
        <v>#REF!</v>
      </c>
      <c r="W15" s="57" t="e">
        <f>IF(AND('Mapa final'!#REF!="Muy Alta",'Mapa final'!#REF!="Moderado"),CONCATENATE("R10C",'Mapa final'!#REF!),"")</f>
        <v>#REF!</v>
      </c>
      <c r="X15" s="57" t="e">
        <f>IF(AND('Mapa final'!#REF!="Muy Alta",'Mapa final'!#REF!="Moderado"),CONCATENATE("R10C",'Mapa final'!#REF!),"")</f>
        <v>#REF!</v>
      </c>
      <c r="Y15" s="57" t="e">
        <f>IF(AND('Mapa final'!#REF!="Muy Alta",'Mapa final'!#REF!="Moderado"),CONCATENATE("R10C",'Mapa final'!#REF!),"")</f>
        <v>#REF!</v>
      </c>
      <c r="Z15" s="57" t="e">
        <f>IF(AND('Mapa final'!#REF!="Muy Alta",'Mapa final'!#REF!="Moderado"),CONCATENATE("R10C",'Mapa final'!#REF!),"")</f>
        <v>#REF!</v>
      </c>
      <c r="AA15" s="58" t="e">
        <f>IF(AND('Mapa final'!#REF!="Muy Alta",'Mapa final'!#REF!="Moderado"),CONCATENATE("R10C",'Mapa final'!#REF!),"")</f>
        <v>#REF!</v>
      </c>
      <c r="AB15" s="50" t="e">
        <f>IF(AND('Mapa final'!#REF!="Muy Alta",'Mapa final'!#REF!="Mayor"),CONCATENATE("R10C",'Mapa final'!#REF!),"")</f>
        <v>#REF!</v>
      </c>
      <c r="AC15" s="51" t="e">
        <f>IF(AND('Mapa final'!#REF!="Muy Alta",'Mapa final'!#REF!="Mayor"),CONCATENATE("R10C",'Mapa final'!#REF!),"")</f>
        <v>#REF!</v>
      </c>
      <c r="AD15" s="51" t="e">
        <f>IF(AND('Mapa final'!#REF!="Muy Alta",'Mapa final'!#REF!="Mayor"),CONCATENATE("R10C",'Mapa final'!#REF!),"")</f>
        <v>#REF!</v>
      </c>
      <c r="AE15" s="51" t="e">
        <f>IF(AND('Mapa final'!#REF!="Muy Alta",'Mapa final'!#REF!="Mayor"),CONCATENATE("R10C",'Mapa final'!#REF!),"")</f>
        <v>#REF!</v>
      </c>
      <c r="AF15" s="51" t="e">
        <f>IF(AND('Mapa final'!#REF!="Muy Alta",'Mapa final'!#REF!="Mayor"),CONCATENATE("R10C",'Mapa final'!#REF!),"")</f>
        <v>#REF!</v>
      </c>
      <c r="AG15" s="52" t="e">
        <f>IF(AND('Mapa final'!#REF!="Muy Alta",'Mapa final'!#REF!="Mayor"),CONCATENATE("R10C",'Mapa final'!#REF!),"")</f>
        <v>#REF!</v>
      </c>
      <c r="AH15" s="59" t="e">
        <f>IF(AND('Mapa final'!#REF!="Muy Alta",'Mapa final'!#REF!="Catastrófico"),CONCATENATE("R10C",'Mapa final'!#REF!),"")</f>
        <v>#REF!</v>
      </c>
      <c r="AI15" s="60" t="e">
        <f>IF(AND('Mapa final'!#REF!="Muy Alta",'Mapa final'!#REF!="Catastrófico"),CONCATENATE("R10C",'Mapa final'!#REF!),"")</f>
        <v>#REF!</v>
      </c>
      <c r="AJ15" s="60" t="e">
        <f>IF(AND('Mapa final'!#REF!="Muy Alta",'Mapa final'!#REF!="Catastrófico"),CONCATENATE("R10C",'Mapa final'!#REF!),"")</f>
        <v>#REF!</v>
      </c>
      <c r="AK15" s="60" t="e">
        <f>IF(AND('Mapa final'!#REF!="Muy Alta",'Mapa final'!#REF!="Catastrófico"),CONCATENATE("R10C",'Mapa final'!#REF!),"")</f>
        <v>#REF!</v>
      </c>
      <c r="AL15" s="60" t="e">
        <f>IF(AND('Mapa final'!#REF!="Muy Alta",'Mapa final'!#REF!="Catastrófico"),CONCATENATE("R10C",'Mapa final'!#REF!),"")</f>
        <v>#REF!</v>
      </c>
      <c r="AM15" s="61" t="e">
        <f>IF(AND('Mapa final'!#REF!="Muy Alta",'Mapa final'!#REF!="Catastrófico"),CONCATENATE("R10C",'Mapa final'!#REF!),"")</f>
        <v>#REF!</v>
      </c>
      <c r="AN15" s="81"/>
      <c r="AO15" s="344"/>
      <c r="AP15" s="345"/>
      <c r="AQ15" s="345"/>
      <c r="AR15" s="345"/>
      <c r="AS15" s="345"/>
      <c r="AT15" s="346"/>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4.95" customHeight="1" x14ac:dyDescent="0.3">
      <c r="A16" s="81"/>
      <c r="B16" s="236"/>
      <c r="C16" s="236"/>
      <c r="D16" s="237"/>
      <c r="E16" s="331" t="s">
        <v>107</v>
      </c>
      <c r="F16" s="332"/>
      <c r="G16" s="332"/>
      <c r="H16" s="332"/>
      <c r="I16" s="332"/>
      <c r="J16" s="62" t="str">
        <f ca="1">IF(AND('Mapa final'!$AB$11="Alta",'Mapa final'!$AD$11="Leve"),CONCATENATE("R1C",'Mapa final'!$R$11),"")</f>
        <v/>
      </c>
      <c r="K16" s="63" t="str">
        <f ca="1">IF(AND('Mapa final'!$AB$12="Alta",'Mapa final'!$AD$12="Leve"),CONCATENATE("R1C",'Mapa final'!$R$12),"")</f>
        <v/>
      </c>
      <c r="L16" s="63" t="e">
        <f>IF(AND('Mapa final'!#REF!="Alta",'Mapa final'!#REF!="Leve"),CONCATENATE("R1C",'Mapa final'!#REF!),"")</f>
        <v>#REF!</v>
      </c>
      <c r="M16" s="63" t="e">
        <f>IF(AND('Mapa final'!#REF!="Alta",'Mapa final'!#REF!="Leve"),CONCATENATE("R1C",'Mapa final'!#REF!),"")</f>
        <v>#REF!</v>
      </c>
      <c r="N16" s="63" t="e">
        <f>IF(AND('Mapa final'!#REF!="Alta",'Mapa final'!#REF!="Leve"),CONCATENATE("R1C",'Mapa final'!#REF!),"")</f>
        <v>#REF!</v>
      </c>
      <c r="O16" s="64" t="e">
        <f>IF(AND('Mapa final'!#REF!="Alta",'Mapa final'!#REF!="Leve"),CONCATENATE("R1C",'Mapa final'!#REF!),"")</f>
        <v>#REF!</v>
      </c>
      <c r="P16" s="62" t="str">
        <f ca="1">IF(AND('Mapa final'!$AB$11="Alta",'Mapa final'!$AD$11="Menor"),CONCATENATE("R1C",'Mapa final'!$R$11),"")</f>
        <v/>
      </c>
      <c r="Q16" s="63" t="str">
        <f ca="1">IF(AND('Mapa final'!$AB$12="Alta",'Mapa final'!$AD$12="Menor"),CONCATENATE("R1C",'Mapa final'!$R$12),"")</f>
        <v/>
      </c>
      <c r="R16" s="63" t="e">
        <f>IF(AND('Mapa final'!#REF!="Alta",'Mapa final'!#REF!="Menor"),CONCATENATE("R1C",'Mapa final'!#REF!),"")</f>
        <v>#REF!</v>
      </c>
      <c r="S16" s="63" t="e">
        <f>IF(AND('Mapa final'!#REF!="Alta",'Mapa final'!#REF!="Menor"),CONCATENATE("R1C",'Mapa final'!#REF!),"")</f>
        <v>#REF!</v>
      </c>
      <c r="T16" s="63" t="e">
        <f>IF(AND('Mapa final'!#REF!="Alta",'Mapa final'!#REF!="Menor"),CONCATENATE("R1C",'Mapa final'!#REF!),"")</f>
        <v>#REF!</v>
      </c>
      <c r="U16" s="64" t="e">
        <f>IF(AND('Mapa final'!#REF!="Alta",'Mapa final'!#REF!="Menor"),CONCATENATE("R1C",'Mapa final'!#REF!),"")</f>
        <v>#REF!</v>
      </c>
      <c r="V16" s="44" t="str">
        <f ca="1">IF(AND('Mapa final'!$AB$11="Alta",'Mapa final'!$AD$11="Moderado"),CONCATENATE("R1C",'Mapa final'!$R$11),"")</f>
        <v/>
      </c>
      <c r="W16" s="45" t="str">
        <f ca="1">IF(AND('Mapa final'!$AB$12="Alta",'Mapa final'!$AD$12="Moderado"),CONCATENATE("R1C",'Mapa final'!$R$12),"")</f>
        <v/>
      </c>
      <c r="X16" s="45" t="e">
        <f>IF(AND('Mapa final'!#REF!="Alta",'Mapa final'!#REF!="Moderado"),CONCATENATE("R1C",'Mapa final'!#REF!),"")</f>
        <v>#REF!</v>
      </c>
      <c r="Y16" s="45" t="e">
        <f>IF(AND('Mapa final'!#REF!="Alta",'Mapa final'!#REF!="Moderado"),CONCATENATE("R1C",'Mapa final'!#REF!),"")</f>
        <v>#REF!</v>
      </c>
      <c r="Z16" s="45" t="e">
        <f>IF(AND('Mapa final'!#REF!="Alta",'Mapa final'!#REF!="Moderado"),CONCATENATE("R1C",'Mapa final'!#REF!),"")</f>
        <v>#REF!</v>
      </c>
      <c r="AA16" s="46" t="e">
        <f>IF(AND('Mapa final'!#REF!="Alta",'Mapa final'!#REF!="Moderado"),CONCATENATE("R1C",'Mapa final'!#REF!),"")</f>
        <v>#REF!</v>
      </c>
      <c r="AB16" s="44" t="str">
        <f ca="1">IF(AND('Mapa final'!$AB$11="Alta",'Mapa final'!$AD$11="Mayor"),CONCATENATE("R1C",'Mapa final'!$R$11),"")</f>
        <v/>
      </c>
      <c r="AC16" s="45" t="str">
        <f ca="1">IF(AND('Mapa final'!$AB$12="Alta",'Mapa final'!$AD$12="Mayor"),CONCATENATE("R1C",'Mapa final'!$R$12),"")</f>
        <v/>
      </c>
      <c r="AD16" s="45" t="e">
        <f>IF(AND('Mapa final'!#REF!="Alta",'Mapa final'!#REF!="Mayor"),CONCATENATE("R1C",'Mapa final'!#REF!),"")</f>
        <v>#REF!</v>
      </c>
      <c r="AE16" s="45" t="e">
        <f>IF(AND('Mapa final'!#REF!="Alta",'Mapa final'!#REF!="Mayor"),CONCATENATE("R1C",'Mapa final'!#REF!),"")</f>
        <v>#REF!</v>
      </c>
      <c r="AF16" s="45" t="e">
        <f>IF(AND('Mapa final'!#REF!="Alta",'Mapa final'!#REF!="Mayor"),CONCATENATE("R1C",'Mapa final'!#REF!),"")</f>
        <v>#REF!</v>
      </c>
      <c r="AG16" s="46" t="e">
        <f>IF(AND('Mapa final'!#REF!="Alta",'Mapa final'!#REF!="Mayor"),CONCATENATE("R1C",'Mapa final'!#REF!),"")</f>
        <v>#REF!</v>
      </c>
      <c r="AH16" s="47" t="str">
        <f ca="1">IF(AND('Mapa final'!$AB$11="Alta",'Mapa final'!$AD$11="Catastrófico"),CONCATENATE("R1C",'Mapa final'!$R$11),"")</f>
        <v/>
      </c>
      <c r="AI16" s="48" t="str">
        <f ca="1">IF(AND('Mapa final'!$AB$12="Alta",'Mapa final'!$AD$12="Catastrófico"),CONCATENATE("R1C",'Mapa final'!$R$12),"")</f>
        <v/>
      </c>
      <c r="AJ16" s="48" t="e">
        <f>IF(AND('Mapa final'!#REF!="Alta",'Mapa final'!#REF!="Catastrófico"),CONCATENATE("R1C",'Mapa final'!#REF!),"")</f>
        <v>#REF!</v>
      </c>
      <c r="AK16" s="48" t="e">
        <f>IF(AND('Mapa final'!#REF!="Alta",'Mapa final'!#REF!="Catastrófico"),CONCATENATE("R1C",'Mapa final'!#REF!),"")</f>
        <v>#REF!</v>
      </c>
      <c r="AL16" s="48" t="e">
        <f>IF(AND('Mapa final'!#REF!="Alta",'Mapa final'!#REF!="Catastrófico"),CONCATENATE("R1C",'Mapa final'!#REF!),"")</f>
        <v>#REF!</v>
      </c>
      <c r="AM16" s="49" t="e">
        <f>IF(AND('Mapa final'!#REF!="Alta",'Mapa final'!#REF!="Catastrófico"),CONCATENATE("R1C",'Mapa final'!#REF!),"")</f>
        <v>#REF!</v>
      </c>
      <c r="AN16" s="81"/>
      <c r="AO16" s="322" t="s">
        <v>77</v>
      </c>
      <c r="AP16" s="323"/>
      <c r="AQ16" s="323"/>
      <c r="AR16" s="323"/>
      <c r="AS16" s="323"/>
      <c r="AT16" s="324"/>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4.95" customHeight="1" x14ac:dyDescent="0.3">
      <c r="A17" s="81"/>
      <c r="B17" s="236"/>
      <c r="C17" s="236"/>
      <c r="D17" s="237"/>
      <c r="E17" s="333"/>
      <c r="F17" s="334"/>
      <c r="G17" s="334"/>
      <c r="H17" s="334"/>
      <c r="I17" s="334"/>
      <c r="J17" s="65" t="e">
        <f>IF(AND('Mapa final'!#REF!="Alta",'Mapa final'!#REF!="Leve"),CONCATENATE("R2C",'Mapa final'!#REF!),"")</f>
        <v>#REF!</v>
      </c>
      <c r="K17" s="66" t="e">
        <f>IF(AND('Mapa final'!#REF!="Alta",'Mapa final'!#REF!="Leve"),CONCATENATE("R2C",'Mapa final'!#REF!),"")</f>
        <v>#REF!</v>
      </c>
      <c r="L17" s="66" t="e">
        <f>IF(AND('Mapa final'!#REF!="Alta",'Mapa final'!#REF!="Leve"),CONCATENATE("R2C",'Mapa final'!#REF!),"")</f>
        <v>#REF!</v>
      </c>
      <c r="M17" s="66" t="e">
        <f>IF(AND('Mapa final'!#REF!="Alta",'Mapa final'!#REF!="Leve"),CONCATENATE("R2C",'Mapa final'!#REF!),"")</f>
        <v>#REF!</v>
      </c>
      <c r="N17" s="66" t="e">
        <f>IF(AND('Mapa final'!#REF!="Alta",'Mapa final'!#REF!="Leve"),CONCATENATE("R2C",'Mapa final'!#REF!),"")</f>
        <v>#REF!</v>
      </c>
      <c r="O17" s="67" t="e">
        <f>IF(AND('Mapa final'!#REF!="Alta",'Mapa final'!#REF!="Leve"),CONCATENATE("R2C",'Mapa final'!#REF!),"")</f>
        <v>#REF!</v>
      </c>
      <c r="P17" s="65" t="e">
        <f>IF(AND('Mapa final'!#REF!="Alta",'Mapa final'!#REF!="Menor"),CONCATENATE("R2C",'Mapa final'!#REF!),"")</f>
        <v>#REF!</v>
      </c>
      <c r="Q17" s="66" t="e">
        <f>IF(AND('Mapa final'!#REF!="Alta",'Mapa final'!#REF!="Menor"),CONCATENATE("R2C",'Mapa final'!#REF!),"")</f>
        <v>#REF!</v>
      </c>
      <c r="R17" s="66" t="e">
        <f>IF(AND('Mapa final'!#REF!="Alta",'Mapa final'!#REF!="Menor"),CONCATENATE("R2C",'Mapa final'!#REF!),"")</f>
        <v>#REF!</v>
      </c>
      <c r="S17" s="66" t="e">
        <f>IF(AND('Mapa final'!#REF!="Alta",'Mapa final'!#REF!="Menor"),CONCATENATE("R2C",'Mapa final'!#REF!),"")</f>
        <v>#REF!</v>
      </c>
      <c r="T17" s="66" t="e">
        <f>IF(AND('Mapa final'!#REF!="Alta",'Mapa final'!#REF!="Menor"),CONCATENATE("R2C",'Mapa final'!#REF!),"")</f>
        <v>#REF!</v>
      </c>
      <c r="U17" s="67" t="e">
        <f>IF(AND('Mapa final'!#REF!="Alta",'Mapa final'!#REF!="Menor"),CONCATENATE("R2C",'Mapa final'!#REF!),"")</f>
        <v>#REF!</v>
      </c>
      <c r="V17" s="50" t="e">
        <f>IF(AND('Mapa final'!#REF!="Alta",'Mapa final'!#REF!="Moderado"),CONCATENATE("R2C",'Mapa final'!#REF!),"")</f>
        <v>#REF!</v>
      </c>
      <c r="W17" s="51" t="e">
        <f>IF(AND('Mapa final'!#REF!="Alta",'Mapa final'!#REF!="Moderado"),CONCATENATE("R2C",'Mapa final'!#REF!),"")</f>
        <v>#REF!</v>
      </c>
      <c r="X17" s="51" t="e">
        <f>IF(AND('Mapa final'!#REF!="Alta",'Mapa final'!#REF!="Moderado"),CONCATENATE("R2C",'Mapa final'!#REF!),"")</f>
        <v>#REF!</v>
      </c>
      <c r="Y17" s="51" t="e">
        <f>IF(AND('Mapa final'!#REF!="Alta",'Mapa final'!#REF!="Moderado"),CONCATENATE("R2C",'Mapa final'!#REF!),"")</f>
        <v>#REF!</v>
      </c>
      <c r="Z17" s="51" t="e">
        <f>IF(AND('Mapa final'!#REF!="Alta",'Mapa final'!#REF!="Moderado"),CONCATENATE("R2C",'Mapa final'!#REF!),"")</f>
        <v>#REF!</v>
      </c>
      <c r="AA17" s="52" t="e">
        <f>IF(AND('Mapa final'!#REF!="Alta",'Mapa final'!#REF!="Moderado"),CONCATENATE("R2C",'Mapa final'!#REF!),"")</f>
        <v>#REF!</v>
      </c>
      <c r="AB17" s="50" t="e">
        <f>IF(AND('Mapa final'!#REF!="Alta",'Mapa final'!#REF!="Mayor"),CONCATENATE("R2C",'Mapa final'!#REF!),"")</f>
        <v>#REF!</v>
      </c>
      <c r="AC17" s="51" t="e">
        <f>IF(AND('Mapa final'!#REF!="Alta",'Mapa final'!#REF!="Mayor"),CONCATENATE("R2C",'Mapa final'!#REF!),"")</f>
        <v>#REF!</v>
      </c>
      <c r="AD17" s="51" t="e">
        <f>IF(AND('Mapa final'!#REF!="Alta",'Mapa final'!#REF!="Mayor"),CONCATENATE("R2C",'Mapa final'!#REF!),"")</f>
        <v>#REF!</v>
      </c>
      <c r="AE17" s="51" t="e">
        <f>IF(AND('Mapa final'!#REF!="Alta",'Mapa final'!#REF!="Mayor"),CONCATENATE("R2C",'Mapa final'!#REF!),"")</f>
        <v>#REF!</v>
      </c>
      <c r="AF17" s="51" t="e">
        <f>IF(AND('Mapa final'!#REF!="Alta",'Mapa final'!#REF!="Mayor"),CONCATENATE("R2C",'Mapa final'!#REF!),"")</f>
        <v>#REF!</v>
      </c>
      <c r="AG17" s="52" t="e">
        <f>IF(AND('Mapa final'!#REF!="Alta",'Mapa final'!#REF!="Mayor"),CONCATENATE("R2C",'Mapa final'!#REF!),"")</f>
        <v>#REF!</v>
      </c>
      <c r="AH17" s="53" t="e">
        <f>IF(AND('Mapa final'!#REF!="Alta",'Mapa final'!#REF!="Catastrófico"),CONCATENATE("R2C",'Mapa final'!#REF!),"")</f>
        <v>#REF!</v>
      </c>
      <c r="AI17" s="54" t="e">
        <f>IF(AND('Mapa final'!#REF!="Alta",'Mapa final'!#REF!="Catastrófico"),CONCATENATE("R2C",'Mapa final'!#REF!),"")</f>
        <v>#REF!</v>
      </c>
      <c r="AJ17" s="54" t="e">
        <f>IF(AND('Mapa final'!#REF!="Alta",'Mapa final'!#REF!="Catastrófico"),CONCATENATE("R2C",'Mapa final'!#REF!),"")</f>
        <v>#REF!</v>
      </c>
      <c r="AK17" s="54" t="e">
        <f>IF(AND('Mapa final'!#REF!="Alta",'Mapa final'!#REF!="Catastrófico"),CONCATENATE("R2C",'Mapa final'!#REF!),"")</f>
        <v>#REF!</v>
      </c>
      <c r="AL17" s="54" t="e">
        <f>IF(AND('Mapa final'!#REF!="Alta",'Mapa final'!#REF!="Catastrófico"),CONCATENATE("R2C",'Mapa final'!#REF!),"")</f>
        <v>#REF!</v>
      </c>
      <c r="AM17" s="55" t="e">
        <f>IF(AND('Mapa final'!#REF!="Alta",'Mapa final'!#REF!="Catastrófico"),CONCATENATE("R2C",'Mapa final'!#REF!),"")</f>
        <v>#REF!</v>
      </c>
      <c r="AN17" s="81"/>
      <c r="AO17" s="325"/>
      <c r="AP17" s="326"/>
      <c r="AQ17" s="326"/>
      <c r="AR17" s="326"/>
      <c r="AS17" s="326"/>
      <c r="AT17" s="327"/>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4.95" customHeight="1" x14ac:dyDescent="0.3">
      <c r="A18" s="81"/>
      <c r="B18" s="236"/>
      <c r="C18" s="236"/>
      <c r="D18" s="237"/>
      <c r="E18" s="335"/>
      <c r="F18" s="334"/>
      <c r="G18" s="334"/>
      <c r="H18" s="334"/>
      <c r="I18" s="334"/>
      <c r="J18" s="65" t="str">
        <f ca="1">IF(AND('Mapa final'!$AB$13="Alta",'Mapa final'!$AD$13="Leve"),CONCATENATE("R3C",'Mapa final'!$R$13),"")</f>
        <v/>
      </c>
      <c r="K18" s="66" t="str">
        <f ca="1">IF(AND('Mapa final'!$AB$14="Alta",'Mapa final'!$AD$14="Leve"),CONCATENATE("R3C",'Mapa final'!$R$14),"")</f>
        <v/>
      </c>
      <c r="L18" s="66" t="e">
        <f>IF(AND('Mapa final'!#REF!="Alta",'Mapa final'!#REF!="Leve"),CONCATENATE("R3C",'Mapa final'!#REF!),"")</f>
        <v>#REF!</v>
      </c>
      <c r="M18" s="66" t="e">
        <f>IF(AND('Mapa final'!#REF!="Alta",'Mapa final'!#REF!="Leve"),CONCATENATE("R3C",'Mapa final'!#REF!),"")</f>
        <v>#REF!</v>
      </c>
      <c r="N18" s="66" t="e">
        <f>IF(AND('Mapa final'!#REF!="Alta",'Mapa final'!#REF!="Leve"),CONCATENATE("R3C",'Mapa final'!#REF!),"")</f>
        <v>#REF!</v>
      </c>
      <c r="O18" s="67" t="e">
        <f>IF(AND('Mapa final'!#REF!="Alta",'Mapa final'!#REF!="Leve"),CONCATENATE("R3C",'Mapa final'!#REF!),"")</f>
        <v>#REF!</v>
      </c>
      <c r="P18" s="65" t="str">
        <f ca="1">IF(AND('Mapa final'!$AB$13="Alta",'Mapa final'!$AD$13="Menor"),CONCATENATE("R3C",'Mapa final'!$R$13),"")</f>
        <v/>
      </c>
      <c r="Q18" s="66" t="str">
        <f ca="1">IF(AND('Mapa final'!$AB$14="Alta",'Mapa final'!$AD$14="Menor"),CONCATENATE("R3C",'Mapa final'!$R$14),"")</f>
        <v/>
      </c>
      <c r="R18" s="66" t="e">
        <f>IF(AND('Mapa final'!#REF!="Alta",'Mapa final'!#REF!="Menor"),CONCATENATE("R3C",'Mapa final'!#REF!),"")</f>
        <v>#REF!</v>
      </c>
      <c r="S18" s="66" t="e">
        <f>IF(AND('Mapa final'!#REF!="Alta",'Mapa final'!#REF!="Menor"),CONCATENATE("R3C",'Mapa final'!#REF!),"")</f>
        <v>#REF!</v>
      </c>
      <c r="T18" s="66" t="e">
        <f>IF(AND('Mapa final'!#REF!="Alta",'Mapa final'!#REF!="Menor"),CONCATENATE("R3C",'Mapa final'!#REF!),"")</f>
        <v>#REF!</v>
      </c>
      <c r="U18" s="67" t="e">
        <f>IF(AND('Mapa final'!#REF!="Alta",'Mapa final'!#REF!="Menor"),CONCATENATE("R3C",'Mapa final'!#REF!),"")</f>
        <v>#REF!</v>
      </c>
      <c r="V18" s="50" t="str">
        <f ca="1">IF(AND('Mapa final'!$AB$13="Alta",'Mapa final'!$AD$13="Moderado"),CONCATENATE("R3C",'Mapa final'!$R$13),"")</f>
        <v/>
      </c>
      <c r="W18" s="51" t="str">
        <f ca="1">IF(AND('Mapa final'!$AB$14="Alta",'Mapa final'!$AD$14="Moderado"),CONCATENATE("R3C",'Mapa final'!$R$14),"")</f>
        <v/>
      </c>
      <c r="X18" s="51" t="e">
        <f>IF(AND('Mapa final'!#REF!="Alta",'Mapa final'!#REF!="Moderado"),CONCATENATE("R3C",'Mapa final'!#REF!),"")</f>
        <v>#REF!</v>
      </c>
      <c r="Y18" s="51" t="e">
        <f>IF(AND('Mapa final'!#REF!="Alta",'Mapa final'!#REF!="Moderado"),CONCATENATE("R3C",'Mapa final'!#REF!),"")</f>
        <v>#REF!</v>
      </c>
      <c r="Z18" s="51" t="e">
        <f>IF(AND('Mapa final'!#REF!="Alta",'Mapa final'!#REF!="Moderado"),CONCATENATE("R3C",'Mapa final'!#REF!),"")</f>
        <v>#REF!</v>
      </c>
      <c r="AA18" s="52" t="e">
        <f>IF(AND('Mapa final'!#REF!="Alta",'Mapa final'!#REF!="Moderado"),CONCATENATE("R3C",'Mapa final'!#REF!),"")</f>
        <v>#REF!</v>
      </c>
      <c r="AB18" s="50" t="str">
        <f ca="1">IF(AND('Mapa final'!$AB$13="Alta",'Mapa final'!$AD$13="Mayor"),CONCATENATE("R3C",'Mapa final'!$R$13),"")</f>
        <v/>
      </c>
      <c r="AC18" s="51" t="str">
        <f ca="1">IF(AND('Mapa final'!$AB$14="Alta",'Mapa final'!$AD$14="Mayor"),CONCATENATE("R3C",'Mapa final'!$R$14),"")</f>
        <v/>
      </c>
      <c r="AD18" s="51" t="e">
        <f>IF(AND('Mapa final'!#REF!="Alta",'Mapa final'!#REF!="Mayor"),CONCATENATE("R3C",'Mapa final'!#REF!),"")</f>
        <v>#REF!</v>
      </c>
      <c r="AE18" s="51" t="e">
        <f>IF(AND('Mapa final'!#REF!="Alta",'Mapa final'!#REF!="Mayor"),CONCATENATE("R3C",'Mapa final'!#REF!),"")</f>
        <v>#REF!</v>
      </c>
      <c r="AF18" s="51" t="e">
        <f>IF(AND('Mapa final'!#REF!="Alta",'Mapa final'!#REF!="Mayor"),CONCATENATE("R3C",'Mapa final'!#REF!),"")</f>
        <v>#REF!</v>
      </c>
      <c r="AG18" s="52" t="e">
        <f>IF(AND('Mapa final'!#REF!="Alta",'Mapa final'!#REF!="Mayor"),CONCATENATE("R3C",'Mapa final'!#REF!),"")</f>
        <v>#REF!</v>
      </c>
      <c r="AH18" s="53" t="str">
        <f ca="1">IF(AND('Mapa final'!$AB$13="Alta",'Mapa final'!$AD$13="Catastrófico"),CONCATENATE("R3C",'Mapa final'!$R$13),"")</f>
        <v/>
      </c>
      <c r="AI18" s="54" t="str">
        <f ca="1">IF(AND('Mapa final'!$AB$14="Alta",'Mapa final'!$AD$14="Catastrófico"),CONCATENATE("R3C",'Mapa final'!$R$14),"")</f>
        <v/>
      </c>
      <c r="AJ18" s="54" t="e">
        <f>IF(AND('Mapa final'!#REF!="Alta",'Mapa final'!#REF!="Catastrófico"),CONCATENATE("R3C",'Mapa final'!#REF!),"")</f>
        <v>#REF!</v>
      </c>
      <c r="AK18" s="54" t="e">
        <f>IF(AND('Mapa final'!#REF!="Alta",'Mapa final'!#REF!="Catastrófico"),CONCATENATE("R3C",'Mapa final'!#REF!),"")</f>
        <v>#REF!</v>
      </c>
      <c r="AL18" s="54" t="e">
        <f>IF(AND('Mapa final'!#REF!="Alta",'Mapa final'!#REF!="Catastrófico"),CONCATENATE("R3C",'Mapa final'!#REF!),"")</f>
        <v>#REF!</v>
      </c>
      <c r="AM18" s="55" t="e">
        <f>IF(AND('Mapa final'!#REF!="Alta",'Mapa final'!#REF!="Catastrófico"),CONCATENATE("R3C",'Mapa final'!#REF!),"")</f>
        <v>#REF!</v>
      </c>
      <c r="AN18" s="81"/>
      <c r="AO18" s="325"/>
      <c r="AP18" s="326"/>
      <c r="AQ18" s="326"/>
      <c r="AR18" s="326"/>
      <c r="AS18" s="326"/>
      <c r="AT18" s="327"/>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4.95" customHeight="1" x14ac:dyDescent="0.3">
      <c r="A19" s="81"/>
      <c r="B19" s="236"/>
      <c r="C19" s="236"/>
      <c r="D19" s="237"/>
      <c r="E19" s="335"/>
      <c r="F19" s="334"/>
      <c r="G19" s="334"/>
      <c r="H19" s="334"/>
      <c r="I19" s="334"/>
      <c r="J19" s="65" t="e">
        <f>IF(AND('Mapa final'!#REF!="Alta",'Mapa final'!#REF!="Leve"),CONCATENATE("R4C",'Mapa final'!#REF!),"")</f>
        <v>#REF!</v>
      </c>
      <c r="K19" s="66" t="e">
        <f>IF(AND('Mapa final'!#REF!="Alta",'Mapa final'!#REF!="Leve"),CONCATENATE("R4C",'Mapa final'!#REF!),"")</f>
        <v>#REF!</v>
      </c>
      <c r="L19" s="66" t="e">
        <f>IF(AND('Mapa final'!#REF!="Alta",'Mapa final'!#REF!="Leve"),CONCATENATE("R4C",'Mapa final'!#REF!),"")</f>
        <v>#REF!</v>
      </c>
      <c r="M19" s="66" t="e">
        <f>IF(AND('Mapa final'!#REF!="Alta",'Mapa final'!#REF!="Leve"),CONCATENATE("R4C",'Mapa final'!#REF!),"")</f>
        <v>#REF!</v>
      </c>
      <c r="N19" s="66" t="e">
        <f>IF(AND('Mapa final'!#REF!="Alta",'Mapa final'!#REF!="Leve"),CONCATENATE("R4C",'Mapa final'!#REF!),"")</f>
        <v>#REF!</v>
      </c>
      <c r="O19" s="67" t="e">
        <f>IF(AND('Mapa final'!#REF!="Alta",'Mapa final'!#REF!="Leve"),CONCATENATE("R4C",'Mapa final'!#REF!),"")</f>
        <v>#REF!</v>
      </c>
      <c r="P19" s="65" t="e">
        <f>IF(AND('Mapa final'!#REF!="Alta",'Mapa final'!#REF!="Menor"),CONCATENATE("R4C",'Mapa final'!#REF!),"")</f>
        <v>#REF!</v>
      </c>
      <c r="Q19" s="66" t="e">
        <f>IF(AND('Mapa final'!#REF!="Alta",'Mapa final'!#REF!="Menor"),CONCATENATE("R4C",'Mapa final'!#REF!),"")</f>
        <v>#REF!</v>
      </c>
      <c r="R19" s="66" t="e">
        <f>IF(AND('Mapa final'!#REF!="Alta",'Mapa final'!#REF!="Menor"),CONCATENATE("R4C",'Mapa final'!#REF!),"")</f>
        <v>#REF!</v>
      </c>
      <c r="S19" s="66" t="e">
        <f>IF(AND('Mapa final'!#REF!="Alta",'Mapa final'!#REF!="Menor"),CONCATENATE("R4C",'Mapa final'!#REF!),"")</f>
        <v>#REF!</v>
      </c>
      <c r="T19" s="66" t="e">
        <f>IF(AND('Mapa final'!#REF!="Alta",'Mapa final'!#REF!="Menor"),CONCATENATE("R4C",'Mapa final'!#REF!),"")</f>
        <v>#REF!</v>
      </c>
      <c r="U19" s="67" t="e">
        <f>IF(AND('Mapa final'!#REF!="Alta",'Mapa final'!#REF!="Menor"),CONCATENATE("R4C",'Mapa final'!#REF!),"")</f>
        <v>#REF!</v>
      </c>
      <c r="V19" s="50" t="e">
        <f>IF(AND('Mapa final'!#REF!="Alta",'Mapa final'!#REF!="Moderado"),CONCATENATE("R4C",'Mapa final'!#REF!),"")</f>
        <v>#REF!</v>
      </c>
      <c r="W19" s="51" t="e">
        <f>IF(AND('Mapa final'!#REF!="Alta",'Mapa final'!#REF!="Moderado"),CONCATENATE("R4C",'Mapa final'!#REF!),"")</f>
        <v>#REF!</v>
      </c>
      <c r="X19" s="51" t="e">
        <f>IF(AND('Mapa final'!#REF!="Alta",'Mapa final'!#REF!="Moderado"),CONCATENATE("R4C",'Mapa final'!#REF!),"")</f>
        <v>#REF!</v>
      </c>
      <c r="Y19" s="51" t="e">
        <f>IF(AND('Mapa final'!#REF!="Alta",'Mapa final'!#REF!="Moderado"),CONCATENATE("R4C",'Mapa final'!#REF!),"")</f>
        <v>#REF!</v>
      </c>
      <c r="Z19" s="51" t="e">
        <f>IF(AND('Mapa final'!#REF!="Alta",'Mapa final'!#REF!="Moderado"),CONCATENATE("R4C",'Mapa final'!#REF!),"")</f>
        <v>#REF!</v>
      </c>
      <c r="AA19" s="52" t="e">
        <f>IF(AND('Mapa final'!#REF!="Alta",'Mapa final'!#REF!="Moderado"),CONCATENATE("R4C",'Mapa final'!#REF!),"")</f>
        <v>#REF!</v>
      </c>
      <c r="AB19" s="50" t="e">
        <f>IF(AND('Mapa final'!#REF!="Alta",'Mapa final'!#REF!="Mayor"),CONCATENATE("R4C",'Mapa final'!#REF!),"")</f>
        <v>#REF!</v>
      </c>
      <c r="AC19" s="51" t="e">
        <f>IF(AND('Mapa final'!#REF!="Alta",'Mapa final'!#REF!="Mayor"),CONCATENATE("R4C",'Mapa final'!#REF!),"")</f>
        <v>#REF!</v>
      </c>
      <c r="AD19" s="51" t="e">
        <f>IF(AND('Mapa final'!#REF!="Alta",'Mapa final'!#REF!="Mayor"),CONCATENATE("R4C",'Mapa final'!#REF!),"")</f>
        <v>#REF!</v>
      </c>
      <c r="AE19" s="51" t="e">
        <f>IF(AND('Mapa final'!#REF!="Alta",'Mapa final'!#REF!="Mayor"),CONCATENATE("R4C",'Mapa final'!#REF!),"")</f>
        <v>#REF!</v>
      </c>
      <c r="AF19" s="51" t="e">
        <f>IF(AND('Mapa final'!#REF!="Alta",'Mapa final'!#REF!="Mayor"),CONCATENATE("R4C",'Mapa final'!#REF!),"")</f>
        <v>#REF!</v>
      </c>
      <c r="AG19" s="52" t="e">
        <f>IF(AND('Mapa final'!#REF!="Alta",'Mapa final'!#REF!="Mayor"),CONCATENATE("R4C",'Mapa final'!#REF!),"")</f>
        <v>#REF!</v>
      </c>
      <c r="AH19" s="53" t="e">
        <f>IF(AND('Mapa final'!#REF!="Alta",'Mapa final'!#REF!="Catastrófico"),CONCATENATE("R4C",'Mapa final'!#REF!),"")</f>
        <v>#REF!</v>
      </c>
      <c r="AI19" s="54" t="e">
        <f>IF(AND('Mapa final'!#REF!="Alta",'Mapa final'!#REF!="Catastrófico"),CONCATENATE("R4C",'Mapa final'!#REF!),"")</f>
        <v>#REF!</v>
      </c>
      <c r="AJ19" s="54" t="e">
        <f>IF(AND('Mapa final'!#REF!="Alta",'Mapa final'!#REF!="Catastrófico"),CONCATENATE("R4C",'Mapa final'!#REF!),"")</f>
        <v>#REF!</v>
      </c>
      <c r="AK19" s="54" t="e">
        <f>IF(AND('Mapa final'!#REF!="Alta",'Mapa final'!#REF!="Catastrófico"),CONCATENATE("R4C",'Mapa final'!#REF!),"")</f>
        <v>#REF!</v>
      </c>
      <c r="AL19" s="54" t="e">
        <f>IF(AND('Mapa final'!#REF!="Alta",'Mapa final'!#REF!="Catastrófico"),CONCATENATE("R4C",'Mapa final'!#REF!),"")</f>
        <v>#REF!</v>
      </c>
      <c r="AM19" s="55" t="e">
        <f>IF(AND('Mapa final'!#REF!="Alta",'Mapa final'!#REF!="Catastrófico"),CONCATENATE("R4C",'Mapa final'!#REF!),"")</f>
        <v>#REF!</v>
      </c>
      <c r="AN19" s="81"/>
      <c r="AO19" s="325"/>
      <c r="AP19" s="326"/>
      <c r="AQ19" s="326"/>
      <c r="AR19" s="326"/>
      <c r="AS19" s="326"/>
      <c r="AT19" s="327"/>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4.95" customHeight="1" x14ac:dyDescent="0.3">
      <c r="A20" s="81"/>
      <c r="B20" s="236"/>
      <c r="C20" s="236"/>
      <c r="D20" s="237"/>
      <c r="E20" s="335"/>
      <c r="F20" s="334"/>
      <c r="G20" s="334"/>
      <c r="H20" s="334"/>
      <c r="I20" s="334"/>
      <c r="J20" s="65" t="e">
        <f>IF(AND('Mapa final'!#REF!="Alta",'Mapa final'!#REF!="Leve"),CONCATENATE("R5C",'Mapa final'!#REF!),"")</f>
        <v>#REF!</v>
      </c>
      <c r="K20" s="66" t="e">
        <f>IF(AND('Mapa final'!#REF!="Alta",'Mapa final'!#REF!="Leve"),CONCATENATE("R5C",'Mapa final'!#REF!),"")</f>
        <v>#REF!</v>
      </c>
      <c r="L20" s="66" t="e">
        <f>IF(AND('Mapa final'!#REF!="Alta",'Mapa final'!#REF!="Leve"),CONCATENATE("R5C",'Mapa final'!#REF!),"")</f>
        <v>#REF!</v>
      </c>
      <c r="M20" s="66" t="e">
        <f>IF(AND('Mapa final'!#REF!="Alta",'Mapa final'!#REF!="Leve"),CONCATENATE("R5C",'Mapa final'!#REF!),"")</f>
        <v>#REF!</v>
      </c>
      <c r="N20" s="66" t="e">
        <f>IF(AND('Mapa final'!#REF!="Alta",'Mapa final'!#REF!="Leve"),CONCATENATE("R5C",'Mapa final'!#REF!),"")</f>
        <v>#REF!</v>
      </c>
      <c r="O20" s="67" t="e">
        <f>IF(AND('Mapa final'!#REF!="Alta",'Mapa final'!#REF!="Leve"),CONCATENATE("R5C",'Mapa final'!#REF!),"")</f>
        <v>#REF!</v>
      </c>
      <c r="P20" s="65" t="e">
        <f>IF(AND('Mapa final'!#REF!="Alta",'Mapa final'!#REF!="Menor"),CONCATENATE("R5C",'Mapa final'!#REF!),"")</f>
        <v>#REF!</v>
      </c>
      <c r="Q20" s="66" t="e">
        <f>IF(AND('Mapa final'!#REF!="Alta",'Mapa final'!#REF!="Menor"),CONCATENATE("R5C",'Mapa final'!#REF!),"")</f>
        <v>#REF!</v>
      </c>
      <c r="R20" s="66" t="e">
        <f>IF(AND('Mapa final'!#REF!="Alta",'Mapa final'!#REF!="Menor"),CONCATENATE("R5C",'Mapa final'!#REF!),"")</f>
        <v>#REF!</v>
      </c>
      <c r="S20" s="66" t="e">
        <f>IF(AND('Mapa final'!#REF!="Alta",'Mapa final'!#REF!="Menor"),CONCATENATE("R5C",'Mapa final'!#REF!),"")</f>
        <v>#REF!</v>
      </c>
      <c r="T20" s="66" t="e">
        <f>IF(AND('Mapa final'!#REF!="Alta",'Mapa final'!#REF!="Menor"),CONCATENATE("R5C",'Mapa final'!#REF!),"")</f>
        <v>#REF!</v>
      </c>
      <c r="U20" s="67" t="e">
        <f>IF(AND('Mapa final'!#REF!="Alta",'Mapa final'!#REF!="Menor"),CONCATENATE("R5C",'Mapa final'!#REF!),"")</f>
        <v>#REF!</v>
      </c>
      <c r="V20" s="50" t="e">
        <f>IF(AND('Mapa final'!#REF!="Alta",'Mapa final'!#REF!="Moderado"),CONCATENATE("R5C",'Mapa final'!#REF!),"")</f>
        <v>#REF!</v>
      </c>
      <c r="W20" s="51" t="e">
        <f>IF(AND('Mapa final'!#REF!="Alta",'Mapa final'!#REF!="Moderado"),CONCATENATE("R5C",'Mapa final'!#REF!),"")</f>
        <v>#REF!</v>
      </c>
      <c r="X20" s="51" t="e">
        <f>IF(AND('Mapa final'!#REF!="Alta",'Mapa final'!#REF!="Moderado"),CONCATENATE("R5C",'Mapa final'!#REF!),"")</f>
        <v>#REF!</v>
      </c>
      <c r="Y20" s="51" t="e">
        <f>IF(AND('Mapa final'!#REF!="Alta",'Mapa final'!#REF!="Moderado"),CONCATENATE("R5C",'Mapa final'!#REF!),"")</f>
        <v>#REF!</v>
      </c>
      <c r="Z20" s="51" t="e">
        <f>IF(AND('Mapa final'!#REF!="Alta",'Mapa final'!#REF!="Moderado"),CONCATENATE("R5C",'Mapa final'!#REF!),"")</f>
        <v>#REF!</v>
      </c>
      <c r="AA20" s="52" t="e">
        <f>IF(AND('Mapa final'!#REF!="Alta",'Mapa final'!#REF!="Moderado"),CONCATENATE("R5C",'Mapa final'!#REF!),"")</f>
        <v>#REF!</v>
      </c>
      <c r="AB20" s="50" t="e">
        <f>IF(AND('Mapa final'!#REF!="Alta",'Mapa final'!#REF!="Mayor"),CONCATENATE("R5C",'Mapa final'!#REF!),"")</f>
        <v>#REF!</v>
      </c>
      <c r="AC20" s="51" t="e">
        <f>IF(AND('Mapa final'!#REF!="Alta",'Mapa final'!#REF!="Mayor"),CONCATENATE("R5C",'Mapa final'!#REF!),"")</f>
        <v>#REF!</v>
      </c>
      <c r="AD20" s="51" t="e">
        <f>IF(AND('Mapa final'!#REF!="Alta",'Mapa final'!#REF!="Mayor"),CONCATENATE("R5C",'Mapa final'!#REF!),"")</f>
        <v>#REF!</v>
      </c>
      <c r="AE20" s="51" t="e">
        <f>IF(AND('Mapa final'!#REF!="Alta",'Mapa final'!#REF!="Mayor"),CONCATENATE("R5C",'Mapa final'!#REF!),"")</f>
        <v>#REF!</v>
      </c>
      <c r="AF20" s="51" t="e">
        <f>IF(AND('Mapa final'!#REF!="Alta",'Mapa final'!#REF!="Mayor"),CONCATENATE("R5C",'Mapa final'!#REF!),"")</f>
        <v>#REF!</v>
      </c>
      <c r="AG20" s="52" t="e">
        <f>IF(AND('Mapa final'!#REF!="Alta",'Mapa final'!#REF!="Mayor"),CONCATENATE("R5C",'Mapa final'!#REF!),"")</f>
        <v>#REF!</v>
      </c>
      <c r="AH20" s="53" t="e">
        <f>IF(AND('Mapa final'!#REF!="Alta",'Mapa final'!#REF!="Catastrófico"),CONCATENATE("R5C",'Mapa final'!#REF!),"")</f>
        <v>#REF!</v>
      </c>
      <c r="AI20" s="54" t="e">
        <f>IF(AND('Mapa final'!#REF!="Alta",'Mapa final'!#REF!="Catastrófico"),CONCATENATE("R5C",'Mapa final'!#REF!),"")</f>
        <v>#REF!</v>
      </c>
      <c r="AJ20" s="54" t="e">
        <f>IF(AND('Mapa final'!#REF!="Alta",'Mapa final'!#REF!="Catastrófico"),CONCATENATE("R5C",'Mapa final'!#REF!),"")</f>
        <v>#REF!</v>
      </c>
      <c r="AK20" s="54" t="e">
        <f>IF(AND('Mapa final'!#REF!="Alta",'Mapa final'!#REF!="Catastrófico"),CONCATENATE("R5C",'Mapa final'!#REF!),"")</f>
        <v>#REF!</v>
      </c>
      <c r="AL20" s="54" t="e">
        <f>IF(AND('Mapa final'!#REF!="Alta",'Mapa final'!#REF!="Catastrófico"),CONCATENATE("R5C",'Mapa final'!#REF!),"")</f>
        <v>#REF!</v>
      </c>
      <c r="AM20" s="55" t="e">
        <f>IF(AND('Mapa final'!#REF!="Alta",'Mapa final'!#REF!="Catastrófico"),CONCATENATE("R5C",'Mapa final'!#REF!),"")</f>
        <v>#REF!</v>
      </c>
      <c r="AN20" s="81"/>
      <c r="AO20" s="325"/>
      <c r="AP20" s="326"/>
      <c r="AQ20" s="326"/>
      <c r="AR20" s="326"/>
      <c r="AS20" s="326"/>
      <c r="AT20" s="327"/>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4.95" customHeight="1" x14ac:dyDescent="0.3">
      <c r="A21" s="81"/>
      <c r="B21" s="236"/>
      <c r="C21" s="236"/>
      <c r="D21" s="237"/>
      <c r="E21" s="335"/>
      <c r="F21" s="334"/>
      <c r="G21" s="334"/>
      <c r="H21" s="334"/>
      <c r="I21" s="334"/>
      <c r="J21" s="65" t="e">
        <f>IF(AND('Mapa final'!#REF!="Alta",'Mapa final'!#REF!="Leve"),CONCATENATE("R6C",'Mapa final'!#REF!),"")</f>
        <v>#REF!</v>
      </c>
      <c r="K21" s="66" t="e">
        <f>IF(AND('Mapa final'!#REF!="Alta",'Mapa final'!#REF!="Leve"),CONCATENATE("R6C",'Mapa final'!#REF!),"")</f>
        <v>#REF!</v>
      </c>
      <c r="L21" s="66" t="e">
        <f>IF(AND('Mapa final'!#REF!="Alta",'Mapa final'!#REF!="Leve"),CONCATENATE("R6C",'Mapa final'!#REF!),"")</f>
        <v>#REF!</v>
      </c>
      <c r="M21" s="66" t="e">
        <f>IF(AND('Mapa final'!#REF!="Alta",'Mapa final'!#REF!="Leve"),CONCATENATE("R6C",'Mapa final'!#REF!),"")</f>
        <v>#REF!</v>
      </c>
      <c r="N21" s="66" t="e">
        <f>IF(AND('Mapa final'!#REF!="Alta",'Mapa final'!#REF!="Leve"),CONCATENATE("R6C",'Mapa final'!#REF!),"")</f>
        <v>#REF!</v>
      </c>
      <c r="O21" s="67" t="e">
        <f>IF(AND('Mapa final'!#REF!="Alta",'Mapa final'!#REF!="Leve"),CONCATENATE("R6C",'Mapa final'!#REF!),"")</f>
        <v>#REF!</v>
      </c>
      <c r="P21" s="65" t="e">
        <f>IF(AND('Mapa final'!#REF!="Alta",'Mapa final'!#REF!="Menor"),CONCATENATE("R6C",'Mapa final'!#REF!),"")</f>
        <v>#REF!</v>
      </c>
      <c r="Q21" s="66" t="e">
        <f>IF(AND('Mapa final'!#REF!="Alta",'Mapa final'!#REF!="Menor"),CONCATENATE("R6C",'Mapa final'!#REF!),"")</f>
        <v>#REF!</v>
      </c>
      <c r="R21" s="66" t="e">
        <f>IF(AND('Mapa final'!#REF!="Alta",'Mapa final'!#REF!="Menor"),CONCATENATE("R6C",'Mapa final'!#REF!),"")</f>
        <v>#REF!</v>
      </c>
      <c r="S21" s="66" t="e">
        <f>IF(AND('Mapa final'!#REF!="Alta",'Mapa final'!#REF!="Menor"),CONCATENATE("R6C",'Mapa final'!#REF!),"")</f>
        <v>#REF!</v>
      </c>
      <c r="T21" s="66" t="e">
        <f>IF(AND('Mapa final'!#REF!="Alta",'Mapa final'!#REF!="Menor"),CONCATENATE("R6C",'Mapa final'!#REF!),"")</f>
        <v>#REF!</v>
      </c>
      <c r="U21" s="67" t="e">
        <f>IF(AND('Mapa final'!#REF!="Alta",'Mapa final'!#REF!="Menor"),CONCATENATE("R6C",'Mapa final'!#REF!),"")</f>
        <v>#REF!</v>
      </c>
      <c r="V21" s="50" t="e">
        <f>IF(AND('Mapa final'!#REF!="Alta",'Mapa final'!#REF!="Moderado"),CONCATENATE("R6C",'Mapa final'!#REF!),"")</f>
        <v>#REF!</v>
      </c>
      <c r="W21" s="51" t="e">
        <f>IF(AND('Mapa final'!#REF!="Alta",'Mapa final'!#REF!="Moderado"),CONCATENATE("R6C",'Mapa final'!#REF!),"")</f>
        <v>#REF!</v>
      </c>
      <c r="X21" s="51" t="e">
        <f>IF(AND('Mapa final'!#REF!="Alta",'Mapa final'!#REF!="Moderado"),CONCATENATE("R6C",'Mapa final'!#REF!),"")</f>
        <v>#REF!</v>
      </c>
      <c r="Y21" s="51" t="e">
        <f>IF(AND('Mapa final'!#REF!="Alta",'Mapa final'!#REF!="Moderado"),CONCATENATE("R6C",'Mapa final'!#REF!),"")</f>
        <v>#REF!</v>
      </c>
      <c r="Z21" s="51" t="e">
        <f>IF(AND('Mapa final'!#REF!="Alta",'Mapa final'!#REF!="Moderado"),CONCATENATE("R6C",'Mapa final'!#REF!),"")</f>
        <v>#REF!</v>
      </c>
      <c r="AA21" s="52" t="e">
        <f>IF(AND('Mapa final'!#REF!="Alta",'Mapa final'!#REF!="Moderado"),CONCATENATE("R6C",'Mapa final'!#REF!),"")</f>
        <v>#REF!</v>
      </c>
      <c r="AB21" s="50" t="e">
        <f>IF(AND('Mapa final'!#REF!="Alta",'Mapa final'!#REF!="Mayor"),CONCATENATE("R6C",'Mapa final'!#REF!),"")</f>
        <v>#REF!</v>
      </c>
      <c r="AC21" s="51" t="e">
        <f>IF(AND('Mapa final'!#REF!="Alta",'Mapa final'!#REF!="Mayor"),CONCATENATE("R6C",'Mapa final'!#REF!),"")</f>
        <v>#REF!</v>
      </c>
      <c r="AD21" s="51" t="e">
        <f>IF(AND('Mapa final'!#REF!="Alta",'Mapa final'!#REF!="Mayor"),CONCATENATE("R6C",'Mapa final'!#REF!),"")</f>
        <v>#REF!</v>
      </c>
      <c r="AE21" s="51" t="e">
        <f>IF(AND('Mapa final'!#REF!="Alta",'Mapa final'!#REF!="Mayor"),CONCATENATE("R6C",'Mapa final'!#REF!),"")</f>
        <v>#REF!</v>
      </c>
      <c r="AF21" s="51" t="e">
        <f>IF(AND('Mapa final'!#REF!="Alta",'Mapa final'!#REF!="Mayor"),CONCATENATE("R6C",'Mapa final'!#REF!),"")</f>
        <v>#REF!</v>
      </c>
      <c r="AG21" s="52" t="e">
        <f>IF(AND('Mapa final'!#REF!="Alta",'Mapa final'!#REF!="Mayor"),CONCATENATE("R6C",'Mapa final'!#REF!),"")</f>
        <v>#REF!</v>
      </c>
      <c r="AH21" s="53" t="e">
        <f>IF(AND('Mapa final'!#REF!="Alta",'Mapa final'!#REF!="Catastrófico"),CONCATENATE("R6C",'Mapa final'!#REF!),"")</f>
        <v>#REF!</v>
      </c>
      <c r="AI21" s="54" t="e">
        <f>IF(AND('Mapa final'!#REF!="Alta",'Mapa final'!#REF!="Catastrófico"),CONCATENATE("R6C",'Mapa final'!#REF!),"")</f>
        <v>#REF!</v>
      </c>
      <c r="AJ21" s="54" t="e">
        <f>IF(AND('Mapa final'!#REF!="Alta",'Mapa final'!#REF!="Catastrófico"),CONCATENATE("R6C",'Mapa final'!#REF!),"")</f>
        <v>#REF!</v>
      </c>
      <c r="AK21" s="54" t="e">
        <f>IF(AND('Mapa final'!#REF!="Alta",'Mapa final'!#REF!="Catastrófico"),CONCATENATE("R6C",'Mapa final'!#REF!),"")</f>
        <v>#REF!</v>
      </c>
      <c r="AL21" s="54" t="e">
        <f>IF(AND('Mapa final'!#REF!="Alta",'Mapa final'!#REF!="Catastrófico"),CONCATENATE("R6C",'Mapa final'!#REF!),"")</f>
        <v>#REF!</v>
      </c>
      <c r="AM21" s="55" t="e">
        <f>IF(AND('Mapa final'!#REF!="Alta",'Mapa final'!#REF!="Catastrófico"),CONCATENATE("R6C",'Mapa final'!#REF!),"")</f>
        <v>#REF!</v>
      </c>
      <c r="AN21" s="81"/>
      <c r="AO21" s="325"/>
      <c r="AP21" s="326"/>
      <c r="AQ21" s="326"/>
      <c r="AR21" s="326"/>
      <c r="AS21" s="326"/>
      <c r="AT21" s="327"/>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4.95" customHeight="1" x14ac:dyDescent="0.3">
      <c r="A22" s="81"/>
      <c r="B22" s="236"/>
      <c r="C22" s="236"/>
      <c r="D22" s="237"/>
      <c r="E22" s="335"/>
      <c r="F22" s="334"/>
      <c r="G22" s="334"/>
      <c r="H22" s="334"/>
      <c r="I22" s="334"/>
      <c r="J22" s="65" t="e">
        <f>IF(AND('Mapa final'!#REF!="Alta",'Mapa final'!#REF!="Leve"),CONCATENATE("R7C",'Mapa final'!#REF!),"")</f>
        <v>#REF!</v>
      </c>
      <c r="K22" s="66" t="e">
        <f>IF(AND('Mapa final'!#REF!="Alta",'Mapa final'!#REF!="Leve"),CONCATENATE("R7C",'Mapa final'!#REF!),"")</f>
        <v>#REF!</v>
      </c>
      <c r="L22" s="66" t="e">
        <f>IF(AND('Mapa final'!#REF!="Alta",'Mapa final'!#REF!="Leve"),CONCATENATE("R7C",'Mapa final'!#REF!),"")</f>
        <v>#REF!</v>
      </c>
      <c r="M22" s="66" t="e">
        <f>IF(AND('Mapa final'!#REF!="Alta",'Mapa final'!#REF!="Leve"),CONCATENATE("R7C",'Mapa final'!#REF!),"")</f>
        <v>#REF!</v>
      </c>
      <c r="N22" s="66" t="e">
        <f>IF(AND('Mapa final'!#REF!="Alta",'Mapa final'!#REF!="Leve"),CONCATENATE("R7C",'Mapa final'!#REF!),"")</f>
        <v>#REF!</v>
      </c>
      <c r="O22" s="67" t="e">
        <f>IF(AND('Mapa final'!#REF!="Alta",'Mapa final'!#REF!="Leve"),CONCATENATE("R7C",'Mapa final'!#REF!),"")</f>
        <v>#REF!</v>
      </c>
      <c r="P22" s="65" t="e">
        <f>IF(AND('Mapa final'!#REF!="Alta",'Mapa final'!#REF!="Menor"),CONCATENATE("R7C",'Mapa final'!#REF!),"")</f>
        <v>#REF!</v>
      </c>
      <c r="Q22" s="66" t="e">
        <f>IF(AND('Mapa final'!#REF!="Alta",'Mapa final'!#REF!="Menor"),CONCATENATE("R7C",'Mapa final'!#REF!),"")</f>
        <v>#REF!</v>
      </c>
      <c r="R22" s="66" t="e">
        <f>IF(AND('Mapa final'!#REF!="Alta",'Mapa final'!#REF!="Menor"),CONCATENATE("R7C",'Mapa final'!#REF!),"")</f>
        <v>#REF!</v>
      </c>
      <c r="S22" s="66" t="e">
        <f>IF(AND('Mapa final'!#REF!="Alta",'Mapa final'!#REF!="Menor"),CONCATENATE("R7C",'Mapa final'!#REF!),"")</f>
        <v>#REF!</v>
      </c>
      <c r="T22" s="66" t="e">
        <f>IF(AND('Mapa final'!#REF!="Alta",'Mapa final'!#REF!="Menor"),CONCATENATE("R7C",'Mapa final'!#REF!),"")</f>
        <v>#REF!</v>
      </c>
      <c r="U22" s="67" t="e">
        <f>IF(AND('Mapa final'!#REF!="Alta",'Mapa final'!#REF!="Menor"),CONCATENATE("R7C",'Mapa final'!#REF!),"")</f>
        <v>#REF!</v>
      </c>
      <c r="V22" s="50" t="e">
        <f>IF(AND('Mapa final'!#REF!="Alta",'Mapa final'!#REF!="Moderado"),CONCATENATE("R7C",'Mapa final'!#REF!),"")</f>
        <v>#REF!</v>
      </c>
      <c r="W22" s="51" t="e">
        <f>IF(AND('Mapa final'!#REF!="Alta",'Mapa final'!#REF!="Moderado"),CONCATENATE("R7C",'Mapa final'!#REF!),"")</f>
        <v>#REF!</v>
      </c>
      <c r="X22" s="51" t="e">
        <f>IF(AND('Mapa final'!#REF!="Alta",'Mapa final'!#REF!="Moderado"),CONCATENATE("R7C",'Mapa final'!#REF!),"")</f>
        <v>#REF!</v>
      </c>
      <c r="Y22" s="51" t="e">
        <f>IF(AND('Mapa final'!#REF!="Alta",'Mapa final'!#REF!="Moderado"),CONCATENATE("R7C",'Mapa final'!#REF!),"")</f>
        <v>#REF!</v>
      </c>
      <c r="Z22" s="51" t="e">
        <f>IF(AND('Mapa final'!#REF!="Alta",'Mapa final'!#REF!="Moderado"),CONCATENATE("R7C",'Mapa final'!#REF!),"")</f>
        <v>#REF!</v>
      </c>
      <c r="AA22" s="52" t="e">
        <f>IF(AND('Mapa final'!#REF!="Alta",'Mapa final'!#REF!="Moderado"),CONCATENATE("R7C",'Mapa final'!#REF!),"")</f>
        <v>#REF!</v>
      </c>
      <c r="AB22" s="50" t="e">
        <f>IF(AND('Mapa final'!#REF!="Alta",'Mapa final'!#REF!="Mayor"),CONCATENATE("R7C",'Mapa final'!#REF!),"")</f>
        <v>#REF!</v>
      </c>
      <c r="AC22" s="51" t="e">
        <f>IF(AND('Mapa final'!#REF!="Alta",'Mapa final'!#REF!="Mayor"),CONCATENATE("R7C",'Mapa final'!#REF!),"")</f>
        <v>#REF!</v>
      </c>
      <c r="AD22" s="51" t="e">
        <f>IF(AND('Mapa final'!#REF!="Alta",'Mapa final'!#REF!="Mayor"),CONCATENATE("R7C",'Mapa final'!#REF!),"")</f>
        <v>#REF!</v>
      </c>
      <c r="AE22" s="51" t="e">
        <f>IF(AND('Mapa final'!#REF!="Alta",'Mapa final'!#REF!="Mayor"),CONCATENATE("R7C",'Mapa final'!#REF!),"")</f>
        <v>#REF!</v>
      </c>
      <c r="AF22" s="51" t="e">
        <f>IF(AND('Mapa final'!#REF!="Alta",'Mapa final'!#REF!="Mayor"),CONCATENATE("R7C",'Mapa final'!#REF!),"")</f>
        <v>#REF!</v>
      </c>
      <c r="AG22" s="52" t="e">
        <f>IF(AND('Mapa final'!#REF!="Alta",'Mapa final'!#REF!="Mayor"),CONCATENATE("R7C",'Mapa final'!#REF!),"")</f>
        <v>#REF!</v>
      </c>
      <c r="AH22" s="53" t="e">
        <f>IF(AND('Mapa final'!#REF!="Alta",'Mapa final'!#REF!="Catastrófico"),CONCATENATE("R7C",'Mapa final'!#REF!),"")</f>
        <v>#REF!</v>
      </c>
      <c r="AI22" s="54" t="e">
        <f>IF(AND('Mapa final'!#REF!="Alta",'Mapa final'!#REF!="Catastrófico"),CONCATENATE("R7C",'Mapa final'!#REF!),"")</f>
        <v>#REF!</v>
      </c>
      <c r="AJ22" s="54" t="e">
        <f>IF(AND('Mapa final'!#REF!="Alta",'Mapa final'!#REF!="Catastrófico"),CONCATENATE("R7C",'Mapa final'!#REF!),"")</f>
        <v>#REF!</v>
      </c>
      <c r="AK22" s="54" t="e">
        <f>IF(AND('Mapa final'!#REF!="Alta",'Mapa final'!#REF!="Catastrófico"),CONCATENATE("R7C",'Mapa final'!#REF!),"")</f>
        <v>#REF!</v>
      </c>
      <c r="AL22" s="54" t="e">
        <f>IF(AND('Mapa final'!#REF!="Alta",'Mapa final'!#REF!="Catastrófico"),CONCATENATE("R7C",'Mapa final'!#REF!),"")</f>
        <v>#REF!</v>
      </c>
      <c r="AM22" s="55" t="e">
        <f>IF(AND('Mapa final'!#REF!="Alta",'Mapa final'!#REF!="Catastrófico"),CONCATENATE("R7C",'Mapa final'!#REF!),"")</f>
        <v>#REF!</v>
      </c>
      <c r="AN22" s="81"/>
      <c r="AO22" s="325"/>
      <c r="AP22" s="326"/>
      <c r="AQ22" s="326"/>
      <c r="AR22" s="326"/>
      <c r="AS22" s="326"/>
      <c r="AT22" s="327"/>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4.95" customHeight="1" x14ac:dyDescent="0.3">
      <c r="A23" s="81"/>
      <c r="B23" s="236"/>
      <c r="C23" s="236"/>
      <c r="D23" s="237"/>
      <c r="E23" s="335"/>
      <c r="F23" s="334"/>
      <c r="G23" s="334"/>
      <c r="H23" s="334"/>
      <c r="I23" s="334"/>
      <c r="J23" s="65" t="e">
        <f>IF(AND('Mapa final'!#REF!="Alta",'Mapa final'!#REF!="Leve"),CONCATENATE("R8C",'Mapa final'!#REF!),"")</f>
        <v>#REF!</v>
      </c>
      <c r="K23" s="66" t="e">
        <f>IF(AND('Mapa final'!#REF!="Alta",'Mapa final'!#REF!="Leve"),CONCATENATE("R8C",'Mapa final'!#REF!),"")</f>
        <v>#REF!</v>
      </c>
      <c r="L23" s="66" t="e">
        <f>IF(AND('Mapa final'!#REF!="Alta",'Mapa final'!#REF!="Leve"),CONCATENATE("R8C",'Mapa final'!#REF!),"")</f>
        <v>#REF!</v>
      </c>
      <c r="M23" s="66" t="e">
        <f>IF(AND('Mapa final'!#REF!="Alta",'Mapa final'!#REF!="Leve"),CONCATENATE("R8C",'Mapa final'!#REF!),"")</f>
        <v>#REF!</v>
      </c>
      <c r="N23" s="66" t="e">
        <f>IF(AND('Mapa final'!#REF!="Alta",'Mapa final'!#REF!="Leve"),CONCATENATE("R8C",'Mapa final'!#REF!),"")</f>
        <v>#REF!</v>
      </c>
      <c r="O23" s="67" t="e">
        <f>IF(AND('Mapa final'!#REF!="Alta",'Mapa final'!#REF!="Leve"),CONCATENATE("R8C",'Mapa final'!#REF!),"")</f>
        <v>#REF!</v>
      </c>
      <c r="P23" s="65" t="e">
        <f>IF(AND('Mapa final'!#REF!="Alta",'Mapa final'!#REF!="Menor"),CONCATENATE("R8C",'Mapa final'!#REF!),"")</f>
        <v>#REF!</v>
      </c>
      <c r="Q23" s="66" t="e">
        <f>IF(AND('Mapa final'!#REF!="Alta",'Mapa final'!#REF!="Menor"),CONCATENATE("R8C",'Mapa final'!#REF!),"")</f>
        <v>#REF!</v>
      </c>
      <c r="R23" s="66" t="e">
        <f>IF(AND('Mapa final'!#REF!="Alta",'Mapa final'!#REF!="Menor"),CONCATENATE("R8C",'Mapa final'!#REF!),"")</f>
        <v>#REF!</v>
      </c>
      <c r="S23" s="66" t="e">
        <f>IF(AND('Mapa final'!#REF!="Alta",'Mapa final'!#REF!="Menor"),CONCATENATE("R8C",'Mapa final'!#REF!),"")</f>
        <v>#REF!</v>
      </c>
      <c r="T23" s="66" t="e">
        <f>IF(AND('Mapa final'!#REF!="Alta",'Mapa final'!#REF!="Menor"),CONCATENATE("R8C",'Mapa final'!#REF!),"")</f>
        <v>#REF!</v>
      </c>
      <c r="U23" s="67" t="e">
        <f>IF(AND('Mapa final'!#REF!="Alta",'Mapa final'!#REF!="Menor"),CONCATENATE("R8C",'Mapa final'!#REF!),"")</f>
        <v>#REF!</v>
      </c>
      <c r="V23" s="50" t="e">
        <f>IF(AND('Mapa final'!#REF!="Alta",'Mapa final'!#REF!="Moderado"),CONCATENATE("R8C",'Mapa final'!#REF!),"")</f>
        <v>#REF!</v>
      </c>
      <c r="W23" s="51" t="e">
        <f>IF(AND('Mapa final'!#REF!="Alta",'Mapa final'!#REF!="Moderado"),CONCATENATE("R8C",'Mapa final'!#REF!),"")</f>
        <v>#REF!</v>
      </c>
      <c r="X23" s="51" t="e">
        <f>IF(AND('Mapa final'!#REF!="Alta",'Mapa final'!#REF!="Moderado"),CONCATENATE("R8C",'Mapa final'!#REF!),"")</f>
        <v>#REF!</v>
      </c>
      <c r="Y23" s="51" t="e">
        <f>IF(AND('Mapa final'!#REF!="Alta",'Mapa final'!#REF!="Moderado"),CONCATENATE("R8C",'Mapa final'!#REF!),"")</f>
        <v>#REF!</v>
      </c>
      <c r="Z23" s="51" t="e">
        <f>IF(AND('Mapa final'!#REF!="Alta",'Mapa final'!#REF!="Moderado"),CONCATENATE("R8C",'Mapa final'!#REF!),"")</f>
        <v>#REF!</v>
      </c>
      <c r="AA23" s="52" t="e">
        <f>IF(AND('Mapa final'!#REF!="Alta",'Mapa final'!#REF!="Moderado"),CONCATENATE("R8C",'Mapa final'!#REF!),"")</f>
        <v>#REF!</v>
      </c>
      <c r="AB23" s="50" t="e">
        <f>IF(AND('Mapa final'!#REF!="Alta",'Mapa final'!#REF!="Mayor"),CONCATENATE("R8C",'Mapa final'!#REF!),"")</f>
        <v>#REF!</v>
      </c>
      <c r="AC23" s="51" t="e">
        <f>IF(AND('Mapa final'!#REF!="Alta",'Mapa final'!#REF!="Mayor"),CONCATENATE("R8C",'Mapa final'!#REF!),"")</f>
        <v>#REF!</v>
      </c>
      <c r="AD23" s="51" t="e">
        <f>IF(AND('Mapa final'!#REF!="Alta",'Mapa final'!#REF!="Mayor"),CONCATENATE("R8C",'Mapa final'!#REF!),"")</f>
        <v>#REF!</v>
      </c>
      <c r="AE23" s="51" t="e">
        <f>IF(AND('Mapa final'!#REF!="Alta",'Mapa final'!#REF!="Mayor"),CONCATENATE("R8C",'Mapa final'!#REF!),"")</f>
        <v>#REF!</v>
      </c>
      <c r="AF23" s="51" t="e">
        <f>IF(AND('Mapa final'!#REF!="Alta",'Mapa final'!#REF!="Mayor"),CONCATENATE("R8C",'Mapa final'!#REF!),"")</f>
        <v>#REF!</v>
      </c>
      <c r="AG23" s="52" t="e">
        <f>IF(AND('Mapa final'!#REF!="Alta",'Mapa final'!#REF!="Mayor"),CONCATENATE("R8C",'Mapa final'!#REF!),"")</f>
        <v>#REF!</v>
      </c>
      <c r="AH23" s="53" t="e">
        <f>IF(AND('Mapa final'!#REF!="Alta",'Mapa final'!#REF!="Catastrófico"),CONCATENATE("R8C",'Mapa final'!#REF!),"")</f>
        <v>#REF!</v>
      </c>
      <c r="AI23" s="54" t="e">
        <f>IF(AND('Mapa final'!#REF!="Alta",'Mapa final'!#REF!="Catastrófico"),CONCATENATE("R8C",'Mapa final'!#REF!),"")</f>
        <v>#REF!</v>
      </c>
      <c r="AJ23" s="54" t="e">
        <f>IF(AND('Mapa final'!#REF!="Alta",'Mapa final'!#REF!="Catastrófico"),CONCATENATE("R8C",'Mapa final'!#REF!),"")</f>
        <v>#REF!</v>
      </c>
      <c r="AK23" s="54" t="e">
        <f>IF(AND('Mapa final'!#REF!="Alta",'Mapa final'!#REF!="Catastrófico"),CONCATENATE("R8C",'Mapa final'!#REF!),"")</f>
        <v>#REF!</v>
      </c>
      <c r="AL23" s="54" t="e">
        <f>IF(AND('Mapa final'!#REF!="Alta",'Mapa final'!#REF!="Catastrófico"),CONCATENATE("R8C",'Mapa final'!#REF!),"")</f>
        <v>#REF!</v>
      </c>
      <c r="AM23" s="55" t="e">
        <f>IF(AND('Mapa final'!#REF!="Alta",'Mapa final'!#REF!="Catastrófico"),CONCATENATE("R8C",'Mapa final'!#REF!),"")</f>
        <v>#REF!</v>
      </c>
      <c r="AN23" s="81"/>
      <c r="AO23" s="325"/>
      <c r="AP23" s="326"/>
      <c r="AQ23" s="326"/>
      <c r="AR23" s="326"/>
      <c r="AS23" s="326"/>
      <c r="AT23" s="327"/>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4.95" customHeight="1" x14ac:dyDescent="0.3">
      <c r="A24" s="81"/>
      <c r="B24" s="236"/>
      <c r="C24" s="236"/>
      <c r="D24" s="237"/>
      <c r="E24" s="335"/>
      <c r="F24" s="334"/>
      <c r="G24" s="334"/>
      <c r="H24" s="334"/>
      <c r="I24" s="334"/>
      <c r="J24" s="65" t="e">
        <f>IF(AND('Mapa final'!#REF!="Alta",'Mapa final'!#REF!="Leve"),CONCATENATE("R9C",'Mapa final'!#REF!),"")</f>
        <v>#REF!</v>
      </c>
      <c r="K24" s="66" t="e">
        <f>IF(AND('Mapa final'!#REF!="Alta",'Mapa final'!#REF!="Leve"),CONCATENATE("R9C",'Mapa final'!#REF!),"")</f>
        <v>#REF!</v>
      </c>
      <c r="L24" s="66" t="e">
        <f>IF(AND('Mapa final'!#REF!="Alta",'Mapa final'!#REF!="Leve"),CONCATENATE("R9C",'Mapa final'!#REF!),"")</f>
        <v>#REF!</v>
      </c>
      <c r="M24" s="66" t="e">
        <f>IF(AND('Mapa final'!#REF!="Alta",'Mapa final'!#REF!="Leve"),CONCATENATE("R9C",'Mapa final'!#REF!),"")</f>
        <v>#REF!</v>
      </c>
      <c r="N24" s="66" t="e">
        <f>IF(AND('Mapa final'!#REF!="Alta",'Mapa final'!#REF!="Leve"),CONCATENATE("R9C",'Mapa final'!#REF!),"")</f>
        <v>#REF!</v>
      </c>
      <c r="O24" s="67" t="e">
        <f>IF(AND('Mapa final'!#REF!="Alta",'Mapa final'!#REF!="Leve"),CONCATENATE("R9C",'Mapa final'!#REF!),"")</f>
        <v>#REF!</v>
      </c>
      <c r="P24" s="65" t="e">
        <f>IF(AND('Mapa final'!#REF!="Alta",'Mapa final'!#REF!="Menor"),CONCATENATE("R9C",'Mapa final'!#REF!),"")</f>
        <v>#REF!</v>
      </c>
      <c r="Q24" s="66" t="e">
        <f>IF(AND('Mapa final'!#REF!="Alta",'Mapa final'!#REF!="Menor"),CONCATENATE("R9C",'Mapa final'!#REF!),"")</f>
        <v>#REF!</v>
      </c>
      <c r="R24" s="66" t="e">
        <f>IF(AND('Mapa final'!#REF!="Alta",'Mapa final'!#REF!="Menor"),CONCATENATE("R9C",'Mapa final'!#REF!),"")</f>
        <v>#REF!</v>
      </c>
      <c r="S24" s="66" t="e">
        <f>IF(AND('Mapa final'!#REF!="Alta",'Mapa final'!#REF!="Menor"),CONCATENATE("R9C",'Mapa final'!#REF!),"")</f>
        <v>#REF!</v>
      </c>
      <c r="T24" s="66" t="e">
        <f>IF(AND('Mapa final'!#REF!="Alta",'Mapa final'!#REF!="Menor"),CONCATENATE("R9C",'Mapa final'!#REF!),"")</f>
        <v>#REF!</v>
      </c>
      <c r="U24" s="67" t="e">
        <f>IF(AND('Mapa final'!#REF!="Alta",'Mapa final'!#REF!="Menor"),CONCATENATE("R9C",'Mapa final'!#REF!),"")</f>
        <v>#REF!</v>
      </c>
      <c r="V24" s="50" t="e">
        <f>IF(AND('Mapa final'!#REF!="Alta",'Mapa final'!#REF!="Moderado"),CONCATENATE("R9C",'Mapa final'!#REF!),"")</f>
        <v>#REF!</v>
      </c>
      <c r="W24" s="51" t="e">
        <f>IF(AND('Mapa final'!#REF!="Alta",'Mapa final'!#REF!="Moderado"),CONCATENATE("R9C",'Mapa final'!#REF!),"")</f>
        <v>#REF!</v>
      </c>
      <c r="X24" s="51" t="e">
        <f>IF(AND('Mapa final'!#REF!="Alta",'Mapa final'!#REF!="Moderado"),CONCATENATE("R9C",'Mapa final'!#REF!),"")</f>
        <v>#REF!</v>
      </c>
      <c r="Y24" s="51" t="e">
        <f>IF(AND('Mapa final'!#REF!="Alta",'Mapa final'!#REF!="Moderado"),CONCATENATE("R9C",'Mapa final'!#REF!),"")</f>
        <v>#REF!</v>
      </c>
      <c r="Z24" s="51" t="e">
        <f>IF(AND('Mapa final'!#REF!="Alta",'Mapa final'!#REF!="Moderado"),CONCATENATE("R9C",'Mapa final'!#REF!),"")</f>
        <v>#REF!</v>
      </c>
      <c r="AA24" s="52" t="e">
        <f>IF(AND('Mapa final'!#REF!="Alta",'Mapa final'!#REF!="Moderado"),CONCATENATE("R9C",'Mapa final'!#REF!),"")</f>
        <v>#REF!</v>
      </c>
      <c r="AB24" s="50" t="e">
        <f>IF(AND('Mapa final'!#REF!="Alta",'Mapa final'!#REF!="Mayor"),CONCATENATE("R9C",'Mapa final'!#REF!),"")</f>
        <v>#REF!</v>
      </c>
      <c r="AC24" s="51" t="e">
        <f>IF(AND('Mapa final'!#REF!="Alta",'Mapa final'!#REF!="Mayor"),CONCATENATE("R9C",'Mapa final'!#REF!),"")</f>
        <v>#REF!</v>
      </c>
      <c r="AD24" s="51" t="e">
        <f>IF(AND('Mapa final'!#REF!="Alta",'Mapa final'!#REF!="Mayor"),CONCATENATE("R9C",'Mapa final'!#REF!),"")</f>
        <v>#REF!</v>
      </c>
      <c r="AE24" s="51" t="e">
        <f>IF(AND('Mapa final'!#REF!="Alta",'Mapa final'!#REF!="Mayor"),CONCATENATE("R9C",'Mapa final'!#REF!),"")</f>
        <v>#REF!</v>
      </c>
      <c r="AF24" s="51" t="e">
        <f>IF(AND('Mapa final'!#REF!="Alta",'Mapa final'!#REF!="Mayor"),CONCATENATE("R9C",'Mapa final'!#REF!),"")</f>
        <v>#REF!</v>
      </c>
      <c r="AG24" s="52" t="e">
        <f>IF(AND('Mapa final'!#REF!="Alta",'Mapa final'!#REF!="Mayor"),CONCATENATE("R9C",'Mapa final'!#REF!),"")</f>
        <v>#REF!</v>
      </c>
      <c r="AH24" s="53" t="e">
        <f>IF(AND('Mapa final'!#REF!="Alta",'Mapa final'!#REF!="Catastrófico"),CONCATENATE("R9C",'Mapa final'!#REF!),"")</f>
        <v>#REF!</v>
      </c>
      <c r="AI24" s="54" t="e">
        <f>IF(AND('Mapa final'!#REF!="Alta",'Mapa final'!#REF!="Catastrófico"),CONCATENATE("R9C",'Mapa final'!#REF!),"")</f>
        <v>#REF!</v>
      </c>
      <c r="AJ24" s="54" t="e">
        <f>IF(AND('Mapa final'!#REF!="Alta",'Mapa final'!#REF!="Catastrófico"),CONCATENATE("R9C",'Mapa final'!#REF!),"")</f>
        <v>#REF!</v>
      </c>
      <c r="AK24" s="54" t="e">
        <f>IF(AND('Mapa final'!#REF!="Alta",'Mapa final'!#REF!="Catastrófico"),CONCATENATE("R9C",'Mapa final'!#REF!),"")</f>
        <v>#REF!</v>
      </c>
      <c r="AL24" s="54" t="e">
        <f>IF(AND('Mapa final'!#REF!="Alta",'Mapa final'!#REF!="Catastrófico"),CONCATENATE("R9C",'Mapa final'!#REF!),"")</f>
        <v>#REF!</v>
      </c>
      <c r="AM24" s="55" t="e">
        <f>IF(AND('Mapa final'!#REF!="Alta",'Mapa final'!#REF!="Catastrófico"),CONCATENATE("R9C",'Mapa final'!#REF!),"")</f>
        <v>#REF!</v>
      </c>
      <c r="AN24" s="81"/>
      <c r="AO24" s="325"/>
      <c r="AP24" s="326"/>
      <c r="AQ24" s="326"/>
      <c r="AR24" s="326"/>
      <c r="AS24" s="326"/>
      <c r="AT24" s="327"/>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8" customHeight="1" thickBot="1" x14ac:dyDescent="0.35">
      <c r="A25" s="81"/>
      <c r="B25" s="236"/>
      <c r="C25" s="236"/>
      <c r="D25" s="237"/>
      <c r="E25" s="336"/>
      <c r="F25" s="337"/>
      <c r="G25" s="337"/>
      <c r="H25" s="337"/>
      <c r="I25" s="337"/>
      <c r="J25" s="68" t="e">
        <f>IF(AND('Mapa final'!#REF!="Alta",'Mapa final'!#REF!="Leve"),CONCATENATE("R10C",'Mapa final'!#REF!),"")</f>
        <v>#REF!</v>
      </c>
      <c r="K25" s="69" t="e">
        <f>IF(AND('Mapa final'!#REF!="Alta",'Mapa final'!#REF!="Leve"),CONCATENATE("R10C",'Mapa final'!#REF!),"")</f>
        <v>#REF!</v>
      </c>
      <c r="L25" s="69" t="e">
        <f>IF(AND('Mapa final'!#REF!="Alta",'Mapa final'!#REF!="Leve"),CONCATENATE("R10C",'Mapa final'!#REF!),"")</f>
        <v>#REF!</v>
      </c>
      <c r="M25" s="69" t="e">
        <f>IF(AND('Mapa final'!#REF!="Alta",'Mapa final'!#REF!="Leve"),CONCATENATE("R10C",'Mapa final'!#REF!),"")</f>
        <v>#REF!</v>
      </c>
      <c r="N25" s="69" t="e">
        <f>IF(AND('Mapa final'!#REF!="Alta",'Mapa final'!#REF!="Leve"),CONCATENATE("R10C",'Mapa final'!#REF!),"")</f>
        <v>#REF!</v>
      </c>
      <c r="O25" s="70" t="e">
        <f>IF(AND('Mapa final'!#REF!="Alta",'Mapa final'!#REF!="Leve"),CONCATENATE("R10C",'Mapa final'!#REF!),"")</f>
        <v>#REF!</v>
      </c>
      <c r="P25" s="68" t="e">
        <f>IF(AND('Mapa final'!#REF!="Alta",'Mapa final'!#REF!="Menor"),CONCATENATE("R10C",'Mapa final'!#REF!),"")</f>
        <v>#REF!</v>
      </c>
      <c r="Q25" s="69" t="e">
        <f>IF(AND('Mapa final'!#REF!="Alta",'Mapa final'!#REF!="Menor"),CONCATENATE("R10C",'Mapa final'!#REF!),"")</f>
        <v>#REF!</v>
      </c>
      <c r="R25" s="69" t="e">
        <f>IF(AND('Mapa final'!#REF!="Alta",'Mapa final'!#REF!="Menor"),CONCATENATE("R10C",'Mapa final'!#REF!),"")</f>
        <v>#REF!</v>
      </c>
      <c r="S25" s="69" t="e">
        <f>IF(AND('Mapa final'!#REF!="Alta",'Mapa final'!#REF!="Menor"),CONCATENATE("R10C",'Mapa final'!#REF!),"")</f>
        <v>#REF!</v>
      </c>
      <c r="T25" s="69" t="e">
        <f>IF(AND('Mapa final'!#REF!="Alta",'Mapa final'!#REF!="Menor"),CONCATENATE("R10C",'Mapa final'!#REF!),"")</f>
        <v>#REF!</v>
      </c>
      <c r="U25" s="70" t="e">
        <f>IF(AND('Mapa final'!#REF!="Alta",'Mapa final'!#REF!="Menor"),CONCATENATE("R10C",'Mapa final'!#REF!),"")</f>
        <v>#REF!</v>
      </c>
      <c r="V25" s="56" t="e">
        <f>IF(AND('Mapa final'!#REF!="Alta",'Mapa final'!#REF!="Moderado"),CONCATENATE("R10C",'Mapa final'!#REF!),"")</f>
        <v>#REF!</v>
      </c>
      <c r="W25" s="57" t="e">
        <f>IF(AND('Mapa final'!#REF!="Alta",'Mapa final'!#REF!="Moderado"),CONCATENATE("R10C",'Mapa final'!#REF!),"")</f>
        <v>#REF!</v>
      </c>
      <c r="X25" s="57" t="e">
        <f>IF(AND('Mapa final'!#REF!="Alta",'Mapa final'!#REF!="Moderado"),CONCATENATE("R10C",'Mapa final'!#REF!),"")</f>
        <v>#REF!</v>
      </c>
      <c r="Y25" s="57" t="e">
        <f>IF(AND('Mapa final'!#REF!="Alta",'Mapa final'!#REF!="Moderado"),CONCATENATE("R10C",'Mapa final'!#REF!),"")</f>
        <v>#REF!</v>
      </c>
      <c r="Z25" s="57" t="e">
        <f>IF(AND('Mapa final'!#REF!="Alta",'Mapa final'!#REF!="Moderado"),CONCATENATE("R10C",'Mapa final'!#REF!),"")</f>
        <v>#REF!</v>
      </c>
      <c r="AA25" s="58" t="e">
        <f>IF(AND('Mapa final'!#REF!="Alta",'Mapa final'!#REF!="Moderado"),CONCATENATE("R10C",'Mapa final'!#REF!),"")</f>
        <v>#REF!</v>
      </c>
      <c r="AB25" s="56" t="e">
        <f>IF(AND('Mapa final'!#REF!="Alta",'Mapa final'!#REF!="Mayor"),CONCATENATE("R10C",'Mapa final'!#REF!),"")</f>
        <v>#REF!</v>
      </c>
      <c r="AC25" s="57" t="e">
        <f>IF(AND('Mapa final'!#REF!="Alta",'Mapa final'!#REF!="Mayor"),CONCATENATE("R10C",'Mapa final'!#REF!),"")</f>
        <v>#REF!</v>
      </c>
      <c r="AD25" s="57" t="e">
        <f>IF(AND('Mapa final'!#REF!="Alta",'Mapa final'!#REF!="Mayor"),CONCATENATE("R10C",'Mapa final'!#REF!),"")</f>
        <v>#REF!</v>
      </c>
      <c r="AE25" s="57" t="e">
        <f>IF(AND('Mapa final'!#REF!="Alta",'Mapa final'!#REF!="Mayor"),CONCATENATE("R10C",'Mapa final'!#REF!),"")</f>
        <v>#REF!</v>
      </c>
      <c r="AF25" s="57" t="e">
        <f>IF(AND('Mapa final'!#REF!="Alta",'Mapa final'!#REF!="Mayor"),CONCATENATE("R10C",'Mapa final'!#REF!),"")</f>
        <v>#REF!</v>
      </c>
      <c r="AG25" s="58" t="e">
        <f>IF(AND('Mapa final'!#REF!="Alta",'Mapa final'!#REF!="Mayor"),CONCATENATE("R10C",'Mapa final'!#REF!),"")</f>
        <v>#REF!</v>
      </c>
      <c r="AH25" s="59" t="e">
        <f>IF(AND('Mapa final'!#REF!="Alta",'Mapa final'!#REF!="Catastrófico"),CONCATENATE("R10C",'Mapa final'!#REF!),"")</f>
        <v>#REF!</v>
      </c>
      <c r="AI25" s="60" t="e">
        <f>IF(AND('Mapa final'!#REF!="Alta",'Mapa final'!#REF!="Catastrófico"),CONCATENATE("R10C",'Mapa final'!#REF!),"")</f>
        <v>#REF!</v>
      </c>
      <c r="AJ25" s="60" t="e">
        <f>IF(AND('Mapa final'!#REF!="Alta",'Mapa final'!#REF!="Catastrófico"),CONCATENATE("R10C",'Mapa final'!#REF!),"")</f>
        <v>#REF!</v>
      </c>
      <c r="AK25" s="60" t="e">
        <f>IF(AND('Mapa final'!#REF!="Alta",'Mapa final'!#REF!="Catastrófico"),CONCATENATE("R10C",'Mapa final'!#REF!),"")</f>
        <v>#REF!</v>
      </c>
      <c r="AL25" s="60" t="e">
        <f>IF(AND('Mapa final'!#REF!="Alta",'Mapa final'!#REF!="Catastrófico"),CONCATENATE("R10C",'Mapa final'!#REF!),"")</f>
        <v>#REF!</v>
      </c>
      <c r="AM25" s="61" t="e">
        <f>IF(AND('Mapa final'!#REF!="Alta",'Mapa final'!#REF!="Catastrófico"),CONCATENATE("R10C",'Mapa final'!#REF!),"")</f>
        <v>#REF!</v>
      </c>
      <c r="AN25" s="81"/>
      <c r="AO25" s="328"/>
      <c r="AP25" s="329"/>
      <c r="AQ25" s="329"/>
      <c r="AR25" s="329"/>
      <c r="AS25" s="329"/>
      <c r="AT25" s="330"/>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4.95" customHeight="1" x14ac:dyDescent="0.3">
      <c r="A26" s="81"/>
      <c r="B26" s="236"/>
      <c r="C26" s="236"/>
      <c r="D26" s="237"/>
      <c r="E26" s="331" t="s">
        <v>109</v>
      </c>
      <c r="F26" s="332"/>
      <c r="G26" s="332"/>
      <c r="H26" s="332"/>
      <c r="I26" s="349"/>
      <c r="J26" s="62" t="str">
        <f ca="1">IF(AND('Mapa final'!$AB$11="Media",'Mapa final'!$AD$11="Leve"),CONCATENATE("R1C",'Mapa final'!$R$11),"")</f>
        <v/>
      </c>
      <c r="K26" s="63" t="str">
        <f ca="1">IF(AND('Mapa final'!$AB$12="Media",'Mapa final'!$AD$12="Leve"),CONCATENATE("R1C",'Mapa final'!$R$12),"")</f>
        <v/>
      </c>
      <c r="L26" s="63" t="e">
        <f>IF(AND('Mapa final'!#REF!="Media",'Mapa final'!#REF!="Leve"),CONCATENATE("R1C",'Mapa final'!#REF!),"")</f>
        <v>#REF!</v>
      </c>
      <c r="M26" s="63" t="e">
        <f>IF(AND('Mapa final'!#REF!="Media",'Mapa final'!#REF!="Leve"),CONCATENATE("R1C",'Mapa final'!#REF!),"")</f>
        <v>#REF!</v>
      </c>
      <c r="N26" s="63" t="e">
        <f>IF(AND('Mapa final'!#REF!="Media",'Mapa final'!#REF!="Leve"),CONCATENATE("R1C",'Mapa final'!#REF!),"")</f>
        <v>#REF!</v>
      </c>
      <c r="O26" s="64" t="e">
        <f>IF(AND('Mapa final'!#REF!="Media",'Mapa final'!#REF!="Leve"),CONCATENATE("R1C",'Mapa final'!#REF!),"")</f>
        <v>#REF!</v>
      </c>
      <c r="P26" s="62" t="str">
        <f ca="1">IF(AND('Mapa final'!$AB$11="Media",'Mapa final'!$AD$11="Menor"),CONCATENATE("R1C",'Mapa final'!$R$11),"")</f>
        <v/>
      </c>
      <c r="Q26" s="63" t="str">
        <f ca="1">IF(AND('Mapa final'!$AB$12="Media",'Mapa final'!$AD$12="Menor"),CONCATENATE("R1C",'Mapa final'!$R$12),"")</f>
        <v/>
      </c>
      <c r="R26" s="63" t="e">
        <f>IF(AND('Mapa final'!#REF!="Media",'Mapa final'!#REF!="Menor"),CONCATENATE("R1C",'Mapa final'!#REF!),"")</f>
        <v>#REF!</v>
      </c>
      <c r="S26" s="63" t="e">
        <f>IF(AND('Mapa final'!#REF!="Media",'Mapa final'!#REF!="Menor"),CONCATENATE("R1C",'Mapa final'!#REF!),"")</f>
        <v>#REF!</v>
      </c>
      <c r="T26" s="63" t="e">
        <f>IF(AND('Mapa final'!#REF!="Media",'Mapa final'!#REF!="Menor"),CONCATENATE("R1C",'Mapa final'!#REF!),"")</f>
        <v>#REF!</v>
      </c>
      <c r="U26" s="64" t="e">
        <f>IF(AND('Mapa final'!#REF!="Media",'Mapa final'!#REF!="Menor"),CONCATENATE("R1C",'Mapa final'!#REF!),"")</f>
        <v>#REF!</v>
      </c>
      <c r="V26" s="62" t="str">
        <f ca="1">IF(AND('Mapa final'!$AB$11="Media",'Mapa final'!$AD$11="Moderado"),CONCATENATE("R1C",'Mapa final'!$R$11),"")</f>
        <v/>
      </c>
      <c r="W26" s="63" t="str">
        <f ca="1">IF(AND('Mapa final'!$AB$12="Media",'Mapa final'!$AD$12="Moderado"),CONCATENATE("R1C",'Mapa final'!$R$12),"")</f>
        <v/>
      </c>
      <c r="X26" s="63" t="e">
        <f>IF(AND('Mapa final'!#REF!="Media",'Mapa final'!#REF!="Moderado"),CONCATENATE("R1C",'Mapa final'!#REF!),"")</f>
        <v>#REF!</v>
      </c>
      <c r="Y26" s="63" t="e">
        <f>IF(AND('Mapa final'!#REF!="Media",'Mapa final'!#REF!="Moderado"),CONCATENATE("R1C",'Mapa final'!#REF!),"")</f>
        <v>#REF!</v>
      </c>
      <c r="Z26" s="63" t="e">
        <f>IF(AND('Mapa final'!#REF!="Media",'Mapa final'!#REF!="Moderado"),CONCATENATE("R1C",'Mapa final'!#REF!),"")</f>
        <v>#REF!</v>
      </c>
      <c r="AA26" s="64" t="e">
        <f>IF(AND('Mapa final'!#REF!="Media",'Mapa final'!#REF!="Moderado"),CONCATENATE("R1C",'Mapa final'!#REF!),"")</f>
        <v>#REF!</v>
      </c>
      <c r="AB26" s="44" t="str">
        <f ca="1">IF(AND('Mapa final'!$AB$11="Media",'Mapa final'!$AD$11="Mayor"),CONCATENATE("R1C",'Mapa final'!$R$11),"")</f>
        <v/>
      </c>
      <c r="AC26" s="45" t="str">
        <f ca="1">IF(AND('Mapa final'!$AB$12="Media",'Mapa final'!$AD$12="Mayor"),CONCATENATE("R1C",'Mapa final'!$R$12),"")</f>
        <v/>
      </c>
      <c r="AD26" s="45" t="e">
        <f>IF(AND('Mapa final'!#REF!="Media",'Mapa final'!#REF!="Mayor"),CONCATENATE("R1C",'Mapa final'!#REF!),"")</f>
        <v>#REF!</v>
      </c>
      <c r="AE26" s="45" t="e">
        <f>IF(AND('Mapa final'!#REF!="Media",'Mapa final'!#REF!="Mayor"),CONCATENATE("R1C",'Mapa final'!#REF!),"")</f>
        <v>#REF!</v>
      </c>
      <c r="AF26" s="45" t="e">
        <f>IF(AND('Mapa final'!#REF!="Media",'Mapa final'!#REF!="Mayor"),CONCATENATE("R1C",'Mapa final'!#REF!),"")</f>
        <v>#REF!</v>
      </c>
      <c r="AG26" s="46" t="e">
        <f>IF(AND('Mapa final'!#REF!="Media",'Mapa final'!#REF!="Mayor"),CONCATENATE("R1C",'Mapa final'!#REF!),"")</f>
        <v>#REF!</v>
      </c>
      <c r="AH26" s="47" t="str">
        <f ca="1">IF(AND('Mapa final'!$AB$11="Media",'Mapa final'!$AD$11="Catastrófico"),CONCATENATE("R1C",'Mapa final'!$R$11),"")</f>
        <v/>
      </c>
      <c r="AI26" s="48" t="str">
        <f ca="1">IF(AND('Mapa final'!$AB$12="Media",'Mapa final'!$AD$12="Catastrófico"),CONCATENATE("R1C",'Mapa final'!$R$12),"")</f>
        <v/>
      </c>
      <c r="AJ26" s="48" t="e">
        <f>IF(AND('Mapa final'!#REF!="Media",'Mapa final'!#REF!="Catastrófico"),CONCATENATE("R1C",'Mapa final'!#REF!),"")</f>
        <v>#REF!</v>
      </c>
      <c r="AK26" s="48" t="e">
        <f>IF(AND('Mapa final'!#REF!="Media",'Mapa final'!#REF!="Catastrófico"),CONCATENATE("R1C",'Mapa final'!#REF!),"")</f>
        <v>#REF!</v>
      </c>
      <c r="AL26" s="48" t="e">
        <f>IF(AND('Mapa final'!#REF!="Media",'Mapa final'!#REF!="Catastrófico"),CONCATENATE("R1C",'Mapa final'!#REF!),"")</f>
        <v>#REF!</v>
      </c>
      <c r="AM26" s="49" t="e">
        <f>IF(AND('Mapa final'!#REF!="Media",'Mapa final'!#REF!="Catastrófico"),CONCATENATE("R1C",'Mapa final'!#REF!),"")</f>
        <v>#REF!</v>
      </c>
      <c r="AN26" s="81"/>
      <c r="AO26" s="361" t="s">
        <v>78</v>
      </c>
      <c r="AP26" s="362"/>
      <c r="AQ26" s="362"/>
      <c r="AR26" s="362"/>
      <c r="AS26" s="362"/>
      <c r="AT26" s="363"/>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4.95" customHeight="1" x14ac:dyDescent="0.3">
      <c r="A27" s="81"/>
      <c r="B27" s="236"/>
      <c r="C27" s="236"/>
      <c r="D27" s="237"/>
      <c r="E27" s="333"/>
      <c r="F27" s="334"/>
      <c r="G27" s="334"/>
      <c r="H27" s="334"/>
      <c r="I27" s="350"/>
      <c r="J27" s="65" t="e">
        <f>IF(AND('Mapa final'!#REF!="Media",'Mapa final'!#REF!="Leve"),CONCATENATE("R2C",'Mapa final'!#REF!),"")</f>
        <v>#REF!</v>
      </c>
      <c r="K27" s="66" t="e">
        <f>IF(AND('Mapa final'!#REF!="Media",'Mapa final'!#REF!="Leve"),CONCATENATE("R2C",'Mapa final'!#REF!),"")</f>
        <v>#REF!</v>
      </c>
      <c r="L27" s="66" t="e">
        <f>IF(AND('Mapa final'!#REF!="Media",'Mapa final'!#REF!="Leve"),CONCATENATE("R2C",'Mapa final'!#REF!),"")</f>
        <v>#REF!</v>
      </c>
      <c r="M27" s="66" t="e">
        <f>IF(AND('Mapa final'!#REF!="Media",'Mapa final'!#REF!="Leve"),CONCATENATE("R2C",'Mapa final'!#REF!),"")</f>
        <v>#REF!</v>
      </c>
      <c r="N27" s="66" t="e">
        <f>IF(AND('Mapa final'!#REF!="Media",'Mapa final'!#REF!="Leve"),CONCATENATE("R2C",'Mapa final'!#REF!),"")</f>
        <v>#REF!</v>
      </c>
      <c r="O27" s="67" t="e">
        <f>IF(AND('Mapa final'!#REF!="Media",'Mapa final'!#REF!="Leve"),CONCATENATE("R2C",'Mapa final'!#REF!),"")</f>
        <v>#REF!</v>
      </c>
      <c r="P27" s="65" t="e">
        <f>IF(AND('Mapa final'!#REF!="Media",'Mapa final'!#REF!="Menor"),CONCATENATE("R2C",'Mapa final'!#REF!),"")</f>
        <v>#REF!</v>
      </c>
      <c r="Q27" s="66" t="e">
        <f>IF(AND('Mapa final'!#REF!="Media",'Mapa final'!#REF!="Menor"),CONCATENATE("R2C",'Mapa final'!#REF!),"")</f>
        <v>#REF!</v>
      </c>
      <c r="R27" s="66" t="e">
        <f>IF(AND('Mapa final'!#REF!="Media",'Mapa final'!#REF!="Menor"),CONCATENATE("R2C",'Mapa final'!#REF!),"")</f>
        <v>#REF!</v>
      </c>
      <c r="S27" s="66" t="e">
        <f>IF(AND('Mapa final'!#REF!="Media",'Mapa final'!#REF!="Menor"),CONCATENATE("R2C",'Mapa final'!#REF!),"")</f>
        <v>#REF!</v>
      </c>
      <c r="T27" s="66" t="e">
        <f>IF(AND('Mapa final'!#REF!="Media",'Mapa final'!#REF!="Menor"),CONCATENATE("R2C",'Mapa final'!#REF!),"")</f>
        <v>#REF!</v>
      </c>
      <c r="U27" s="67" t="e">
        <f>IF(AND('Mapa final'!#REF!="Media",'Mapa final'!#REF!="Menor"),CONCATENATE("R2C",'Mapa final'!#REF!),"")</f>
        <v>#REF!</v>
      </c>
      <c r="V27" s="65" t="e">
        <f>IF(AND('Mapa final'!#REF!="Media",'Mapa final'!#REF!="Moderado"),CONCATENATE("R2C",'Mapa final'!#REF!),"")</f>
        <v>#REF!</v>
      </c>
      <c r="W27" s="66" t="e">
        <f>IF(AND('Mapa final'!#REF!="Media",'Mapa final'!#REF!="Moderado"),CONCATENATE("R2C",'Mapa final'!#REF!),"")</f>
        <v>#REF!</v>
      </c>
      <c r="X27" s="66" t="e">
        <f>IF(AND('Mapa final'!#REF!="Media",'Mapa final'!#REF!="Moderado"),CONCATENATE("R2C",'Mapa final'!#REF!),"")</f>
        <v>#REF!</v>
      </c>
      <c r="Y27" s="66" t="e">
        <f>IF(AND('Mapa final'!#REF!="Media",'Mapa final'!#REF!="Moderado"),CONCATENATE("R2C",'Mapa final'!#REF!),"")</f>
        <v>#REF!</v>
      </c>
      <c r="Z27" s="66" t="e">
        <f>IF(AND('Mapa final'!#REF!="Media",'Mapa final'!#REF!="Moderado"),CONCATENATE("R2C",'Mapa final'!#REF!),"")</f>
        <v>#REF!</v>
      </c>
      <c r="AA27" s="67" t="e">
        <f>IF(AND('Mapa final'!#REF!="Media",'Mapa final'!#REF!="Moderado"),CONCATENATE("R2C",'Mapa final'!#REF!),"")</f>
        <v>#REF!</v>
      </c>
      <c r="AB27" s="50" t="e">
        <f>IF(AND('Mapa final'!#REF!="Media",'Mapa final'!#REF!="Mayor"),CONCATENATE("R2C",'Mapa final'!#REF!),"")</f>
        <v>#REF!</v>
      </c>
      <c r="AC27" s="51" t="e">
        <f>IF(AND('Mapa final'!#REF!="Media",'Mapa final'!#REF!="Mayor"),CONCATENATE("R2C",'Mapa final'!#REF!),"")</f>
        <v>#REF!</v>
      </c>
      <c r="AD27" s="51" t="e">
        <f>IF(AND('Mapa final'!#REF!="Media",'Mapa final'!#REF!="Mayor"),CONCATENATE("R2C",'Mapa final'!#REF!),"")</f>
        <v>#REF!</v>
      </c>
      <c r="AE27" s="51" t="e">
        <f>IF(AND('Mapa final'!#REF!="Media",'Mapa final'!#REF!="Mayor"),CONCATENATE("R2C",'Mapa final'!#REF!),"")</f>
        <v>#REF!</v>
      </c>
      <c r="AF27" s="51" t="e">
        <f>IF(AND('Mapa final'!#REF!="Media",'Mapa final'!#REF!="Mayor"),CONCATENATE("R2C",'Mapa final'!#REF!),"")</f>
        <v>#REF!</v>
      </c>
      <c r="AG27" s="52" t="e">
        <f>IF(AND('Mapa final'!#REF!="Media",'Mapa final'!#REF!="Mayor"),CONCATENATE("R2C",'Mapa final'!#REF!),"")</f>
        <v>#REF!</v>
      </c>
      <c r="AH27" s="53" t="e">
        <f>IF(AND('Mapa final'!#REF!="Media",'Mapa final'!#REF!="Catastrófico"),CONCATENATE("R2C",'Mapa final'!#REF!),"")</f>
        <v>#REF!</v>
      </c>
      <c r="AI27" s="54" t="e">
        <f>IF(AND('Mapa final'!#REF!="Media",'Mapa final'!#REF!="Catastrófico"),CONCATENATE("R2C",'Mapa final'!#REF!),"")</f>
        <v>#REF!</v>
      </c>
      <c r="AJ27" s="54" t="e">
        <f>IF(AND('Mapa final'!#REF!="Media",'Mapa final'!#REF!="Catastrófico"),CONCATENATE("R2C",'Mapa final'!#REF!),"")</f>
        <v>#REF!</v>
      </c>
      <c r="AK27" s="54" t="e">
        <f>IF(AND('Mapa final'!#REF!="Media",'Mapa final'!#REF!="Catastrófico"),CONCATENATE("R2C",'Mapa final'!#REF!),"")</f>
        <v>#REF!</v>
      </c>
      <c r="AL27" s="54" t="e">
        <f>IF(AND('Mapa final'!#REF!="Media",'Mapa final'!#REF!="Catastrófico"),CONCATENATE("R2C",'Mapa final'!#REF!),"")</f>
        <v>#REF!</v>
      </c>
      <c r="AM27" s="55" t="e">
        <f>IF(AND('Mapa final'!#REF!="Media",'Mapa final'!#REF!="Catastrófico"),CONCATENATE("R2C",'Mapa final'!#REF!),"")</f>
        <v>#REF!</v>
      </c>
      <c r="AN27" s="81"/>
      <c r="AO27" s="364"/>
      <c r="AP27" s="365"/>
      <c r="AQ27" s="365"/>
      <c r="AR27" s="365"/>
      <c r="AS27" s="365"/>
      <c r="AT27" s="366"/>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4.95" customHeight="1" x14ac:dyDescent="0.3">
      <c r="A28" s="81"/>
      <c r="B28" s="236"/>
      <c r="C28" s="236"/>
      <c r="D28" s="237"/>
      <c r="E28" s="335"/>
      <c r="F28" s="334"/>
      <c r="G28" s="334"/>
      <c r="H28" s="334"/>
      <c r="I28" s="350"/>
      <c r="J28" s="65" t="str">
        <f ca="1">IF(AND('Mapa final'!$AB$13="Media",'Mapa final'!$AD$13="Leve"),CONCATENATE("R3C",'Mapa final'!$R$13),"")</f>
        <v/>
      </c>
      <c r="K28" s="66" t="str">
        <f ca="1">IF(AND('Mapa final'!$AB$14="Media",'Mapa final'!$AD$14="Leve"),CONCATENATE("R3C",'Mapa final'!$R$14),"")</f>
        <v/>
      </c>
      <c r="L28" s="66" t="e">
        <f>IF(AND('Mapa final'!#REF!="Media",'Mapa final'!#REF!="Leve"),CONCATENATE("R3C",'Mapa final'!#REF!),"")</f>
        <v>#REF!</v>
      </c>
      <c r="M28" s="66" t="e">
        <f>IF(AND('Mapa final'!#REF!="Media",'Mapa final'!#REF!="Leve"),CONCATENATE("R3C",'Mapa final'!#REF!),"")</f>
        <v>#REF!</v>
      </c>
      <c r="N28" s="66" t="e">
        <f>IF(AND('Mapa final'!#REF!="Media",'Mapa final'!#REF!="Leve"),CONCATENATE("R3C",'Mapa final'!#REF!),"")</f>
        <v>#REF!</v>
      </c>
      <c r="O28" s="67" t="e">
        <f>IF(AND('Mapa final'!#REF!="Media",'Mapa final'!#REF!="Leve"),CONCATENATE("R3C",'Mapa final'!#REF!),"")</f>
        <v>#REF!</v>
      </c>
      <c r="P28" s="65" t="str">
        <f ca="1">IF(AND('Mapa final'!$AB$13="Media",'Mapa final'!$AD$13="Menor"),CONCATENATE("R3C",'Mapa final'!$R$13),"")</f>
        <v/>
      </c>
      <c r="Q28" s="66" t="str">
        <f ca="1">IF(AND('Mapa final'!$AB$14="Media",'Mapa final'!$AD$14="Menor"),CONCATENATE("R3C",'Mapa final'!$R$14),"")</f>
        <v/>
      </c>
      <c r="R28" s="66" t="e">
        <f>IF(AND('Mapa final'!#REF!="Media",'Mapa final'!#REF!="Menor"),CONCATENATE("R3C",'Mapa final'!#REF!),"")</f>
        <v>#REF!</v>
      </c>
      <c r="S28" s="66" t="e">
        <f>IF(AND('Mapa final'!#REF!="Media",'Mapa final'!#REF!="Menor"),CONCATENATE("R3C",'Mapa final'!#REF!),"")</f>
        <v>#REF!</v>
      </c>
      <c r="T28" s="66" t="e">
        <f>IF(AND('Mapa final'!#REF!="Media",'Mapa final'!#REF!="Menor"),CONCATENATE("R3C",'Mapa final'!#REF!),"")</f>
        <v>#REF!</v>
      </c>
      <c r="U28" s="67" t="e">
        <f>IF(AND('Mapa final'!#REF!="Media",'Mapa final'!#REF!="Menor"),CONCATENATE("R3C",'Mapa final'!#REF!),"")</f>
        <v>#REF!</v>
      </c>
      <c r="V28" s="65" t="str">
        <f ca="1">IF(AND('Mapa final'!$AB$13="Media",'Mapa final'!$AD$13="Moderado"),CONCATENATE("R3C",'Mapa final'!$R$13),"")</f>
        <v/>
      </c>
      <c r="W28" s="66" t="str">
        <f ca="1">IF(AND('Mapa final'!$AB$14="Media",'Mapa final'!$AD$14="Moderado"),CONCATENATE("R3C",'Mapa final'!$R$14),"")</f>
        <v/>
      </c>
      <c r="X28" s="66" t="e">
        <f>IF(AND('Mapa final'!#REF!="Media",'Mapa final'!#REF!="Moderado"),CONCATENATE("R3C",'Mapa final'!#REF!),"")</f>
        <v>#REF!</v>
      </c>
      <c r="Y28" s="66" t="e">
        <f>IF(AND('Mapa final'!#REF!="Media",'Mapa final'!#REF!="Moderado"),CONCATENATE("R3C",'Mapa final'!#REF!),"")</f>
        <v>#REF!</v>
      </c>
      <c r="Z28" s="66" t="e">
        <f>IF(AND('Mapa final'!#REF!="Media",'Mapa final'!#REF!="Moderado"),CONCATENATE("R3C",'Mapa final'!#REF!),"")</f>
        <v>#REF!</v>
      </c>
      <c r="AA28" s="67" t="e">
        <f>IF(AND('Mapa final'!#REF!="Media",'Mapa final'!#REF!="Moderado"),CONCATENATE("R3C",'Mapa final'!#REF!),"")</f>
        <v>#REF!</v>
      </c>
      <c r="AB28" s="50" t="str">
        <f ca="1">IF(AND('Mapa final'!$AB$13="Media",'Mapa final'!$AD$13="Mayor"),CONCATENATE("R3C",'Mapa final'!$R$13),"")</f>
        <v/>
      </c>
      <c r="AC28" s="51" t="str">
        <f ca="1">IF(AND('Mapa final'!$AB$14="Media",'Mapa final'!$AD$14="Mayor"),CONCATENATE("R3C",'Mapa final'!$R$14),"")</f>
        <v/>
      </c>
      <c r="AD28" s="51" t="e">
        <f>IF(AND('Mapa final'!#REF!="Media",'Mapa final'!#REF!="Mayor"),CONCATENATE("R3C",'Mapa final'!#REF!),"")</f>
        <v>#REF!</v>
      </c>
      <c r="AE28" s="51" t="e">
        <f>IF(AND('Mapa final'!#REF!="Media",'Mapa final'!#REF!="Mayor"),CONCATENATE("R3C",'Mapa final'!#REF!),"")</f>
        <v>#REF!</v>
      </c>
      <c r="AF28" s="51" t="e">
        <f>IF(AND('Mapa final'!#REF!="Media",'Mapa final'!#REF!="Mayor"),CONCATENATE("R3C",'Mapa final'!#REF!),"")</f>
        <v>#REF!</v>
      </c>
      <c r="AG28" s="52" t="e">
        <f>IF(AND('Mapa final'!#REF!="Media",'Mapa final'!#REF!="Mayor"),CONCATENATE("R3C",'Mapa final'!#REF!),"")</f>
        <v>#REF!</v>
      </c>
      <c r="AH28" s="53" t="str">
        <f ca="1">IF(AND('Mapa final'!$AB$13="Media",'Mapa final'!$AD$13="Catastrófico"),CONCATENATE("R3C",'Mapa final'!$R$13),"")</f>
        <v/>
      </c>
      <c r="AI28" s="54" t="str">
        <f ca="1">IF(AND('Mapa final'!$AB$14="Media",'Mapa final'!$AD$14="Catastrófico"),CONCATENATE("R3C",'Mapa final'!$R$14),"")</f>
        <v/>
      </c>
      <c r="AJ28" s="54" t="e">
        <f>IF(AND('Mapa final'!#REF!="Media",'Mapa final'!#REF!="Catastrófico"),CONCATENATE("R3C",'Mapa final'!#REF!),"")</f>
        <v>#REF!</v>
      </c>
      <c r="AK28" s="54" t="e">
        <f>IF(AND('Mapa final'!#REF!="Media",'Mapa final'!#REF!="Catastrófico"),CONCATENATE("R3C",'Mapa final'!#REF!),"")</f>
        <v>#REF!</v>
      </c>
      <c r="AL28" s="54" t="e">
        <f>IF(AND('Mapa final'!#REF!="Media",'Mapa final'!#REF!="Catastrófico"),CONCATENATE("R3C",'Mapa final'!#REF!),"")</f>
        <v>#REF!</v>
      </c>
      <c r="AM28" s="55" t="e">
        <f>IF(AND('Mapa final'!#REF!="Media",'Mapa final'!#REF!="Catastrófico"),CONCATENATE("R3C",'Mapa final'!#REF!),"")</f>
        <v>#REF!</v>
      </c>
      <c r="AN28" s="81"/>
      <c r="AO28" s="364"/>
      <c r="AP28" s="365"/>
      <c r="AQ28" s="365"/>
      <c r="AR28" s="365"/>
      <c r="AS28" s="365"/>
      <c r="AT28" s="366"/>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4.95" customHeight="1" x14ac:dyDescent="0.3">
      <c r="A29" s="81"/>
      <c r="B29" s="236"/>
      <c r="C29" s="236"/>
      <c r="D29" s="237"/>
      <c r="E29" s="335"/>
      <c r="F29" s="334"/>
      <c r="G29" s="334"/>
      <c r="H29" s="334"/>
      <c r="I29" s="350"/>
      <c r="J29" s="65" t="e">
        <f>IF(AND('Mapa final'!#REF!="Media",'Mapa final'!#REF!="Leve"),CONCATENATE("R4C",'Mapa final'!#REF!),"")</f>
        <v>#REF!</v>
      </c>
      <c r="K29" s="66" t="e">
        <f>IF(AND('Mapa final'!#REF!="Media",'Mapa final'!#REF!="Leve"),CONCATENATE("R4C",'Mapa final'!#REF!),"")</f>
        <v>#REF!</v>
      </c>
      <c r="L29" s="66" t="e">
        <f>IF(AND('Mapa final'!#REF!="Media",'Mapa final'!#REF!="Leve"),CONCATENATE("R4C",'Mapa final'!#REF!),"")</f>
        <v>#REF!</v>
      </c>
      <c r="M29" s="66" t="e">
        <f>IF(AND('Mapa final'!#REF!="Media",'Mapa final'!#REF!="Leve"),CONCATENATE("R4C",'Mapa final'!#REF!),"")</f>
        <v>#REF!</v>
      </c>
      <c r="N29" s="66" t="e">
        <f>IF(AND('Mapa final'!#REF!="Media",'Mapa final'!#REF!="Leve"),CONCATENATE("R4C",'Mapa final'!#REF!),"")</f>
        <v>#REF!</v>
      </c>
      <c r="O29" s="67" t="e">
        <f>IF(AND('Mapa final'!#REF!="Media",'Mapa final'!#REF!="Leve"),CONCATENATE("R4C",'Mapa final'!#REF!),"")</f>
        <v>#REF!</v>
      </c>
      <c r="P29" s="65" t="e">
        <f>IF(AND('Mapa final'!#REF!="Media",'Mapa final'!#REF!="Menor"),CONCATENATE("R4C",'Mapa final'!#REF!),"")</f>
        <v>#REF!</v>
      </c>
      <c r="Q29" s="66" t="e">
        <f>IF(AND('Mapa final'!#REF!="Media",'Mapa final'!#REF!="Menor"),CONCATENATE("R4C",'Mapa final'!#REF!),"")</f>
        <v>#REF!</v>
      </c>
      <c r="R29" s="66" t="e">
        <f>IF(AND('Mapa final'!#REF!="Media",'Mapa final'!#REF!="Menor"),CONCATENATE("R4C",'Mapa final'!#REF!),"")</f>
        <v>#REF!</v>
      </c>
      <c r="S29" s="66" t="e">
        <f>IF(AND('Mapa final'!#REF!="Media",'Mapa final'!#REF!="Menor"),CONCATENATE("R4C",'Mapa final'!#REF!),"")</f>
        <v>#REF!</v>
      </c>
      <c r="T29" s="66" t="e">
        <f>IF(AND('Mapa final'!#REF!="Media",'Mapa final'!#REF!="Menor"),CONCATENATE("R4C",'Mapa final'!#REF!),"")</f>
        <v>#REF!</v>
      </c>
      <c r="U29" s="67" t="e">
        <f>IF(AND('Mapa final'!#REF!="Media",'Mapa final'!#REF!="Menor"),CONCATENATE("R4C",'Mapa final'!#REF!),"")</f>
        <v>#REF!</v>
      </c>
      <c r="V29" s="65" t="e">
        <f>IF(AND('Mapa final'!#REF!="Media",'Mapa final'!#REF!="Moderado"),CONCATENATE("R4C",'Mapa final'!#REF!),"")</f>
        <v>#REF!</v>
      </c>
      <c r="W29" s="66" t="e">
        <f>IF(AND('Mapa final'!#REF!="Media",'Mapa final'!#REF!="Moderado"),CONCATENATE("R4C",'Mapa final'!#REF!),"")</f>
        <v>#REF!</v>
      </c>
      <c r="X29" s="66" t="e">
        <f>IF(AND('Mapa final'!#REF!="Media",'Mapa final'!#REF!="Moderado"),CONCATENATE("R4C",'Mapa final'!#REF!),"")</f>
        <v>#REF!</v>
      </c>
      <c r="Y29" s="66" t="e">
        <f>IF(AND('Mapa final'!#REF!="Media",'Mapa final'!#REF!="Moderado"),CONCATENATE("R4C",'Mapa final'!#REF!),"")</f>
        <v>#REF!</v>
      </c>
      <c r="Z29" s="66" t="e">
        <f>IF(AND('Mapa final'!#REF!="Media",'Mapa final'!#REF!="Moderado"),CONCATENATE("R4C",'Mapa final'!#REF!),"")</f>
        <v>#REF!</v>
      </c>
      <c r="AA29" s="67" t="e">
        <f>IF(AND('Mapa final'!#REF!="Media",'Mapa final'!#REF!="Moderado"),CONCATENATE("R4C",'Mapa final'!#REF!),"")</f>
        <v>#REF!</v>
      </c>
      <c r="AB29" s="50" t="e">
        <f>IF(AND('Mapa final'!#REF!="Media",'Mapa final'!#REF!="Mayor"),CONCATENATE("R4C",'Mapa final'!#REF!),"")</f>
        <v>#REF!</v>
      </c>
      <c r="AC29" s="51" t="e">
        <f>IF(AND('Mapa final'!#REF!="Media",'Mapa final'!#REF!="Mayor"),CONCATENATE("R4C",'Mapa final'!#REF!),"")</f>
        <v>#REF!</v>
      </c>
      <c r="AD29" s="51" t="e">
        <f>IF(AND('Mapa final'!#REF!="Media",'Mapa final'!#REF!="Mayor"),CONCATENATE("R4C",'Mapa final'!#REF!),"")</f>
        <v>#REF!</v>
      </c>
      <c r="AE29" s="51" t="e">
        <f>IF(AND('Mapa final'!#REF!="Media",'Mapa final'!#REF!="Mayor"),CONCATENATE("R4C",'Mapa final'!#REF!),"")</f>
        <v>#REF!</v>
      </c>
      <c r="AF29" s="51" t="e">
        <f>IF(AND('Mapa final'!#REF!="Media",'Mapa final'!#REF!="Mayor"),CONCATENATE("R4C",'Mapa final'!#REF!),"")</f>
        <v>#REF!</v>
      </c>
      <c r="AG29" s="52" t="e">
        <f>IF(AND('Mapa final'!#REF!="Media",'Mapa final'!#REF!="Mayor"),CONCATENATE("R4C",'Mapa final'!#REF!),"")</f>
        <v>#REF!</v>
      </c>
      <c r="AH29" s="53" t="e">
        <f>IF(AND('Mapa final'!#REF!="Media",'Mapa final'!#REF!="Catastrófico"),CONCATENATE("R4C",'Mapa final'!#REF!),"")</f>
        <v>#REF!</v>
      </c>
      <c r="AI29" s="54" t="e">
        <f>IF(AND('Mapa final'!#REF!="Media",'Mapa final'!#REF!="Catastrófico"),CONCATENATE("R4C",'Mapa final'!#REF!),"")</f>
        <v>#REF!</v>
      </c>
      <c r="AJ29" s="54" t="e">
        <f>IF(AND('Mapa final'!#REF!="Media",'Mapa final'!#REF!="Catastrófico"),CONCATENATE("R4C",'Mapa final'!#REF!),"")</f>
        <v>#REF!</v>
      </c>
      <c r="AK29" s="54" t="e">
        <f>IF(AND('Mapa final'!#REF!="Media",'Mapa final'!#REF!="Catastrófico"),CONCATENATE("R4C",'Mapa final'!#REF!),"")</f>
        <v>#REF!</v>
      </c>
      <c r="AL29" s="54" t="e">
        <f>IF(AND('Mapa final'!#REF!="Media",'Mapa final'!#REF!="Catastrófico"),CONCATENATE("R4C",'Mapa final'!#REF!),"")</f>
        <v>#REF!</v>
      </c>
      <c r="AM29" s="55" t="e">
        <f>IF(AND('Mapa final'!#REF!="Media",'Mapa final'!#REF!="Catastrófico"),CONCATENATE("R4C",'Mapa final'!#REF!),"")</f>
        <v>#REF!</v>
      </c>
      <c r="AN29" s="81"/>
      <c r="AO29" s="364"/>
      <c r="AP29" s="365"/>
      <c r="AQ29" s="365"/>
      <c r="AR29" s="365"/>
      <c r="AS29" s="365"/>
      <c r="AT29" s="366"/>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4.95" customHeight="1" x14ac:dyDescent="0.3">
      <c r="A30" s="81"/>
      <c r="B30" s="236"/>
      <c r="C30" s="236"/>
      <c r="D30" s="237"/>
      <c r="E30" s="335"/>
      <c r="F30" s="334"/>
      <c r="G30" s="334"/>
      <c r="H30" s="334"/>
      <c r="I30" s="350"/>
      <c r="J30" s="65" t="e">
        <f>IF(AND('Mapa final'!#REF!="Media",'Mapa final'!#REF!="Leve"),CONCATENATE("R5C",'Mapa final'!#REF!),"")</f>
        <v>#REF!</v>
      </c>
      <c r="K30" s="66" t="e">
        <f>IF(AND('Mapa final'!#REF!="Media",'Mapa final'!#REF!="Leve"),CONCATENATE("R5C",'Mapa final'!#REF!),"")</f>
        <v>#REF!</v>
      </c>
      <c r="L30" s="66" t="e">
        <f>IF(AND('Mapa final'!#REF!="Media",'Mapa final'!#REF!="Leve"),CONCATENATE("R5C",'Mapa final'!#REF!),"")</f>
        <v>#REF!</v>
      </c>
      <c r="M30" s="66" t="e">
        <f>IF(AND('Mapa final'!#REF!="Media",'Mapa final'!#REF!="Leve"),CONCATENATE("R5C",'Mapa final'!#REF!),"")</f>
        <v>#REF!</v>
      </c>
      <c r="N30" s="66" t="e">
        <f>IF(AND('Mapa final'!#REF!="Media",'Mapa final'!#REF!="Leve"),CONCATENATE("R5C",'Mapa final'!#REF!),"")</f>
        <v>#REF!</v>
      </c>
      <c r="O30" s="67" t="e">
        <f>IF(AND('Mapa final'!#REF!="Media",'Mapa final'!#REF!="Leve"),CONCATENATE("R5C",'Mapa final'!#REF!),"")</f>
        <v>#REF!</v>
      </c>
      <c r="P30" s="65" t="e">
        <f>IF(AND('Mapa final'!#REF!="Media",'Mapa final'!#REF!="Menor"),CONCATENATE("R5C",'Mapa final'!#REF!),"")</f>
        <v>#REF!</v>
      </c>
      <c r="Q30" s="66" t="e">
        <f>IF(AND('Mapa final'!#REF!="Media",'Mapa final'!#REF!="Menor"),CONCATENATE("R5C",'Mapa final'!#REF!),"")</f>
        <v>#REF!</v>
      </c>
      <c r="R30" s="66" t="e">
        <f>IF(AND('Mapa final'!#REF!="Media",'Mapa final'!#REF!="Menor"),CONCATENATE("R5C",'Mapa final'!#REF!),"")</f>
        <v>#REF!</v>
      </c>
      <c r="S30" s="66" t="e">
        <f>IF(AND('Mapa final'!#REF!="Media",'Mapa final'!#REF!="Menor"),CONCATENATE("R5C",'Mapa final'!#REF!),"")</f>
        <v>#REF!</v>
      </c>
      <c r="T30" s="66" t="e">
        <f>IF(AND('Mapa final'!#REF!="Media",'Mapa final'!#REF!="Menor"),CONCATENATE("R5C",'Mapa final'!#REF!),"")</f>
        <v>#REF!</v>
      </c>
      <c r="U30" s="67" t="e">
        <f>IF(AND('Mapa final'!#REF!="Media",'Mapa final'!#REF!="Menor"),CONCATENATE("R5C",'Mapa final'!#REF!),"")</f>
        <v>#REF!</v>
      </c>
      <c r="V30" s="65" t="e">
        <f>IF(AND('Mapa final'!#REF!="Media",'Mapa final'!#REF!="Moderado"),CONCATENATE("R5C",'Mapa final'!#REF!),"")</f>
        <v>#REF!</v>
      </c>
      <c r="W30" s="66" t="e">
        <f>IF(AND('Mapa final'!#REF!="Media",'Mapa final'!#REF!="Moderado"),CONCATENATE("R5C",'Mapa final'!#REF!),"")</f>
        <v>#REF!</v>
      </c>
      <c r="X30" s="66" t="e">
        <f>IF(AND('Mapa final'!#REF!="Media",'Mapa final'!#REF!="Moderado"),CONCATENATE("R5C",'Mapa final'!#REF!),"")</f>
        <v>#REF!</v>
      </c>
      <c r="Y30" s="66" t="e">
        <f>IF(AND('Mapa final'!#REF!="Media",'Mapa final'!#REF!="Moderado"),CONCATENATE("R5C",'Mapa final'!#REF!),"")</f>
        <v>#REF!</v>
      </c>
      <c r="Z30" s="66" t="e">
        <f>IF(AND('Mapa final'!#REF!="Media",'Mapa final'!#REF!="Moderado"),CONCATENATE("R5C",'Mapa final'!#REF!),"")</f>
        <v>#REF!</v>
      </c>
      <c r="AA30" s="67" t="e">
        <f>IF(AND('Mapa final'!#REF!="Media",'Mapa final'!#REF!="Moderado"),CONCATENATE("R5C",'Mapa final'!#REF!),"")</f>
        <v>#REF!</v>
      </c>
      <c r="AB30" s="50" t="e">
        <f>IF(AND('Mapa final'!#REF!="Media",'Mapa final'!#REF!="Mayor"),CONCATENATE("R5C",'Mapa final'!#REF!),"")</f>
        <v>#REF!</v>
      </c>
      <c r="AC30" s="51" t="e">
        <f>IF(AND('Mapa final'!#REF!="Media",'Mapa final'!#REF!="Mayor"),CONCATENATE("R5C",'Mapa final'!#REF!),"")</f>
        <v>#REF!</v>
      </c>
      <c r="AD30" s="51" t="e">
        <f>IF(AND('Mapa final'!#REF!="Media",'Mapa final'!#REF!="Mayor"),CONCATENATE("R5C",'Mapa final'!#REF!),"")</f>
        <v>#REF!</v>
      </c>
      <c r="AE30" s="51" t="e">
        <f>IF(AND('Mapa final'!#REF!="Media",'Mapa final'!#REF!="Mayor"),CONCATENATE("R5C",'Mapa final'!#REF!),"")</f>
        <v>#REF!</v>
      </c>
      <c r="AF30" s="51" t="e">
        <f>IF(AND('Mapa final'!#REF!="Media",'Mapa final'!#REF!="Mayor"),CONCATENATE("R5C",'Mapa final'!#REF!),"")</f>
        <v>#REF!</v>
      </c>
      <c r="AG30" s="52" t="e">
        <f>IF(AND('Mapa final'!#REF!="Media",'Mapa final'!#REF!="Mayor"),CONCATENATE("R5C",'Mapa final'!#REF!),"")</f>
        <v>#REF!</v>
      </c>
      <c r="AH30" s="53" t="e">
        <f>IF(AND('Mapa final'!#REF!="Media",'Mapa final'!#REF!="Catastrófico"),CONCATENATE("R5C",'Mapa final'!#REF!),"")</f>
        <v>#REF!</v>
      </c>
      <c r="AI30" s="54" t="e">
        <f>IF(AND('Mapa final'!#REF!="Media",'Mapa final'!#REF!="Catastrófico"),CONCATENATE("R5C",'Mapa final'!#REF!),"")</f>
        <v>#REF!</v>
      </c>
      <c r="AJ30" s="54" t="e">
        <f>IF(AND('Mapa final'!#REF!="Media",'Mapa final'!#REF!="Catastrófico"),CONCATENATE("R5C",'Mapa final'!#REF!),"")</f>
        <v>#REF!</v>
      </c>
      <c r="AK30" s="54" t="e">
        <f>IF(AND('Mapa final'!#REF!="Media",'Mapa final'!#REF!="Catastrófico"),CONCATENATE("R5C",'Mapa final'!#REF!),"")</f>
        <v>#REF!</v>
      </c>
      <c r="AL30" s="54" t="e">
        <f>IF(AND('Mapa final'!#REF!="Media",'Mapa final'!#REF!="Catastrófico"),CONCATENATE("R5C",'Mapa final'!#REF!),"")</f>
        <v>#REF!</v>
      </c>
      <c r="AM30" s="55" t="e">
        <f>IF(AND('Mapa final'!#REF!="Media",'Mapa final'!#REF!="Catastrófico"),CONCATENATE("R5C",'Mapa final'!#REF!),"")</f>
        <v>#REF!</v>
      </c>
      <c r="AN30" s="81"/>
      <c r="AO30" s="364"/>
      <c r="AP30" s="365"/>
      <c r="AQ30" s="365"/>
      <c r="AR30" s="365"/>
      <c r="AS30" s="365"/>
      <c r="AT30" s="366"/>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4.95" customHeight="1" x14ac:dyDescent="0.3">
      <c r="A31" s="81"/>
      <c r="B31" s="236"/>
      <c r="C31" s="236"/>
      <c r="D31" s="237"/>
      <c r="E31" s="335"/>
      <c r="F31" s="334"/>
      <c r="G31" s="334"/>
      <c r="H31" s="334"/>
      <c r="I31" s="350"/>
      <c r="J31" s="65" t="e">
        <f>IF(AND('Mapa final'!#REF!="Media",'Mapa final'!#REF!="Leve"),CONCATENATE("R6C",'Mapa final'!#REF!),"")</f>
        <v>#REF!</v>
      </c>
      <c r="K31" s="66" t="e">
        <f>IF(AND('Mapa final'!#REF!="Media",'Mapa final'!#REF!="Leve"),CONCATENATE("R6C",'Mapa final'!#REF!),"")</f>
        <v>#REF!</v>
      </c>
      <c r="L31" s="66" t="e">
        <f>IF(AND('Mapa final'!#REF!="Media",'Mapa final'!#REF!="Leve"),CONCATENATE("R6C",'Mapa final'!#REF!),"")</f>
        <v>#REF!</v>
      </c>
      <c r="M31" s="66" t="e">
        <f>IF(AND('Mapa final'!#REF!="Media",'Mapa final'!#REF!="Leve"),CONCATENATE("R6C",'Mapa final'!#REF!),"")</f>
        <v>#REF!</v>
      </c>
      <c r="N31" s="66" t="e">
        <f>IF(AND('Mapa final'!#REF!="Media",'Mapa final'!#REF!="Leve"),CONCATENATE("R6C",'Mapa final'!#REF!),"")</f>
        <v>#REF!</v>
      </c>
      <c r="O31" s="67" t="e">
        <f>IF(AND('Mapa final'!#REF!="Media",'Mapa final'!#REF!="Leve"),CONCATENATE("R6C",'Mapa final'!#REF!),"")</f>
        <v>#REF!</v>
      </c>
      <c r="P31" s="65" t="e">
        <f>IF(AND('Mapa final'!#REF!="Media",'Mapa final'!#REF!="Menor"),CONCATENATE("R6C",'Mapa final'!#REF!),"")</f>
        <v>#REF!</v>
      </c>
      <c r="Q31" s="66" t="e">
        <f>IF(AND('Mapa final'!#REF!="Media",'Mapa final'!#REF!="Menor"),CONCATENATE("R6C",'Mapa final'!#REF!),"")</f>
        <v>#REF!</v>
      </c>
      <c r="R31" s="66" t="e">
        <f>IF(AND('Mapa final'!#REF!="Media",'Mapa final'!#REF!="Menor"),CONCATENATE("R6C",'Mapa final'!#REF!),"")</f>
        <v>#REF!</v>
      </c>
      <c r="S31" s="66" t="e">
        <f>IF(AND('Mapa final'!#REF!="Media",'Mapa final'!#REF!="Menor"),CONCATENATE("R6C",'Mapa final'!#REF!),"")</f>
        <v>#REF!</v>
      </c>
      <c r="T31" s="66" t="e">
        <f>IF(AND('Mapa final'!#REF!="Media",'Mapa final'!#REF!="Menor"),CONCATENATE("R6C",'Mapa final'!#REF!),"")</f>
        <v>#REF!</v>
      </c>
      <c r="U31" s="67" t="e">
        <f>IF(AND('Mapa final'!#REF!="Media",'Mapa final'!#REF!="Menor"),CONCATENATE("R6C",'Mapa final'!#REF!),"")</f>
        <v>#REF!</v>
      </c>
      <c r="V31" s="65" t="e">
        <f>IF(AND('Mapa final'!#REF!="Media",'Mapa final'!#REF!="Moderado"),CONCATENATE("R6C",'Mapa final'!#REF!),"")</f>
        <v>#REF!</v>
      </c>
      <c r="W31" s="66" t="e">
        <f>IF(AND('Mapa final'!#REF!="Media",'Mapa final'!#REF!="Moderado"),CONCATENATE("R6C",'Mapa final'!#REF!),"")</f>
        <v>#REF!</v>
      </c>
      <c r="X31" s="66" t="e">
        <f>IF(AND('Mapa final'!#REF!="Media",'Mapa final'!#REF!="Moderado"),CONCATENATE("R6C",'Mapa final'!#REF!),"")</f>
        <v>#REF!</v>
      </c>
      <c r="Y31" s="66" t="e">
        <f>IF(AND('Mapa final'!#REF!="Media",'Mapa final'!#REF!="Moderado"),CONCATENATE("R6C",'Mapa final'!#REF!),"")</f>
        <v>#REF!</v>
      </c>
      <c r="Z31" s="66" t="e">
        <f>IF(AND('Mapa final'!#REF!="Media",'Mapa final'!#REF!="Moderado"),CONCATENATE("R6C",'Mapa final'!#REF!),"")</f>
        <v>#REF!</v>
      </c>
      <c r="AA31" s="67" t="e">
        <f>IF(AND('Mapa final'!#REF!="Media",'Mapa final'!#REF!="Moderado"),CONCATENATE("R6C",'Mapa final'!#REF!),"")</f>
        <v>#REF!</v>
      </c>
      <c r="AB31" s="50" t="e">
        <f>IF(AND('Mapa final'!#REF!="Media",'Mapa final'!#REF!="Mayor"),CONCATENATE("R6C",'Mapa final'!#REF!),"")</f>
        <v>#REF!</v>
      </c>
      <c r="AC31" s="51" t="e">
        <f>IF(AND('Mapa final'!#REF!="Media",'Mapa final'!#REF!="Mayor"),CONCATENATE("R6C",'Mapa final'!#REF!),"")</f>
        <v>#REF!</v>
      </c>
      <c r="AD31" s="51" t="e">
        <f>IF(AND('Mapa final'!#REF!="Media",'Mapa final'!#REF!="Mayor"),CONCATENATE("R6C",'Mapa final'!#REF!),"")</f>
        <v>#REF!</v>
      </c>
      <c r="AE31" s="51" t="e">
        <f>IF(AND('Mapa final'!#REF!="Media",'Mapa final'!#REF!="Mayor"),CONCATENATE("R6C",'Mapa final'!#REF!),"")</f>
        <v>#REF!</v>
      </c>
      <c r="AF31" s="51" t="e">
        <f>IF(AND('Mapa final'!#REF!="Media",'Mapa final'!#REF!="Mayor"),CONCATENATE("R6C",'Mapa final'!#REF!),"")</f>
        <v>#REF!</v>
      </c>
      <c r="AG31" s="52" t="e">
        <f>IF(AND('Mapa final'!#REF!="Media",'Mapa final'!#REF!="Mayor"),CONCATENATE("R6C",'Mapa final'!#REF!),"")</f>
        <v>#REF!</v>
      </c>
      <c r="AH31" s="53" t="e">
        <f>IF(AND('Mapa final'!#REF!="Media",'Mapa final'!#REF!="Catastrófico"),CONCATENATE("R6C",'Mapa final'!#REF!),"")</f>
        <v>#REF!</v>
      </c>
      <c r="AI31" s="54" t="e">
        <f>IF(AND('Mapa final'!#REF!="Media",'Mapa final'!#REF!="Catastrófico"),CONCATENATE("R6C",'Mapa final'!#REF!),"")</f>
        <v>#REF!</v>
      </c>
      <c r="AJ31" s="54" t="e">
        <f>IF(AND('Mapa final'!#REF!="Media",'Mapa final'!#REF!="Catastrófico"),CONCATENATE("R6C",'Mapa final'!#REF!),"")</f>
        <v>#REF!</v>
      </c>
      <c r="AK31" s="54" t="e">
        <f>IF(AND('Mapa final'!#REF!="Media",'Mapa final'!#REF!="Catastrófico"),CONCATENATE("R6C",'Mapa final'!#REF!),"")</f>
        <v>#REF!</v>
      </c>
      <c r="AL31" s="54" t="e">
        <f>IF(AND('Mapa final'!#REF!="Media",'Mapa final'!#REF!="Catastrófico"),CONCATENATE("R6C",'Mapa final'!#REF!),"")</f>
        <v>#REF!</v>
      </c>
      <c r="AM31" s="55" t="e">
        <f>IF(AND('Mapa final'!#REF!="Media",'Mapa final'!#REF!="Catastrófico"),CONCATENATE("R6C",'Mapa final'!#REF!),"")</f>
        <v>#REF!</v>
      </c>
      <c r="AN31" s="81"/>
      <c r="AO31" s="364"/>
      <c r="AP31" s="365"/>
      <c r="AQ31" s="365"/>
      <c r="AR31" s="365"/>
      <c r="AS31" s="365"/>
      <c r="AT31" s="366"/>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4.95" customHeight="1" x14ac:dyDescent="0.3">
      <c r="A32" s="81"/>
      <c r="B32" s="236"/>
      <c r="C32" s="236"/>
      <c r="D32" s="237"/>
      <c r="E32" s="335"/>
      <c r="F32" s="334"/>
      <c r="G32" s="334"/>
      <c r="H32" s="334"/>
      <c r="I32" s="350"/>
      <c r="J32" s="65" t="e">
        <f>IF(AND('Mapa final'!#REF!="Media",'Mapa final'!#REF!="Leve"),CONCATENATE("R7C",'Mapa final'!#REF!),"")</f>
        <v>#REF!</v>
      </c>
      <c r="K32" s="66" t="e">
        <f>IF(AND('Mapa final'!#REF!="Media",'Mapa final'!#REF!="Leve"),CONCATENATE("R7C",'Mapa final'!#REF!),"")</f>
        <v>#REF!</v>
      </c>
      <c r="L32" s="66" t="e">
        <f>IF(AND('Mapa final'!#REF!="Media",'Mapa final'!#REF!="Leve"),CONCATENATE("R7C",'Mapa final'!#REF!),"")</f>
        <v>#REF!</v>
      </c>
      <c r="M32" s="66" t="e">
        <f>IF(AND('Mapa final'!#REF!="Media",'Mapa final'!#REF!="Leve"),CONCATENATE("R7C",'Mapa final'!#REF!),"")</f>
        <v>#REF!</v>
      </c>
      <c r="N32" s="66" t="e">
        <f>IF(AND('Mapa final'!#REF!="Media",'Mapa final'!#REF!="Leve"),CONCATENATE("R7C",'Mapa final'!#REF!),"")</f>
        <v>#REF!</v>
      </c>
      <c r="O32" s="67" t="e">
        <f>IF(AND('Mapa final'!#REF!="Media",'Mapa final'!#REF!="Leve"),CONCATENATE("R7C",'Mapa final'!#REF!),"")</f>
        <v>#REF!</v>
      </c>
      <c r="P32" s="65" t="e">
        <f>IF(AND('Mapa final'!#REF!="Media",'Mapa final'!#REF!="Menor"),CONCATENATE("R7C",'Mapa final'!#REF!),"")</f>
        <v>#REF!</v>
      </c>
      <c r="Q32" s="66" t="e">
        <f>IF(AND('Mapa final'!#REF!="Media",'Mapa final'!#REF!="Menor"),CONCATENATE("R7C",'Mapa final'!#REF!),"")</f>
        <v>#REF!</v>
      </c>
      <c r="R32" s="66" t="e">
        <f>IF(AND('Mapa final'!#REF!="Media",'Mapa final'!#REF!="Menor"),CONCATENATE("R7C",'Mapa final'!#REF!),"")</f>
        <v>#REF!</v>
      </c>
      <c r="S32" s="66" t="e">
        <f>IF(AND('Mapa final'!#REF!="Media",'Mapa final'!#REF!="Menor"),CONCATENATE("R7C",'Mapa final'!#REF!),"")</f>
        <v>#REF!</v>
      </c>
      <c r="T32" s="66" t="e">
        <f>IF(AND('Mapa final'!#REF!="Media",'Mapa final'!#REF!="Menor"),CONCATENATE("R7C",'Mapa final'!#REF!),"")</f>
        <v>#REF!</v>
      </c>
      <c r="U32" s="67" t="e">
        <f>IF(AND('Mapa final'!#REF!="Media",'Mapa final'!#REF!="Menor"),CONCATENATE("R7C",'Mapa final'!#REF!),"")</f>
        <v>#REF!</v>
      </c>
      <c r="V32" s="65" t="e">
        <f>IF(AND('Mapa final'!#REF!="Media",'Mapa final'!#REF!="Moderado"),CONCATENATE("R7C",'Mapa final'!#REF!),"")</f>
        <v>#REF!</v>
      </c>
      <c r="W32" s="66" t="e">
        <f>IF(AND('Mapa final'!#REF!="Media",'Mapa final'!#REF!="Moderado"),CONCATENATE("R7C",'Mapa final'!#REF!),"")</f>
        <v>#REF!</v>
      </c>
      <c r="X32" s="66" t="e">
        <f>IF(AND('Mapa final'!#REF!="Media",'Mapa final'!#REF!="Moderado"),CONCATENATE("R7C",'Mapa final'!#REF!),"")</f>
        <v>#REF!</v>
      </c>
      <c r="Y32" s="66" t="e">
        <f>IF(AND('Mapa final'!#REF!="Media",'Mapa final'!#REF!="Moderado"),CONCATENATE("R7C",'Mapa final'!#REF!),"")</f>
        <v>#REF!</v>
      </c>
      <c r="Z32" s="66" t="e">
        <f>IF(AND('Mapa final'!#REF!="Media",'Mapa final'!#REF!="Moderado"),CONCATENATE("R7C",'Mapa final'!#REF!),"")</f>
        <v>#REF!</v>
      </c>
      <c r="AA32" s="67" t="e">
        <f>IF(AND('Mapa final'!#REF!="Media",'Mapa final'!#REF!="Moderado"),CONCATENATE("R7C",'Mapa final'!#REF!),"")</f>
        <v>#REF!</v>
      </c>
      <c r="AB32" s="50" t="e">
        <f>IF(AND('Mapa final'!#REF!="Media",'Mapa final'!#REF!="Mayor"),CONCATENATE("R7C",'Mapa final'!#REF!),"")</f>
        <v>#REF!</v>
      </c>
      <c r="AC32" s="51" t="e">
        <f>IF(AND('Mapa final'!#REF!="Media",'Mapa final'!#REF!="Mayor"),CONCATENATE("R7C",'Mapa final'!#REF!),"")</f>
        <v>#REF!</v>
      </c>
      <c r="AD32" s="51" t="e">
        <f>IF(AND('Mapa final'!#REF!="Media",'Mapa final'!#REF!="Mayor"),CONCATENATE("R7C",'Mapa final'!#REF!),"")</f>
        <v>#REF!</v>
      </c>
      <c r="AE32" s="51" t="e">
        <f>IF(AND('Mapa final'!#REF!="Media",'Mapa final'!#REF!="Mayor"),CONCATENATE("R7C",'Mapa final'!#REF!),"")</f>
        <v>#REF!</v>
      </c>
      <c r="AF32" s="51" t="e">
        <f>IF(AND('Mapa final'!#REF!="Media",'Mapa final'!#REF!="Mayor"),CONCATENATE("R7C",'Mapa final'!#REF!),"")</f>
        <v>#REF!</v>
      </c>
      <c r="AG32" s="52" t="e">
        <f>IF(AND('Mapa final'!#REF!="Media",'Mapa final'!#REF!="Mayor"),CONCATENATE("R7C",'Mapa final'!#REF!),"")</f>
        <v>#REF!</v>
      </c>
      <c r="AH32" s="53" t="e">
        <f>IF(AND('Mapa final'!#REF!="Media",'Mapa final'!#REF!="Catastrófico"),CONCATENATE("R7C",'Mapa final'!#REF!),"")</f>
        <v>#REF!</v>
      </c>
      <c r="AI32" s="54" t="e">
        <f>IF(AND('Mapa final'!#REF!="Media",'Mapa final'!#REF!="Catastrófico"),CONCATENATE("R7C",'Mapa final'!#REF!),"")</f>
        <v>#REF!</v>
      </c>
      <c r="AJ32" s="54" t="e">
        <f>IF(AND('Mapa final'!#REF!="Media",'Mapa final'!#REF!="Catastrófico"),CONCATENATE("R7C",'Mapa final'!#REF!),"")</f>
        <v>#REF!</v>
      </c>
      <c r="AK32" s="54" t="e">
        <f>IF(AND('Mapa final'!#REF!="Media",'Mapa final'!#REF!="Catastrófico"),CONCATENATE("R7C",'Mapa final'!#REF!),"")</f>
        <v>#REF!</v>
      </c>
      <c r="AL32" s="54" t="e">
        <f>IF(AND('Mapa final'!#REF!="Media",'Mapa final'!#REF!="Catastrófico"),CONCATENATE("R7C",'Mapa final'!#REF!),"")</f>
        <v>#REF!</v>
      </c>
      <c r="AM32" s="55" t="e">
        <f>IF(AND('Mapa final'!#REF!="Media",'Mapa final'!#REF!="Catastrófico"),CONCATENATE("R7C",'Mapa final'!#REF!),"")</f>
        <v>#REF!</v>
      </c>
      <c r="AN32" s="81"/>
      <c r="AO32" s="364"/>
      <c r="AP32" s="365"/>
      <c r="AQ32" s="365"/>
      <c r="AR32" s="365"/>
      <c r="AS32" s="365"/>
      <c r="AT32" s="366"/>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4.95" customHeight="1" x14ac:dyDescent="0.3">
      <c r="A33" s="81"/>
      <c r="B33" s="236"/>
      <c r="C33" s="236"/>
      <c r="D33" s="237"/>
      <c r="E33" s="335"/>
      <c r="F33" s="334"/>
      <c r="G33" s="334"/>
      <c r="H33" s="334"/>
      <c r="I33" s="350"/>
      <c r="J33" s="65" t="e">
        <f>IF(AND('Mapa final'!#REF!="Media",'Mapa final'!#REF!="Leve"),CONCATENATE("R8C",'Mapa final'!#REF!),"")</f>
        <v>#REF!</v>
      </c>
      <c r="K33" s="66" t="e">
        <f>IF(AND('Mapa final'!#REF!="Media",'Mapa final'!#REF!="Leve"),CONCATENATE("R8C",'Mapa final'!#REF!),"")</f>
        <v>#REF!</v>
      </c>
      <c r="L33" s="66" t="e">
        <f>IF(AND('Mapa final'!#REF!="Media",'Mapa final'!#REF!="Leve"),CONCATENATE("R8C",'Mapa final'!#REF!),"")</f>
        <v>#REF!</v>
      </c>
      <c r="M33" s="66" t="e">
        <f>IF(AND('Mapa final'!#REF!="Media",'Mapa final'!#REF!="Leve"),CONCATENATE("R8C",'Mapa final'!#REF!),"")</f>
        <v>#REF!</v>
      </c>
      <c r="N33" s="66" t="e">
        <f>IF(AND('Mapa final'!#REF!="Media",'Mapa final'!#REF!="Leve"),CONCATENATE("R8C",'Mapa final'!#REF!),"")</f>
        <v>#REF!</v>
      </c>
      <c r="O33" s="67" t="e">
        <f>IF(AND('Mapa final'!#REF!="Media",'Mapa final'!#REF!="Leve"),CONCATENATE("R8C",'Mapa final'!#REF!),"")</f>
        <v>#REF!</v>
      </c>
      <c r="P33" s="65" t="e">
        <f>IF(AND('Mapa final'!#REF!="Media",'Mapa final'!#REF!="Menor"),CONCATENATE("R8C",'Mapa final'!#REF!),"")</f>
        <v>#REF!</v>
      </c>
      <c r="Q33" s="66" t="e">
        <f>IF(AND('Mapa final'!#REF!="Media",'Mapa final'!#REF!="Menor"),CONCATENATE("R8C",'Mapa final'!#REF!),"")</f>
        <v>#REF!</v>
      </c>
      <c r="R33" s="66" t="e">
        <f>IF(AND('Mapa final'!#REF!="Media",'Mapa final'!#REF!="Menor"),CONCATENATE("R8C",'Mapa final'!#REF!),"")</f>
        <v>#REF!</v>
      </c>
      <c r="S33" s="66" t="e">
        <f>IF(AND('Mapa final'!#REF!="Media",'Mapa final'!#REF!="Menor"),CONCATENATE("R8C",'Mapa final'!#REF!),"")</f>
        <v>#REF!</v>
      </c>
      <c r="T33" s="66" t="e">
        <f>IF(AND('Mapa final'!#REF!="Media",'Mapa final'!#REF!="Menor"),CONCATENATE("R8C",'Mapa final'!#REF!),"")</f>
        <v>#REF!</v>
      </c>
      <c r="U33" s="67" t="e">
        <f>IF(AND('Mapa final'!#REF!="Media",'Mapa final'!#REF!="Menor"),CONCATENATE("R8C",'Mapa final'!#REF!),"")</f>
        <v>#REF!</v>
      </c>
      <c r="V33" s="65" t="e">
        <f>IF(AND('Mapa final'!#REF!="Media",'Mapa final'!#REF!="Moderado"),CONCATENATE("R8C",'Mapa final'!#REF!),"")</f>
        <v>#REF!</v>
      </c>
      <c r="W33" s="66" t="e">
        <f>IF(AND('Mapa final'!#REF!="Media",'Mapa final'!#REF!="Moderado"),CONCATENATE("R8C",'Mapa final'!#REF!),"")</f>
        <v>#REF!</v>
      </c>
      <c r="X33" s="66" t="e">
        <f>IF(AND('Mapa final'!#REF!="Media",'Mapa final'!#REF!="Moderado"),CONCATENATE("R8C",'Mapa final'!#REF!),"")</f>
        <v>#REF!</v>
      </c>
      <c r="Y33" s="66" t="e">
        <f>IF(AND('Mapa final'!#REF!="Media",'Mapa final'!#REF!="Moderado"),CONCATENATE("R8C",'Mapa final'!#REF!),"")</f>
        <v>#REF!</v>
      </c>
      <c r="Z33" s="66" t="e">
        <f>IF(AND('Mapa final'!#REF!="Media",'Mapa final'!#REF!="Moderado"),CONCATENATE("R8C",'Mapa final'!#REF!),"")</f>
        <v>#REF!</v>
      </c>
      <c r="AA33" s="67" t="e">
        <f>IF(AND('Mapa final'!#REF!="Media",'Mapa final'!#REF!="Moderado"),CONCATENATE("R8C",'Mapa final'!#REF!),"")</f>
        <v>#REF!</v>
      </c>
      <c r="AB33" s="50" t="e">
        <f>IF(AND('Mapa final'!#REF!="Media",'Mapa final'!#REF!="Mayor"),CONCATENATE("R8C",'Mapa final'!#REF!),"")</f>
        <v>#REF!</v>
      </c>
      <c r="AC33" s="51" t="e">
        <f>IF(AND('Mapa final'!#REF!="Media",'Mapa final'!#REF!="Mayor"),CONCATENATE("R8C",'Mapa final'!#REF!),"")</f>
        <v>#REF!</v>
      </c>
      <c r="AD33" s="51" t="e">
        <f>IF(AND('Mapa final'!#REF!="Media",'Mapa final'!#REF!="Mayor"),CONCATENATE("R8C",'Mapa final'!#REF!),"")</f>
        <v>#REF!</v>
      </c>
      <c r="AE33" s="51" t="e">
        <f>IF(AND('Mapa final'!#REF!="Media",'Mapa final'!#REF!="Mayor"),CONCATENATE("R8C",'Mapa final'!#REF!),"")</f>
        <v>#REF!</v>
      </c>
      <c r="AF33" s="51" t="e">
        <f>IF(AND('Mapa final'!#REF!="Media",'Mapa final'!#REF!="Mayor"),CONCATENATE("R8C",'Mapa final'!#REF!),"")</f>
        <v>#REF!</v>
      </c>
      <c r="AG33" s="52" t="e">
        <f>IF(AND('Mapa final'!#REF!="Media",'Mapa final'!#REF!="Mayor"),CONCATENATE("R8C",'Mapa final'!#REF!),"")</f>
        <v>#REF!</v>
      </c>
      <c r="AH33" s="53" t="e">
        <f>IF(AND('Mapa final'!#REF!="Media",'Mapa final'!#REF!="Catastrófico"),CONCATENATE("R8C",'Mapa final'!#REF!),"")</f>
        <v>#REF!</v>
      </c>
      <c r="AI33" s="54" t="e">
        <f>IF(AND('Mapa final'!#REF!="Media",'Mapa final'!#REF!="Catastrófico"),CONCATENATE("R8C",'Mapa final'!#REF!),"")</f>
        <v>#REF!</v>
      </c>
      <c r="AJ33" s="54" t="e">
        <f>IF(AND('Mapa final'!#REF!="Media",'Mapa final'!#REF!="Catastrófico"),CONCATENATE("R8C",'Mapa final'!#REF!),"")</f>
        <v>#REF!</v>
      </c>
      <c r="AK33" s="54" t="e">
        <f>IF(AND('Mapa final'!#REF!="Media",'Mapa final'!#REF!="Catastrófico"),CONCATENATE("R8C",'Mapa final'!#REF!),"")</f>
        <v>#REF!</v>
      </c>
      <c r="AL33" s="54" t="e">
        <f>IF(AND('Mapa final'!#REF!="Media",'Mapa final'!#REF!="Catastrófico"),CONCATENATE("R8C",'Mapa final'!#REF!),"")</f>
        <v>#REF!</v>
      </c>
      <c r="AM33" s="55" t="e">
        <f>IF(AND('Mapa final'!#REF!="Media",'Mapa final'!#REF!="Catastrófico"),CONCATENATE("R8C",'Mapa final'!#REF!),"")</f>
        <v>#REF!</v>
      </c>
      <c r="AN33" s="81"/>
      <c r="AO33" s="364"/>
      <c r="AP33" s="365"/>
      <c r="AQ33" s="365"/>
      <c r="AR33" s="365"/>
      <c r="AS33" s="365"/>
      <c r="AT33" s="366"/>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4.95" customHeight="1" x14ac:dyDescent="0.3">
      <c r="A34" s="81"/>
      <c r="B34" s="236"/>
      <c r="C34" s="236"/>
      <c r="D34" s="237"/>
      <c r="E34" s="335"/>
      <c r="F34" s="334"/>
      <c r="G34" s="334"/>
      <c r="H34" s="334"/>
      <c r="I34" s="350"/>
      <c r="J34" s="65" t="e">
        <f>IF(AND('Mapa final'!#REF!="Media",'Mapa final'!#REF!="Leve"),CONCATENATE("R9C",'Mapa final'!#REF!),"")</f>
        <v>#REF!</v>
      </c>
      <c r="K34" s="66" t="e">
        <f>IF(AND('Mapa final'!#REF!="Media",'Mapa final'!#REF!="Leve"),CONCATENATE("R9C",'Mapa final'!#REF!),"")</f>
        <v>#REF!</v>
      </c>
      <c r="L34" s="66" t="e">
        <f>IF(AND('Mapa final'!#REF!="Media",'Mapa final'!#REF!="Leve"),CONCATENATE("R9C",'Mapa final'!#REF!),"")</f>
        <v>#REF!</v>
      </c>
      <c r="M34" s="66" t="e">
        <f>IF(AND('Mapa final'!#REF!="Media",'Mapa final'!#REF!="Leve"),CONCATENATE("R9C",'Mapa final'!#REF!),"")</f>
        <v>#REF!</v>
      </c>
      <c r="N34" s="66" t="e">
        <f>IF(AND('Mapa final'!#REF!="Media",'Mapa final'!#REF!="Leve"),CONCATENATE("R9C",'Mapa final'!#REF!),"")</f>
        <v>#REF!</v>
      </c>
      <c r="O34" s="67" t="e">
        <f>IF(AND('Mapa final'!#REF!="Media",'Mapa final'!#REF!="Leve"),CONCATENATE("R9C",'Mapa final'!#REF!),"")</f>
        <v>#REF!</v>
      </c>
      <c r="P34" s="65" t="e">
        <f>IF(AND('Mapa final'!#REF!="Media",'Mapa final'!#REF!="Menor"),CONCATENATE("R9C",'Mapa final'!#REF!),"")</f>
        <v>#REF!</v>
      </c>
      <c r="Q34" s="66" t="e">
        <f>IF(AND('Mapa final'!#REF!="Media",'Mapa final'!#REF!="Menor"),CONCATENATE("R9C",'Mapa final'!#REF!),"")</f>
        <v>#REF!</v>
      </c>
      <c r="R34" s="66" t="e">
        <f>IF(AND('Mapa final'!#REF!="Media",'Mapa final'!#REF!="Menor"),CONCATENATE("R9C",'Mapa final'!#REF!),"")</f>
        <v>#REF!</v>
      </c>
      <c r="S34" s="66" t="e">
        <f>IF(AND('Mapa final'!#REF!="Media",'Mapa final'!#REF!="Menor"),CONCATENATE("R9C",'Mapa final'!#REF!),"")</f>
        <v>#REF!</v>
      </c>
      <c r="T34" s="66" t="e">
        <f>IF(AND('Mapa final'!#REF!="Media",'Mapa final'!#REF!="Menor"),CONCATENATE("R9C",'Mapa final'!#REF!),"")</f>
        <v>#REF!</v>
      </c>
      <c r="U34" s="67" t="e">
        <f>IF(AND('Mapa final'!#REF!="Media",'Mapa final'!#REF!="Menor"),CONCATENATE("R9C",'Mapa final'!#REF!),"")</f>
        <v>#REF!</v>
      </c>
      <c r="V34" s="65" t="e">
        <f>IF(AND('Mapa final'!#REF!="Media",'Mapa final'!#REF!="Moderado"),CONCATENATE("R9C",'Mapa final'!#REF!),"")</f>
        <v>#REF!</v>
      </c>
      <c r="W34" s="66" t="e">
        <f>IF(AND('Mapa final'!#REF!="Media",'Mapa final'!#REF!="Moderado"),CONCATENATE("R9C",'Mapa final'!#REF!),"")</f>
        <v>#REF!</v>
      </c>
      <c r="X34" s="66" t="e">
        <f>IF(AND('Mapa final'!#REF!="Media",'Mapa final'!#REF!="Moderado"),CONCATENATE("R9C",'Mapa final'!#REF!),"")</f>
        <v>#REF!</v>
      </c>
      <c r="Y34" s="66" t="e">
        <f>IF(AND('Mapa final'!#REF!="Media",'Mapa final'!#REF!="Moderado"),CONCATENATE("R9C",'Mapa final'!#REF!),"")</f>
        <v>#REF!</v>
      </c>
      <c r="Z34" s="66" t="e">
        <f>IF(AND('Mapa final'!#REF!="Media",'Mapa final'!#REF!="Moderado"),CONCATENATE("R9C",'Mapa final'!#REF!),"")</f>
        <v>#REF!</v>
      </c>
      <c r="AA34" s="67" t="e">
        <f>IF(AND('Mapa final'!#REF!="Media",'Mapa final'!#REF!="Moderado"),CONCATENATE("R9C",'Mapa final'!#REF!),"")</f>
        <v>#REF!</v>
      </c>
      <c r="AB34" s="50" t="e">
        <f>IF(AND('Mapa final'!#REF!="Media",'Mapa final'!#REF!="Mayor"),CONCATENATE("R9C",'Mapa final'!#REF!),"")</f>
        <v>#REF!</v>
      </c>
      <c r="AC34" s="51" t="e">
        <f>IF(AND('Mapa final'!#REF!="Media",'Mapa final'!#REF!="Mayor"),CONCATENATE("R9C",'Mapa final'!#REF!),"")</f>
        <v>#REF!</v>
      </c>
      <c r="AD34" s="51" t="e">
        <f>IF(AND('Mapa final'!#REF!="Media",'Mapa final'!#REF!="Mayor"),CONCATENATE("R9C",'Mapa final'!#REF!),"")</f>
        <v>#REF!</v>
      </c>
      <c r="AE34" s="51" t="e">
        <f>IF(AND('Mapa final'!#REF!="Media",'Mapa final'!#REF!="Mayor"),CONCATENATE("R9C",'Mapa final'!#REF!),"")</f>
        <v>#REF!</v>
      </c>
      <c r="AF34" s="51" t="e">
        <f>IF(AND('Mapa final'!#REF!="Media",'Mapa final'!#REF!="Mayor"),CONCATENATE("R9C",'Mapa final'!#REF!),"")</f>
        <v>#REF!</v>
      </c>
      <c r="AG34" s="52" t="e">
        <f>IF(AND('Mapa final'!#REF!="Media",'Mapa final'!#REF!="Mayor"),CONCATENATE("R9C",'Mapa final'!#REF!),"")</f>
        <v>#REF!</v>
      </c>
      <c r="AH34" s="53" t="e">
        <f>IF(AND('Mapa final'!#REF!="Media",'Mapa final'!#REF!="Catastrófico"),CONCATENATE("R9C",'Mapa final'!#REF!),"")</f>
        <v>#REF!</v>
      </c>
      <c r="AI34" s="54" t="e">
        <f>IF(AND('Mapa final'!#REF!="Media",'Mapa final'!#REF!="Catastrófico"),CONCATENATE("R9C",'Mapa final'!#REF!),"")</f>
        <v>#REF!</v>
      </c>
      <c r="AJ34" s="54" t="e">
        <f>IF(AND('Mapa final'!#REF!="Media",'Mapa final'!#REF!="Catastrófico"),CONCATENATE("R9C",'Mapa final'!#REF!),"")</f>
        <v>#REF!</v>
      </c>
      <c r="AK34" s="54" t="e">
        <f>IF(AND('Mapa final'!#REF!="Media",'Mapa final'!#REF!="Catastrófico"),CONCATENATE("R9C",'Mapa final'!#REF!),"")</f>
        <v>#REF!</v>
      </c>
      <c r="AL34" s="54" t="e">
        <f>IF(AND('Mapa final'!#REF!="Media",'Mapa final'!#REF!="Catastrófico"),CONCATENATE("R9C",'Mapa final'!#REF!),"")</f>
        <v>#REF!</v>
      </c>
      <c r="AM34" s="55" t="e">
        <f>IF(AND('Mapa final'!#REF!="Media",'Mapa final'!#REF!="Catastrófico"),CONCATENATE("R9C",'Mapa final'!#REF!),"")</f>
        <v>#REF!</v>
      </c>
      <c r="AN34" s="81"/>
      <c r="AO34" s="364"/>
      <c r="AP34" s="365"/>
      <c r="AQ34" s="365"/>
      <c r="AR34" s="365"/>
      <c r="AS34" s="365"/>
      <c r="AT34" s="366"/>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8" customHeight="1" thickBot="1" x14ac:dyDescent="0.35">
      <c r="A35" s="81"/>
      <c r="B35" s="236"/>
      <c r="C35" s="236"/>
      <c r="D35" s="237"/>
      <c r="E35" s="336"/>
      <c r="F35" s="337"/>
      <c r="G35" s="337"/>
      <c r="H35" s="337"/>
      <c r="I35" s="351"/>
      <c r="J35" s="65" t="e">
        <f>IF(AND('Mapa final'!#REF!="Media",'Mapa final'!#REF!="Leve"),CONCATENATE("R10C",'Mapa final'!#REF!),"")</f>
        <v>#REF!</v>
      </c>
      <c r="K35" s="66" t="e">
        <f>IF(AND('Mapa final'!#REF!="Media",'Mapa final'!#REF!="Leve"),CONCATENATE("R10C",'Mapa final'!#REF!),"")</f>
        <v>#REF!</v>
      </c>
      <c r="L35" s="66" t="e">
        <f>IF(AND('Mapa final'!#REF!="Media",'Mapa final'!#REF!="Leve"),CONCATENATE("R10C",'Mapa final'!#REF!),"")</f>
        <v>#REF!</v>
      </c>
      <c r="M35" s="66" t="e">
        <f>IF(AND('Mapa final'!#REF!="Media",'Mapa final'!#REF!="Leve"),CONCATENATE("R10C",'Mapa final'!#REF!),"")</f>
        <v>#REF!</v>
      </c>
      <c r="N35" s="66" t="e">
        <f>IF(AND('Mapa final'!#REF!="Media",'Mapa final'!#REF!="Leve"),CONCATENATE("R10C",'Mapa final'!#REF!),"")</f>
        <v>#REF!</v>
      </c>
      <c r="O35" s="67" t="e">
        <f>IF(AND('Mapa final'!#REF!="Media",'Mapa final'!#REF!="Leve"),CONCATENATE("R10C",'Mapa final'!#REF!),"")</f>
        <v>#REF!</v>
      </c>
      <c r="P35" s="65" t="e">
        <f>IF(AND('Mapa final'!#REF!="Media",'Mapa final'!#REF!="Menor"),CONCATENATE("R10C",'Mapa final'!#REF!),"")</f>
        <v>#REF!</v>
      </c>
      <c r="Q35" s="66" t="e">
        <f>IF(AND('Mapa final'!#REF!="Media",'Mapa final'!#REF!="Menor"),CONCATENATE("R10C",'Mapa final'!#REF!),"")</f>
        <v>#REF!</v>
      </c>
      <c r="R35" s="66" t="e">
        <f>IF(AND('Mapa final'!#REF!="Media",'Mapa final'!#REF!="Menor"),CONCATENATE("R10C",'Mapa final'!#REF!),"")</f>
        <v>#REF!</v>
      </c>
      <c r="S35" s="66" t="e">
        <f>IF(AND('Mapa final'!#REF!="Media",'Mapa final'!#REF!="Menor"),CONCATENATE("R10C",'Mapa final'!#REF!),"")</f>
        <v>#REF!</v>
      </c>
      <c r="T35" s="66" t="e">
        <f>IF(AND('Mapa final'!#REF!="Media",'Mapa final'!#REF!="Menor"),CONCATENATE("R10C",'Mapa final'!#REF!),"")</f>
        <v>#REF!</v>
      </c>
      <c r="U35" s="67" t="e">
        <f>IF(AND('Mapa final'!#REF!="Media",'Mapa final'!#REF!="Menor"),CONCATENATE("R10C",'Mapa final'!#REF!),"")</f>
        <v>#REF!</v>
      </c>
      <c r="V35" s="65" t="e">
        <f>IF(AND('Mapa final'!#REF!="Media",'Mapa final'!#REF!="Moderado"),CONCATENATE("R10C",'Mapa final'!#REF!),"")</f>
        <v>#REF!</v>
      </c>
      <c r="W35" s="66" t="e">
        <f>IF(AND('Mapa final'!#REF!="Media",'Mapa final'!#REF!="Moderado"),CONCATENATE("R10C",'Mapa final'!#REF!),"")</f>
        <v>#REF!</v>
      </c>
      <c r="X35" s="66" t="e">
        <f>IF(AND('Mapa final'!#REF!="Media",'Mapa final'!#REF!="Moderado"),CONCATENATE("R10C",'Mapa final'!#REF!),"")</f>
        <v>#REF!</v>
      </c>
      <c r="Y35" s="66" t="e">
        <f>IF(AND('Mapa final'!#REF!="Media",'Mapa final'!#REF!="Moderado"),CONCATENATE("R10C",'Mapa final'!#REF!),"")</f>
        <v>#REF!</v>
      </c>
      <c r="Z35" s="66" t="e">
        <f>IF(AND('Mapa final'!#REF!="Media",'Mapa final'!#REF!="Moderado"),CONCATENATE("R10C",'Mapa final'!#REF!),"")</f>
        <v>#REF!</v>
      </c>
      <c r="AA35" s="67" t="e">
        <f>IF(AND('Mapa final'!#REF!="Media",'Mapa final'!#REF!="Moderado"),CONCATENATE("R10C",'Mapa final'!#REF!),"")</f>
        <v>#REF!</v>
      </c>
      <c r="AB35" s="56" t="e">
        <f>IF(AND('Mapa final'!#REF!="Media",'Mapa final'!#REF!="Mayor"),CONCATENATE("R10C",'Mapa final'!#REF!),"")</f>
        <v>#REF!</v>
      </c>
      <c r="AC35" s="57" t="e">
        <f>IF(AND('Mapa final'!#REF!="Media",'Mapa final'!#REF!="Mayor"),CONCATENATE("R10C",'Mapa final'!#REF!),"")</f>
        <v>#REF!</v>
      </c>
      <c r="AD35" s="57" t="e">
        <f>IF(AND('Mapa final'!#REF!="Media",'Mapa final'!#REF!="Mayor"),CONCATENATE("R10C",'Mapa final'!#REF!),"")</f>
        <v>#REF!</v>
      </c>
      <c r="AE35" s="57" t="e">
        <f>IF(AND('Mapa final'!#REF!="Media",'Mapa final'!#REF!="Mayor"),CONCATENATE("R10C",'Mapa final'!#REF!),"")</f>
        <v>#REF!</v>
      </c>
      <c r="AF35" s="57" t="e">
        <f>IF(AND('Mapa final'!#REF!="Media",'Mapa final'!#REF!="Mayor"),CONCATENATE("R10C",'Mapa final'!#REF!),"")</f>
        <v>#REF!</v>
      </c>
      <c r="AG35" s="58" t="e">
        <f>IF(AND('Mapa final'!#REF!="Media",'Mapa final'!#REF!="Mayor"),CONCATENATE("R10C",'Mapa final'!#REF!),"")</f>
        <v>#REF!</v>
      </c>
      <c r="AH35" s="59" t="e">
        <f>IF(AND('Mapa final'!#REF!="Media",'Mapa final'!#REF!="Catastrófico"),CONCATENATE("R10C",'Mapa final'!#REF!),"")</f>
        <v>#REF!</v>
      </c>
      <c r="AI35" s="60" t="e">
        <f>IF(AND('Mapa final'!#REF!="Media",'Mapa final'!#REF!="Catastrófico"),CONCATENATE("R10C",'Mapa final'!#REF!),"")</f>
        <v>#REF!</v>
      </c>
      <c r="AJ35" s="60" t="e">
        <f>IF(AND('Mapa final'!#REF!="Media",'Mapa final'!#REF!="Catastrófico"),CONCATENATE("R10C",'Mapa final'!#REF!),"")</f>
        <v>#REF!</v>
      </c>
      <c r="AK35" s="60" t="e">
        <f>IF(AND('Mapa final'!#REF!="Media",'Mapa final'!#REF!="Catastrófico"),CONCATENATE("R10C",'Mapa final'!#REF!),"")</f>
        <v>#REF!</v>
      </c>
      <c r="AL35" s="60" t="e">
        <f>IF(AND('Mapa final'!#REF!="Media",'Mapa final'!#REF!="Catastrófico"),CONCATENATE("R10C",'Mapa final'!#REF!),"")</f>
        <v>#REF!</v>
      </c>
      <c r="AM35" s="61" t="e">
        <f>IF(AND('Mapa final'!#REF!="Media",'Mapa final'!#REF!="Catastrófico"),CONCATENATE("R10C",'Mapa final'!#REF!),"")</f>
        <v>#REF!</v>
      </c>
      <c r="AN35" s="81"/>
      <c r="AO35" s="367"/>
      <c r="AP35" s="368"/>
      <c r="AQ35" s="368"/>
      <c r="AR35" s="368"/>
      <c r="AS35" s="368"/>
      <c r="AT35" s="369"/>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4.95" customHeight="1" x14ac:dyDescent="0.3">
      <c r="A36" s="81"/>
      <c r="B36" s="236"/>
      <c r="C36" s="236"/>
      <c r="D36" s="237"/>
      <c r="E36" s="331" t="s">
        <v>106</v>
      </c>
      <c r="F36" s="332"/>
      <c r="G36" s="332"/>
      <c r="H36" s="332"/>
      <c r="I36" s="332"/>
      <c r="J36" s="71" t="str">
        <f ca="1">IF(AND('Mapa final'!$AB$11="Baja",'Mapa final'!$AD$11="Leve"),CONCATENATE("R1C",'Mapa final'!$R$11),"")</f>
        <v/>
      </c>
      <c r="K36" s="72" t="str">
        <f ca="1">IF(AND('Mapa final'!$AB$12="Baja",'Mapa final'!$AD$12="Leve"),CONCATENATE("R1C",'Mapa final'!$R$12),"")</f>
        <v/>
      </c>
      <c r="L36" s="72" t="e">
        <f>IF(AND('Mapa final'!#REF!="Baja",'Mapa final'!#REF!="Leve"),CONCATENATE("R1C",'Mapa final'!#REF!),"")</f>
        <v>#REF!</v>
      </c>
      <c r="M36" s="72" t="e">
        <f>IF(AND('Mapa final'!#REF!="Baja",'Mapa final'!#REF!="Leve"),CONCATENATE("R1C",'Mapa final'!#REF!),"")</f>
        <v>#REF!</v>
      </c>
      <c r="N36" s="72" t="e">
        <f>IF(AND('Mapa final'!#REF!="Baja",'Mapa final'!#REF!="Leve"),CONCATENATE("R1C",'Mapa final'!#REF!),"")</f>
        <v>#REF!</v>
      </c>
      <c r="O36" s="73" t="e">
        <f>IF(AND('Mapa final'!#REF!="Baja",'Mapa final'!#REF!="Leve"),CONCATENATE("R1C",'Mapa final'!#REF!),"")</f>
        <v>#REF!</v>
      </c>
      <c r="P36" s="62" t="str">
        <f ca="1">IF(AND('Mapa final'!$AB$11="Baja",'Mapa final'!$AD$11="Menor"),CONCATENATE("R1C",'Mapa final'!$R$11),"")</f>
        <v/>
      </c>
      <c r="Q36" s="63" t="str">
        <f ca="1">IF(AND('Mapa final'!$AB$12="Baja",'Mapa final'!$AD$12="Menor"),CONCATENATE("R1C",'Mapa final'!$R$12),"")</f>
        <v/>
      </c>
      <c r="R36" s="63" t="e">
        <f>IF(AND('Mapa final'!#REF!="Baja",'Mapa final'!#REF!="Menor"),CONCATENATE("R1C",'Mapa final'!#REF!),"")</f>
        <v>#REF!</v>
      </c>
      <c r="S36" s="63" t="e">
        <f>IF(AND('Mapa final'!#REF!="Baja",'Mapa final'!#REF!="Menor"),CONCATENATE("R1C",'Mapa final'!#REF!),"")</f>
        <v>#REF!</v>
      </c>
      <c r="T36" s="63" t="e">
        <f>IF(AND('Mapa final'!#REF!="Baja",'Mapa final'!#REF!="Menor"),CONCATENATE("R1C",'Mapa final'!#REF!),"")</f>
        <v>#REF!</v>
      </c>
      <c r="U36" s="64" t="e">
        <f>IF(AND('Mapa final'!#REF!="Baja",'Mapa final'!#REF!="Menor"),CONCATENATE("R1C",'Mapa final'!#REF!),"")</f>
        <v>#REF!</v>
      </c>
      <c r="V36" s="62" t="str">
        <f ca="1">IF(AND('Mapa final'!$AB$11="Baja",'Mapa final'!$AD$11="Moderado"),CONCATENATE("R1C",'Mapa final'!$R$11),"")</f>
        <v>R1C1</v>
      </c>
      <c r="W36" s="63" t="str">
        <f ca="1">IF(AND('Mapa final'!$AB$12="Baja",'Mapa final'!$AD$12="Moderado"),CONCATENATE("R1C",'Mapa final'!$R$12),"")</f>
        <v>R1C2</v>
      </c>
      <c r="X36" s="63" t="e">
        <f>IF(AND('Mapa final'!#REF!="Baja",'Mapa final'!#REF!="Moderado"),CONCATENATE("R1C",'Mapa final'!#REF!),"")</f>
        <v>#REF!</v>
      </c>
      <c r="Y36" s="63" t="e">
        <f>IF(AND('Mapa final'!#REF!="Baja",'Mapa final'!#REF!="Moderado"),CONCATENATE("R1C",'Mapa final'!#REF!),"")</f>
        <v>#REF!</v>
      </c>
      <c r="Z36" s="63" t="e">
        <f>IF(AND('Mapa final'!#REF!="Baja",'Mapa final'!#REF!="Moderado"),CONCATENATE("R1C",'Mapa final'!#REF!),"")</f>
        <v>#REF!</v>
      </c>
      <c r="AA36" s="64" t="e">
        <f>IF(AND('Mapa final'!#REF!="Baja",'Mapa final'!#REF!="Moderado"),CONCATENATE("R1C",'Mapa final'!#REF!),"")</f>
        <v>#REF!</v>
      </c>
      <c r="AB36" s="44" t="str">
        <f ca="1">IF(AND('Mapa final'!$AB$11="Baja",'Mapa final'!$AD$11="Mayor"),CONCATENATE("R1C",'Mapa final'!$R$11),"")</f>
        <v/>
      </c>
      <c r="AC36" s="45" t="str">
        <f ca="1">IF(AND('Mapa final'!$AB$12="Baja",'Mapa final'!$AD$12="Mayor"),CONCATENATE("R1C",'Mapa final'!$R$12),"")</f>
        <v/>
      </c>
      <c r="AD36" s="45" t="e">
        <f>IF(AND('Mapa final'!#REF!="Baja",'Mapa final'!#REF!="Mayor"),CONCATENATE("R1C",'Mapa final'!#REF!),"")</f>
        <v>#REF!</v>
      </c>
      <c r="AE36" s="45" t="e">
        <f>IF(AND('Mapa final'!#REF!="Baja",'Mapa final'!#REF!="Mayor"),CONCATENATE("R1C",'Mapa final'!#REF!),"")</f>
        <v>#REF!</v>
      </c>
      <c r="AF36" s="45" t="e">
        <f>IF(AND('Mapa final'!#REF!="Baja",'Mapa final'!#REF!="Mayor"),CONCATENATE("R1C",'Mapa final'!#REF!),"")</f>
        <v>#REF!</v>
      </c>
      <c r="AG36" s="46" t="e">
        <f>IF(AND('Mapa final'!#REF!="Baja",'Mapa final'!#REF!="Mayor"),CONCATENATE("R1C",'Mapa final'!#REF!),"")</f>
        <v>#REF!</v>
      </c>
      <c r="AH36" s="47" t="str">
        <f ca="1">IF(AND('Mapa final'!$AB$11="Baja",'Mapa final'!$AD$11="Catastrófico"),CONCATENATE("R1C",'Mapa final'!$R$11),"")</f>
        <v/>
      </c>
      <c r="AI36" s="48" t="str">
        <f ca="1">IF(AND('Mapa final'!$AB$12="Baja",'Mapa final'!$AD$12="Catastrófico"),CONCATENATE("R1C",'Mapa final'!$R$12),"")</f>
        <v/>
      </c>
      <c r="AJ36" s="48" t="e">
        <f>IF(AND('Mapa final'!#REF!="Baja",'Mapa final'!#REF!="Catastrófico"),CONCATENATE("R1C",'Mapa final'!#REF!),"")</f>
        <v>#REF!</v>
      </c>
      <c r="AK36" s="48" t="e">
        <f>IF(AND('Mapa final'!#REF!="Baja",'Mapa final'!#REF!="Catastrófico"),CONCATENATE("R1C",'Mapa final'!#REF!),"")</f>
        <v>#REF!</v>
      </c>
      <c r="AL36" s="48" t="e">
        <f>IF(AND('Mapa final'!#REF!="Baja",'Mapa final'!#REF!="Catastrófico"),CONCATENATE("R1C",'Mapa final'!#REF!),"")</f>
        <v>#REF!</v>
      </c>
      <c r="AM36" s="49" t="e">
        <f>IF(AND('Mapa final'!#REF!="Baja",'Mapa final'!#REF!="Catastrófico"),CONCATENATE("R1C",'Mapa final'!#REF!),"")</f>
        <v>#REF!</v>
      </c>
      <c r="AN36" s="81"/>
      <c r="AO36" s="352" t="s">
        <v>79</v>
      </c>
      <c r="AP36" s="353"/>
      <c r="AQ36" s="353"/>
      <c r="AR36" s="353"/>
      <c r="AS36" s="353"/>
      <c r="AT36" s="354"/>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4.95" customHeight="1" x14ac:dyDescent="0.3">
      <c r="A37" s="81"/>
      <c r="B37" s="236"/>
      <c r="C37" s="236"/>
      <c r="D37" s="237"/>
      <c r="E37" s="333"/>
      <c r="F37" s="334"/>
      <c r="G37" s="334"/>
      <c r="H37" s="334"/>
      <c r="I37" s="334"/>
      <c r="J37" s="74" t="e">
        <f>IF(AND('Mapa final'!#REF!="Baja",'Mapa final'!#REF!="Leve"),CONCATENATE("R2C",'Mapa final'!#REF!),"")</f>
        <v>#REF!</v>
      </c>
      <c r="K37" s="75" t="e">
        <f>IF(AND('Mapa final'!#REF!="Baja",'Mapa final'!#REF!="Leve"),CONCATENATE("R2C",'Mapa final'!#REF!),"")</f>
        <v>#REF!</v>
      </c>
      <c r="L37" s="75" t="e">
        <f>IF(AND('Mapa final'!#REF!="Baja",'Mapa final'!#REF!="Leve"),CONCATENATE("R2C",'Mapa final'!#REF!),"")</f>
        <v>#REF!</v>
      </c>
      <c r="M37" s="75" t="e">
        <f>IF(AND('Mapa final'!#REF!="Baja",'Mapa final'!#REF!="Leve"),CONCATENATE("R2C",'Mapa final'!#REF!),"")</f>
        <v>#REF!</v>
      </c>
      <c r="N37" s="75" t="e">
        <f>IF(AND('Mapa final'!#REF!="Baja",'Mapa final'!#REF!="Leve"),CONCATENATE("R2C",'Mapa final'!#REF!),"")</f>
        <v>#REF!</v>
      </c>
      <c r="O37" s="76" t="e">
        <f>IF(AND('Mapa final'!#REF!="Baja",'Mapa final'!#REF!="Leve"),CONCATENATE("R2C",'Mapa final'!#REF!),"")</f>
        <v>#REF!</v>
      </c>
      <c r="P37" s="65" t="e">
        <f>IF(AND('Mapa final'!#REF!="Baja",'Mapa final'!#REF!="Menor"),CONCATENATE("R2C",'Mapa final'!#REF!),"")</f>
        <v>#REF!</v>
      </c>
      <c r="Q37" s="66" t="e">
        <f>IF(AND('Mapa final'!#REF!="Baja",'Mapa final'!#REF!="Menor"),CONCATENATE("R2C",'Mapa final'!#REF!),"")</f>
        <v>#REF!</v>
      </c>
      <c r="R37" s="66" t="e">
        <f>IF(AND('Mapa final'!#REF!="Baja",'Mapa final'!#REF!="Menor"),CONCATENATE("R2C",'Mapa final'!#REF!),"")</f>
        <v>#REF!</v>
      </c>
      <c r="S37" s="66" t="e">
        <f>IF(AND('Mapa final'!#REF!="Baja",'Mapa final'!#REF!="Menor"),CONCATENATE("R2C",'Mapa final'!#REF!),"")</f>
        <v>#REF!</v>
      </c>
      <c r="T37" s="66" t="e">
        <f>IF(AND('Mapa final'!#REF!="Baja",'Mapa final'!#REF!="Menor"),CONCATENATE("R2C",'Mapa final'!#REF!),"")</f>
        <v>#REF!</v>
      </c>
      <c r="U37" s="67" t="e">
        <f>IF(AND('Mapa final'!#REF!="Baja",'Mapa final'!#REF!="Menor"),CONCATENATE("R2C",'Mapa final'!#REF!),"")</f>
        <v>#REF!</v>
      </c>
      <c r="V37" s="65" t="e">
        <f>IF(AND('Mapa final'!#REF!="Baja",'Mapa final'!#REF!="Moderado"),CONCATENATE("R2C",'Mapa final'!#REF!),"")</f>
        <v>#REF!</v>
      </c>
      <c r="W37" s="66" t="e">
        <f>IF(AND('Mapa final'!#REF!="Baja",'Mapa final'!#REF!="Moderado"),CONCATENATE("R2C",'Mapa final'!#REF!),"")</f>
        <v>#REF!</v>
      </c>
      <c r="X37" s="66" t="e">
        <f>IF(AND('Mapa final'!#REF!="Baja",'Mapa final'!#REF!="Moderado"),CONCATENATE("R2C",'Mapa final'!#REF!),"")</f>
        <v>#REF!</v>
      </c>
      <c r="Y37" s="66" t="e">
        <f>IF(AND('Mapa final'!#REF!="Baja",'Mapa final'!#REF!="Moderado"),CONCATENATE("R2C",'Mapa final'!#REF!),"")</f>
        <v>#REF!</v>
      </c>
      <c r="Z37" s="66" t="e">
        <f>IF(AND('Mapa final'!#REF!="Baja",'Mapa final'!#REF!="Moderado"),CONCATENATE("R2C",'Mapa final'!#REF!),"")</f>
        <v>#REF!</v>
      </c>
      <c r="AA37" s="67" t="e">
        <f>IF(AND('Mapa final'!#REF!="Baja",'Mapa final'!#REF!="Moderado"),CONCATENATE("R2C",'Mapa final'!#REF!),"")</f>
        <v>#REF!</v>
      </c>
      <c r="AB37" s="50" t="e">
        <f>IF(AND('Mapa final'!#REF!="Baja",'Mapa final'!#REF!="Mayor"),CONCATENATE("R2C",'Mapa final'!#REF!),"")</f>
        <v>#REF!</v>
      </c>
      <c r="AC37" s="51" t="e">
        <f>IF(AND('Mapa final'!#REF!="Baja",'Mapa final'!#REF!="Mayor"),CONCATENATE("R2C",'Mapa final'!#REF!),"")</f>
        <v>#REF!</v>
      </c>
      <c r="AD37" s="51" t="e">
        <f>IF(AND('Mapa final'!#REF!="Baja",'Mapa final'!#REF!="Mayor"),CONCATENATE("R2C",'Mapa final'!#REF!),"")</f>
        <v>#REF!</v>
      </c>
      <c r="AE37" s="51" t="e">
        <f>IF(AND('Mapa final'!#REF!="Baja",'Mapa final'!#REF!="Mayor"),CONCATENATE("R2C",'Mapa final'!#REF!),"")</f>
        <v>#REF!</v>
      </c>
      <c r="AF37" s="51" t="e">
        <f>IF(AND('Mapa final'!#REF!="Baja",'Mapa final'!#REF!="Mayor"),CONCATENATE("R2C",'Mapa final'!#REF!),"")</f>
        <v>#REF!</v>
      </c>
      <c r="AG37" s="52" t="e">
        <f>IF(AND('Mapa final'!#REF!="Baja",'Mapa final'!#REF!="Mayor"),CONCATENATE("R2C",'Mapa final'!#REF!),"")</f>
        <v>#REF!</v>
      </c>
      <c r="AH37" s="53" t="e">
        <f>IF(AND('Mapa final'!#REF!="Baja",'Mapa final'!#REF!="Catastrófico"),CONCATENATE("R2C",'Mapa final'!#REF!),"")</f>
        <v>#REF!</v>
      </c>
      <c r="AI37" s="54" t="e">
        <f>IF(AND('Mapa final'!#REF!="Baja",'Mapa final'!#REF!="Catastrófico"),CONCATENATE("R2C",'Mapa final'!#REF!),"")</f>
        <v>#REF!</v>
      </c>
      <c r="AJ37" s="54" t="e">
        <f>IF(AND('Mapa final'!#REF!="Baja",'Mapa final'!#REF!="Catastrófico"),CONCATENATE("R2C",'Mapa final'!#REF!),"")</f>
        <v>#REF!</v>
      </c>
      <c r="AK37" s="54" t="e">
        <f>IF(AND('Mapa final'!#REF!="Baja",'Mapa final'!#REF!="Catastrófico"),CONCATENATE("R2C",'Mapa final'!#REF!),"")</f>
        <v>#REF!</v>
      </c>
      <c r="AL37" s="54" t="e">
        <f>IF(AND('Mapa final'!#REF!="Baja",'Mapa final'!#REF!="Catastrófico"),CONCATENATE("R2C",'Mapa final'!#REF!),"")</f>
        <v>#REF!</v>
      </c>
      <c r="AM37" s="55" t="e">
        <f>IF(AND('Mapa final'!#REF!="Baja",'Mapa final'!#REF!="Catastrófico"),CONCATENATE("R2C",'Mapa final'!#REF!),"")</f>
        <v>#REF!</v>
      </c>
      <c r="AN37" s="81"/>
      <c r="AO37" s="355"/>
      <c r="AP37" s="356"/>
      <c r="AQ37" s="356"/>
      <c r="AR37" s="356"/>
      <c r="AS37" s="356"/>
      <c r="AT37" s="357"/>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4.95" customHeight="1" x14ac:dyDescent="0.3">
      <c r="A38" s="81"/>
      <c r="B38" s="236"/>
      <c r="C38" s="236"/>
      <c r="D38" s="237"/>
      <c r="E38" s="335"/>
      <c r="F38" s="334"/>
      <c r="G38" s="334"/>
      <c r="H38" s="334"/>
      <c r="I38" s="334"/>
      <c r="J38" s="74" t="str">
        <f ca="1">IF(AND('Mapa final'!$AB$13="Baja",'Mapa final'!$AD$13="Leve"),CONCATENATE("R3C",'Mapa final'!$R$13),"")</f>
        <v/>
      </c>
      <c r="K38" s="75" t="str">
        <f ca="1">IF(AND('Mapa final'!$AB$14="Baja",'Mapa final'!$AD$14="Leve"),CONCATENATE("R3C",'Mapa final'!$R$14),"")</f>
        <v/>
      </c>
      <c r="L38" s="75" t="e">
        <f>IF(AND('Mapa final'!#REF!="Baja",'Mapa final'!#REF!="Leve"),CONCATENATE("R3C",'Mapa final'!#REF!),"")</f>
        <v>#REF!</v>
      </c>
      <c r="M38" s="75" t="e">
        <f>IF(AND('Mapa final'!#REF!="Baja",'Mapa final'!#REF!="Leve"),CONCATENATE("R3C",'Mapa final'!#REF!),"")</f>
        <v>#REF!</v>
      </c>
      <c r="N38" s="75" t="e">
        <f>IF(AND('Mapa final'!#REF!="Baja",'Mapa final'!#REF!="Leve"),CONCATENATE("R3C",'Mapa final'!#REF!),"")</f>
        <v>#REF!</v>
      </c>
      <c r="O38" s="76" t="e">
        <f>IF(AND('Mapa final'!#REF!="Baja",'Mapa final'!#REF!="Leve"),CONCATENATE("R3C",'Mapa final'!#REF!),"")</f>
        <v>#REF!</v>
      </c>
      <c r="P38" s="65" t="str">
        <f ca="1">IF(AND('Mapa final'!$AB$13="Baja",'Mapa final'!$AD$13="Menor"),CONCATENATE("R3C",'Mapa final'!$R$13),"")</f>
        <v/>
      </c>
      <c r="Q38" s="66" t="str">
        <f ca="1">IF(AND('Mapa final'!$AB$14="Baja",'Mapa final'!$AD$14="Menor"),CONCATENATE("R3C",'Mapa final'!$R$14),"")</f>
        <v/>
      </c>
      <c r="R38" s="66" t="e">
        <f>IF(AND('Mapa final'!#REF!="Baja",'Mapa final'!#REF!="Menor"),CONCATENATE("R3C",'Mapa final'!#REF!),"")</f>
        <v>#REF!</v>
      </c>
      <c r="S38" s="66" t="e">
        <f>IF(AND('Mapa final'!#REF!="Baja",'Mapa final'!#REF!="Menor"),CONCATENATE("R3C",'Mapa final'!#REF!),"")</f>
        <v>#REF!</v>
      </c>
      <c r="T38" s="66" t="e">
        <f>IF(AND('Mapa final'!#REF!="Baja",'Mapa final'!#REF!="Menor"),CONCATENATE("R3C",'Mapa final'!#REF!),"")</f>
        <v>#REF!</v>
      </c>
      <c r="U38" s="67" t="e">
        <f>IF(AND('Mapa final'!#REF!="Baja",'Mapa final'!#REF!="Menor"),CONCATENATE("R3C",'Mapa final'!#REF!),"")</f>
        <v>#REF!</v>
      </c>
      <c r="V38" s="65" t="str">
        <f ca="1">IF(AND('Mapa final'!$AB$13="Baja",'Mapa final'!$AD$13="Moderado"),CONCATENATE("R3C",'Mapa final'!$R$13),"")</f>
        <v>R3C1</v>
      </c>
      <c r="W38" s="66" t="str">
        <f ca="1">IF(AND('Mapa final'!$AB$14="Baja",'Mapa final'!$AD$14="Moderado"),CONCATENATE("R3C",'Mapa final'!$R$14),"")</f>
        <v>R3C2</v>
      </c>
      <c r="X38" s="66" t="e">
        <f>IF(AND('Mapa final'!#REF!="Baja",'Mapa final'!#REF!="Moderado"),CONCATENATE("R3C",'Mapa final'!#REF!),"")</f>
        <v>#REF!</v>
      </c>
      <c r="Y38" s="66" t="e">
        <f>IF(AND('Mapa final'!#REF!="Baja",'Mapa final'!#REF!="Moderado"),CONCATENATE("R3C",'Mapa final'!#REF!),"")</f>
        <v>#REF!</v>
      </c>
      <c r="Z38" s="66" t="e">
        <f>IF(AND('Mapa final'!#REF!="Baja",'Mapa final'!#REF!="Moderado"),CONCATENATE("R3C",'Mapa final'!#REF!),"")</f>
        <v>#REF!</v>
      </c>
      <c r="AA38" s="67" t="e">
        <f>IF(AND('Mapa final'!#REF!="Baja",'Mapa final'!#REF!="Moderado"),CONCATENATE("R3C",'Mapa final'!#REF!),"")</f>
        <v>#REF!</v>
      </c>
      <c r="AB38" s="50" t="str">
        <f ca="1">IF(AND('Mapa final'!$AB$13="Baja",'Mapa final'!$AD$13="Mayor"),CONCATENATE("R3C",'Mapa final'!$R$13),"")</f>
        <v/>
      </c>
      <c r="AC38" s="51" t="str">
        <f ca="1">IF(AND('Mapa final'!$AB$14="Baja",'Mapa final'!$AD$14="Mayor"),CONCATENATE("R3C",'Mapa final'!$R$14),"")</f>
        <v/>
      </c>
      <c r="AD38" s="51" t="e">
        <f>IF(AND('Mapa final'!#REF!="Baja",'Mapa final'!#REF!="Mayor"),CONCATENATE("R3C",'Mapa final'!#REF!),"")</f>
        <v>#REF!</v>
      </c>
      <c r="AE38" s="51" t="e">
        <f>IF(AND('Mapa final'!#REF!="Baja",'Mapa final'!#REF!="Mayor"),CONCATENATE("R3C",'Mapa final'!#REF!),"")</f>
        <v>#REF!</v>
      </c>
      <c r="AF38" s="51" t="e">
        <f>IF(AND('Mapa final'!#REF!="Baja",'Mapa final'!#REF!="Mayor"),CONCATENATE("R3C",'Mapa final'!#REF!),"")</f>
        <v>#REF!</v>
      </c>
      <c r="AG38" s="52" t="e">
        <f>IF(AND('Mapa final'!#REF!="Baja",'Mapa final'!#REF!="Mayor"),CONCATENATE("R3C",'Mapa final'!#REF!),"")</f>
        <v>#REF!</v>
      </c>
      <c r="AH38" s="53" t="str">
        <f ca="1">IF(AND('Mapa final'!$AB$13="Baja",'Mapa final'!$AD$13="Catastrófico"),CONCATENATE("R3C",'Mapa final'!$R$13),"")</f>
        <v/>
      </c>
      <c r="AI38" s="54" t="str">
        <f ca="1">IF(AND('Mapa final'!$AB$14="Baja",'Mapa final'!$AD$14="Catastrófico"),CONCATENATE("R3C",'Mapa final'!$R$14),"")</f>
        <v/>
      </c>
      <c r="AJ38" s="54" t="e">
        <f>IF(AND('Mapa final'!#REF!="Baja",'Mapa final'!#REF!="Catastrófico"),CONCATENATE("R3C",'Mapa final'!#REF!),"")</f>
        <v>#REF!</v>
      </c>
      <c r="AK38" s="54" t="e">
        <f>IF(AND('Mapa final'!#REF!="Baja",'Mapa final'!#REF!="Catastrófico"),CONCATENATE("R3C",'Mapa final'!#REF!),"")</f>
        <v>#REF!</v>
      </c>
      <c r="AL38" s="54" t="e">
        <f>IF(AND('Mapa final'!#REF!="Baja",'Mapa final'!#REF!="Catastrófico"),CONCATENATE("R3C",'Mapa final'!#REF!),"")</f>
        <v>#REF!</v>
      </c>
      <c r="AM38" s="55" t="e">
        <f>IF(AND('Mapa final'!#REF!="Baja",'Mapa final'!#REF!="Catastrófico"),CONCATENATE("R3C",'Mapa final'!#REF!),"")</f>
        <v>#REF!</v>
      </c>
      <c r="AN38" s="81"/>
      <c r="AO38" s="355"/>
      <c r="AP38" s="356"/>
      <c r="AQ38" s="356"/>
      <c r="AR38" s="356"/>
      <c r="AS38" s="356"/>
      <c r="AT38" s="357"/>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4.95" customHeight="1" x14ac:dyDescent="0.3">
      <c r="A39" s="81"/>
      <c r="B39" s="236"/>
      <c r="C39" s="236"/>
      <c r="D39" s="237"/>
      <c r="E39" s="335"/>
      <c r="F39" s="334"/>
      <c r="G39" s="334"/>
      <c r="H39" s="334"/>
      <c r="I39" s="334"/>
      <c r="J39" s="74" t="e">
        <f>IF(AND('Mapa final'!#REF!="Baja",'Mapa final'!#REF!="Leve"),CONCATENATE("R4C",'Mapa final'!#REF!),"")</f>
        <v>#REF!</v>
      </c>
      <c r="K39" s="75" t="e">
        <f>IF(AND('Mapa final'!#REF!="Baja",'Mapa final'!#REF!="Leve"),CONCATENATE("R4C",'Mapa final'!#REF!),"")</f>
        <v>#REF!</v>
      </c>
      <c r="L39" s="75" t="e">
        <f>IF(AND('Mapa final'!#REF!="Baja",'Mapa final'!#REF!="Leve"),CONCATENATE("R4C",'Mapa final'!#REF!),"")</f>
        <v>#REF!</v>
      </c>
      <c r="M39" s="75" t="e">
        <f>IF(AND('Mapa final'!#REF!="Baja",'Mapa final'!#REF!="Leve"),CONCATENATE("R4C",'Mapa final'!#REF!),"")</f>
        <v>#REF!</v>
      </c>
      <c r="N39" s="75" t="e">
        <f>IF(AND('Mapa final'!#REF!="Baja",'Mapa final'!#REF!="Leve"),CONCATENATE("R4C",'Mapa final'!#REF!),"")</f>
        <v>#REF!</v>
      </c>
      <c r="O39" s="76" t="e">
        <f>IF(AND('Mapa final'!#REF!="Baja",'Mapa final'!#REF!="Leve"),CONCATENATE("R4C",'Mapa final'!#REF!),"")</f>
        <v>#REF!</v>
      </c>
      <c r="P39" s="65" t="e">
        <f>IF(AND('Mapa final'!#REF!="Baja",'Mapa final'!#REF!="Menor"),CONCATENATE("R4C",'Mapa final'!#REF!),"")</f>
        <v>#REF!</v>
      </c>
      <c r="Q39" s="66" t="e">
        <f>IF(AND('Mapa final'!#REF!="Baja",'Mapa final'!#REF!="Menor"),CONCATENATE("R4C",'Mapa final'!#REF!),"")</f>
        <v>#REF!</v>
      </c>
      <c r="R39" s="66" t="e">
        <f>IF(AND('Mapa final'!#REF!="Baja",'Mapa final'!#REF!="Menor"),CONCATENATE("R4C",'Mapa final'!#REF!),"")</f>
        <v>#REF!</v>
      </c>
      <c r="S39" s="66" t="e">
        <f>IF(AND('Mapa final'!#REF!="Baja",'Mapa final'!#REF!="Menor"),CONCATENATE("R4C",'Mapa final'!#REF!),"")</f>
        <v>#REF!</v>
      </c>
      <c r="T39" s="66" t="e">
        <f>IF(AND('Mapa final'!#REF!="Baja",'Mapa final'!#REF!="Menor"),CONCATENATE("R4C",'Mapa final'!#REF!),"")</f>
        <v>#REF!</v>
      </c>
      <c r="U39" s="67" t="e">
        <f>IF(AND('Mapa final'!#REF!="Baja",'Mapa final'!#REF!="Menor"),CONCATENATE("R4C",'Mapa final'!#REF!),"")</f>
        <v>#REF!</v>
      </c>
      <c r="V39" s="65" t="e">
        <f>IF(AND('Mapa final'!#REF!="Baja",'Mapa final'!#REF!="Moderado"),CONCATENATE("R4C",'Mapa final'!#REF!),"")</f>
        <v>#REF!</v>
      </c>
      <c r="W39" s="66" t="e">
        <f>IF(AND('Mapa final'!#REF!="Baja",'Mapa final'!#REF!="Moderado"),CONCATENATE("R4C",'Mapa final'!#REF!),"")</f>
        <v>#REF!</v>
      </c>
      <c r="X39" s="66" t="e">
        <f>IF(AND('Mapa final'!#REF!="Baja",'Mapa final'!#REF!="Moderado"),CONCATENATE("R4C",'Mapa final'!#REF!),"")</f>
        <v>#REF!</v>
      </c>
      <c r="Y39" s="66" t="e">
        <f>IF(AND('Mapa final'!#REF!="Baja",'Mapa final'!#REF!="Moderado"),CONCATENATE("R4C",'Mapa final'!#REF!),"")</f>
        <v>#REF!</v>
      </c>
      <c r="Z39" s="66" t="e">
        <f>IF(AND('Mapa final'!#REF!="Baja",'Mapa final'!#REF!="Moderado"),CONCATENATE("R4C",'Mapa final'!#REF!),"")</f>
        <v>#REF!</v>
      </c>
      <c r="AA39" s="67" t="e">
        <f>IF(AND('Mapa final'!#REF!="Baja",'Mapa final'!#REF!="Moderado"),CONCATENATE("R4C",'Mapa final'!#REF!),"")</f>
        <v>#REF!</v>
      </c>
      <c r="AB39" s="50" t="e">
        <f>IF(AND('Mapa final'!#REF!="Baja",'Mapa final'!#REF!="Mayor"),CONCATENATE("R4C",'Mapa final'!#REF!),"")</f>
        <v>#REF!</v>
      </c>
      <c r="AC39" s="51" t="e">
        <f>IF(AND('Mapa final'!#REF!="Baja",'Mapa final'!#REF!="Mayor"),CONCATENATE("R4C",'Mapa final'!#REF!),"")</f>
        <v>#REF!</v>
      </c>
      <c r="AD39" s="51" t="e">
        <f>IF(AND('Mapa final'!#REF!="Baja",'Mapa final'!#REF!="Mayor"),CONCATENATE("R4C",'Mapa final'!#REF!),"")</f>
        <v>#REF!</v>
      </c>
      <c r="AE39" s="51" t="e">
        <f>IF(AND('Mapa final'!#REF!="Baja",'Mapa final'!#REF!="Mayor"),CONCATENATE("R4C",'Mapa final'!#REF!),"")</f>
        <v>#REF!</v>
      </c>
      <c r="AF39" s="51" t="e">
        <f>IF(AND('Mapa final'!#REF!="Baja",'Mapa final'!#REF!="Mayor"),CONCATENATE("R4C",'Mapa final'!#REF!),"")</f>
        <v>#REF!</v>
      </c>
      <c r="AG39" s="52" t="e">
        <f>IF(AND('Mapa final'!#REF!="Baja",'Mapa final'!#REF!="Mayor"),CONCATENATE("R4C",'Mapa final'!#REF!),"")</f>
        <v>#REF!</v>
      </c>
      <c r="AH39" s="53" t="e">
        <f>IF(AND('Mapa final'!#REF!="Baja",'Mapa final'!#REF!="Catastrófico"),CONCATENATE("R4C",'Mapa final'!#REF!),"")</f>
        <v>#REF!</v>
      </c>
      <c r="AI39" s="54" t="e">
        <f>IF(AND('Mapa final'!#REF!="Baja",'Mapa final'!#REF!="Catastrófico"),CONCATENATE("R4C",'Mapa final'!#REF!),"")</f>
        <v>#REF!</v>
      </c>
      <c r="AJ39" s="54" t="e">
        <f>IF(AND('Mapa final'!#REF!="Baja",'Mapa final'!#REF!="Catastrófico"),CONCATENATE("R4C",'Mapa final'!#REF!),"")</f>
        <v>#REF!</v>
      </c>
      <c r="AK39" s="54" t="e">
        <f>IF(AND('Mapa final'!#REF!="Baja",'Mapa final'!#REF!="Catastrófico"),CONCATENATE("R4C",'Mapa final'!#REF!),"")</f>
        <v>#REF!</v>
      </c>
      <c r="AL39" s="54" t="e">
        <f>IF(AND('Mapa final'!#REF!="Baja",'Mapa final'!#REF!="Catastrófico"),CONCATENATE("R4C",'Mapa final'!#REF!),"")</f>
        <v>#REF!</v>
      </c>
      <c r="AM39" s="55" t="e">
        <f>IF(AND('Mapa final'!#REF!="Baja",'Mapa final'!#REF!="Catastrófico"),CONCATENATE("R4C",'Mapa final'!#REF!),"")</f>
        <v>#REF!</v>
      </c>
      <c r="AN39" s="81"/>
      <c r="AO39" s="355"/>
      <c r="AP39" s="356"/>
      <c r="AQ39" s="356"/>
      <c r="AR39" s="356"/>
      <c r="AS39" s="356"/>
      <c r="AT39" s="357"/>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4.95" customHeight="1" x14ac:dyDescent="0.3">
      <c r="A40" s="81"/>
      <c r="B40" s="236"/>
      <c r="C40" s="236"/>
      <c r="D40" s="237"/>
      <c r="E40" s="335"/>
      <c r="F40" s="334"/>
      <c r="G40" s="334"/>
      <c r="H40" s="334"/>
      <c r="I40" s="334"/>
      <c r="J40" s="74" t="e">
        <f>IF(AND('Mapa final'!#REF!="Baja",'Mapa final'!#REF!="Leve"),CONCATENATE("R5C",'Mapa final'!#REF!),"")</f>
        <v>#REF!</v>
      </c>
      <c r="K40" s="75" t="e">
        <f>IF(AND('Mapa final'!#REF!="Baja",'Mapa final'!#REF!="Leve"),CONCATENATE("R5C",'Mapa final'!#REF!),"")</f>
        <v>#REF!</v>
      </c>
      <c r="L40" s="75" t="e">
        <f>IF(AND('Mapa final'!#REF!="Baja",'Mapa final'!#REF!="Leve"),CONCATENATE("R5C",'Mapa final'!#REF!),"")</f>
        <v>#REF!</v>
      </c>
      <c r="M40" s="75" t="e">
        <f>IF(AND('Mapa final'!#REF!="Baja",'Mapa final'!#REF!="Leve"),CONCATENATE("R5C",'Mapa final'!#REF!),"")</f>
        <v>#REF!</v>
      </c>
      <c r="N40" s="75" t="e">
        <f>IF(AND('Mapa final'!#REF!="Baja",'Mapa final'!#REF!="Leve"),CONCATENATE("R5C",'Mapa final'!#REF!),"")</f>
        <v>#REF!</v>
      </c>
      <c r="O40" s="76" t="e">
        <f>IF(AND('Mapa final'!#REF!="Baja",'Mapa final'!#REF!="Leve"),CONCATENATE("R5C",'Mapa final'!#REF!),"")</f>
        <v>#REF!</v>
      </c>
      <c r="P40" s="65" t="e">
        <f>IF(AND('Mapa final'!#REF!="Baja",'Mapa final'!#REF!="Menor"),CONCATENATE("R5C",'Mapa final'!#REF!),"")</f>
        <v>#REF!</v>
      </c>
      <c r="Q40" s="66" t="e">
        <f>IF(AND('Mapa final'!#REF!="Baja",'Mapa final'!#REF!="Menor"),CONCATENATE("R5C",'Mapa final'!#REF!),"")</f>
        <v>#REF!</v>
      </c>
      <c r="R40" s="66" t="e">
        <f>IF(AND('Mapa final'!#REF!="Baja",'Mapa final'!#REF!="Menor"),CONCATENATE("R5C",'Mapa final'!#REF!),"")</f>
        <v>#REF!</v>
      </c>
      <c r="S40" s="66" t="e">
        <f>IF(AND('Mapa final'!#REF!="Baja",'Mapa final'!#REF!="Menor"),CONCATENATE("R5C",'Mapa final'!#REF!),"")</f>
        <v>#REF!</v>
      </c>
      <c r="T40" s="66" t="e">
        <f>IF(AND('Mapa final'!#REF!="Baja",'Mapa final'!#REF!="Menor"),CONCATENATE("R5C",'Mapa final'!#REF!),"")</f>
        <v>#REF!</v>
      </c>
      <c r="U40" s="67" t="e">
        <f>IF(AND('Mapa final'!#REF!="Baja",'Mapa final'!#REF!="Menor"),CONCATENATE("R5C",'Mapa final'!#REF!),"")</f>
        <v>#REF!</v>
      </c>
      <c r="V40" s="65" t="e">
        <f>IF(AND('Mapa final'!#REF!="Baja",'Mapa final'!#REF!="Moderado"),CONCATENATE("R5C",'Mapa final'!#REF!),"")</f>
        <v>#REF!</v>
      </c>
      <c r="W40" s="66" t="e">
        <f>IF(AND('Mapa final'!#REF!="Baja",'Mapa final'!#REF!="Moderado"),CONCATENATE("R5C",'Mapa final'!#REF!),"")</f>
        <v>#REF!</v>
      </c>
      <c r="X40" s="66" t="e">
        <f>IF(AND('Mapa final'!#REF!="Baja",'Mapa final'!#REF!="Moderado"),CONCATENATE("R5C",'Mapa final'!#REF!),"")</f>
        <v>#REF!</v>
      </c>
      <c r="Y40" s="66" t="e">
        <f>IF(AND('Mapa final'!#REF!="Baja",'Mapa final'!#REF!="Moderado"),CONCATENATE("R5C",'Mapa final'!#REF!),"")</f>
        <v>#REF!</v>
      </c>
      <c r="Z40" s="66" t="e">
        <f>IF(AND('Mapa final'!#REF!="Baja",'Mapa final'!#REF!="Moderado"),CONCATENATE("R5C",'Mapa final'!#REF!),"")</f>
        <v>#REF!</v>
      </c>
      <c r="AA40" s="67" t="e">
        <f>IF(AND('Mapa final'!#REF!="Baja",'Mapa final'!#REF!="Moderado"),CONCATENATE("R5C",'Mapa final'!#REF!),"")</f>
        <v>#REF!</v>
      </c>
      <c r="AB40" s="50" t="e">
        <f>IF(AND('Mapa final'!#REF!="Baja",'Mapa final'!#REF!="Mayor"),CONCATENATE("R5C",'Mapa final'!#REF!),"")</f>
        <v>#REF!</v>
      </c>
      <c r="AC40" s="51" t="e">
        <f>IF(AND('Mapa final'!#REF!="Baja",'Mapa final'!#REF!="Mayor"),CONCATENATE("R5C",'Mapa final'!#REF!),"")</f>
        <v>#REF!</v>
      </c>
      <c r="AD40" s="51" t="e">
        <f>IF(AND('Mapa final'!#REF!="Baja",'Mapa final'!#REF!="Mayor"),CONCATENATE("R5C",'Mapa final'!#REF!),"")</f>
        <v>#REF!</v>
      </c>
      <c r="AE40" s="51" t="e">
        <f>IF(AND('Mapa final'!#REF!="Baja",'Mapa final'!#REF!="Mayor"),CONCATENATE("R5C",'Mapa final'!#REF!),"")</f>
        <v>#REF!</v>
      </c>
      <c r="AF40" s="51" t="e">
        <f>IF(AND('Mapa final'!#REF!="Baja",'Mapa final'!#REF!="Mayor"),CONCATENATE("R5C",'Mapa final'!#REF!),"")</f>
        <v>#REF!</v>
      </c>
      <c r="AG40" s="52" t="e">
        <f>IF(AND('Mapa final'!#REF!="Baja",'Mapa final'!#REF!="Mayor"),CONCATENATE("R5C",'Mapa final'!#REF!),"")</f>
        <v>#REF!</v>
      </c>
      <c r="AH40" s="53" t="e">
        <f>IF(AND('Mapa final'!#REF!="Baja",'Mapa final'!#REF!="Catastrófico"),CONCATENATE("R5C",'Mapa final'!#REF!),"")</f>
        <v>#REF!</v>
      </c>
      <c r="AI40" s="54" t="e">
        <f>IF(AND('Mapa final'!#REF!="Baja",'Mapa final'!#REF!="Catastrófico"),CONCATENATE("R5C",'Mapa final'!#REF!),"")</f>
        <v>#REF!</v>
      </c>
      <c r="AJ40" s="54" t="e">
        <f>IF(AND('Mapa final'!#REF!="Baja",'Mapa final'!#REF!="Catastrófico"),CONCATENATE("R5C",'Mapa final'!#REF!),"")</f>
        <v>#REF!</v>
      </c>
      <c r="AK40" s="54" t="e">
        <f>IF(AND('Mapa final'!#REF!="Baja",'Mapa final'!#REF!="Catastrófico"),CONCATENATE("R5C",'Mapa final'!#REF!),"")</f>
        <v>#REF!</v>
      </c>
      <c r="AL40" s="54" t="e">
        <f>IF(AND('Mapa final'!#REF!="Baja",'Mapa final'!#REF!="Catastrófico"),CONCATENATE("R5C",'Mapa final'!#REF!),"")</f>
        <v>#REF!</v>
      </c>
      <c r="AM40" s="55" t="e">
        <f>IF(AND('Mapa final'!#REF!="Baja",'Mapa final'!#REF!="Catastrófico"),CONCATENATE("R5C",'Mapa final'!#REF!),"")</f>
        <v>#REF!</v>
      </c>
      <c r="AN40" s="81"/>
      <c r="AO40" s="355"/>
      <c r="AP40" s="356"/>
      <c r="AQ40" s="356"/>
      <c r="AR40" s="356"/>
      <c r="AS40" s="356"/>
      <c r="AT40" s="357"/>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4.95" customHeight="1" x14ac:dyDescent="0.3">
      <c r="A41" s="81"/>
      <c r="B41" s="236"/>
      <c r="C41" s="236"/>
      <c r="D41" s="237"/>
      <c r="E41" s="335"/>
      <c r="F41" s="334"/>
      <c r="G41" s="334"/>
      <c r="H41" s="334"/>
      <c r="I41" s="334"/>
      <c r="J41" s="74" t="e">
        <f>IF(AND('Mapa final'!#REF!="Baja",'Mapa final'!#REF!="Leve"),CONCATENATE("R6C",'Mapa final'!#REF!),"")</f>
        <v>#REF!</v>
      </c>
      <c r="K41" s="75" t="e">
        <f>IF(AND('Mapa final'!#REF!="Baja",'Mapa final'!#REF!="Leve"),CONCATENATE("R6C",'Mapa final'!#REF!),"")</f>
        <v>#REF!</v>
      </c>
      <c r="L41" s="75" t="e">
        <f>IF(AND('Mapa final'!#REF!="Baja",'Mapa final'!#REF!="Leve"),CONCATENATE("R6C",'Mapa final'!#REF!),"")</f>
        <v>#REF!</v>
      </c>
      <c r="M41" s="75" t="e">
        <f>IF(AND('Mapa final'!#REF!="Baja",'Mapa final'!#REF!="Leve"),CONCATENATE("R6C",'Mapa final'!#REF!),"")</f>
        <v>#REF!</v>
      </c>
      <c r="N41" s="75" t="e">
        <f>IF(AND('Mapa final'!#REF!="Baja",'Mapa final'!#REF!="Leve"),CONCATENATE("R6C",'Mapa final'!#REF!),"")</f>
        <v>#REF!</v>
      </c>
      <c r="O41" s="76" t="e">
        <f>IF(AND('Mapa final'!#REF!="Baja",'Mapa final'!#REF!="Leve"),CONCATENATE("R6C",'Mapa final'!#REF!),"")</f>
        <v>#REF!</v>
      </c>
      <c r="P41" s="65" t="e">
        <f>IF(AND('Mapa final'!#REF!="Baja",'Mapa final'!#REF!="Menor"),CONCATENATE("R6C",'Mapa final'!#REF!),"")</f>
        <v>#REF!</v>
      </c>
      <c r="Q41" s="66" t="e">
        <f>IF(AND('Mapa final'!#REF!="Baja",'Mapa final'!#REF!="Menor"),CONCATENATE("R6C",'Mapa final'!#REF!),"")</f>
        <v>#REF!</v>
      </c>
      <c r="R41" s="66" t="e">
        <f>IF(AND('Mapa final'!#REF!="Baja",'Mapa final'!#REF!="Menor"),CONCATENATE("R6C",'Mapa final'!#REF!),"")</f>
        <v>#REF!</v>
      </c>
      <c r="S41" s="66" t="e">
        <f>IF(AND('Mapa final'!#REF!="Baja",'Mapa final'!#REF!="Menor"),CONCATENATE("R6C",'Mapa final'!#REF!),"")</f>
        <v>#REF!</v>
      </c>
      <c r="T41" s="66" t="e">
        <f>IF(AND('Mapa final'!#REF!="Baja",'Mapa final'!#REF!="Menor"),CONCATENATE("R6C",'Mapa final'!#REF!),"")</f>
        <v>#REF!</v>
      </c>
      <c r="U41" s="67" t="e">
        <f>IF(AND('Mapa final'!#REF!="Baja",'Mapa final'!#REF!="Menor"),CONCATENATE("R6C",'Mapa final'!#REF!),"")</f>
        <v>#REF!</v>
      </c>
      <c r="V41" s="65" t="e">
        <f>IF(AND('Mapa final'!#REF!="Baja",'Mapa final'!#REF!="Moderado"),CONCATENATE("R6C",'Mapa final'!#REF!),"")</f>
        <v>#REF!</v>
      </c>
      <c r="W41" s="66" t="e">
        <f>IF(AND('Mapa final'!#REF!="Baja",'Mapa final'!#REF!="Moderado"),CONCATENATE("R6C",'Mapa final'!#REF!),"")</f>
        <v>#REF!</v>
      </c>
      <c r="X41" s="66" t="e">
        <f>IF(AND('Mapa final'!#REF!="Baja",'Mapa final'!#REF!="Moderado"),CONCATENATE("R6C",'Mapa final'!#REF!),"")</f>
        <v>#REF!</v>
      </c>
      <c r="Y41" s="66" t="e">
        <f>IF(AND('Mapa final'!#REF!="Baja",'Mapa final'!#REF!="Moderado"),CONCATENATE("R6C",'Mapa final'!#REF!),"")</f>
        <v>#REF!</v>
      </c>
      <c r="Z41" s="66" t="e">
        <f>IF(AND('Mapa final'!#REF!="Baja",'Mapa final'!#REF!="Moderado"),CONCATENATE("R6C",'Mapa final'!#REF!),"")</f>
        <v>#REF!</v>
      </c>
      <c r="AA41" s="67" t="e">
        <f>IF(AND('Mapa final'!#REF!="Baja",'Mapa final'!#REF!="Moderado"),CONCATENATE("R6C",'Mapa final'!#REF!),"")</f>
        <v>#REF!</v>
      </c>
      <c r="AB41" s="50" t="e">
        <f>IF(AND('Mapa final'!#REF!="Baja",'Mapa final'!#REF!="Mayor"),CONCATENATE("R6C",'Mapa final'!#REF!),"")</f>
        <v>#REF!</v>
      </c>
      <c r="AC41" s="51" t="e">
        <f>IF(AND('Mapa final'!#REF!="Baja",'Mapa final'!#REF!="Mayor"),CONCATENATE("R6C",'Mapa final'!#REF!),"")</f>
        <v>#REF!</v>
      </c>
      <c r="AD41" s="51" t="e">
        <f>IF(AND('Mapa final'!#REF!="Baja",'Mapa final'!#REF!="Mayor"),CONCATENATE("R6C",'Mapa final'!#REF!),"")</f>
        <v>#REF!</v>
      </c>
      <c r="AE41" s="51" t="e">
        <f>IF(AND('Mapa final'!#REF!="Baja",'Mapa final'!#REF!="Mayor"),CONCATENATE("R6C",'Mapa final'!#REF!),"")</f>
        <v>#REF!</v>
      </c>
      <c r="AF41" s="51" t="e">
        <f>IF(AND('Mapa final'!#REF!="Baja",'Mapa final'!#REF!="Mayor"),CONCATENATE("R6C",'Mapa final'!#REF!),"")</f>
        <v>#REF!</v>
      </c>
      <c r="AG41" s="52" t="e">
        <f>IF(AND('Mapa final'!#REF!="Baja",'Mapa final'!#REF!="Mayor"),CONCATENATE("R6C",'Mapa final'!#REF!),"")</f>
        <v>#REF!</v>
      </c>
      <c r="AH41" s="53" t="e">
        <f>IF(AND('Mapa final'!#REF!="Baja",'Mapa final'!#REF!="Catastrófico"),CONCATENATE("R6C",'Mapa final'!#REF!),"")</f>
        <v>#REF!</v>
      </c>
      <c r="AI41" s="54" t="e">
        <f>IF(AND('Mapa final'!#REF!="Baja",'Mapa final'!#REF!="Catastrófico"),CONCATENATE("R6C",'Mapa final'!#REF!),"")</f>
        <v>#REF!</v>
      </c>
      <c r="AJ41" s="54" t="e">
        <f>IF(AND('Mapa final'!#REF!="Baja",'Mapa final'!#REF!="Catastrófico"),CONCATENATE("R6C",'Mapa final'!#REF!),"")</f>
        <v>#REF!</v>
      </c>
      <c r="AK41" s="54" t="e">
        <f>IF(AND('Mapa final'!#REF!="Baja",'Mapa final'!#REF!="Catastrófico"),CONCATENATE("R6C",'Mapa final'!#REF!),"")</f>
        <v>#REF!</v>
      </c>
      <c r="AL41" s="54" t="e">
        <f>IF(AND('Mapa final'!#REF!="Baja",'Mapa final'!#REF!="Catastrófico"),CONCATENATE("R6C",'Mapa final'!#REF!),"")</f>
        <v>#REF!</v>
      </c>
      <c r="AM41" s="55" t="e">
        <f>IF(AND('Mapa final'!#REF!="Baja",'Mapa final'!#REF!="Catastrófico"),CONCATENATE("R6C",'Mapa final'!#REF!),"")</f>
        <v>#REF!</v>
      </c>
      <c r="AN41" s="81"/>
      <c r="AO41" s="355"/>
      <c r="AP41" s="356"/>
      <c r="AQ41" s="356"/>
      <c r="AR41" s="356"/>
      <c r="AS41" s="356"/>
      <c r="AT41" s="357"/>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4.95" customHeight="1" x14ac:dyDescent="0.3">
      <c r="A42" s="81"/>
      <c r="B42" s="236"/>
      <c r="C42" s="236"/>
      <c r="D42" s="237"/>
      <c r="E42" s="335"/>
      <c r="F42" s="334"/>
      <c r="G42" s="334"/>
      <c r="H42" s="334"/>
      <c r="I42" s="334"/>
      <c r="J42" s="74" t="e">
        <f>IF(AND('Mapa final'!#REF!="Baja",'Mapa final'!#REF!="Leve"),CONCATENATE("R7C",'Mapa final'!#REF!),"")</f>
        <v>#REF!</v>
      </c>
      <c r="K42" s="75" t="e">
        <f>IF(AND('Mapa final'!#REF!="Baja",'Mapa final'!#REF!="Leve"),CONCATENATE("R7C",'Mapa final'!#REF!),"")</f>
        <v>#REF!</v>
      </c>
      <c r="L42" s="75" t="e">
        <f>IF(AND('Mapa final'!#REF!="Baja",'Mapa final'!#REF!="Leve"),CONCATENATE("R7C",'Mapa final'!#REF!),"")</f>
        <v>#REF!</v>
      </c>
      <c r="M42" s="75" t="e">
        <f>IF(AND('Mapa final'!#REF!="Baja",'Mapa final'!#REF!="Leve"),CONCATENATE("R7C",'Mapa final'!#REF!),"")</f>
        <v>#REF!</v>
      </c>
      <c r="N42" s="75" t="e">
        <f>IF(AND('Mapa final'!#REF!="Baja",'Mapa final'!#REF!="Leve"),CONCATENATE("R7C",'Mapa final'!#REF!),"")</f>
        <v>#REF!</v>
      </c>
      <c r="O42" s="76" t="e">
        <f>IF(AND('Mapa final'!#REF!="Baja",'Mapa final'!#REF!="Leve"),CONCATENATE("R7C",'Mapa final'!#REF!),"")</f>
        <v>#REF!</v>
      </c>
      <c r="P42" s="65" t="e">
        <f>IF(AND('Mapa final'!#REF!="Baja",'Mapa final'!#REF!="Menor"),CONCATENATE("R7C",'Mapa final'!#REF!),"")</f>
        <v>#REF!</v>
      </c>
      <c r="Q42" s="66" t="e">
        <f>IF(AND('Mapa final'!#REF!="Baja",'Mapa final'!#REF!="Menor"),CONCATENATE("R7C",'Mapa final'!#REF!),"")</f>
        <v>#REF!</v>
      </c>
      <c r="R42" s="66" t="e">
        <f>IF(AND('Mapa final'!#REF!="Baja",'Mapa final'!#REF!="Menor"),CONCATENATE("R7C",'Mapa final'!#REF!),"")</f>
        <v>#REF!</v>
      </c>
      <c r="S42" s="66" t="e">
        <f>IF(AND('Mapa final'!#REF!="Baja",'Mapa final'!#REF!="Menor"),CONCATENATE("R7C",'Mapa final'!#REF!),"")</f>
        <v>#REF!</v>
      </c>
      <c r="T42" s="66" t="e">
        <f>IF(AND('Mapa final'!#REF!="Baja",'Mapa final'!#REF!="Menor"),CONCATENATE("R7C",'Mapa final'!#REF!),"")</f>
        <v>#REF!</v>
      </c>
      <c r="U42" s="67" t="e">
        <f>IF(AND('Mapa final'!#REF!="Baja",'Mapa final'!#REF!="Menor"),CONCATENATE("R7C",'Mapa final'!#REF!),"")</f>
        <v>#REF!</v>
      </c>
      <c r="V42" s="65" t="e">
        <f>IF(AND('Mapa final'!#REF!="Baja",'Mapa final'!#REF!="Moderado"),CONCATENATE("R7C",'Mapa final'!#REF!),"")</f>
        <v>#REF!</v>
      </c>
      <c r="W42" s="66" t="e">
        <f>IF(AND('Mapa final'!#REF!="Baja",'Mapa final'!#REF!="Moderado"),CONCATENATE("R7C",'Mapa final'!#REF!),"")</f>
        <v>#REF!</v>
      </c>
      <c r="X42" s="66" t="e">
        <f>IF(AND('Mapa final'!#REF!="Baja",'Mapa final'!#REF!="Moderado"),CONCATENATE("R7C",'Mapa final'!#REF!),"")</f>
        <v>#REF!</v>
      </c>
      <c r="Y42" s="66" t="e">
        <f>IF(AND('Mapa final'!#REF!="Baja",'Mapa final'!#REF!="Moderado"),CONCATENATE("R7C",'Mapa final'!#REF!),"")</f>
        <v>#REF!</v>
      </c>
      <c r="Z42" s="66" t="e">
        <f>IF(AND('Mapa final'!#REF!="Baja",'Mapa final'!#REF!="Moderado"),CONCATENATE("R7C",'Mapa final'!#REF!),"")</f>
        <v>#REF!</v>
      </c>
      <c r="AA42" s="67" t="e">
        <f>IF(AND('Mapa final'!#REF!="Baja",'Mapa final'!#REF!="Moderado"),CONCATENATE("R7C",'Mapa final'!#REF!),"")</f>
        <v>#REF!</v>
      </c>
      <c r="AB42" s="50" t="e">
        <f>IF(AND('Mapa final'!#REF!="Baja",'Mapa final'!#REF!="Mayor"),CONCATENATE("R7C",'Mapa final'!#REF!),"")</f>
        <v>#REF!</v>
      </c>
      <c r="AC42" s="51" t="e">
        <f>IF(AND('Mapa final'!#REF!="Baja",'Mapa final'!#REF!="Mayor"),CONCATENATE("R7C",'Mapa final'!#REF!),"")</f>
        <v>#REF!</v>
      </c>
      <c r="AD42" s="51" t="e">
        <f>IF(AND('Mapa final'!#REF!="Baja",'Mapa final'!#REF!="Mayor"),CONCATENATE("R7C",'Mapa final'!#REF!),"")</f>
        <v>#REF!</v>
      </c>
      <c r="AE42" s="51" t="e">
        <f>IF(AND('Mapa final'!#REF!="Baja",'Mapa final'!#REF!="Mayor"),CONCATENATE("R7C",'Mapa final'!#REF!),"")</f>
        <v>#REF!</v>
      </c>
      <c r="AF42" s="51" t="e">
        <f>IF(AND('Mapa final'!#REF!="Baja",'Mapa final'!#REF!="Mayor"),CONCATENATE("R7C",'Mapa final'!#REF!),"")</f>
        <v>#REF!</v>
      </c>
      <c r="AG42" s="52" t="e">
        <f>IF(AND('Mapa final'!#REF!="Baja",'Mapa final'!#REF!="Mayor"),CONCATENATE("R7C",'Mapa final'!#REF!),"")</f>
        <v>#REF!</v>
      </c>
      <c r="AH42" s="53" t="e">
        <f>IF(AND('Mapa final'!#REF!="Baja",'Mapa final'!#REF!="Catastrófico"),CONCATENATE("R7C",'Mapa final'!#REF!),"")</f>
        <v>#REF!</v>
      </c>
      <c r="AI42" s="54" t="e">
        <f>IF(AND('Mapa final'!#REF!="Baja",'Mapa final'!#REF!="Catastrófico"),CONCATENATE("R7C",'Mapa final'!#REF!),"")</f>
        <v>#REF!</v>
      </c>
      <c r="AJ42" s="54" t="e">
        <f>IF(AND('Mapa final'!#REF!="Baja",'Mapa final'!#REF!="Catastrófico"),CONCATENATE("R7C",'Mapa final'!#REF!),"")</f>
        <v>#REF!</v>
      </c>
      <c r="AK42" s="54" t="e">
        <f>IF(AND('Mapa final'!#REF!="Baja",'Mapa final'!#REF!="Catastrófico"),CONCATENATE("R7C",'Mapa final'!#REF!),"")</f>
        <v>#REF!</v>
      </c>
      <c r="AL42" s="54" t="e">
        <f>IF(AND('Mapa final'!#REF!="Baja",'Mapa final'!#REF!="Catastrófico"),CONCATENATE("R7C",'Mapa final'!#REF!),"")</f>
        <v>#REF!</v>
      </c>
      <c r="AM42" s="55" t="e">
        <f>IF(AND('Mapa final'!#REF!="Baja",'Mapa final'!#REF!="Catastrófico"),CONCATENATE("R7C",'Mapa final'!#REF!),"")</f>
        <v>#REF!</v>
      </c>
      <c r="AN42" s="81"/>
      <c r="AO42" s="355"/>
      <c r="AP42" s="356"/>
      <c r="AQ42" s="356"/>
      <c r="AR42" s="356"/>
      <c r="AS42" s="356"/>
      <c r="AT42" s="357"/>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4.95" customHeight="1" x14ac:dyDescent="0.3">
      <c r="A43" s="81"/>
      <c r="B43" s="236"/>
      <c r="C43" s="236"/>
      <c r="D43" s="237"/>
      <c r="E43" s="335"/>
      <c r="F43" s="334"/>
      <c r="G43" s="334"/>
      <c r="H43" s="334"/>
      <c r="I43" s="334"/>
      <c r="J43" s="74" t="e">
        <f>IF(AND('Mapa final'!#REF!="Baja",'Mapa final'!#REF!="Leve"),CONCATENATE("R8C",'Mapa final'!#REF!),"")</f>
        <v>#REF!</v>
      </c>
      <c r="K43" s="75" t="e">
        <f>IF(AND('Mapa final'!#REF!="Baja",'Mapa final'!#REF!="Leve"),CONCATENATE("R8C",'Mapa final'!#REF!),"")</f>
        <v>#REF!</v>
      </c>
      <c r="L43" s="75" t="e">
        <f>IF(AND('Mapa final'!#REF!="Baja",'Mapa final'!#REF!="Leve"),CONCATENATE("R8C",'Mapa final'!#REF!),"")</f>
        <v>#REF!</v>
      </c>
      <c r="M43" s="75" t="e">
        <f>IF(AND('Mapa final'!#REF!="Baja",'Mapa final'!#REF!="Leve"),CONCATENATE("R8C",'Mapa final'!#REF!),"")</f>
        <v>#REF!</v>
      </c>
      <c r="N43" s="75" t="e">
        <f>IF(AND('Mapa final'!#REF!="Baja",'Mapa final'!#REF!="Leve"),CONCATENATE("R8C",'Mapa final'!#REF!),"")</f>
        <v>#REF!</v>
      </c>
      <c r="O43" s="76" t="e">
        <f>IF(AND('Mapa final'!#REF!="Baja",'Mapa final'!#REF!="Leve"),CONCATENATE("R8C",'Mapa final'!#REF!),"")</f>
        <v>#REF!</v>
      </c>
      <c r="P43" s="65" t="e">
        <f>IF(AND('Mapa final'!#REF!="Baja",'Mapa final'!#REF!="Menor"),CONCATENATE("R8C",'Mapa final'!#REF!),"")</f>
        <v>#REF!</v>
      </c>
      <c r="Q43" s="66" t="e">
        <f>IF(AND('Mapa final'!#REF!="Baja",'Mapa final'!#REF!="Menor"),CONCATENATE("R8C",'Mapa final'!#REF!),"")</f>
        <v>#REF!</v>
      </c>
      <c r="R43" s="66" t="e">
        <f>IF(AND('Mapa final'!#REF!="Baja",'Mapa final'!#REF!="Menor"),CONCATENATE("R8C",'Mapa final'!#REF!),"")</f>
        <v>#REF!</v>
      </c>
      <c r="S43" s="66" t="e">
        <f>IF(AND('Mapa final'!#REF!="Baja",'Mapa final'!#REF!="Menor"),CONCATENATE("R8C",'Mapa final'!#REF!),"")</f>
        <v>#REF!</v>
      </c>
      <c r="T43" s="66" t="e">
        <f>IF(AND('Mapa final'!#REF!="Baja",'Mapa final'!#REF!="Menor"),CONCATENATE("R8C",'Mapa final'!#REF!),"")</f>
        <v>#REF!</v>
      </c>
      <c r="U43" s="67" t="e">
        <f>IF(AND('Mapa final'!#REF!="Baja",'Mapa final'!#REF!="Menor"),CONCATENATE("R8C",'Mapa final'!#REF!),"")</f>
        <v>#REF!</v>
      </c>
      <c r="V43" s="65" t="e">
        <f>IF(AND('Mapa final'!#REF!="Baja",'Mapa final'!#REF!="Moderado"),CONCATENATE("R8C",'Mapa final'!#REF!),"")</f>
        <v>#REF!</v>
      </c>
      <c r="W43" s="66" t="e">
        <f>IF(AND('Mapa final'!#REF!="Baja",'Mapa final'!#REF!="Moderado"),CONCATENATE("R8C",'Mapa final'!#REF!),"")</f>
        <v>#REF!</v>
      </c>
      <c r="X43" s="66" t="e">
        <f>IF(AND('Mapa final'!#REF!="Baja",'Mapa final'!#REF!="Moderado"),CONCATENATE("R8C",'Mapa final'!#REF!),"")</f>
        <v>#REF!</v>
      </c>
      <c r="Y43" s="66" t="e">
        <f>IF(AND('Mapa final'!#REF!="Baja",'Mapa final'!#REF!="Moderado"),CONCATENATE("R8C",'Mapa final'!#REF!),"")</f>
        <v>#REF!</v>
      </c>
      <c r="Z43" s="66" t="e">
        <f>IF(AND('Mapa final'!#REF!="Baja",'Mapa final'!#REF!="Moderado"),CONCATENATE("R8C",'Mapa final'!#REF!),"")</f>
        <v>#REF!</v>
      </c>
      <c r="AA43" s="67" t="e">
        <f>IF(AND('Mapa final'!#REF!="Baja",'Mapa final'!#REF!="Moderado"),CONCATENATE("R8C",'Mapa final'!#REF!),"")</f>
        <v>#REF!</v>
      </c>
      <c r="AB43" s="50" t="e">
        <f>IF(AND('Mapa final'!#REF!="Baja",'Mapa final'!#REF!="Mayor"),CONCATENATE("R8C",'Mapa final'!#REF!),"")</f>
        <v>#REF!</v>
      </c>
      <c r="AC43" s="51" t="e">
        <f>IF(AND('Mapa final'!#REF!="Baja",'Mapa final'!#REF!="Mayor"),CONCATENATE("R8C",'Mapa final'!#REF!),"")</f>
        <v>#REF!</v>
      </c>
      <c r="AD43" s="51" t="e">
        <f>IF(AND('Mapa final'!#REF!="Baja",'Mapa final'!#REF!="Mayor"),CONCATENATE("R8C",'Mapa final'!#REF!),"")</f>
        <v>#REF!</v>
      </c>
      <c r="AE43" s="51" t="e">
        <f>IF(AND('Mapa final'!#REF!="Baja",'Mapa final'!#REF!="Mayor"),CONCATENATE("R8C",'Mapa final'!#REF!),"")</f>
        <v>#REF!</v>
      </c>
      <c r="AF43" s="51" t="e">
        <f>IF(AND('Mapa final'!#REF!="Baja",'Mapa final'!#REF!="Mayor"),CONCATENATE("R8C",'Mapa final'!#REF!),"")</f>
        <v>#REF!</v>
      </c>
      <c r="AG43" s="52" t="e">
        <f>IF(AND('Mapa final'!#REF!="Baja",'Mapa final'!#REF!="Mayor"),CONCATENATE("R8C",'Mapa final'!#REF!),"")</f>
        <v>#REF!</v>
      </c>
      <c r="AH43" s="53" t="e">
        <f>IF(AND('Mapa final'!#REF!="Baja",'Mapa final'!#REF!="Catastrófico"),CONCATENATE("R8C",'Mapa final'!#REF!),"")</f>
        <v>#REF!</v>
      </c>
      <c r="AI43" s="54" t="e">
        <f>IF(AND('Mapa final'!#REF!="Baja",'Mapa final'!#REF!="Catastrófico"),CONCATENATE("R8C",'Mapa final'!#REF!),"")</f>
        <v>#REF!</v>
      </c>
      <c r="AJ43" s="54" t="e">
        <f>IF(AND('Mapa final'!#REF!="Baja",'Mapa final'!#REF!="Catastrófico"),CONCATENATE("R8C",'Mapa final'!#REF!),"")</f>
        <v>#REF!</v>
      </c>
      <c r="AK43" s="54" t="e">
        <f>IF(AND('Mapa final'!#REF!="Baja",'Mapa final'!#REF!="Catastrófico"),CONCATENATE("R8C",'Mapa final'!#REF!),"")</f>
        <v>#REF!</v>
      </c>
      <c r="AL43" s="54" t="e">
        <f>IF(AND('Mapa final'!#REF!="Baja",'Mapa final'!#REF!="Catastrófico"),CONCATENATE("R8C",'Mapa final'!#REF!),"")</f>
        <v>#REF!</v>
      </c>
      <c r="AM43" s="55" t="e">
        <f>IF(AND('Mapa final'!#REF!="Baja",'Mapa final'!#REF!="Catastrófico"),CONCATENATE("R8C",'Mapa final'!#REF!),"")</f>
        <v>#REF!</v>
      </c>
      <c r="AN43" s="81"/>
      <c r="AO43" s="355"/>
      <c r="AP43" s="356"/>
      <c r="AQ43" s="356"/>
      <c r="AR43" s="356"/>
      <c r="AS43" s="356"/>
      <c r="AT43" s="357"/>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4.95" customHeight="1" x14ac:dyDescent="0.3">
      <c r="A44" s="81"/>
      <c r="B44" s="236"/>
      <c r="C44" s="236"/>
      <c r="D44" s="237"/>
      <c r="E44" s="335"/>
      <c r="F44" s="334"/>
      <c r="G44" s="334"/>
      <c r="H44" s="334"/>
      <c r="I44" s="334"/>
      <c r="J44" s="74" t="e">
        <f>IF(AND('Mapa final'!#REF!="Baja",'Mapa final'!#REF!="Leve"),CONCATENATE("R9C",'Mapa final'!#REF!),"")</f>
        <v>#REF!</v>
      </c>
      <c r="K44" s="75" t="e">
        <f>IF(AND('Mapa final'!#REF!="Baja",'Mapa final'!#REF!="Leve"),CONCATENATE("R9C",'Mapa final'!#REF!),"")</f>
        <v>#REF!</v>
      </c>
      <c r="L44" s="75" t="e">
        <f>IF(AND('Mapa final'!#REF!="Baja",'Mapa final'!#REF!="Leve"),CONCATENATE("R9C",'Mapa final'!#REF!),"")</f>
        <v>#REF!</v>
      </c>
      <c r="M44" s="75" t="e">
        <f>IF(AND('Mapa final'!#REF!="Baja",'Mapa final'!#REF!="Leve"),CONCATENATE("R9C",'Mapa final'!#REF!),"")</f>
        <v>#REF!</v>
      </c>
      <c r="N44" s="75" t="e">
        <f>IF(AND('Mapa final'!#REF!="Baja",'Mapa final'!#REF!="Leve"),CONCATENATE("R9C",'Mapa final'!#REF!),"")</f>
        <v>#REF!</v>
      </c>
      <c r="O44" s="76" t="e">
        <f>IF(AND('Mapa final'!#REF!="Baja",'Mapa final'!#REF!="Leve"),CONCATENATE("R9C",'Mapa final'!#REF!),"")</f>
        <v>#REF!</v>
      </c>
      <c r="P44" s="65" t="e">
        <f>IF(AND('Mapa final'!#REF!="Baja",'Mapa final'!#REF!="Menor"),CONCATENATE("R9C",'Mapa final'!#REF!),"")</f>
        <v>#REF!</v>
      </c>
      <c r="Q44" s="66" t="e">
        <f>IF(AND('Mapa final'!#REF!="Baja",'Mapa final'!#REF!="Menor"),CONCATENATE("R9C",'Mapa final'!#REF!),"")</f>
        <v>#REF!</v>
      </c>
      <c r="R44" s="66" t="e">
        <f>IF(AND('Mapa final'!#REF!="Baja",'Mapa final'!#REF!="Menor"),CONCATENATE("R9C",'Mapa final'!#REF!),"")</f>
        <v>#REF!</v>
      </c>
      <c r="S44" s="66" t="e">
        <f>IF(AND('Mapa final'!#REF!="Baja",'Mapa final'!#REF!="Menor"),CONCATENATE("R9C",'Mapa final'!#REF!),"")</f>
        <v>#REF!</v>
      </c>
      <c r="T44" s="66" t="e">
        <f>IF(AND('Mapa final'!#REF!="Baja",'Mapa final'!#REF!="Menor"),CONCATENATE("R9C",'Mapa final'!#REF!),"")</f>
        <v>#REF!</v>
      </c>
      <c r="U44" s="67" t="e">
        <f>IF(AND('Mapa final'!#REF!="Baja",'Mapa final'!#REF!="Menor"),CONCATENATE("R9C",'Mapa final'!#REF!),"")</f>
        <v>#REF!</v>
      </c>
      <c r="V44" s="65" t="e">
        <f>IF(AND('Mapa final'!#REF!="Baja",'Mapa final'!#REF!="Moderado"),CONCATENATE("R9C",'Mapa final'!#REF!),"")</f>
        <v>#REF!</v>
      </c>
      <c r="W44" s="66" t="e">
        <f>IF(AND('Mapa final'!#REF!="Baja",'Mapa final'!#REF!="Moderado"),CONCATENATE("R9C",'Mapa final'!#REF!),"")</f>
        <v>#REF!</v>
      </c>
      <c r="X44" s="66" t="e">
        <f>IF(AND('Mapa final'!#REF!="Baja",'Mapa final'!#REF!="Moderado"),CONCATENATE("R9C",'Mapa final'!#REF!),"")</f>
        <v>#REF!</v>
      </c>
      <c r="Y44" s="66" t="e">
        <f>IF(AND('Mapa final'!#REF!="Baja",'Mapa final'!#REF!="Moderado"),CONCATENATE("R9C",'Mapa final'!#REF!),"")</f>
        <v>#REF!</v>
      </c>
      <c r="Z44" s="66" t="e">
        <f>IF(AND('Mapa final'!#REF!="Baja",'Mapa final'!#REF!="Moderado"),CONCATENATE("R9C",'Mapa final'!#REF!),"")</f>
        <v>#REF!</v>
      </c>
      <c r="AA44" s="67" t="e">
        <f>IF(AND('Mapa final'!#REF!="Baja",'Mapa final'!#REF!="Moderado"),CONCATENATE("R9C",'Mapa final'!#REF!),"")</f>
        <v>#REF!</v>
      </c>
      <c r="AB44" s="50" t="e">
        <f>IF(AND('Mapa final'!#REF!="Baja",'Mapa final'!#REF!="Mayor"),CONCATENATE("R9C",'Mapa final'!#REF!),"")</f>
        <v>#REF!</v>
      </c>
      <c r="AC44" s="51" t="e">
        <f>IF(AND('Mapa final'!#REF!="Baja",'Mapa final'!#REF!="Mayor"),CONCATENATE("R9C",'Mapa final'!#REF!),"")</f>
        <v>#REF!</v>
      </c>
      <c r="AD44" s="51" t="e">
        <f>IF(AND('Mapa final'!#REF!="Baja",'Mapa final'!#REF!="Mayor"),CONCATENATE("R9C",'Mapa final'!#REF!),"")</f>
        <v>#REF!</v>
      </c>
      <c r="AE44" s="51" t="e">
        <f>IF(AND('Mapa final'!#REF!="Baja",'Mapa final'!#REF!="Mayor"),CONCATENATE("R9C",'Mapa final'!#REF!),"")</f>
        <v>#REF!</v>
      </c>
      <c r="AF44" s="51" t="e">
        <f>IF(AND('Mapa final'!#REF!="Baja",'Mapa final'!#REF!="Mayor"),CONCATENATE("R9C",'Mapa final'!#REF!),"")</f>
        <v>#REF!</v>
      </c>
      <c r="AG44" s="52" t="e">
        <f>IF(AND('Mapa final'!#REF!="Baja",'Mapa final'!#REF!="Mayor"),CONCATENATE("R9C",'Mapa final'!#REF!),"")</f>
        <v>#REF!</v>
      </c>
      <c r="AH44" s="53" t="e">
        <f>IF(AND('Mapa final'!#REF!="Baja",'Mapa final'!#REF!="Catastrófico"),CONCATENATE("R9C",'Mapa final'!#REF!),"")</f>
        <v>#REF!</v>
      </c>
      <c r="AI44" s="54" t="e">
        <f>IF(AND('Mapa final'!#REF!="Baja",'Mapa final'!#REF!="Catastrófico"),CONCATENATE("R9C",'Mapa final'!#REF!),"")</f>
        <v>#REF!</v>
      </c>
      <c r="AJ44" s="54" t="e">
        <f>IF(AND('Mapa final'!#REF!="Baja",'Mapa final'!#REF!="Catastrófico"),CONCATENATE("R9C",'Mapa final'!#REF!),"")</f>
        <v>#REF!</v>
      </c>
      <c r="AK44" s="54" t="e">
        <f>IF(AND('Mapa final'!#REF!="Baja",'Mapa final'!#REF!="Catastrófico"),CONCATENATE("R9C",'Mapa final'!#REF!),"")</f>
        <v>#REF!</v>
      </c>
      <c r="AL44" s="54" t="e">
        <f>IF(AND('Mapa final'!#REF!="Baja",'Mapa final'!#REF!="Catastrófico"),CONCATENATE("R9C",'Mapa final'!#REF!),"")</f>
        <v>#REF!</v>
      </c>
      <c r="AM44" s="55" t="e">
        <f>IF(AND('Mapa final'!#REF!="Baja",'Mapa final'!#REF!="Catastrófico"),CONCATENATE("R9C",'Mapa final'!#REF!),"")</f>
        <v>#REF!</v>
      </c>
      <c r="AN44" s="81"/>
      <c r="AO44" s="355"/>
      <c r="AP44" s="356"/>
      <c r="AQ44" s="356"/>
      <c r="AR44" s="356"/>
      <c r="AS44" s="356"/>
      <c r="AT44" s="357"/>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8" customHeight="1" thickBot="1" x14ac:dyDescent="0.35">
      <c r="A45" s="81"/>
      <c r="B45" s="236"/>
      <c r="C45" s="236"/>
      <c r="D45" s="237"/>
      <c r="E45" s="336"/>
      <c r="F45" s="337"/>
      <c r="G45" s="337"/>
      <c r="H45" s="337"/>
      <c r="I45" s="337"/>
      <c r="J45" s="77" t="e">
        <f>IF(AND('Mapa final'!#REF!="Baja",'Mapa final'!#REF!="Leve"),CONCATENATE("R10C",'Mapa final'!#REF!),"")</f>
        <v>#REF!</v>
      </c>
      <c r="K45" s="78" t="e">
        <f>IF(AND('Mapa final'!#REF!="Baja",'Mapa final'!#REF!="Leve"),CONCATENATE("R10C",'Mapa final'!#REF!),"")</f>
        <v>#REF!</v>
      </c>
      <c r="L45" s="78" t="e">
        <f>IF(AND('Mapa final'!#REF!="Baja",'Mapa final'!#REF!="Leve"),CONCATENATE("R10C",'Mapa final'!#REF!),"")</f>
        <v>#REF!</v>
      </c>
      <c r="M45" s="78" t="e">
        <f>IF(AND('Mapa final'!#REF!="Baja",'Mapa final'!#REF!="Leve"),CONCATENATE("R10C",'Mapa final'!#REF!),"")</f>
        <v>#REF!</v>
      </c>
      <c r="N45" s="78" t="e">
        <f>IF(AND('Mapa final'!#REF!="Baja",'Mapa final'!#REF!="Leve"),CONCATENATE("R10C",'Mapa final'!#REF!),"")</f>
        <v>#REF!</v>
      </c>
      <c r="O45" s="79" t="e">
        <f>IF(AND('Mapa final'!#REF!="Baja",'Mapa final'!#REF!="Leve"),CONCATENATE("R10C",'Mapa final'!#REF!),"")</f>
        <v>#REF!</v>
      </c>
      <c r="P45" s="65" t="e">
        <f>IF(AND('Mapa final'!#REF!="Baja",'Mapa final'!#REF!="Menor"),CONCATENATE("R10C",'Mapa final'!#REF!),"")</f>
        <v>#REF!</v>
      </c>
      <c r="Q45" s="66" t="e">
        <f>IF(AND('Mapa final'!#REF!="Baja",'Mapa final'!#REF!="Menor"),CONCATENATE("R10C",'Mapa final'!#REF!),"")</f>
        <v>#REF!</v>
      </c>
      <c r="R45" s="66" t="e">
        <f>IF(AND('Mapa final'!#REF!="Baja",'Mapa final'!#REF!="Menor"),CONCATENATE("R10C",'Mapa final'!#REF!),"")</f>
        <v>#REF!</v>
      </c>
      <c r="S45" s="66" t="e">
        <f>IF(AND('Mapa final'!#REF!="Baja",'Mapa final'!#REF!="Menor"),CONCATENATE("R10C",'Mapa final'!#REF!),"")</f>
        <v>#REF!</v>
      </c>
      <c r="T45" s="66" t="e">
        <f>IF(AND('Mapa final'!#REF!="Baja",'Mapa final'!#REF!="Menor"),CONCATENATE("R10C",'Mapa final'!#REF!),"")</f>
        <v>#REF!</v>
      </c>
      <c r="U45" s="67" t="e">
        <f>IF(AND('Mapa final'!#REF!="Baja",'Mapa final'!#REF!="Menor"),CONCATENATE("R10C",'Mapa final'!#REF!),"")</f>
        <v>#REF!</v>
      </c>
      <c r="V45" s="68" t="e">
        <f>IF(AND('Mapa final'!#REF!="Baja",'Mapa final'!#REF!="Moderado"),CONCATENATE("R10C",'Mapa final'!#REF!),"")</f>
        <v>#REF!</v>
      </c>
      <c r="W45" s="69" t="e">
        <f>IF(AND('Mapa final'!#REF!="Baja",'Mapa final'!#REF!="Moderado"),CONCATENATE("R10C",'Mapa final'!#REF!),"")</f>
        <v>#REF!</v>
      </c>
      <c r="X45" s="69" t="e">
        <f>IF(AND('Mapa final'!#REF!="Baja",'Mapa final'!#REF!="Moderado"),CONCATENATE("R10C",'Mapa final'!#REF!),"")</f>
        <v>#REF!</v>
      </c>
      <c r="Y45" s="69" t="e">
        <f>IF(AND('Mapa final'!#REF!="Baja",'Mapa final'!#REF!="Moderado"),CONCATENATE("R10C",'Mapa final'!#REF!),"")</f>
        <v>#REF!</v>
      </c>
      <c r="Z45" s="69" t="e">
        <f>IF(AND('Mapa final'!#REF!="Baja",'Mapa final'!#REF!="Moderado"),CONCATENATE("R10C",'Mapa final'!#REF!),"")</f>
        <v>#REF!</v>
      </c>
      <c r="AA45" s="70" t="e">
        <f>IF(AND('Mapa final'!#REF!="Baja",'Mapa final'!#REF!="Moderado"),CONCATENATE("R10C",'Mapa final'!#REF!),"")</f>
        <v>#REF!</v>
      </c>
      <c r="AB45" s="56" t="e">
        <f>IF(AND('Mapa final'!#REF!="Baja",'Mapa final'!#REF!="Mayor"),CONCATENATE("R10C",'Mapa final'!#REF!),"")</f>
        <v>#REF!</v>
      </c>
      <c r="AC45" s="57" t="e">
        <f>IF(AND('Mapa final'!#REF!="Baja",'Mapa final'!#REF!="Mayor"),CONCATENATE("R10C",'Mapa final'!#REF!),"")</f>
        <v>#REF!</v>
      </c>
      <c r="AD45" s="57" t="e">
        <f>IF(AND('Mapa final'!#REF!="Baja",'Mapa final'!#REF!="Mayor"),CONCATENATE("R10C",'Mapa final'!#REF!),"")</f>
        <v>#REF!</v>
      </c>
      <c r="AE45" s="57" t="e">
        <f>IF(AND('Mapa final'!#REF!="Baja",'Mapa final'!#REF!="Mayor"),CONCATENATE("R10C",'Mapa final'!#REF!),"")</f>
        <v>#REF!</v>
      </c>
      <c r="AF45" s="57" t="e">
        <f>IF(AND('Mapa final'!#REF!="Baja",'Mapa final'!#REF!="Mayor"),CONCATENATE("R10C",'Mapa final'!#REF!),"")</f>
        <v>#REF!</v>
      </c>
      <c r="AG45" s="58" t="e">
        <f>IF(AND('Mapa final'!#REF!="Baja",'Mapa final'!#REF!="Mayor"),CONCATENATE("R10C",'Mapa final'!#REF!),"")</f>
        <v>#REF!</v>
      </c>
      <c r="AH45" s="59" t="e">
        <f>IF(AND('Mapa final'!#REF!="Baja",'Mapa final'!#REF!="Catastrófico"),CONCATENATE("R10C",'Mapa final'!#REF!),"")</f>
        <v>#REF!</v>
      </c>
      <c r="AI45" s="60" t="e">
        <f>IF(AND('Mapa final'!#REF!="Baja",'Mapa final'!#REF!="Catastrófico"),CONCATENATE("R10C",'Mapa final'!#REF!),"")</f>
        <v>#REF!</v>
      </c>
      <c r="AJ45" s="60" t="e">
        <f>IF(AND('Mapa final'!#REF!="Baja",'Mapa final'!#REF!="Catastrófico"),CONCATENATE("R10C",'Mapa final'!#REF!),"")</f>
        <v>#REF!</v>
      </c>
      <c r="AK45" s="60" t="e">
        <f>IF(AND('Mapa final'!#REF!="Baja",'Mapa final'!#REF!="Catastrófico"),CONCATENATE("R10C",'Mapa final'!#REF!),"")</f>
        <v>#REF!</v>
      </c>
      <c r="AL45" s="60" t="e">
        <f>IF(AND('Mapa final'!#REF!="Baja",'Mapa final'!#REF!="Catastrófico"),CONCATENATE("R10C",'Mapa final'!#REF!),"")</f>
        <v>#REF!</v>
      </c>
      <c r="AM45" s="61" t="e">
        <f>IF(AND('Mapa final'!#REF!="Baja",'Mapa final'!#REF!="Catastrófico"),CONCATENATE("R10C",'Mapa final'!#REF!),"")</f>
        <v>#REF!</v>
      </c>
      <c r="AN45" s="81"/>
      <c r="AO45" s="358"/>
      <c r="AP45" s="359"/>
      <c r="AQ45" s="359"/>
      <c r="AR45" s="359"/>
      <c r="AS45" s="359"/>
      <c r="AT45" s="360"/>
    </row>
    <row r="46" spans="1:80" ht="46.55" customHeight="1" x14ac:dyDescent="0.4">
      <c r="A46" s="81"/>
      <c r="B46" s="236"/>
      <c r="C46" s="236"/>
      <c r="D46" s="237"/>
      <c r="E46" s="331" t="s">
        <v>105</v>
      </c>
      <c r="F46" s="332"/>
      <c r="G46" s="332"/>
      <c r="H46" s="332"/>
      <c r="I46" s="349"/>
      <c r="J46" s="71" t="str">
        <f ca="1">IF(AND('Mapa final'!$AB$11="Muy Baja",'Mapa final'!$AD$11="Leve"),CONCATENATE("R1C",'Mapa final'!$R$11),"")</f>
        <v/>
      </c>
      <c r="K46" s="72" t="str">
        <f ca="1">IF(AND('Mapa final'!$AB$12="Muy Baja",'Mapa final'!$AD$12="Leve"),CONCATENATE("R1C",'Mapa final'!$R$12),"")</f>
        <v/>
      </c>
      <c r="L46" s="72" t="e">
        <f>IF(AND('Mapa final'!#REF!="Muy Baja",'Mapa final'!#REF!="Leve"),CONCATENATE("R1C",'Mapa final'!#REF!),"")</f>
        <v>#REF!</v>
      </c>
      <c r="M46" s="72" t="e">
        <f>IF(AND('Mapa final'!#REF!="Muy Baja",'Mapa final'!#REF!="Leve"),CONCATENATE("R1C",'Mapa final'!#REF!),"")</f>
        <v>#REF!</v>
      </c>
      <c r="N46" s="72" t="e">
        <f>IF(AND('Mapa final'!#REF!="Muy Baja",'Mapa final'!#REF!="Leve"),CONCATENATE("R1C",'Mapa final'!#REF!),"")</f>
        <v>#REF!</v>
      </c>
      <c r="O46" s="73" t="e">
        <f>IF(AND('Mapa final'!#REF!="Muy Baja",'Mapa final'!#REF!="Leve"),CONCATENATE("R1C",'Mapa final'!#REF!),"")</f>
        <v>#REF!</v>
      </c>
      <c r="P46" s="71" t="str">
        <f ca="1">IF(AND('Mapa final'!$AB$11="Muy Baja",'Mapa final'!$AD$11="Menor"),CONCATENATE("R1C",'Mapa final'!$R$11),"")</f>
        <v/>
      </c>
      <c r="Q46" s="72" t="str">
        <f ca="1">IF(AND('Mapa final'!$AB$12="Muy Baja",'Mapa final'!$AD$12="Menor"),CONCATENATE("R1C",'Mapa final'!$R$12),"")</f>
        <v/>
      </c>
      <c r="R46" s="72" t="e">
        <f>IF(AND('Mapa final'!#REF!="Muy Baja",'Mapa final'!#REF!="Menor"),CONCATENATE("R1C",'Mapa final'!#REF!),"")</f>
        <v>#REF!</v>
      </c>
      <c r="S46" s="72" t="e">
        <f>IF(AND('Mapa final'!#REF!="Muy Baja",'Mapa final'!#REF!="Menor"),CONCATENATE("R1C",'Mapa final'!#REF!),"")</f>
        <v>#REF!</v>
      </c>
      <c r="T46" s="72" t="e">
        <f>IF(AND('Mapa final'!#REF!="Muy Baja",'Mapa final'!#REF!="Menor"),CONCATENATE("R1C",'Mapa final'!#REF!),"")</f>
        <v>#REF!</v>
      </c>
      <c r="U46" s="73" t="e">
        <f>IF(AND('Mapa final'!#REF!="Muy Baja",'Mapa final'!#REF!="Menor"),CONCATENATE("R1C",'Mapa final'!#REF!),"")</f>
        <v>#REF!</v>
      </c>
      <c r="V46" s="62" t="str">
        <f ca="1">IF(AND('Mapa final'!$AB$11="Muy Baja",'Mapa final'!$AD$11="Moderado"),CONCATENATE("R1C",'Mapa final'!$R$11),"")</f>
        <v/>
      </c>
      <c r="W46" s="80" t="str">
        <f ca="1">IF(AND('Mapa final'!$AB$12="Muy Baja",'Mapa final'!$AD$12="Moderado"),CONCATENATE("R1C",'Mapa final'!$R$12),"")</f>
        <v/>
      </c>
      <c r="X46" s="63" t="e">
        <f>IF(AND('Mapa final'!#REF!="Muy Baja",'Mapa final'!#REF!="Moderado"),CONCATENATE("R1C",'Mapa final'!#REF!),"")</f>
        <v>#REF!</v>
      </c>
      <c r="Y46" s="63" t="e">
        <f>IF(AND('Mapa final'!#REF!="Muy Baja",'Mapa final'!#REF!="Moderado"),CONCATENATE("R1C",'Mapa final'!#REF!),"")</f>
        <v>#REF!</v>
      </c>
      <c r="Z46" s="63" t="e">
        <f>IF(AND('Mapa final'!#REF!="Muy Baja",'Mapa final'!#REF!="Moderado"),CONCATENATE("R1C",'Mapa final'!#REF!),"")</f>
        <v>#REF!</v>
      </c>
      <c r="AA46" s="64" t="e">
        <f>IF(AND('Mapa final'!#REF!="Muy Baja",'Mapa final'!#REF!="Moderado"),CONCATENATE("R1C",'Mapa final'!#REF!),"")</f>
        <v>#REF!</v>
      </c>
      <c r="AB46" s="44" t="str">
        <f ca="1">IF(AND('Mapa final'!$AB$11="Muy Baja",'Mapa final'!$AD$11="Mayor"),CONCATENATE("R1C",'Mapa final'!$R$11),"")</f>
        <v/>
      </c>
      <c r="AC46" s="45" t="str">
        <f ca="1">IF(AND('Mapa final'!$AB$12="Muy Baja",'Mapa final'!$AD$12="Mayor"),CONCATENATE("R1C",'Mapa final'!$R$12),"")</f>
        <v/>
      </c>
      <c r="AD46" s="45" t="e">
        <f>IF(AND('Mapa final'!#REF!="Muy Baja",'Mapa final'!#REF!="Mayor"),CONCATENATE("R1C",'Mapa final'!#REF!),"")</f>
        <v>#REF!</v>
      </c>
      <c r="AE46" s="45" t="e">
        <f>IF(AND('Mapa final'!#REF!="Muy Baja",'Mapa final'!#REF!="Mayor"),CONCATENATE("R1C",'Mapa final'!#REF!),"")</f>
        <v>#REF!</v>
      </c>
      <c r="AF46" s="45" t="e">
        <f>IF(AND('Mapa final'!#REF!="Muy Baja",'Mapa final'!#REF!="Mayor"),CONCATENATE("R1C",'Mapa final'!#REF!),"")</f>
        <v>#REF!</v>
      </c>
      <c r="AG46" s="46" t="e">
        <f>IF(AND('Mapa final'!#REF!="Muy Baja",'Mapa final'!#REF!="Mayor"),CONCATENATE("R1C",'Mapa final'!#REF!),"")</f>
        <v>#REF!</v>
      </c>
      <c r="AH46" s="47" t="str">
        <f ca="1">IF(AND('Mapa final'!$AB$11="Muy Baja",'Mapa final'!$AD$11="Catastrófico"),CONCATENATE("R1C",'Mapa final'!$R$11),"")</f>
        <v/>
      </c>
      <c r="AI46" s="48" t="str">
        <f ca="1">IF(AND('Mapa final'!$AB$12="Muy Baja",'Mapa final'!$AD$12="Catastrófico"),CONCATENATE("R1C",'Mapa final'!$R$12),"")</f>
        <v/>
      </c>
      <c r="AJ46" s="48" t="e">
        <f>IF(AND('Mapa final'!#REF!="Muy Baja",'Mapa final'!#REF!="Catastrófico"),CONCATENATE("R1C",'Mapa final'!#REF!),"")</f>
        <v>#REF!</v>
      </c>
      <c r="AK46" s="48" t="e">
        <f>IF(AND('Mapa final'!#REF!="Muy Baja",'Mapa final'!#REF!="Catastrófico"),CONCATENATE("R1C",'Mapa final'!#REF!),"")</f>
        <v>#REF!</v>
      </c>
      <c r="AL46" s="48" t="e">
        <f>IF(AND('Mapa final'!#REF!="Muy Baja",'Mapa final'!#REF!="Catastrófico"),CONCATENATE("R1C",'Mapa final'!#REF!),"")</f>
        <v>#REF!</v>
      </c>
      <c r="AM46" s="49" t="e">
        <f>IF(AND('Mapa final'!#REF!="Muy Baja",'Mapa final'!#REF!="Catastrófico"),CONCATENATE("R1C",'Mapa final'!#REF!),"")</f>
        <v>#REF!</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5" customHeight="1" x14ac:dyDescent="0.3">
      <c r="A47" s="81"/>
      <c r="B47" s="236"/>
      <c r="C47" s="236"/>
      <c r="D47" s="237"/>
      <c r="E47" s="333"/>
      <c r="F47" s="334"/>
      <c r="G47" s="334"/>
      <c r="H47" s="334"/>
      <c r="I47" s="350"/>
      <c r="J47" s="74" t="e">
        <f>IF(AND('Mapa final'!#REF!="Muy Baja",'Mapa final'!#REF!="Leve"),CONCATENATE("R2C",'Mapa final'!#REF!),"")</f>
        <v>#REF!</v>
      </c>
      <c r="K47" s="75" t="e">
        <f>IF(AND('Mapa final'!#REF!="Muy Baja",'Mapa final'!#REF!="Leve"),CONCATENATE("R2C",'Mapa final'!#REF!),"")</f>
        <v>#REF!</v>
      </c>
      <c r="L47" s="75" t="e">
        <f>IF(AND('Mapa final'!#REF!="Muy Baja",'Mapa final'!#REF!="Leve"),CONCATENATE("R2C",'Mapa final'!#REF!),"")</f>
        <v>#REF!</v>
      </c>
      <c r="M47" s="75" t="e">
        <f>IF(AND('Mapa final'!#REF!="Muy Baja",'Mapa final'!#REF!="Leve"),CONCATENATE("R2C",'Mapa final'!#REF!),"")</f>
        <v>#REF!</v>
      </c>
      <c r="N47" s="75" t="e">
        <f>IF(AND('Mapa final'!#REF!="Muy Baja",'Mapa final'!#REF!="Leve"),CONCATENATE("R2C",'Mapa final'!#REF!),"")</f>
        <v>#REF!</v>
      </c>
      <c r="O47" s="76" t="e">
        <f>IF(AND('Mapa final'!#REF!="Muy Baja",'Mapa final'!#REF!="Leve"),CONCATENATE("R2C",'Mapa final'!#REF!),"")</f>
        <v>#REF!</v>
      </c>
      <c r="P47" s="74" t="e">
        <f>IF(AND('Mapa final'!#REF!="Muy Baja",'Mapa final'!#REF!="Menor"),CONCATENATE("R2C",'Mapa final'!#REF!),"")</f>
        <v>#REF!</v>
      </c>
      <c r="Q47" s="75" t="e">
        <f>IF(AND('Mapa final'!#REF!="Muy Baja",'Mapa final'!#REF!="Menor"),CONCATENATE("R2C",'Mapa final'!#REF!),"")</f>
        <v>#REF!</v>
      </c>
      <c r="R47" s="75" t="e">
        <f>IF(AND('Mapa final'!#REF!="Muy Baja",'Mapa final'!#REF!="Menor"),CONCATENATE("R2C",'Mapa final'!#REF!),"")</f>
        <v>#REF!</v>
      </c>
      <c r="S47" s="75" t="e">
        <f>IF(AND('Mapa final'!#REF!="Muy Baja",'Mapa final'!#REF!="Menor"),CONCATENATE("R2C",'Mapa final'!#REF!),"")</f>
        <v>#REF!</v>
      </c>
      <c r="T47" s="75" t="e">
        <f>IF(AND('Mapa final'!#REF!="Muy Baja",'Mapa final'!#REF!="Menor"),CONCATENATE("R2C",'Mapa final'!#REF!),"")</f>
        <v>#REF!</v>
      </c>
      <c r="U47" s="76" t="e">
        <f>IF(AND('Mapa final'!#REF!="Muy Baja",'Mapa final'!#REF!="Menor"),CONCATENATE("R2C",'Mapa final'!#REF!),"")</f>
        <v>#REF!</v>
      </c>
      <c r="V47" s="65" t="e">
        <f>IF(AND('Mapa final'!#REF!="Muy Baja",'Mapa final'!#REF!="Moderado"),CONCATENATE("R2C",'Mapa final'!#REF!),"")</f>
        <v>#REF!</v>
      </c>
      <c r="W47" s="66" t="e">
        <f>IF(AND('Mapa final'!#REF!="Muy Baja",'Mapa final'!#REF!="Moderado"),CONCATENATE("R2C",'Mapa final'!#REF!),"")</f>
        <v>#REF!</v>
      </c>
      <c r="X47" s="66" t="e">
        <f>IF(AND('Mapa final'!#REF!="Muy Baja",'Mapa final'!#REF!="Moderado"),CONCATENATE("R2C",'Mapa final'!#REF!),"")</f>
        <v>#REF!</v>
      </c>
      <c r="Y47" s="66" t="e">
        <f>IF(AND('Mapa final'!#REF!="Muy Baja",'Mapa final'!#REF!="Moderado"),CONCATENATE("R2C",'Mapa final'!#REF!),"")</f>
        <v>#REF!</v>
      </c>
      <c r="Z47" s="66" t="e">
        <f>IF(AND('Mapa final'!#REF!="Muy Baja",'Mapa final'!#REF!="Moderado"),CONCATENATE("R2C",'Mapa final'!#REF!),"")</f>
        <v>#REF!</v>
      </c>
      <c r="AA47" s="67" t="e">
        <f>IF(AND('Mapa final'!#REF!="Muy Baja",'Mapa final'!#REF!="Moderado"),CONCATENATE("R2C",'Mapa final'!#REF!),"")</f>
        <v>#REF!</v>
      </c>
      <c r="AB47" s="50" t="e">
        <f>IF(AND('Mapa final'!#REF!="Muy Baja",'Mapa final'!#REF!="Mayor"),CONCATENATE("R2C",'Mapa final'!#REF!),"")</f>
        <v>#REF!</v>
      </c>
      <c r="AC47" s="51" t="e">
        <f>IF(AND('Mapa final'!#REF!="Muy Baja",'Mapa final'!#REF!="Mayor"),CONCATENATE("R2C",'Mapa final'!#REF!),"")</f>
        <v>#REF!</v>
      </c>
      <c r="AD47" s="51" t="e">
        <f>IF(AND('Mapa final'!#REF!="Muy Baja",'Mapa final'!#REF!="Mayor"),CONCATENATE("R2C",'Mapa final'!#REF!),"")</f>
        <v>#REF!</v>
      </c>
      <c r="AE47" s="51" t="e">
        <f>IF(AND('Mapa final'!#REF!="Muy Baja",'Mapa final'!#REF!="Mayor"),CONCATENATE("R2C",'Mapa final'!#REF!),"")</f>
        <v>#REF!</v>
      </c>
      <c r="AF47" s="51" t="e">
        <f>IF(AND('Mapa final'!#REF!="Muy Baja",'Mapa final'!#REF!="Mayor"),CONCATENATE("R2C",'Mapa final'!#REF!),"")</f>
        <v>#REF!</v>
      </c>
      <c r="AG47" s="52" t="e">
        <f>IF(AND('Mapa final'!#REF!="Muy Baja",'Mapa final'!#REF!="Mayor"),CONCATENATE("R2C",'Mapa final'!#REF!),"")</f>
        <v>#REF!</v>
      </c>
      <c r="AH47" s="53" t="e">
        <f>IF(AND('Mapa final'!#REF!="Muy Baja",'Mapa final'!#REF!="Catastrófico"),CONCATENATE("R2C",'Mapa final'!#REF!),"")</f>
        <v>#REF!</v>
      </c>
      <c r="AI47" s="54" t="e">
        <f>IF(AND('Mapa final'!#REF!="Muy Baja",'Mapa final'!#REF!="Catastrófico"),CONCATENATE("R2C",'Mapa final'!#REF!),"")</f>
        <v>#REF!</v>
      </c>
      <c r="AJ47" s="54" t="e">
        <f>IF(AND('Mapa final'!#REF!="Muy Baja",'Mapa final'!#REF!="Catastrófico"),CONCATENATE("R2C",'Mapa final'!#REF!),"")</f>
        <v>#REF!</v>
      </c>
      <c r="AK47" s="54" t="e">
        <f>IF(AND('Mapa final'!#REF!="Muy Baja",'Mapa final'!#REF!="Catastrófico"),CONCATENATE("R2C",'Mapa final'!#REF!),"")</f>
        <v>#REF!</v>
      </c>
      <c r="AL47" s="54" t="e">
        <f>IF(AND('Mapa final'!#REF!="Muy Baja",'Mapa final'!#REF!="Catastrófico"),CONCATENATE("R2C",'Mapa final'!#REF!),"")</f>
        <v>#REF!</v>
      </c>
      <c r="AM47" s="55" t="e">
        <f>IF(AND('Mapa final'!#REF!="Muy Baja",'Mapa final'!#REF!="Catastrófico"),CONCATENATE("R2C",'Mapa final'!#REF!),"")</f>
        <v>#REF!</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4.95" customHeight="1" x14ac:dyDescent="0.3">
      <c r="A48" s="81"/>
      <c r="B48" s="236"/>
      <c r="C48" s="236"/>
      <c r="D48" s="237"/>
      <c r="E48" s="333"/>
      <c r="F48" s="334"/>
      <c r="G48" s="334"/>
      <c r="H48" s="334"/>
      <c r="I48" s="350"/>
      <c r="J48" s="74" t="str">
        <f ca="1">IF(AND('Mapa final'!$AB$13="Muy Baja",'Mapa final'!$AD$13="Leve"),CONCATENATE("R3C",'Mapa final'!$R$13),"")</f>
        <v/>
      </c>
      <c r="K48" s="75" t="str">
        <f ca="1">IF(AND('Mapa final'!$AB$14="Muy Baja",'Mapa final'!$AD$14="Leve"),CONCATENATE("R3C",'Mapa final'!$R$14),"")</f>
        <v/>
      </c>
      <c r="L48" s="75" t="e">
        <f>IF(AND('Mapa final'!#REF!="Muy Baja",'Mapa final'!#REF!="Leve"),CONCATENATE("R3C",'Mapa final'!#REF!),"")</f>
        <v>#REF!</v>
      </c>
      <c r="M48" s="75" t="e">
        <f>IF(AND('Mapa final'!#REF!="Muy Baja",'Mapa final'!#REF!="Leve"),CONCATENATE("R3C",'Mapa final'!#REF!),"")</f>
        <v>#REF!</v>
      </c>
      <c r="N48" s="75" t="e">
        <f>IF(AND('Mapa final'!#REF!="Muy Baja",'Mapa final'!#REF!="Leve"),CONCATENATE("R3C",'Mapa final'!#REF!),"")</f>
        <v>#REF!</v>
      </c>
      <c r="O48" s="76" t="e">
        <f>IF(AND('Mapa final'!#REF!="Muy Baja",'Mapa final'!#REF!="Leve"),CONCATENATE("R3C",'Mapa final'!#REF!),"")</f>
        <v>#REF!</v>
      </c>
      <c r="P48" s="74" t="str">
        <f ca="1">IF(AND('Mapa final'!$AB$13="Muy Baja",'Mapa final'!$AD$13="Menor"),CONCATENATE("R3C",'Mapa final'!$R$13),"")</f>
        <v/>
      </c>
      <c r="Q48" s="75" t="str">
        <f ca="1">IF(AND('Mapa final'!$AB$14="Muy Baja",'Mapa final'!$AD$14="Menor"),CONCATENATE("R3C",'Mapa final'!$R$14),"")</f>
        <v/>
      </c>
      <c r="R48" s="75" t="e">
        <f>IF(AND('Mapa final'!#REF!="Muy Baja",'Mapa final'!#REF!="Menor"),CONCATENATE("R3C",'Mapa final'!#REF!),"")</f>
        <v>#REF!</v>
      </c>
      <c r="S48" s="75" t="e">
        <f>IF(AND('Mapa final'!#REF!="Muy Baja",'Mapa final'!#REF!="Menor"),CONCATENATE("R3C",'Mapa final'!#REF!),"")</f>
        <v>#REF!</v>
      </c>
      <c r="T48" s="75" t="e">
        <f>IF(AND('Mapa final'!#REF!="Muy Baja",'Mapa final'!#REF!="Menor"),CONCATENATE("R3C",'Mapa final'!#REF!),"")</f>
        <v>#REF!</v>
      </c>
      <c r="U48" s="76" t="e">
        <f>IF(AND('Mapa final'!#REF!="Muy Baja",'Mapa final'!#REF!="Menor"),CONCATENATE("R3C",'Mapa final'!#REF!),"")</f>
        <v>#REF!</v>
      </c>
      <c r="V48" s="65" t="str">
        <f ca="1">IF(AND('Mapa final'!$AB$13="Muy Baja",'Mapa final'!$AD$13="Moderado"),CONCATENATE("R3C",'Mapa final'!$R$13),"")</f>
        <v/>
      </c>
      <c r="W48" s="66" t="str">
        <f ca="1">IF(AND('Mapa final'!$AB$14="Muy Baja",'Mapa final'!$AD$14="Moderado"),CONCATENATE("R3C",'Mapa final'!$R$14),"")</f>
        <v/>
      </c>
      <c r="X48" s="66" t="e">
        <f>IF(AND('Mapa final'!#REF!="Muy Baja",'Mapa final'!#REF!="Moderado"),CONCATENATE("R3C",'Mapa final'!#REF!),"")</f>
        <v>#REF!</v>
      </c>
      <c r="Y48" s="66" t="e">
        <f>IF(AND('Mapa final'!#REF!="Muy Baja",'Mapa final'!#REF!="Moderado"),CONCATENATE("R3C",'Mapa final'!#REF!),"")</f>
        <v>#REF!</v>
      </c>
      <c r="Z48" s="66" t="e">
        <f>IF(AND('Mapa final'!#REF!="Muy Baja",'Mapa final'!#REF!="Moderado"),CONCATENATE("R3C",'Mapa final'!#REF!),"")</f>
        <v>#REF!</v>
      </c>
      <c r="AA48" s="67" t="e">
        <f>IF(AND('Mapa final'!#REF!="Muy Baja",'Mapa final'!#REF!="Moderado"),CONCATENATE("R3C",'Mapa final'!#REF!),"")</f>
        <v>#REF!</v>
      </c>
      <c r="AB48" s="50" t="str">
        <f ca="1">IF(AND('Mapa final'!$AB$13="Muy Baja",'Mapa final'!$AD$13="Mayor"),CONCATENATE("R3C",'Mapa final'!$R$13),"")</f>
        <v/>
      </c>
      <c r="AC48" s="51" t="str">
        <f ca="1">IF(AND('Mapa final'!$AB$14="Muy Baja",'Mapa final'!$AD$14="Mayor"),CONCATENATE("R3C",'Mapa final'!$R$14),"")</f>
        <v/>
      </c>
      <c r="AD48" s="51" t="e">
        <f>IF(AND('Mapa final'!#REF!="Muy Baja",'Mapa final'!#REF!="Mayor"),CONCATENATE("R3C",'Mapa final'!#REF!),"")</f>
        <v>#REF!</v>
      </c>
      <c r="AE48" s="51" t="e">
        <f>IF(AND('Mapa final'!#REF!="Muy Baja",'Mapa final'!#REF!="Mayor"),CONCATENATE("R3C",'Mapa final'!#REF!),"")</f>
        <v>#REF!</v>
      </c>
      <c r="AF48" s="51" t="e">
        <f>IF(AND('Mapa final'!#REF!="Muy Baja",'Mapa final'!#REF!="Mayor"),CONCATENATE("R3C",'Mapa final'!#REF!),"")</f>
        <v>#REF!</v>
      </c>
      <c r="AG48" s="52" t="e">
        <f>IF(AND('Mapa final'!#REF!="Muy Baja",'Mapa final'!#REF!="Mayor"),CONCATENATE("R3C",'Mapa final'!#REF!),"")</f>
        <v>#REF!</v>
      </c>
      <c r="AH48" s="53" t="str">
        <f ca="1">IF(AND('Mapa final'!$AB$13="Muy Baja",'Mapa final'!$AD$13="Catastrófico"),CONCATENATE("R3C",'Mapa final'!$R$13),"")</f>
        <v/>
      </c>
      <c r="AI48" s="54" t="str">
        <f ca="1">IF(AND('Mapa final'!$AB$14="Muy Baja",'Mapa final'!$AD$14="Catastrófico"),CONCATENATE("R3C",'Mapa final'!$R$14),"")</f>
        <v/>
      </c>
      <c r="AJ48" s="54" t="e">
        <f>IF(AND('Mapa final'!#REF!="Muy Baja",'Mapa final'!#REF!="Catastrófico"),CONCATENATE("R3C",'Mapa final'!#REF!),"")</f>
        <v>#REF!</v>
      </c>
      <c r="AK48" s="54" t="e">
        <f>IF(AND('Mapa final'!#REF!="Muy Baja",'Mapa final'!#REF!="Catastrófico"),CONCATENATE("R3C",'Mapa final'!#REF!),"")</f>
        <v>#REF!</v>
      </c>
      <c r="AL48" s="54" t="e">
        <f>IF(AND('Mapa final'!#REF!="Muy Baja",'Mapa final'!#REF!="Catastrófico"),CONCATENATE("R3C",'Mapa final'!#REF!),"")</f>
        <v>#REF!</v>
      </c>
      <c r="AM48" s="55" t="e">
        <f>IF(AND('Mapa final'!#REF!="Muy Baja",'Mapa final'!#REF!="Catastrófico"),CONCATENATE("R3C",'Mapa final'!#REF!),"")</f>
        <v>#REF!</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4.95" customHeight="1" x14ac:dyDescent="0.3">
      <c r="A49" s="81"/>
      <c r="B49" s="236"/>
      <c r="C49" s="236"/>
      <c r="D49" s="237"/>
      <c r="E49" s="335"/>
      <c r="F49" s="334"/>
      <c r="G49" s="334"/>
      <c r="H49" s="334"/>
      <c r="I49" s="350"/>
      <c r="J49" s="74" t="e">
        <f>IF(AND('Mapa final'!#REF!="Muy Baja",'Mapa final'!#REF!="Leve"),CONCATENATE("R4C",'Mapa final'!#REF!),"")</f>
        <v>#REF!</v>
      </c>
      <c r="K49" s="75" t="e">
        <f>IF(AND('Mapa final'!#REF!="Muy Baja",'Mapa final'!#REF!="Leve"),CONCATENATE("R4C",'Mapa final'!#REF!),"")</f>
        <v>#REF!</v>
      </c>
      <c r="L49" s="75" t="e">
        <f>IF(AND('Mapa final'!#REF!="Muy Baja",'Mapa final'!#REF!="Leve"),CONCATENATE("R4C",'Mapa final'!#REF!),"")</f>
        <v>#REF!</v>
      </c>
      <c r="M49" s="75" t="e">
        <f>IF(AND('Mapa final'!#REF!="Muy Baja",'Mapa final'!#REF!="Leve"),CONCATENATE("R4C",'Mapa final'!#REF!),"")</f>
        <v>#REF!</v>
      </c>
      <c r="N49" s="75" t="e">
        <f>IF(AND('Mapa final'!#REF!="Muy Baja",'Mapa final'!#REF!="Leve"),CONCATENATE("R4C",'Mapa final'!#REF!),"")</f>
        <v>#REF!</v>
      </c>
      <c r="O49" s="76" t="e">
        <f>IF(AND('Mapa final'!#REF!="Muy Baja",'Mapa final'!#REF!="Leve"),CONCATENATE("R4C",'Mapa final'!#REF!),"")</f>
        <v>#REF!</v>
      </c>
      <c r="P49" s="74" t="e">
        <f>IF(AND('Mapa final'!#REF!="Muy Baja",'Mapa final'!#REF!="Menor"),CONCATENATE("R4C",'Mapa final'!#REF!),"")</f>
        <v>#REF!</v>
      </c>
      <c r="Q49" s="75" t="e">
        <f>IF(AND('Mapa final'!#REF!="Muy Baja",'Mapa final'!#REF!="Menor"),CONCATENATE("R4C",'Mapa final'!#REF!),"")</f>
        <v>#REF!</v>
      </c>
      <c r="R49" s="75" t="e">
        <f>IF(AND('Mapa final'!#REF!="Muy Baja",'Mapa final'!#REF!="Menor"),CONCATENATE("R4C",'Mapa final'!#REF!),"")</f>
        <v>#REF!</v>
      </c>
      <c r="S49" s="75" t="e">
        <f>IF(AND('Mapa final'!#REF!="Muy Baja",'Mapa final'!#REF!="Menor"),CONCATENATE("R4C",'Mapa final'!#REF!),"")</f>
        <v>#REF!</v>
      </c>
      <c r="T49" s="75" t="e">
        <f>IF(AND('Mapa final'!#REF!="Muy Baja",'Mapa final'!#REF!="Menor"),CONCATENATE("R4C",'Mapa final'!#REF!),"")</f>
        <v>#REF!</v>
      </c>
      <c r="U49" s="76" t="e">
        <f>IF(AND('Mapa final'!#REF!="Muy Baja",'Mapa final'!#REF!="Menor"),CONCATENATE("R4C",'Mapa final'!#REF!),"")</f>
        <v>#REF!</v>
      </c>
      <c r="V49" s="65" t="e">
        <f>IF(AND('Mapa final'!#REF!="Muy Baja",'Mapa final'!#REF!="Moderado"),CONCATENATE("R4C",'Mapa final'!#REF!),"")</f>
        <v>#REF!</v>
      </c>
      <c r="W49" s="66" t="e">
        <f>IF(AND('Mapa final'!#REF!="Muy Baja",'Mapa final'!#REF!="Moderado"),CONCATENATE("R4C",'Mapa final'!#REF!),"")</f>
        <v>#REF!</v>
      </c>
      <c r="X49" s="66" t="e">
        <f>IF(AND('Mapa final'!#REF!="Muy Baja",'Mapa final'!#REF!="Moderado"),CONCATENATE("R4C",'Mapa final'!#REF!),"")</f>
        <v>#REF!</v>
      </c>
      <c r="Y49" s="66" t="e">
        <f>IF(AND('Mapa final'!#REF!="Muy Baja",'Mapa final'!#REF!="Moderado"),CONCATENATE("R4C",'Mapa final'!#REF!),"")</f>
        <v>#REF!</v>
      </c>
      <c r="Z49" s="66" t="e">
        <f>IF(AND('Mapa final'!#REF!="Muy Baja",'Mapa final'!#REF!="Moderado"),CONCATENATE("R4C",'Mapa final'!#REF!),"")</f>
        <v>#REF!</v>
      </c>
      <c r="AA49" s="67" t="e">
        <f>IF(AND('Mapa final'!#REF!="Muy Baja",'Mapa final'!#REF!="Moderado"),CONCATENATE("R4C",'Mapa final'!#REF!),"")</f>
        <v>#REF!</v>
      </c>
      <c r="AB49" s="50" t="e">
        <f>IF(AND('Mapa final'!#REF!="Muy Baja",'Mapa final'!#REF!="Mayor"),CONCATENATE("R4C",'Mapa final'!#REF!),"")</f>
        <v>#REF!</v>
      </c>
      <c r="AC49" s="51" t="e">
        <f>IF(AND('Mapa final'!#REF!="Muy Baja",'Mapa final'!#REF!="Mayor"),CONCATENATE("R4C",'Mapa final'!#REF!),"")</f>
        <v>#REF!</v>
      </c>
      <c r="AD49" s="51" t="e">
        <f>IF(AND('Mapa final'!#REF!="Muy Baja",'Mapa final'!#REF!="Mayor"),CONCATENATE("R4C",'Mapa final'!#REF!),"")</f>
        <v>#REF!</v>
      </c>
      <c r="AE49" s="51" t="e">
        <f>IF(AND('Mapa final'!#REF!="Muy Baja",'Mapa final'!#REF!="Mayor"),CONCATENATE("R4C",'Mapa final'!#REF!),"")</f>
        <v>#REF!</v>
      </c>
      <c r="AF49" s="51" t="e">
        <f>IF(AND('Mapa final'!#REF!="Muy Baja",'Mapa final'!#REF!="Mayor"),CONCATENATE("R4C",'Mapa final'!#REF!),"")</f>
        <v>#REF!</v>
      </c>
      <c r="AG49" s="52" t="e">
        <f>IF(AND('Mapa final'!#REF!="Muy Baja",'Mapa final'!#REF!="Mayor"),CONCATENATE("R4C",'Mapa final'!#REF!),"")</f>
        <v>#REF!</v>
      </c>
      <c r="AH49" s="53" t="e">
        <f>IF(AND('Mapa final'!#REF!="Muy Baja",'Mapa final'!#REF!="Catastrófico"),CONCATENATE("R4C",'Mapa final'!#REF!),"")</f>
        <v>#REF!</v>
      </c>
      <c r="AI49" s="54" t="e">
        <f>IF(AND('Mapa final'!#REF!="Muy Baja",'Mapa final'!#REF!="Catastrófico"),CONCATENATE("R4C",'Mapa final'!#REF!),"")</f>
        <v>#REF!</v>
      </c>
      <c r="AJ49" s="54" t="e">
        <f>IF(AND('Mapa final'!#REF!="Muy Baja",'Mapa final'!#REF!="Catastrófico"),CONCATENATE("R4C",'Mapa final'!#REF!),"")</f>
        <v>#REF!</v>
      </c>
      <c r="AK49" s="54" t="e">
        <f>IF(AND('Mapa final'!#REF!="Muy Baja",'Mapa final'!#REF!="Catastrófico"),CONCATENATE("R4C",'Mapa final'!#REF!),"")</f>
        <v>#REF!</v>
      </c>
      <c r="AL49" s="54" t="e">
        <f>IF(AND('Mapa final'!#REF!="Muy Baja",'Mapa final'!#REF!="Catastrófico"),CONCATENATE("R4C",'Mapa final'!#REF!),"")</f>
        <v>#REF!</v>
      </c>
      <c r="AM49" s="55" t="e">
        <f>IF(AND('Mapa final'!#REF!="Muy Baja",'Mapa final'!#REF!="Catastrófico"),CONCATENATE("R4C",'Mapa final'!#REF!),"")</f>
        <v>#REF!</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4.95" customHeight="1" x14ac:dyDescent="0.3">
      <c r="A50" s="81"/>
      <c r="B50" s="236"/>
      <c r="C50" s="236"/>
      <c r="D50" s="237"/>
      <c r="E50" s="335"/>
      <c r="F50" s="334"/>
      <c r="G50" s="334"/>
      <c r="H50" s="334"/>
      <c r="I50" s="350"/>
      <c r="J50" s="74" t="e">
        <f>IF(AND('Mapa final'!#REF!="Muy Baja",'Mapa final'!#REF!="Leve"),CONCATENATE("R5C",'Mapa final'!#REF!),"")</f>
        <v>#REF!</v>
      </c>
      <c r="K50" s="75" t="e">
        <f>IF(AND('Mapa final'!#REF!="Muy Baja",'Mapa final'!#REF!="Leve"),CONCATENATE("R5C",'Mapa final'!#REF!),"")</f>
        <v>#REF!</v>
      </c>
      <c r="L50" s="75" t="e">
        <f>IF(AND('Mapa final'!#REF!="Muy Baja",'Mapa final'!#REF!="Leve"),CONCATENATE("R5C",'Mapa final'!#REF!),"")</f>
        <v>#REF!</v>
      </c>
      <c r="M50" s="75" t="e">
        <f>IF(AND('Mapa final'!#REF!="Muy Baja",'Mapa final'!#REF!="Leve"),CONCATENATE("R5C",'Mapa final'!#REF!),"")</f>
        <v>#REF!</v>
      </c>
      <c r="N50" s="75" t="e">
        <f>IF(AND('Mapa final'!#REF!="Muy Baja",'Mapa final'!#REF!="Leve"),CONCATENATE("R5C",'Mapa final'!#REF!),"")</f>
        <v>#REF!</v>
      </c>
      <c r="O50" s="76" t="e">
        <f>IF(AND('Mapa final'!#REF!="Muy Baja",'Mapa final'!#REF!="Leve"),CONCATENATE("R5C",'Mapa final'!#REF!),"")</f>
        <v>#REF!</v>
      </c>
      <c r="P50" s="74" t="e">
        <f>IF(AND('Mapa final'!#REF!="Muy Baja",'Mapa final'!#REF!="Menor"),CONCATENATE("R5C",'Mapa final'!#REF!),"")</f>
        <v>#REF!</v>
      </c>
      <c r="Q50" s="75" t="e">
        <f>IF(AND('Mapa final'!#REF!="Muy Baja",'Mapa final'!#REF!="Menor"),CONCATENATE("R5C",'Mapa final'!#REF!),"")</f>
        <v>#REF!</v>
      </c>
      <c r="R50" s="75" t="e">
        <f>IF(AND('Mapa final'!#REF!="Muy Baja",'Mapa final'!#REF!="Menor"),CONCATENATE("R5C",'Mapa final'!#REF!),"")</f>
        <v>#REF!</v>
      </c>
      <c r="S50" s="75" t="e">
        <f>IF(AND('Mapa final'!#REF!="Muy Baja",'Mapa final'!#REF!="Menor"),CONCATENATE("R5C",'Mapa final'!#REF!),"")</f>
        <v>#REF!</v>
      </c>
      <c r="T50" s="75" t="e">
        <f>IF(AND('Mapa final'!#REF!="Muy Baja",'Mapa final'!#REF!="Menor"),CONCATENATE("R5C",'Mapa final'!#REF!),"")</f>
        <v>#REF!</v>
      </c>
      <c r="U50" s="76" t="e">
        <f>IF(AND('Mapa final'!#REF!="Muy Baja",'Mapa final'!#REF!="Menor"),CONCATENATE("R5C",'Mapa final'!#REF!),"")</f>
        <v>#REF!</v>
      </c>
      <c r="V50" s="65" t="e">
        <f>IF(AND('Mapa final'!#REF!="Muy Baja",'Mapa final'!#REF!="Moderado"),CONCATENATE("R5C",'Mapa final'!#REF!),"")</f>
        <v>#REF!</v>
      </c>
      <c r="W50" s="66" t="e">
        <f>IF(AND('Mapa final'!#REF!="Muy Baja",'Mapa final'!#REF!="Moderado"),CONCATENATE("R5C",'Mapa final'!#REF!),"")</f>
        <v>#REF!</v>
      </c>
      <c r="X50" s="66" t="e">
        <f>IF(AND('Mapa final'!#REF!="Muy Baja",'Mapa final'!#REF!="Moderado"),CONCATENATE("R5C",'Mapa final'!#REF!),"")</f>
        <v>#REF!</v>
      </c>
      <c r="Y50" s="66" t="e">
        <f>IF(AND('Mapa final'!#REF!="Muy Baja",'Mapa final'!#REF!="Moderado"),CONCATENATE("R5C",'Mapa final'!#REF!),"")</f>
        <v>#REF!</v>
      </c>
      <c r="Z50" s="66" t="e">
        <f>IF(AND('Mapa final'!#REF!="Muy Baja",'Mapa final'!#REF!="Moderado"),CONCATENATE("R5C",'Mapa final'!#REF!),"")</f>
        <v>#REF!</v>
      </c>
      <c r="AA50" s="67" t="e">
        <f>IF(AND('Mapa final'!#REF!="Muy Baja",'Mapa final'!#REF!="Moderado"),CONCATENATE("R5C",'Mapa final'!#REF!),"")</f>
        <v>#REF!</v>
      </c>
      <c r="AB50" s="50" t="e">
        <f>IF(AND('Mapa final'!#REF!="Muy Baja",'Mapa final'!#REF!="Mayor"),CONCATENATE("R5C",'Mapa final'!#REF!),"")</f>
        <v>#REF!</v>
      </c>
      <c r="AC50" s="51" t="e">
        <f>IF(AND('Mapa final'!#REF!="Muy Baja",'Mapa final'!#REF!="Mayor"),CONCATENATE("R5C",'Mapa final'!#REF!),"")</f>
        <v>#REF!</v>
      </c>
      <c r="AD50" s="51" t="e">
        <f>IF(AND('Mapa final'!#REF!="Muy Baja",'Mapa final'!#REF!="Mayor"),CONCATENATE("R5C",'Mapa final'!#REF!),"")</f>
        <v>#REF!</v>
      </c>
      <c r="AE50" s="51" t="e">
        <f>IF(AND('Mapa final'!#REF!="Muy Baja",'Mapa final'!#REF!="Mayor"),CONCATENATE("R5C",'Mapa final'!#REF!),"")</f>
        <v>#REF!</v>
      </c>
      <c r="AF50" s="51" t="e">
        <f>IF(AND('Mapa final'!#REF!="Muy Baja",'Mapa final'!#REF!="Mayor"),CONCATENATE("R5C",'Mapa final'!#REF!),"")</f>
        <v>#REF!</v>
      </c>
      <c r="AG50" s="52" t="e">
        <f>IF(AND('Mapa final'!#REF!="Muy Baja",'Mapa final'!#REF!="Mayor"),CONCATENATE("R5C",'Mapa final'!#REF!),"")</f>
        <v>#REF!</v>
      </c>
      <c r="AH50" s="53" t="e">
        <f>IF(AND('Mapa final'!#REF!="Muy Baja",'Mapa final'!#REF!="Catastrófico"),CONCATENATE("R5C",'Mapa final'!#REF!),"")</f>
        <v>#REF!</v>
      </c>
      <c r="AI50" s="54" t="e">
        <f>IF(AND('Mapa final'!#REF!="Muy Baja",'Mapa final'!#REF!="Catastrófico"),CONCATENATE("R5C",'Mapa final'!#REF!),"")</f>
        <v>#REF!</v>
      </c>
      <c r="AJ50" s="54" t="e">
        <f>IF(AND('Mapa final'!#REF!="Muy Baja",'Mapa final'!#REF!="Catastrófico"),CONCATENATE("R5C",'Mapa final'!#REF!),"")</f>
        <v>#REF!</v>
      </c>
      <c r="AK50" s="54" t="e">
        <f>IF(AND('Mapa final'!#REF!="Muy Baja",'Mapa final'!#REF!="Catastrófico"),CONCATENATE("R5C",'Mapa final'!#REF!),"")</f>
        <v>#REF!</v>
      </c>
      <c r="AL50" s="54" t="e">
        <f>IF(AND('Mapa final'!#REF!="Muy Baja",'Mapa final'!#REF!="Catastrófico"),CONCATENATE("R5C",'Mapa final'!#REF!),"")</f>
        <v>#REF!</v>
      </c>
      <c r="AM50" s="55" t="e">
        <f>IF(AND('Mapa final'!#REF!="Muy Baja",'Mapa final'!#REF!="Catastrófico"),CONCATENATE("R5C",'Mapa final'!#REF!),"")</f>
        <v>#REF!</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4.95" customHeight="1" x14ac:dyDescent="0.3">
      <c r="A51" s="81"/>
      <c r="B51" s="236"/>
      <c r="C51" s="236"/>
      <c r="D51" s="237"/>
      <c r="E51" s="335"/>
      <c r="F51" s="334"/>
      <c r="G51" s="334"/>
      <c r="H51" s="334"/>
      <c r="I51" s="350"/>
      <c r="J51" s="74" t="e">
        <f>IF(AND('Mapa final'!#REF!="Muy Baja",'Mapa final'!#REF!="Leve"),CONCATENATE("R6C",'Mapa final'!#REF!),"")</f>
        <v>#REF!</v>
      </c>
      <c r="K51" s="75" t="e">
        <f>IF(AND('Mapa final'!#REF!="Muy Baja",'Mapa final'!#REF!="Leve"),CONCATENATE("R6C",'Mapa final'!#REF!),"")</f>
        <v>#REF!</v>
      </c>
      <c r="L51" s="75" t="e">
        <f>IF(AND('Mapa final'!#REF!="Muy Baja",'Mapa final'!#REF!="Leve"),CONCATENATE("R6C",'Mapa final'!#REF!),"")</f>
        <v>#REF!</v>
      </c>
      <c r="M51" s="75" t="e">
        <f>IF(AND('Mapa final'!#REF!="Muy Baja",'Mapa final'!#REF!="Leve"),CONCATENATE("R6C",'Mapa final'!#REF!),"")</f>
        <v>#REF!</v>
      </c>
      <c r="N51" s="75" t="e">
        <f>IF(AND('Mapa final'!#REF!="Muy Baja",'Mapa final'!#REF!="Leve"),CONCATENATE("R6C",'Mapa final'!#REF!),"")</f>
        <v>#REF!</v>
      </c>
      <c r="O51" s="76" t="e">
        <f>IF(AND('Mapa final'!#REF!="Muy Baja",'Mapa final'!#REF!="Leve"),CONCATENATE("R6C",'Mapa final'!#REF!),"")</f>
        <v>#REF!</v>
      </c>
      <c r="P51" s="74" t="e">
        <f>IF(AND('Mapa final'!#REF!="Muy Baja",'Mapa final'!#REF!="Menor"),CONCATENATE("R6C",'Mapa final'!#REF!),"")</f>
        <v>#REF!</v>
      </c>
      <c r="Q51" s="75" t="e">
        <f>IF(AND('Mapa final'!#REF!="Muy Baja",'Mapa final'!#REF!="Menor"),CONCATENATE("R6C",'Mapa final'!#REF!),"")</f>
        <v>#REF!</v>
      </c>
      <c r="R51" s="75" t="e">
        <f>IF(AND('Mapa final'!#REF!="Muy Baja",'Mapa final'!#REF!="Menor"),CONCATENATE("R6C",'Mapa final'!#REF!),"")</f>
        <v>#REF!</v>
      </c>
      <c r="S51" s="75" t="e">
        <f>IF(AND('Mapa final'!#REF!="Muy Baja",'Mapa final'!#REF!="Menor"),CONCATENATE("R6C",'Mapa final'!#REF!),"")</f>
        <v>#REF!</v>
      </c>
      <c r="T51" s="75" t="e">
        <f>IF(AND('Mapa final'!#REF!="Muy Baja",'Mapa final'!#REF!="Menor"),CONCATENATE("R6C",'Mapa final'!#REF!),"")</f>
        <v>#REF!</v>
      </c>
      <c r="U51" s="76" t="e">
        <f>IF(AND('Mapa final'!#REF!="Muy Baja",'Mapa final'!#REF!="Menor"),CONCATENATE("R6C",'Mapa final'!#REF!),"")</f>
        <v>#REF!</v>
      </c>
      <c r="V51" s="65" t="e">
        <f>IF(AND('Mapa final'!#REF!="Muy Baja",'Mapa final'!#REF!="Moderado"),CONCATENATE("R6C",'Mapa final'!#REF!),"")</f>
        <v>#REF!</v>
      </c>
      <c r="W51" s="66" t="e">
        <f>IF(AND('Mapa final'!#REF!="Muy Baja",'Mapa final'!#REF!="Moderado"),CONCATENATE("R6C",'Mapa final'!#REF!),"")</f>
        <v>#REF!</v>
      </c>
      <c r="X51" s="66" t="e">
        <f>IF(AND('Mapa final'!#REF!="Muy Baja",'Mapa final'!#REF!="Moderado"),CONCATENATE("R6C",'Mapa final'!#REF!),"")</f>
        <v>#REF!</v>
      </c>
      <c r="Y51" s="66" t="e">
        <f>IF(AND('Mapa final'!#REF!="Muy Baja",'Mapa final'!#REF!="Moderado"),CONCATENATE("R6C",'Mapa final'!#REF!),"")</f>
        <v>#REF!</v>
      </c>
      <c r="Z51" s="66" t="e">
        <f>IF(AND('Mapa final'!#REF!="Muy Baja",'Mapa final'!#REF!="Moderado"),CONCATENATE("R6C",'Mapa final'!#REF!),"")</f>
        <v>#REF!</v>
      </c>
      <c r="AA51" s="67" t="e">
        <f>IF(AND('Mapa final'!#REF!="Muy Baja",'Mapa final'!#REF!="Moderado"),CONCATENATE("R6C",'Mapa final'!#REF!),"")</f>
        <v>#REF!</v>
      </c>
      <c r="AB51" s="50" t="e">
        <f>IF(AND('Mapa final'!#REF!="Muy Baja",'Mapa final'!#REF!="Mayor"),CONCATENATE("R6C",'Mapa final'!#REF!),"")</f>
        <v>#REF!</v>
      </c>
      <c r="AC51" s="51" t="e">
        <f>IF(AND('Mapa final'!#REF!="Muy Baja",'Mapa final'!#REF!="Mayor"),CONCATENATE("R6C",'Mapa final'!#REF!),"")</f>
        <v>#REF!</v>
      </c>
      <c r="AD51" s="51" t="e">
        <f>IF(AND('Mapa final'!#REF!="Muy Baja",'Mapa final'!#REF!="Mayor"),CONCATENATE("R6C",'Mapa final'!#REF!),"")</f>
        <v>#REF!</v>
      </c>
      <c r="AE51" s="51" t="e">
        <f>IF(AND('Mapa final'!#REF!="Muy Baja",'Mapa final'!#REF!="Mayor"),CONCATENATE("R6C",'Mapa final'!#REF!),"")</f>
        <v>#REF!</v>
      </c>
      <c r="AF51" s="51" t="e">
        <f>IF(AND('Mapa final'!#REF!="Muy Baja",'Mapa final'!#REF!="Mayor"),CONCATENATE("R6C",'Mapa final'!#REF!),"")</f>
        <v>#REF!</v>
      </c>
      <c r="AG51" s="52" t="e">
        <f>IF(AND('Mapa final'!#REF!="Muy Baja",'Mapa final'!#REF!="Mayor"),CONCATENATE("R6C",'Mapa final'!#REF!),"")</f>
        <v>#REF!</v>
      </c>
      <c r="AH51" s="53" t="e">
        <f>IF(AND('Mapa final'!#REF!="Muy Baja",'Mapa final'!#REF!="Catastrófico"),CONCATENATE("R6C",'Mapa final'!#REF!),"")</f>
        <v>#REF!</v>
      </c>
      <c r="AI51" s="54" t="e">
        <f>IF(AND('Mapa final'!#REF!="Muy Baja",'Mapa final'!#REF!="Catastrófico"),CONCATENATE("R6C",'Mapa final'!#REF!),"")</f>
        <v>#REF!</v>
      </c>
      <c r="AJ51" s="54" t="e">
        <f>IF(AND('Mapa final'!#REF!="Muy Baja",'Mapa final'!#REF!="Catastrófico"),CONCATENATE("R6C",'Mapa final'!#REF!),"")</f>
        <v>#REF!</v>
      </c>
      <c r="AK51" s="54" t="e">
        <f>IF(AND('Mapa final'!#REF!="Muy Baja",'Mapa final'!#REF!="Catastrófico"),CONCATENATE("R6C",'Mapa final'!#REF!),"")</f>
        <v>#REF!</v>
      </c>
      <c r="AL51" s="54" t="e">
        <f>IF(AND('Mapa final'!#REF!="Muy Baja",'Mapa final'!#REF!="Catastrófico"),CONCATENATE("R6C",'Mapa final'!#REF!),"")</f>
        <v>#REF!</v>
      </c>
      <c r="AM51" s="55" t="e">
        <f>IF(AND('Mapa final'!#REF!="Muy Baja",'Mapa final'!#REF!="Catastrófico"),CONCATENATE("R6C",'Mapa final'!#REF!),"")</f>
        <v>#REF!</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4.95" customHeight="1" x14ac:dyDescent="0.3">
      <c r="A52" s="81"/>
      <c r="B52" s="236"/>
      <c r="C52" s="236"/>
      <c r="D52" s="237"/>
      <c r="E52" s="335"/>
      <c r="F52" s="334"/>
      <c r="G52" s="334"/>
      <c r="H52" s="334"/>
      <c r="I52" s="350"/>
      <c r="J52" s="74" t="e">
        <f>IF(AND('Mapa final'!#REF!="Muy Baja",'Mapa final'!#REF!="Leve"),CONCATENATE("R7C",'Mapa final'!#REF!),"")</f>
        <v>#REF!</v>
      </c>
      <c r="K52" s="75" t="e">
        <f>IF(AND('Mapa final'!#REF!="Muy Baja",'Mapa final'!#REF!="Leve"),CONCATENATE("R7C",'Mapa final'!#REF!),"")</f>
        <v>#REF!</v>
      </c>
      <c r="L52" s="75" t="e">
        <f>IF(AND('Mapa final'!#REF!="Muy Baja",'Mapa final'!#REF!="Leve"),CONCATENATE("R7C",'Mapa final'!#REF!),"")</f>
        <v>#REF!</v>
      </c>
      <c r="M52" s="75" t="e">
        <f>IF(AND('Mapa final'!#REF!="Muy Baja",'Mapa final'!#REF!="Leve"),CONCATENATE("R7C",'Mapa final'!#REF!),"")</f>
        <v>#REF!</v>
      </c>
      <c r="N52" s="75" t="e">
        <f>IF(AND('Mapa final'!#REF!="Muy Baja",'Mapa final'!#REF!="Leve"),CONCATENATE("R7C",'Mapa final'!#REF!),"")</f>
        <v>#REF!</v>
      </c>
      <c r="O52" s="76" t="e">
        <f>IF(AND('Mapa final'!#REF!="Muy Baja",'Mapa final'!#REF!="Leve"),CONCATENATE("R7C",'Mapa final'!#REF!),"")</f>
        <v>#REF!</v>
      </c>
      <c r="P52" s="74" t="e">
        <f>IF(AND('Mapa final'!#REF!="Muy Baja",'Mapa final'!#REF!="Menor"),CONCATENATE("R7C",'Mapa final'!#REF!),"")</f>
        <v>#REF!</v>
      </c>
      <c r="Q52" s="75" t="e">
        <f>IF(AND('Mapa final'!#REF!="Muy Baja",'Mapa final'!#REF!="Menor"),CONCATENATE("R7C",'Mapa final'!#REF!),"")</f>
        <v>#REF!</v>
      </c>
      <c r="R52" s="75" t="e">
        <f>IF(AND('Mapa final'!#REF!="Muy Baja",'Mapa final'!#REF!="Menor"),CONCATENATE("R7C",'Mapa final'!#REF!),"")</f>
        <v>#REF!</v>
      </c>
      <c r="S52" s="75" t="e">
        <f>IF(AND('Mapa final'!#REF!="Muy Baja",'Mapa final'!#REF!="Menor"),CONCATENATE("R7C",'Mapa final'!#REF!),"")</f>
        <v>#REF!</v>
      </c>
      <c r="T52" s="75" t="e">
        <f>IF(AND('Mapa final'!#REF!="Muy Baja",'Mapa final'!#REF!="Menor"),CONCATENATE("R7C",'Mapa final'!#REF!),"")</f>
        <v>#REF!</v>
      </c>
      <c r="U52" s="76" t="e">
        <f>IF(AND('Mapa final'!#REF!="Muy Baja",'Mapa final'!#REF!="Menor"),CONCATENATE("R7C",'Mapa final'!#REF!),"")</f>
        <v>#REF!</v>
      </c>
      <c r="V52" s="65" t="e">
        <f>IF(AND('Mapa final'!#REF!="Muy Baja",'Mapa final'!#REF!="Moderado"),CONCATENATE("R7C",'Mapa final'!#REF!),"")</f>
        <v>#REF!</v>
      </c>
      <c r="W52" s="66" t="e">
        <f>IF(AND('Mapa final'!#REF!="Muy Baja",'Mapa final'!#REF!="Moderado"),CONCATENATE("R7C",'Mapa final'!#REF!),"")</f>
        <v>#REF!</v>
      </c>
      <c r="X52" s="66" t="e">
        <f>IF(AND('Mapa final'!#REF!="Muy Baja",'Mapa final'!#REF!="Moderado"),CONCATENATE("R7C",'Mapa final'!#REF!),"")</f>
        <v>#REF!</v>
      </c>
      <c r="Y52" s="66" t="e">
        <f>IF(AND('Mapa final'!#REF!="Muy Baja",'Mapa final'!#REF!="Moderado"),CONCATENATE("R7C",'Mapa final'!#REF!),"")</f>
        <v>#REF!</v>
      </c>
      <c r="Z52" s="66" t="e">
        <f>IF(AND('Mapa final'!#REF!="Muy Baja",'Mapa final'!#REF!="Moderado"),CONCATENATE("R7C",'Mapa final'!#REF!),"")</f>
        <v>#REF!</v>
      </c>
      <c r="AA52" s="67" t="e">
        <f>IF(AND('Mapa final'!#REF!="Muy Baja",'Mapa final'!#REF!="Moderado"),CONCATENATE("R7C",'Mapa final'!#REF!),"")</f>
        <v>#REF!</v>
      </c>
      <c r="AB52" s="50" t="e">
        <f>IF(AND('Mapa final'!#REF!="Muy Baja",'Mapa final'!#REF!="Mayor"),CONCATENATE("R7C",'Mapa final'!#REF!),"")</f>
        <v>#REF!</v>
      </c>
      <c r="AC52" s="51" t="e">
        <f>IF(AND('Mapa final'!#REF!="Muy Baja",'Mapa final'!#REF!="Mayor"),CONCATENATE("R7C",'Mapa final'!#REF!),"")</f>
        <v>#REF!</v>
      </c>
      <c r="AD52" s="51" t="e">
        <f>IF(AND('Mapa final'!#REF!="Muy Baja",'Mapa final'!#REF!="Mayor"),CONCATENATE("R7C",'Mapa final'!#REF!),"")</f>
        <v>#REF!</v>
      </c>
      <c r="AE52" s="51" t="e">
        <f>IF(AND('Mapa final'!#REF!="Muy Baja",'Mapa final'!#REF!="Mayor"),CONCATENATE("R7C",'Mapa final'!#REF!),"")</f>
        <v>#REF!</v>
      </c>
      <c r="AF52" s="51" t="e">
        <f>IF(AND('Mapa final'!#REF!="Muy Baja",'Mapa final'!#REF!="Mayor"),CONCATENATE("R7C",'Mapa final'!#REF!),"")</f>
        <v>#REF!</v>
      </c>
      <c r="AG52" s="52" t="e">
        <f>IF(AND('Mapa final'!#REF!="Muy Baja",'Mapa final'!#REF!="Mayor"),CONCATENATE("R7C",'Mapa final'!#REF!),"")</f>
        <v>#REF!</v>
      </c>
      <c r="AH52" s="53" t="e">
        <f>IF(AND('Mapa final'!#REF!="Muy Baja",'Mapa final'!#REF!="Catastrófico"),CONCATENATE("R7C",'Mapa final'!#REF!),"")</f>
        <v>#REF!</v>
      </c>
      <c r="AI52" s="54" t="e">
        <f>IF(AND('Mapa final'!#REF!="Muy Baja",'Mapa final'!#REF!="Catastrófico"),CONCATENATE("R7C",'Mapa final'!#REF!),"")</f>
        <v>#REF!</v>
      </c>
      <c r="AJ52" s="54" t="e">
        <f>IF(AND('Mapa final'!#REF!="Muy Baja",'Mapa final'!#REF!="Catastrófico"),CONCATENATE("R7C",'Mapa final'!#REF!),"")</f>
        <v>#REF!</v>
      </c>
      <c r="AK52" s="54" t="e">
        <f>IF(AND('Mapa final'!#REF!="Muy Baja",'Mapa final'!#REF!="Catastrófico"),CONCATENATE("R7C",'Mapa final'!#REF!),"")</f>
        <v>#REF!</v>
      </c>
      <c r="AL52" s="54" t="e">
        <f>IF(AND('Mapa final'!#REF!="Muy Baja",'Mapa final'!#REF!="Catastrófico"),CONCATENATE("R7C",'Mapa final'!#REF!),"")</f>
        <v>#REF!</v>
      </c>
      <c r="AM52" s="55" t="e">
        <f>IF(AND('Mapa final'!#REF!="Muy Baja",'Mapa final'!#REF!="Catastrófico"),CONCATENATE("R7C",'Mapa final'!#REF!),"")</f>
        <v>#REF!</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4.95" customHeight="1" x14ac:dyDescent="0.3">
      <c r="A53" s="81"/>
      <c r="B53" s="236"/>
      <c r="C53" s="236"/>
      <c r="D53" s="237"/>
      <c r="E53" s="335"/>
      <c r="F53" s="334"/>
      <c r="G53" s="334"/>
      <c r="H53" s="334"/>
      <c r="I53" s="350"/>
      <c r="J53" s="74" t="e">
        <f>IF(AND('Mapa final'!#REF!="Muy Baja",'Mapa final'!#REF!="Leve"),CONCATENATE("R8C",'Mapa final'!#REF!),"")</f>
        <v>#REF!</v>
      </c>
      <c r="K53" s="75" t="e">
        <f>IF(AND('Mapa final'!#REF!="Muy Baja",'Mapa final'!#REF!="Leve"),CONCATENATE("R8C",'Mapa final'!#REF!),"")</f>
        <v>#REF!</v>
      </c>
      <c r="L53" s="75" t="e">
        <f>IF(AND('Mapa final'!#REF!="Muy Baja",'Mapa final'!#REF!="Leve"),CONCATENATE("R8C",'Mapa final'!#REF!),"")</f>
        <v>#REF!</v>
      </c>
      <c r="M53" s="75" t="e">
        <f>IF(AND('Mapa final'!#REF!="Muy Baja",'Mapa final'!#REF!="Leve"),CONCATENATE("R8C",'Mapa final'!#REF!),"")</f>
        <v>#REF!</v>
      </c>
      <c r="N53" s="75" t="e">
        <f>IF(AND('Mapa final'!#REF!="Muy Baja",'Mapa final'!#REF!="Leve"),CONCATENATE("R8C",'Mapa final'!#REF!),"")</f>
        <v>#REF!</v>
      </c>
      <c r="O53" s="76" t="e">
        <f>IF(AND('Mapa final'!#REF!="Muy Baja",'Mapa final'!#REF!="Leve"),CONCATENATE("R8C",'Mapa final'!#REF!),"")</f>
        <v>#REF!</v>
      </c>
      <c r="P53" s="74" t="e">
        <f>IF(AND('Mapa final'!#REF!="Muy Baja",'Mapa final'!#REF!="Menor"),CONCATENATE("R8C",'Mapa final'!#REF!),"")</f>
        <v>#REF!</v>
      </c>
      <c r="Q53" s="75" t="e">
        <f>IF(AND('Mapa final'!#REF!="Muy Baja",'Mapa final'!#REF!="Menor"),CONCATENATE("R8C",'Mapa final'!#REF!),"")</f>
        <v>#REF!</v>
      </c>
      <c r="R53" s="75" t="e">
        <f>IF(AND('Mapa final'!#REF!="Muy Baja",'Mapa final'!#REF!="Menor"),CONCATENATE("R8C",'Mapa final'!#REF!),"")</f>
        <v>#REF!</v>
      </c>
      <c r="S53" s="75" t="e">
        <f>IF(AND('Mapa final'!#REF!="Muy Baja",'Mapa final'!#REF!="Menor"),CONCATENATE("R8C",'Mapa final'!#REF!),"")</f>
        <v>#REF!</v>
      </c>
      <c r="T53" s="75" t="e">
        <f>IF(AND('Mapa final'!#REF!="Muy Baja",'Mapa final'!#REF!="Menor"),CONCATENATE("R8C",'Mapa final'!#REF!),"")</f>
        <v>#REF!</v>
      </c>
      <c r="U53" s="76" t="e">
        <f>IF(AND('Mapa final'!#REF!="Muy Baja",'Mapa final'!#REF!="Menor"),CONCATENATE("R8C",'Mapa final'!#REF!),"")</f>
        <v>#REF!</v>
      </c>
      <c r="V53" s="65" t="e">
        <f>IF(AND('Mapa final'!#REF!="Muy Baja",'Mapa final'!#REF!="Moderado"),CONCATENATE("R8C",'Mapa final'!#REF!),"")</f>
        <v>#REF!</v>
      </c>
      <c r="W53" s="66" t="e">
        <f>IF(AND('Mapa final'!#REF!="Muy Baja",'Mapa final'!#REF!="Moderado"),CONCATENATE("R8C",'Mapa final'!#REF!),"")</f>
        <v>#REF!</v>
      </c>
      <c r="X53" s="66" t="e">
        <f>IF(AND('Mapa final'!#REF!="Muy Baja",'Mapa final'!#REF!="Moderado"),CONCATENATE("R8C",'Mapa final'!#REF!),"")</f>
        <v>#REF!</v>
      </c>
      <c r="Y53" s="66" t="e">
        <f>IF(AND('Mapa final'!#REF!="Muy Baja",'Mapa final'!#REF!="Moderado"),CONCATENATE("R8C",'Mapa final'!#REF!),"")</f>
        <v>#REF!</v>
      </c>
      <c r="Z53" s="66" t="e">
        <f>IF(AND('Mapa final'!#REF!="Muy Baja",'Mapa final'!#REF!="Moderado"),CONCATENATE("R8C",'Mapa final'!#REF!),"")</f>
        <v>#REF!</v>
      </c>
      <c r="AA53" s="67" t="e">
        <f>IF(AND('Mapa final'!#REF!="Muy Baja",'Mapa final'!#REF!="Moderado"),CONCATENATE("R8C",'Mapa final'!#REF!),"")</f>
        <v>#REF!</v>
      </c>
      <c r="AB53" s="50" t="e">
        <f>IF(AND('Mapa final'!#REF!="Muy Baja",'Mapa final'!#REF!="Mayor"),CONCATENATE("R8C",'Mapa final'!#REF!),"")</f>
        <v>#REF!</v>
      </c>
      <c r="AC53" s="51" t="e">
        <f>IF(AND('Mapa final'!#REF!="Muy Baja",'Mapa final'!#REF!="Mayor"),CONCATENATE("R8C",'Mapa final'!#REF!),"")</f>
        <v>#REF!</v>
      </c>
      <c r="AD53" s="51" t="e">
        <f>IF(AND('Mapa final'!#REF!="Muy Baja",'Mapa final'!#REF!="Mayor"),CONCATENATE("R8C",'Mapa final'!#REF!),"")</f>
        <v>#REF!</v>
      </c>
      <c r="AE53" s="51" t="e">
        <f>IF(AND('Mapa final'!#REF!="Muy Baja",'Mapa final'!#REF!="Mayor"),CONCATENATE("R8C",'Mapa final'!#REF!),"")</f>
        <v>#REF!</v>
      </c>
      <c r="AF53" s="51" t="e">
        <f>IF(AND('Mapa final'!#REF!="Muy Baja",'Mapa final'!#REF!="Mayor"),CONCATENATE("R8C",'Mapa final'!#REF!),"")</f>
        <v>#REF!</v>
      </c>
      <c r="AG53" s="52" t="e">
        <f>IF(AND('Mapa final'!#REF!="Muy Baja",'Mapa final'!#REF!="Mayor"),CONCATENATE("R8C",'Mapa final'!#REF!),"")</f>
        <v>#REF!</v>
      </c>
      <c r="AH53" s="53" t="e">
        <f>IF(AND('Mapa final'!#REF!="Muy Baja",'Mapa final'!#REF!="Catastrófico"),CONCATENATE("R8C",'Mapa final'!#REF!),"")</f>
        <v>#REF!</v>
      </c>
      <c r="AI53" s="54" t="e">
        <f>IF(AND('Mapa final'!#REF!="Muy Baja",'Mapa final'!#REF!="Catastrófico"),CONCATENATE("R8C",'Mapa final'!#REF!),"")</f>
        <v>#REF!</v>
      </c>
      <c r="AJ53" s="54" t="e">
        <f>IF(AND('Mapa final'!#REF!="Muy Baja",'Mapa final'!#REF!="Catastrófico"),CONCATENATE("R8C",'Mapa final'!#REF!),"")</f>
        <v>#REF!</v>
      </c>
      <c r="AK53" s="54" t="e">
        <f>IF(AND('Mapa final'!#REF!="Muy Baja",'Mapa final'!#REF!="Catastrófico"),CONCATENATE("R8C",'Mapa final'!#REF!),"")</f>
        <v>#REF!</v>
      </c>
      <c r="AL53" s="54" t="e">
        <f>IF(AND('Mapa final'!#REF!="Muy Baja",'Mapa final'!#REF!="Catastrófico"),CONCATENATE("R8C",'Mapa final'!#REF!),"")</f>
        <v>#REF!</v>
      </c>
      <c r="AM53" s="55" t="e">
        <f>IF(AND('Mapa final'!#REF!="Muy Baja",'Mapa final'!#REF!="Catastrófico"),CONCATENATE("R8C",'Mapa final'!#REF!),"")</f>
        <v>#REF!</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4.95" customHeight="1" x14ac:dyDescent="0.3">
      <c r="A54" s="81"/>
      <c r="B54" s="236"/>
      <c r="C54" s="236"/>
      <c r="D54" s="237"/>
      <c r="E54" s="335"/>
      <c r="F54" s="334"/>
      <c r="G54" s="334"/>
      <c r="H54" s="334"/>
      <c r="I54" s="350"/>
      <c r="J54" s="74" t="e">
        <f>IF(AND('Mapa final'!#REF!="Muy Baja",'Mapa final'!#REF!="Leve"),CONCATENATE("R9C",'Mapa final'!#REF!),"")</f>
        <v>#REF!</v>
      </c>
      <c r="K54" s="75" t="e">
        <f>IF(AND('Mapa final'!#REF!="Muy Baja",'Mapa final'!#REF!="Leve"),CONCATENATE("R9C",'Mapa final'!#REF!),"")</f>
        <v>#REF!</v>
      </c>
      <c r="L54" s="75" t="e">
        <f>IF(AND('Mapa final'!#REF!="Muy Baja",'Mapa final'!#REF!="Leve"),CONCATENATE("R9C",'Mapa final'!#REF!),"")</f>
        <v>#REF!</v>
      </c>
      <c r="M54" s="75" t="e">
        <f>IF(AND('Mapa final'!#REF!="Muy Baja",'Mapa final'!#REF!="Leve"),CONCATENATE("R9C",'Mapa final'!#REF!),"")</f>
        <v>#REF!</v>
      </c>
      <c r="N54" s="75" t="e">
        <f>IF(AND('Mapa final'!#REF!="Muy Baja",'Mapa final'!#REF!="Leve"),CONCATENATE("R9C",'Mapa final'!#REF!),"")</f>
        <v>#REF!</v>
      </c>
      <c r="O54" s="76" t="e">
        <f>IF(AND('Mapa final'!#REF!="Muy Baja",'Mapa final'!#REF!="Leve"),CONCATENATE("R9C",'Mapa final'!#REF!),"")</f>
        <v>#REF!</v>
      </c>
      <c r="P54" s="74" t="e">
        <f>IF(AND('Mapa final'!#REF!="Muy Baja",'Mapa final'!#REF!="Menor"),CONCATENATE("R9C",'Mapa final'!#REF!),"")</f>
        <v>#REF!</v>
      </c>
      <c r="Q54" s="75" t="e">
        <f>IF(AND('Mapa final'!#REF!="Muy Baja",'Mapa final'!#REF!="Menor"),CONCATENATE("R9C",'Mapa final'!#REF!),"")</f>
        <v>#REF!</v>
      </c>
      <c r="R54" s="75" t="e">
        <f>IF(AND('Mapa final'!#REF!="Muy Baja",'Mapa final'!#REF!="Menor"),CONCATENATE("R9C",'Mapa final'!#REF!),"")</f>
        <v>#REF!</v>
      </c>
      <c r="S54" s="75" t="e">
        <f>IF(AND('Mapa final'!#REF!="Muy Baja",'Mapa final'!#REF!="Menor"),CONCATENATE("R9C",'Mapa final'!#REF!),"")</f>
        <v>#REF!</v>
      </c>
      <c r="T54" s="75" t="e">
        <f>IF(AND('Mapa final'!#REF!="Muy Baja",'Mapa final'!#REF!="Menor"),CONCATENATE("R9C",'Mapa final'!#REF!),"")</f>
        <v>#REF!</v>
      </c>
      <c r="U54" s="76" t="e">
        <f>IF(AND('Mapa final'!#REF!="Muy Baja",'Mapa final'!#REF!="Menor"),CONCATENATE("R9C",'Mapa final'!#REF!),"")</f>
        <v>#REF!</v>
      </c>
      <c r="V54" s="65" t="e">
        <f>IF(AND('Mapa final'!#REF!="Muy Baja",'Mapa final'!#REF!="Moderado"),CONCATENATE("R9C",'Mapa final'!#REF!),"")</f>
        <v>#REF!</v>
      </c>
      <c r="W54" s="66" t="e">
        <f>IF(AND('Mapa final'!#REF!="Muy Baja",'Mapa final'!#REF!="Moderado"),CONCATENATE("R9C",'Mapa final'!#REF!),"")</f>
        <v>#REF!</v>
      </c>
      <c r="X54" s="66" t="e">
        <f>IF(AND('Mapa final'!#REF!="Muy Baja",'Mapa final'!#REF!="Moderado"),CONCATENATE("R9C",'Mapa final'!#REF!),"")</f>
        <v>#REF!</v>
      </c>
      <c r="Y54" s="66" t="e">
        <f>IF(AND('Mapa final'!#REF!="Muy Baja",'Mapa final'!#REF!="Moderado"),CONCATENATE("R9C",'Mapa final'!#REF!),"")</f>
        <v>#REF!</v>
      </c>
      <c r="Z54" s="66" t="e">
        <f>IF(AND('Mapa final'!#REF!="Muy Baja",'Mapa final'!#REF!="Moderado"),CONCATENATE("R9C",'Mapa final'!#REF!),"")</f>
        <v>#REF!</v>
      </c>
      <c r="AA54" s="67" t="e">
        <f>IF(AND('Mapa final'!#REF!="Muy Baja",'Mapa final'!#REF!="Moderado"),CONCATENATE("R9C",'Mapa final'!#REF!),"")</f>
        <v>#REF!</v>
      </c>
      <c r="AB54" s="50" t="e">
        <f>IF(AND('Mapa final'!#REF!="Muy Baja",'Mapa final'!#REF!="Mayor"),CONCATENATE("R9C",'Mapa final'!#REF!),"")</f>
        <v>#REF!</v>
      </c>
      <c r="AC54" s="51" t="e">
        <f>IF(AND('Mapa final'!#REF!="Muy Baja",'Mapa final'!#REF!="Mayor"),CONCATENATE("R9C",'Mapa final'!#REF!),"")</f>
        <v>#REF!</v>
      </c>
      <c r="AD54" s="51" t="e">
        <f>IF(AND('Mapa final'!#REF!="Muy Baja",'Mapa final'!#REF!="Mayor"),CONCATENATE("R9C",'Mapa final'!#REF!),"")</f>
        <v>#REF!</v>
      </c>
      <c r="AE54" s="51" t="e">
        <f>IF(AND('Mapa final'!#REF!="Muy Baja",'Mapa final'!#REF!="Mayor"),CONCATENATE("R9C",'Mapa final'!#REF!),"")</f>
        <v>#REF!</v>
      </c>
      <c r="AF54" s="51" t="e">
        <f>IF(AND('Mapa final'!#REF!="Muy Baja",'Mapa final'!#REF!="Mayor"),CONCATENATE("R9C",'Mapa final'!#REF!),"")</f>
        <v>#REF!</v>
      </c>
      <c r="AG54" s="52" t="e">
        <f>IF(AND('Mapa final'!#REF!="Muy Baja",'Mapa final'!#REF!="Mayor"),CONCATENATE("R9C",'Mapa final'!#REF!),"")</f>
        <v>#REF!</v>
      </c>
      <c r="AH54" s="53" t="e">
        <f>IF(AND('Mapa final'!#REF!="Muy Baja",'Mapa final'!#REF!="Catastrófico"),CONCATENATE("R9C",'Mapa final'!#REF!),"")</f>
        <v>#REF!</v>
      </c>
      <c r="AI54" s="54" t="e">
        <f>IF(AND('Mapa final'!#REF!="Muy Baja",'Mapa final'!#REF!="Catastrófico"),CONCATENATE("R9C",'Mapa final'!#REF!),"")</f>
        <v>#REF!</v>
      </c>
      <c r="AJ54" s="54" t="e">
        <f>IF(AND('Mapa final'!#REF!="Muy Baja",'Mapa final'!#REF!="Catastrófico"),CONCATENATE("R9C",'Mapa final'!#REF!),"")</f>
        <v>#REF!</v>
      </c>
      <c r="AK54" s="54" t="e">
        <f>IF(AND('Mapa final'!#REF!="Muy Baja",'Mapa final'!#REF!="Catastrófico"),CONCATENATE("R9C",'Mapa final'!#REF!),"")</f>
        <v>#REF!</v>
      </c>
      <c r="AL54" s="54" t="e">
        <f>IF(AND('Mapa final'!#REF!="Muy Baja",'Mapa final'!#REF!="Catastrófico"),CONCATENATE("R9C",'Mapa final'!#REF!),"")</f>
        <v>#REF!</v>
      </c>
      <c r="AM54" s="55" t="e">
        <f>IF(AND('Mapa final'!#REF!="Muy Baja",'Mapa final'!#REF!="Catastrófico"),CONCATENATE("R9C",'Mapa final'!#REF!),"")</f>
        <v>#REF!</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8" customHeight="1" thickBot="1" x14ac:dyDescent="0.35">
      <c r="A55" s="81"/>
      <c r="B55" s="236"/>
      <c r="C55" s="236"/>
      <c r="D55" s="237"/>
      <c r="E55" s="336"/>
      <c r="F55" s="337"/>
      <c r="G55" s="337"/>
      <c r="H55" s="337"/>
      <c r="I55" s="351"/>
      <c r="J55" s="77" t="e">
        <f>IF(AND('Mapa final'!#REF!="Muy Baja",'Mapa final'!#REF!="Leve"),CONCATENATE("R10C",'Mapa final'!#REF!),"")</f>
        <v>#REF!</v>
      </c>
      <c r="K55" s="78" t="e">
        <f>IF(AND('Mapa final'!#REF!="Muy Baja",'Mapa final'!#REF!="Leve"),CONCATENATE("R10C",'Mapa final'!#REF!),"")</f>
        <v>#REF!</v>
      </c>
      <c r="L55" s="78" t="e">
        <f>IF(AND('Mapa final'!#REF!="Muy Baja",'Mapa final'!#REF!="Leve"),CONCATENATE("R10C",'Mapa final'!#REF!),"")</f>
        <v>#REF!</v>
      </c>
      <c r="M55" s="78" t="e">
        <f>IF(AND('Mapa final'!#REF!="Muy Baja",'Mapa final'!#REF!="Leve"),CONCATENATE("R10C",'Mapa final'!#REF!),"")</f>
        <v>#REF!</v>
      </c>
      <c r="N55" s="78" t="e">
        <f>IF(AND('Mapa final'!#REF!="Muy Baja",'Mapa final'!#REF!="Leve"),CONCATENATE("R10C",'Mapa final'!#REF!),"")</f>
        <v>#REF!</v>
      </c>
      <c r="O55" s="79" t="e">
        <f>IF(AND('Mapa final'!#REF!="Muy Baja",'Mapa final'!#REF!="Leve"),CONCATENATE("R10C",'Mapa final'!#REF!),"")</f>
        <v>#REF!</v>
      </c>
      <c r="P55" s="77" t="e">
        <f>IF(AND('Mapa final'!#REF!="Muy Baja",'Mapa final'!#REF!="Menor"),CONCATENATE("R10C",'Mapa final'!#REF!),"")</f>
        <v>#REF!</v>
      </c>
      <c r="Q55" s="78" t="e">
        <f>IF(AND('Mapa final'!#REF!="Muy Baja",'Mapa final'!#REF!="Menor"),CONCATENATE("R10C",'Mapa final'!#REF!),"")</f>
        <v>#REF!</v>
      </c>
      <c r="R55" s="78" t="e">
        <f>IF(AND('Mapa final'!#REF!="Muy Baja",'Mapa final'!#REF!="Menor"),CONCATENATE("R10C",'Mapa final'!#REF!),"")</f>
        <v>#REF!</v>
      </c>
      <c r="S55" s="78" t="e">
        <f>IF(AND('Mapa final'!#REF!="Muy Baja",'Mapa final'!#REF!="Menor"),CONCATENATE("R10C",'Mapa final'!#REF!),"")</f>
        <v>#REF!</v>
      </c>
      <c r="T55" s="78" t="e">
        <f>IF(AND('Mapa final'!#REF!="Muy Baja",'Mapa final'!#REF!="Menor"),CONCATENATE("R10C",'Mapa final'!#REF!),"")</f>
        <v>#REF!</v>
      </c>
      <c r="U55" s="79" t="e">
        <f>IF(AND('Mapa final'!#REF!="Muy Baja",'Mapa final'!#REF!="Menor"),CONCATENATE("R10C",'Mapa final'!#REF!),"")</f>
        <v>#REF!</v>
      </c>
      <c r="V55" s="68" t="e">
        <f>IF(AND('Mapa final'!#REF!="Muy Baja",'Mapa final'!#REF!="Moderado"),CONCATENATE("R10C",'Mapa final'!#REF!),"")</f>
        <v>#REF!</v>
      </c>
      <c r="W55" s="69" t="e">
        <f>IF(AND('Mapa final'!#REF!="Muy Baja",'Mapa final'!#REF!="Moderado"),CONCATENATE("R10C",'Mapa final'!#REF!),"")</f>
        <v>#REF!</v>
      </c>
      <c r="X55" s="69" t="e">
        <f>IF(AND('Mapa final'!#REF!="Muy Baja",'Mapa final'!#REF!="Moderado"),CONCATENATE("R10C",'Mapa final'!#REF!),"")</f>
        <v>#REF!</v>
      </c>
      <c r="Y55" s="69" t="e">
        <f>IF(AND('Mapa final'!#REF!="Muy Baja",'Mapa final'!#REF!="Moderado"),CONCATENATE("R10C",'Mapa final'!#REF!),"")</f>
        <v>#REF!</v>
      </c>
      <c r="Z55" s="69" t="e">
        <f>IF(AND('Mapa final'!#REF!="Muy Baja",'Mapa final'!#REF!="Moderado"),CONCATENATE("R10C",'Mapa final'!#REF!),"")</f>
        <v>#REF!</v>
      </c>
      <c r="AA55" s="70" t="e">
        <f>IF(AND('Mapa final'!#REF!="Muy Baja",'Mapa final'!#REF!="Moderado"),CONCATENATE("R10C",'Mapa final'!#REF!),"")</f>
        <v>#REF!</v>
      </c>
      <c r="AB55" s="56" t="e">
        <f>IF(AND('Mapa final'!#REF!="Muy Baja",'Mapa final'!#REF!="Mayor"),CONCATENATE("R10C",'Mapa final'!#REF!),"")</f>
        <v>#REF!</v>
      </c>
      <c r="AC55" s="57" t="e">
        <f>IF(AND('Mapa final'!#REF!="Muy Baja",'Mapa final'!#REF!="Mayor"),CONCATENATE("R10C",'Mapa final'!#REF!),"")</f>
        <v>#REF!</v>
      </c>
      <c r="AD55" s="57" t="e">
        <f>IF(AND('Mapa final'!#REF!="Muy Baja",'Mapa final'!#REF!="Mayor"),CONCATENATE("R10C",'Mapa final'!#REF!),"")</f>
        <v>#REF!</v>
      </c>
      <c r="AE55" s="57" t="e">
        <f>IF(AND('Mapa final'!#REF!="Muy Baja",'Mapa final'!#REF!="Mayor"),CONCATENATE("R10C",'Mapa final'!#REF!),"")</f>
        <v>#REF!</v>
      </c>
      <c r="AF55" s="57" t="e">
        <f>IF(AND('Mapa final'!#REF!="Muy Baja",'Mapa final'!#REF!="Mayor"),CONCATENATE("R10C",'Mapa final'!#REF!),"")</f>
        <v>#REF!</v>
      </c>
      <c r="AG55" s="58" t="e">
        <f>IF(AND('Mapa final'!#REF!="Muy Baja",'Mapa final'!#REF!="Mayor"),CONCATENATE("R10C",'Mapa final'!#REF!),"")</f>
        <v>#REF!</v>
      </c>
      <c r="AH55" s="59" t="e">
        <f>IF(AND('Mapa final'!#REF!="Muy Baja",'Mapa final'!#REF!="Catastrófico"),CONCATENATE("R10C",'Mapa final'!#REF!),"")</f>
        <v>#REF!</v>
      </c>
      <c r="AI55" s="60" t="e">
        <f>IF(AND('Mapa final'!#REF!="Muy Baja",'Mapa final'!#REF!="Catastrófico"),CONCATENATE("R10C",'Mapa final'!#REF!),"")</f>
        <v>#REF!</v>
      </c>
      <c r="AJ55" s="60" t="e">
        <f>IF(AND('Mapa final'!#REF!="Muy Baja",'Mapa final'!#REF!="Catastrófico"),CONCATENATE("R10C",'Mapa final'!#REF!),"")</f>
        <v>#REF!</v>
      </c>
      <c r="AK55" s="60" t="e">
        <f>IF(AND('Mapa final'!#REF!="Muy Baja",'Mapa final'!#REF!="Catastrófico"),CONCATENATE("R10C",'Mapa final'!#REF!),"")</f>
        <v>#REF!</v>
      </c>
      <c r="AL55" s="60" t="e">
        <f>IF(AND('Mapa final'!#REF!="Muy Baja",'Mapa final'!#REF!="Catastrófico"),CONCATENATE("R10C",'Mapa final'!#REF!),"")</f>
        <v>#REF!</v>
      </c>
      <c r="AM55" s="61" t="e">
        <f>IF(AND('Mapa final'!#REF!="Muy Baja",'Mapa final'!#REF!="Catastrófico"),CONCATENATE("R10C",'Mapa final'!#REF!),"")</f>
        <v>#REF!</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331" t="s">
        <v>104</v>
      </c>
      <c r="K56" s="332"/>
      <c r="L56" s="332"/>
      <c r="M56" s="332"/>
      <c r="N56" s="332"/>
      <c r="O56" s="349"/>
      <c r="P56" s="331" t="s">
        <v>103</v>
      </c>
      <c r="Q56" s="332"/>
      <c r="R56" s="332"/>
      <c r="S56" s="332"/>
      <c r="T56" s="332"/>
      <c r="U56" s="349"/>
      <c r="V56" s="331" t="s">
        <v>102</v>
      </c>
      <c r="W56" s="332"/>
      <c r="X56" s="332"/>
      <c r="Y56" s="332"/>
      <c r="Z56" s="332"/>
      <c r="AA56" s="349"/>
      <c r="AB56" s="331" t="s">
        <v>101</v>
      </c>
      <c r="AC56" s="370"/>
      <c r="AD56" s="332"/>
      <c r="AE56" s="332"/>
      <c r="AF56" s="332"/>
      <c r="AG56" s="349"/>
      <c r="AH56" s="331" t="s">
        <v>100</v>
      </c>
      <c r="AI56" s="332"/>
      <c r="AJ56" s="332"/>
      <c r="AK56" s="332"/>
      <c r="AL56" s="332"/>
      <c r="AM56" s="349"/>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4.95" thickBot="1" x14ac:dyDescent="0.3">
      <c r="A61" s="81"/>
      <c r="B61" s="81"/>
      <c r="C61" s="81"/>
      <c r="D61" s="81"/>
      <c r="E61" s="81"/>
      <c r="F61" s="81"/>
      <c r="G61" s="81"/>
      <c r="H61" s="81"/>
      <c r="I61" s="81"/>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4.95" customHeight="1" x14ac:dyDescent="0.25">
      <c r="A63" s="81"/>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1"/>
      <c r="AV63" s="81"/>
      <c r="AW63" s="81"/>
      <c r="AX63" s="81"/>
      <c r="AY63" s="81"/>
      <c r="AZ63" s="81"/>
      <c r="BA63" s="81"/>
      <c r="BB63" s="81"/>
      <c r="BC63" s="81"/>
      <c r="BD63" s="81"/>
      <c r="BE63" s="81"/>
      <c r="BF63" s="81"/>
      <c r="BG63" s="81"/>
      <c r="BH63" s="81"/>
    </row>
    <row r="64" spans="1:80" ht="14.95" customHeight="1" x14ac:dyDescent="0.25">
      <c r="A64" s="81"/>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8" sqref="B8"/>
    </sheetView>
  </sheetViews>
  <sheetFormatPr baseColWidth="10" defaultRowHeight="14.3" x14ac:dyDescent="0.25"/>
  <cols>
    <col min="2" max="2" width="24.125" customWidth="1"/>
    <col min="3" max="3" width="70.125" customWidth="1"/>
    <col min="4" max="4" width="29.875" customWidth="1"/>
  </cols>
  <sheetData>
    <row r="1" spans="1:37" ht="23.1" x14ac:dyDescent="0.25">
      <c r="A1" s="81"/>
      <c r="B1" s="371" t="s">
        <v>53</v>
      </c>
      <c r="C1" s="371"/>
      <c r="D1" s="371"/>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4.45" x14ac:dyDescent="0.25">
      <c r="A3" s="81"/>
      <c r="B3" s="9"/>
      <c r="C3" s="10" t="s">
        <v>50</v>
      </c>
      <c r="D3" s="10" t="s">
        <v>3</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48.9" x14ac:dyDescent="0.25">
      <c r="A4" s="81"/>
      <c r="B4" s="11" t="s">
        <v>49</v>
      </c>
      <c r="C4" s="12" t="s">
        <v>205</v>
      </c>
      <c r="D4" s="13">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48.9" x14ac:dyDescent="0.25">
      <c r="A5" s="81"/>
      <c r="B5" s="14" t="s">
        <v>51</v>
      </c>
      <c r="C5" s="15" t="s">
        <v>206</v>
      </c>
      <c r="D5" s="16">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48.9" x14ac:dyDescent="0.25">
      <c r="A6" s="81"/>
      <c r="B6" s="17" t="s">
        <v>99</v>
      </c>
      <c r="C6" s="15" t="s">
        <v>207</v>
      </c>
      <c r="D6" s="16">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3.400000000000006" x14ac:dyDescent="0.25">
      <c r="A7" s="81"/>
      <c r="B7" s="18" t="s">
        <v>5</v>
      </c>
      <c r="C7" s="15" t="s">
        <v>208</v>
      </c>
      <c r="D7" s="16">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48.9" x14ac:dyDescent="0.25">
      <c r="A8" s="81"/>
      <c r="B8" s="19" t="s">
        <v>52</v>
      </c>
      <c r="C8" s="15" t="s">
        <v>209</v>
      </c>
      <c r="D8" s="16">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5"/>
      <c r="C9" s="105"/>
      <c r="D9" s="10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x14ac:dyDescent="0.25">
      <c r="A10" s="81"/>
      <c r="B10" s="106"/>
      <c r="C10" s="105"/>
      <c r="D10" s="105"/>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5"/>
      <c r="C11" s="105"/>
      <c r="D11" s="105"/>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5"/>
      <c r="C12" s="105"/>
      <c r="D12" s="105"/>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5"/>
      <c r="C13" s="105"/>
      <c r="D13" s="105"/>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5"/>
      <c r="C14" s="105"/>
      <c r="D14" s="105"/>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5"/>
      <c r="C15" s="105"/>
      <c r="D15" s="105"/>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5"/>
      <c r="C16" s="105"/>
      <c r="D16" s="105"/>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5"/>
      <c r="C17" s="105"/>
      <c r="D17" s="105"/>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5"/>
      <c r="C18" s="105"/>
      <c r="D18" s="105"/>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A210" sqref="A210"/>
    </sheetView>
  </sheetViews>
  <sheetFormatPr baseColWidth="10" defaultRowHeight="14.3" x14ac:dyDescent="0.25"/>
  <cols>
    <col min="2" max="2" width="40.375" customWidth="1"/>
    <col min="3" max="3" width="74.875" customWidth="1"/>
    <col min="4" max="4" width="126.375" bestFit="1" customWidth="1"/>
    <col min="5" max="5" width="12.375" bestFit="1" customWidth="1"/>
    <col min="6" max="6" width="144.75" bestFit="1" customWidth="1"/>
    <col min="7" max="7" width="47.125" bestFit="1" customWidth="1"/>
    <col min="8" max="8" width="125.125" bestFit="1" customWidth="1"/>
    <col min="9" max="9" width="146.25" bestFit="1" customWidth="1"/>
    <col min="10" max="10" width="52.125" bestFit="1" customWidth="1"/>
    <col min="11" max="11" width="147.375" bestFit="1" customWidth="1"/>
    <col min="12" max="12" width="16.375" bestFit="1" customWidth="1"/>
  </cols>
  <sheetData>
    <row r="1" spans="1:21" ht="32.6" x14ac:dyDescent="0.25">
      <c r="A1" s="81"/>
      <c r="B1" s="372" t="s">
        <v>61</v>
      </c>
      <c r="C1" s="372"/>
      <c r="D1" s="372"/>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6" x14ac:dyDescent="0.25">
      <c r="A3" s="81"/>
      <c r="B3" s="102"/>
      <c r="C3" s="34" t="s">
        <v>54</v>
      </c>
      <c r="D3" s="34" t="s">
        <v>55</v>
      </c>
      <c r="E3" s="81"/>
      <c r="F3" s="81"/>
      <c r="G3" s="81"/>
      <c r="H3" s="81"/>
      <c r="I3" s="81"/>
      <c r="J3" s="81"/>
      <c r="K3" s="81"/>
      <c r="L3" s="81"/>
      <c r="M3" s="81"/>
      <c r="N3" s="81"/>
      <c r="O3" s="81"/>
      <c r="P3" s="81"/>
      <c r="Q3" s="81"/>
      <c r="R3" s="81"/>
      <c r="S3" s="81"/>
      <c r="T3" s="81"/>
      <c r="U3" s="81"/>
    </row>
    <row r="4" spans="1:21" ht="32.6" x14ac:dyDescent="0.25">
      <c r="A4" s="101" t="s">
        <v>80</v>
      </c>
      <c r="B4" s="37" t="s">
        <v>98</v>
      </c>
      <c r="C4" s="42" t="s">
        <v>140</v>
      </c>
      <c r="D4" s="35" t="s">
        <v>94</v>
      </c>
      <c r="E4" s="81"/>
      <c r="F4" s="81"/>
      <c r="G4" s="81"/>
      <c r="H4" s="81"/>
      <c r="I4" s="81"/>
      <c r="J4" s="81"/>
      <c r="K4" s="81"/>
      <c r="L4" s="81"/>
      <c r="M4" s="81"/>
      <c r="N4" s="81"/>
      <c r="O4" s="81"/>
      <c r="P4" s="81"/>
      <c r="Q4" s="81"/>
      <c r="R4" s="81"/>
      <c r="S4" s="81"/>
      <c r="T4" s="81"/>
      <c r="U4" s="81"/>
    </row>
    <row r="5" spans="1:21" ht="97.85" x14ac:dyDescent="0.25">
      <c r="A5" s="101" t="s">
        <v>81</v>
      </c>
      <c r="B5" s="38" t="s">
        <v>57</v>
      </c>
      <c r="C5" s="43" t="s">
        <v>90</v>
      </c>
      <c r="D5" s="36" t="s">
        <v>95</v>
      </c>
      <c r="E5" s="81"/>
      <c r="F5" s="81"/>
      <c r="G5" s="81"/>
      <c r="H5" s="81"/>
      <c r="I5" s="81"/>
      <c r="J5" s="81"/>
      <c r="K5" s="81"/>
      <c r="L5" s="81"/>
      <c r="M5" s="81"/>
      <c r="N5" s="81"/>
      <c r="O5" s="81"/>
      <c r="P5" s="81"/>
      <c r="Q5" s="81"/>
      <c r="R5" s="81"/>
      <c r="S5" s="81"/>
      <c r="T5" s="81"/>
      <c r="U5" s="81"/>
    </row>
    <row r="6" spans="1:21" ht="65.25" x14ac:dyDescent="0.25">
      <c r="A6" s="101" t="s">
        <v>78</v>
      </c>
      <c r="B6" s="39" t="s">
        <v>58</v>
      </c>
      <c r="C6" s="43" t="s">
        <v>91</v>
      </c>
      <c r="D6" s="36" t="s">
        <v>97</v>
      </c>
      <c r="E6" s="81"/>
      <c r="F6" s="81"/>
      <c r="G6" s="81"/>
      <c r="H6" s="81"/>
      <c r="I6" s="81"/>
      <c r="J6" s="81"/>
      <c r="K6" s="81"/>
      <c r="L6" s="81"/>
      <c r="M6" s="81"/>
      <c r="N6" s="81"/>
      <c r="O6" s="81"/>
      <c r="P6" s="81"/>
      <c r="Q6" s="81"/>
      <c r="R6" s="81"/>
      <c r="S6" s="81"/>
      <c r="T6" s="81"/>
      <c r="U6" s="81"/>
    </row>
    <row r="7" spans="1:21" ht="97.85" x14ac:dyDescent="0.25">
      <c r="A7" s="101" t="s">
        <v>6</v>
      </c>
      <c r="B7" s="40" t="s">
        <v>59</v>
      </c>
      <c r="C7" s="43" t="s">
        <v>92</v>
      </c>
      <c r="D7" s="36" t="s">
        <v>96</v>
      </c>
      <c r="E7" s="81"/>
      <c r="F7" s="81"/>
      <c r="G7" s="81"/>
      <c r="H7" s="81"/>
      <c r="I7" s="81"/>
      <c r="J7" s="81"/>
      <c r="K7" s="81"/>
      <c r="L7" s="81"/>
      <c r="M7" s="81"/>
      <c r="N7" s="81"/>
      <c r="O7" s="81"/>
      <c r="P7" s="81"/>
      <c r="Q7" s="81"/>
      <c r="R7" s="81"/>
      <c r="S7" s="81"/>
      <c r="T7" s="81"/>
      <c r="U7" s="81"/>
    </row>
    <row r="8" spans="1:21" ht="65.25" x14ac:dyDescent="0.25">
      <c r="A8" s="101" t="s">
        <v>82</v>
      </c>
      <c r="B8" s="41" t="s">
        <v>60</v>
      </c>
      <c r="C8" s="43" t="s">
        <v>93</v>
      </c>
      <c r="D8" s="36" t="s">
        <v>110</v>
      </c>
      <c r="E8" s="81"/>
      <c r="F8" s="81"/>
      <c r="G8" s="81"/>
      <c r="H8" s="81"/>
      <c r="I8" s="81"/>
      <c r="J8" s="81"/>
      <c r="K8" s="81"/>
      <c r="L8" s="81"/>
      <c r="M8" s="81"/>
      <c r="N8" s="81"/>
      <c r="O8" s="81"/>
      <c r="P8" s="81"/>
      <c r="Q8" s="81"/>
      <c r="R8" s="81"/>
      <c r="S8" s="81"/>
      <c r="T8" s="81"/>
      <c r="U8" s="81"/>
    </row>
    <row r="9" spans="1:21" ht="21.1" x14ac:dyDescent="0.25">
      <c r="A9" s="101"/>
      <c r="B9" s="101"/>
      <c r="C9" s="103"/>
      <c r="D9" s="103"/>
      <c r="E9" s="81"/>
      <c r="F9" s="81"/>
      <c r="G9" s="81"/>
      <c r="H9" s="81"/>
      <c r="I9" s="81"/>
      <c r="J9" s="81"/>
      <c r="K9" s="81"/>
      <c r="L9" s="81"/>
      <c r="M9" s="81"/>
      <c r="N9" s="81"/>
      <c r="O9" s="81"/>
      <c r="P9" s="81"/>
      <c r="Q9" s="81"/>
      <c r="R9" s="81"/>
      <c r="S9" s="81"/>
      <c r="T9" s="81"/>
      <c r="U9" s="81"/>
    </row>
    <row r="10" spans="1:21" x14ac:dyDescent="0.25">
      <c r="A10" s="101"/>
      <c r="B10" s="104"/>
      <c r="C10" s="104"/>
      <c r="D10" s="104"/>
      <c r="E10" s="81"/>
      <c r="F10" s="81"/>
      <c r="G10" s="81"/>
      <c r="H10" s="81"/>
      <c r="I10" s="81"/>
      <c r="J10" s="81"/>
      <c r="K10" s="81"/>
      <c r="L10" s="81"/>
      <c r="M10" s="81"/>
      <c r="N10" s="81"/>
      <c r="O10" s="81"/>
      <c r="P10" s="81"/>
      <c r="Q10" s="81"/>
      <c r="R10" s="81"/>
      <c r="S10" s="81"/>
      <c r="T10" s="81"/>
      <c r="U10" s="81"/>
    </row>
    <row r="11" spans="1:21" x14ac:dyDescent="0.25">
      <c r="A11" s="101"/>
      <c r="B11" s="101" t="s">
        <v>88</v>
      </c>
      <c r="C11" s="101" t="s">
        <v>128</v>
      </c>
      <c r="D11" s="101" t="s">
        <v>135</v>
      </c>
      <c r="E11" s="81"/>
      <c r="F11" s="81"/>
      <c r="G11" s="81"/>
      <c r="H11" s="81"/>
      <c r="I11" s="81"/>
      <c r="J11" s="81"/>
      <c r="K11" s="81"/>
      <c r="L11" s="81"/>
      <c r="M11" s="81"/>
      <c r="N11" s="81"/>
      <c r="O11" s="81"/>
      <c r="P11" s="81"/>
      <c r="Q11" s="81"/>
      <c r="R11" s="81"/>
      <c r="S11" s="81"/>
      <c r="T11" s="81"/>
      <c r="U11" s="81"/>
    </row>
    <row r="12" spans="1:21" x14ac:dyDescent="0.25">
      <c r="A12" s="101"/>
      <c r="B12" s="101" t="s">
        <v>86</v>
      </c>
      <c r="C12" s="101" t="s">
        <v>132</v>
      </c>
      <c r="D12" s="101" t="s">
        <v>136</v>
      </c>
      <c r="E12" s="81"/>
      <c r="F12" s="81"/>
      <c r="G12" s="81"/>
      <c r="H12" s="81"/>
      <c r="I12" s="81"/>
      <c r="J12" s="81"/>
      <c r="K12" s="81"/>
      <c r="L12" s="81"/>
      <c r="M12" s="81"/>
      <c r="N12" s="81"/>
      <c r="O12" s="81"/>
      <c r="P12" s="81"/>
      <c r="Q12" s="81"/>
      <c r="R12" s="81"/>
      <c r="S12" s="81"/>
      <c r="T12" s="81"/>
      <c r="U12" s="81"/>
    </row>
    <row r="13" spans="1:21" x14ac:dyDescent="0.25">
      <c r="A13" s="101"/>
      <c r="B13" s="101"/>
      <c r="C13" s="101" t="s">
        <v>131</v>
      </c>
      <c r="D13" s="101" t="s">
        <v>137</v>
      </c>
      <c r="E13" s="81"/>
      <c r="F13" s="81"/>
      <c r="G13" s="81"/>
      <c r="H13" s="81"/>
      <c r="I13" s="81"/>
      <c r="J13" s="81"/>
      <c r="K13" s="81"/>
      <c r="L13" s="81"/>
      <c r="M13" s="81"/>
      <c r="N13" s="81"/>
      <c r="O13" s="81"/>
      <c r="P13" s="81"/>
      <c r="Q13" s="81"/>
      <c r="R13" s="81"/>
      <c r="S13" s="81"/>
      <c r="T13" s="81"/>
      <c r="U13" s="81"/>
    </row>
    <row r="14" spans="1:21" x14ac:dyDescent="0.25">
      <c r="A14" s="101"/>
      <c r="B14" s="101"/>
      <c r="C14" s="101" t="s">
        <v>133</v>
      </c>
      <c r="D14" s="101" t="s">
        <v>138</v>
      </c>
      <c r="E14" s="81"/>
      <c r="F14" s="81"/>
      <c r="G14" s="81"/>
      <c r="H14" s="81"/>
      <c r="I14" s="81"/>
      <c r="J14" s="81"/>
      <c r="K14" s="81"/>
      <c r="L14" s="81"/>
      <c r="M14" s="81"/>
      <c r="N14" s="81"/>
      <c r="O14" s="81"/>
      <c r="P14" s="81"/>
      <c r="Q14" s="81"/>
      <c r="R14" s="81"/>
      <c r="S14" s="81"/>
      <c r="T14" s="81"/>
      <c r="U14" s="81"/>
    </row>
    <row r="15" spans="1:21" x14ac:dyDescent="0.25">
      <c r="A15" s="101"/>
      <c r="B15" s="101"/>
      <c r="C15" s="101" t="s">
        <v>134</v>
      </c>
      <c r="D15" s="101" t="s">
        <v>139</v>
      </c>
      <c r="E15" s="81"/>
      <c r="F15" s="81"/>
      <c r="G15" s="81"/>
      <c r="H15" s="81"/>
      <c r="I15" s="81"/>
      <c r="J15" s="81"/>
      <c r="K15" s="81"/>
      <c r="L15" s="81"/>
      <c r="M15" s="81"/>
      <c r="N15" s="81"/>
      <c r="O15" s="81"/>
      <c r="P15" s="81"/>
      <c r="Q15" s="81"/>
      <c r="R15" s="81"/>
      <c r="S15" s="81"/>
      <c r="T15" s="81"/>
      <c r="U15" s="81"/>
    </row>
    <row r="16" spans="1:21" x14ac:dyDescent="0.25">
      <c r="A16" s="101"/>
      <c r="B16" s="101"/>
      <c r="C16" s="101"/>
      <c r="D16" s="101"/>
      <c r="E16" s="81"/>
      <c r="F16" s="81"/>
      <c r="G16" s="81"/>
      <c r="H16" s="81"/>
      <c r="I16" s="81"/>
      <c r="J16" s="81"/>
      <c r="K16" s="81"/>
      <c r="L16" s="81"/>
      <c r="M16" s="81"/>
      <c r="N16" s="81"/>
      <c r="O16" s="81"/>
    </row>
    <row r="17" spans="1:15" x14ac:dyDescent="0.25">
      <c r="A17" s="101"/>
      <c r="B17" s="101"/>
      <c r="C17" s="101"/>
      <c r="D17" s="101"/>
      <c r="E17" s="81"/>
      <c r="F17" s="81"/>
      <c r="G17" s="81"/>
      <c r="H17" s="81"/>
      <c r="I17" s="81"/>
      <c r="J17" s="81"/>
      <c r="K17" s="81"/>
      <c r="L17" s="81"/>
      <c r="M17" s="81"/>
      <c r="N17" s="81"/>
      <c r="O17" s="81"/>
    </row>
    <row r="18" spans="1:15" x14ac:dyDescent="0.25">
      <c r="A18" s="101"/>
      <c r="B18" s="105"/>
      <c r="C18" s="105"/>
      <c r="D18" s="105"/>
      <c r="E18" s="81"/>
      <c r="F18" s="81"/>
      <c r="G18" s="81"/>
      <c r="H18" s="81"/>
      <c r="I18" s="81"/>
      <c r="J18" s="81"/>
      <c r="K18" s="81"/>
      <c r="L18" s="81"/>
      <c r="M18" s="81"/>
      <c r="N18" s="81"/>
      <c r="O18" s="81"/>
    </row>
    <row r="19" spans="1:15" x14ac:dyDescent="0.25">
      <c r="A19" s="101"/>
      <c r="B19" s="105"/>
      <c r="C19" s="105"/>
      <c r="D19" s="105"/>
      <c r="E19" s="81"/>
      <c r="F19" s="81"/>
      <c r="G19" s="81"/>
      <c r="H19" s="81"/>
      <c r="I19" s="81"/>
      <c r="J19" s="81"/>
      <c r="K19" s="81"/>
      <c r="L19" s="81"/>
      <c r="M19" s="81"/>
      <c r="N19" s="81"/>
      <c r="O19" s="81"/>
    </row>
    <row r="20" spans="1:15" x14ac:dyDescent="0.25">
      <c r="A20" s="101"/>
      <c r="B20" s="105"/>
      <c r="C20" s="105"/>
      <c r="D20" s="105"/>
      <c r="E20" s="81"/>
      <c r="F20" s="81"/>
      <c r="G20" s="81"/>
      <c r="H20" s="81"/>
      <c r="I20" s="81"/>
      <c r="J20" s="81"/>
      <c r="K20" s="81"/>
      <c r="L20" s="81"/>
      <c r="M20" s="81"/>
      <c r="N20" s="81"/>
      <c r="O20" s="81"/>
    </row>
    <row r="21" spans="1:15" x14ac:dyDescent="0.25">
      <c r="A21" s="101"/>
      <c r="B21" s="105"/>
      <c r="C21" s="105"/>
      <c r="D21" s="105"/>
      <c r="E21" s="81"/>
      <c r="F21" s="81"/>
      <c r="G21" s="81"/>
      <c r="H21" s="81"/>
      <c r="I21" s="81"/>
      <c r="J21" s="81"/>
      <c r="K21" s="81"/>
      <c r="L21" s="81"/>
      <c r="M21" s="81"/>
      <c r="N21" s="81"/>
      <c r="O21" s="81"/>
    </row>
    <row r="22" spans="1:15" ht="21.1" x14ac:dyDescent="0.25">
      <c r="A22" s="101"/>
      <c r="B22" s="101"/>
      <c r="C22" s="103"/>
      <c r="D22" s="103"/>
      <c r="E22" s="81"/>
      <c r="F22" s="81"/>
      <c r="G22" s="81"/>
      <c r="H22" s="81"/>
      <c r="I22" s="81"/>
      <c r="J22" s="81"/>
      <c r="K22" s="81"/>
      <c r="L22" s="81"/>
      <c r="M22" s="81"/>
      <c r="N22" s="81"/>
      <c r="O22" s="81"/>
    </row>
    <row r="23" spans="1:15" ht="21.1" x14ac:dyDescent="0.25">
      <c r="A23" s="101"/>
      <c r="B23" s="101"/>
      <c r="C23" s="103"/>
      <c r="D23" s="103"/>
      <c r="E23" s="81"/>
      <c r="F23" s="81"/>
      <c r="G23" s="81"/>
      <c r="H23" s="81"/>
      <c r="I23" s="81"/>
      <c r="J23" s="81"/>
      <c r="K23" s="81"/>
      <c r="L23" s="81"/>
      <c r="M23" s="81"/>
      <c r="N23" s="81"/>
      <c r="O23" s="81"/>
    </row>
    <row r="24" spans="1:15" ht="21.1" x14ac:dyDescent="0.25">
      <c r="A24" s="101"/>
      <c r="B24" s="101"/>
      <c r="C24" s="103"/>
      <c r="D24" s="103"/>
      <c r="E24" s="81"/>
      <c r="F24" s="81"/>
      <c r="G24" s="81"/>
      <c r="H24" s="81"/>
      <c r="I24" s="81"/>
      <c r="J24" s="81"/>
      <c r="K24" s="81"/>
      <c r="L24" s="81"/>
      <c r="M24" s="81"/>
      <c r="N24" s="81"/>
      <c r="O24" s="81"/>
    </row>
    <row r="25" spans="1:15" ht="21.1" x14ac:dyDescent="0.25">
      <c r="A25" s="101"/>
      <c r="B25" s="101"/>
      <c r="C25" s="103"/>
      <c r="D25" s="103"/>
      <c r="E25" s="81"/>
      <c r="F25" s="81"/>
      <c r="G25" s="81"/>
      <c r="H25" s="81"/>
      <c r="I25" s="81"/>
      <c r="J25" s="81"/>
      <c r="K25" s="81"/>
      <c r="L25" s="81"/>
      <c r="M25" s="81"/>
      <c r="N25" s="81"/>
      <c r="O25" s="81"/>
    </row>
    <row r="26" spans="1:15" ht="21.1" x14ac:dyDescent="0.25">
      <c r="A26" s="101"/>
      <c r="B26" s="101"/>
      <c r="C26" s="103"/>
      <c r="D26" s="103"/>
      <c r="E26" s="81"/>
      <c r="F26" s="81"/>
      <c r="G26" s="81"/>
      <c r="H26" s="81"/>
      <c r="I26" s="81"/>
      <c r="J26" s="81"/>
      <c r="K26" s="81"/>
      <c r="L26" s="81"/>
      <c r="M26" s="81"/>
      <c r="N26" s="81"/>
      <c r="O26" s="81"/>
    </row>
    <row r="27" spans="1:15" ht="21.1" x14ac:dyDescent="0.25">
      <c r="A27" s="101"/>
      <c r="B27" s="101"/>
      <c r="C27" s="103"/>
      <c r="D27" s="103"/>
      <c r="E27" s="81"/>
      <c r="F27" s="81"/>
      <c r="G27" s="81"/>
      <c r="H27" s="81"/>
      <c r="I27" s="81"/>
      <c r="J27" s="81"/>
      <c r="K27" s="81"/>
      <c r="L27" s="81"/>
      <c r="M27" s="81"/>
      <c r="N27" s="81"/>
      <c r="O27" s="81"/>
    </row>
    <row r="28" spans="1:15" ht="21.1" x14ac:dyDescent="0.25">
      <c r="A28" s="101"/>
      <c r="B28" s="101"/>
      <c r="C28" s="103"/>
      <c r="D28" s="103"/>
      <c r="E28" s="81"/>
      <c r="F28" s="81"/>
      <c r="G28" s="81"/>
      <c r="H28" s="81"/>
      <c r="I28" s="81"/>
      <c r="J28" s="81"/>
      <c r="K28" s="81"/>
      <c r="L28" s="81"/>
      <c r="M28" s="81"/>
      <c r="N28" s="81"/>
      <c r="O28" s="81"/>
    </row>
    <row r="29" spans="1:15" ht="21.1" x14ac:dyDescent="0.25">
      <c r="A29" s="101"/>
      <c r="B29" s="101"/>
      <c r="C29" s="103"/>
      <c r="D29" s="103"/>
      <c r="E29" s="81"/>
      <c r="F29" s="81"/>
      <c r="G29" s="81"/>
      <c r="H29" s="81"/>
      <c r="I29" s="81"/>
      <c r="J29" s="81"/>
      <c r="K29" s="81"/>
      <c r="L29" s="81"/>
      <c r="M29" s="81"/>
      <c r="N29" s="81"/>
      <c r="O29" s="81"/>
    </row>
    <row r="30" spans="1:15" ht="21.1" x14ac:dyDescent="0.25">
      <c r="A30" s="101"/>
      <c r="B30" s="101"/>
      <c r="C30" s="103"/>
      <c r="D30" s="103"/>
      <c r="E30" s="81"/>
      <c r="F30" s="81"/>
      <c r="G30" s="81"/>
      <c r="H30" s="81"/>
      <c r="I30" s="81"/>
      <c r="J30" s="81"/>
      <c r="K30" s="81"/>
      <c r="L30" s="81"/>
      <c r="M30" s="81"/>
      <c r="N30" s="81"/>
      <c r="O30" s="81"/>
    </row>
    <row r="31" spans="1:15" ht="21.1" x14ac:dyDescent="0.25">
      <c r="A31" s="101"/>
      <c r="B31" s="101"/>
      <c r="C31" s="103"/>
      <c r="D31" s="103"/>
      <c r="E31" s="81"/>
      <c r="F31" s="81"/>
      <c r="G31" s="81"/>
      <c r="H31" s="81"/>
      <c r="I31" s="81"/>
      <c r="J31" s="81"/>
      <c r="K31" s="81"/>
      <c r="L31" s="81"/>
      <c r="M31" s="81"/>
      <c r="N31" s="81"/>
      <c r="O31" s="81"/>
    </row>
    <row r="32" spans="1:15" ht="21.1" x14ac:dyDescent="0.25">
      <c r="A32" s="101"/>
      <c r="B32" s="101"/>
      <c r="C32" s="103"/>
      <c r="D32" s="103"/>
      <c r="E32" s="81"/>
      <c r="F32" s="81"/>
      <c r="G32" s="81"/>
      <c r="H32" s="81"/>
      <c r="I32" s="81"/>
      <c r="J32" s="81"/>
      <c r="K32" s="81"/>
      <c r="L32" s="81"/>
      <c r="M32" s="81"/>
      <c r="N32" s="81"/>
      <c r="O32" s="81"/>
    </row>
    <row r="33" spans="1:15" ht="21.1" x14ac:dyDescent="0.25">
      <c r="A33" s="101"/>
      <c r="B33" s="101"/>
      <c r="C33" s="103"/>
      <c r="D33" s="103"/>
      <c r="E33" s="81"/>
      <c r="F33" s="81"/>
      <c r="G33" s="81"/>
      <c r="H33" s="81"/>
      <c r="I33" s="81"/>
      <c r="J33" s="81"/>
      <c r="K33" s="81"/>
      <c r="L33" s="81"/>
      <c r="M33" s="81"/>
      <c r="N33" s="81"/>
      <c r="O33" s="81"/>
    </row>
    <row r="34" spans="1:15" ht="21.1" x14ac:dyDescent="0.25">
      <c r="A34" s="101"/>
      <c r="B34" s="101"/>
      <c r="C34" s="103"/>
      <c r="D34" s="103"/>
      <c r="E34" s="81"/>
      <c r="F34" s="81"/>
      <c r="G34" s="81"/>
      <c r="H34" s="81"/>
      <c r="I34" s="81"/>
      <c r="J34" s="81"/>
      <c r="K34" s="81"/>
      <c r="L34" s="81"/>
      <c r="M34" s="81"/>
      <c r="N34" s="81"/>
      <c r="O34" s="81"/>
    </row>
    <row r="35" spans="1:15" ht="21.1" x14ac:dyDescent="0.25">
      <c r="A35" s="101"/>
      <c r="B35" s="101"/>
      <c r="C35" s="103"/>
      <c r="D35" s="103"/>
      <c r="E35" s="81"/>
      <c r="F35" s="81"/>
      <c r="G35" s="81"/>
      <c r="H35" s="81"/>
      <c r="I35" s="81"/>
      <c r="J35" s="81"/>
      <c r="K35" s="81"/>
      <c r="L35" s="81"/>
      <c r="M35" s="81"/>
      <c r="N35" s="81"/>
      <c r="O35" s="81"/>
    </row>
    <row r="36" spans="1:15" ht="21.1" x14ac:dyDescent="0.25">
      <c r="A36" s="101"/>
      <c r="B36" s="101"/>
      <c r="C36" s="103"/>
      <c r="D36" s="103"/>
      <c r="E36" s="81"/>
      <c r="F36" s="81"/>
      <c r="G36" s="81"/>
      <c r="H36" s="81"/>
      <c r="I36" s="81"/>
      <c r="J36" s="81"/>
      <c r="K36" s="81"/>
      <c r="L36" s="81"/>
      <c r="M36" s="81"/>
      <c r="N36" s="81"/>
      <c r="O36" s="81"/>
    </row>
    <row r="37" spans="1:15" ht="21.1" x14ac:dyDescent="0.25">
      <c r="A37" s="101"/>
      <c r="B37" s="101"/>
      <c r="C37" s="103"/>
      <c r="D37" s="103"/>
      <c r="E37" s="81"/>
      <c r="F37" s="81"/>
      <c r="G37" s="81"/>
      <c r="H37" s="81"/>
      <c r="I37" s="81"/>
      <c r="J37" s="81"/>
      <c r="K37" s="81"/>
      <c r="L37" s="81"/>
      <c r="M37" s="81"/>
      <c r="N37" s="81"/>
      <c r="O37" s="81"/>
    </row>
    <row r="38" spans="1:15" ht="21.1" x14ac:dyDescent="0.25">
      <c r="A38" s="101"/>
      <c r="B38" s="101"/>
      <c r="C38" s="103"/>
      <c r="D38" s="103"/>
      <c r="E38" s="81"/>
      <c r="F38" s="81"/>
      <c r="G38" s="81"/>
      <c r="H38" s="81"/>
      <c r="I38" s="81"/>
      <c r="J38" s="81"/>
      <c r="K38" s="81"/>
      <c r="L38" s="81"/>
      <c r="M38" s="81"/>
      <c r="N38" s="81"/>
      <c r="O38" s="81"/>
    </row>
    <row r="39" spans="1:15" ht="21.1" x14ac:dyDescent="0.25">
      <c r="A39" s="101"/>
      <c r="B39" s="101"/>
      <c r="C39" s="103"/>
      <c r="D39" s="103"/>
      <c r="E39" s="81"/>
      <c r="F39" s="81"/>
      <c r="G39" s="81"/>
      <c r="H39" s="81"/>
      <c r="I39" s="81"/>
      <c r="J39" s="81"/>
      <c r="K39" s="81"/>
      <c r="L39" s="81"/>
      <c r="M39" s="81"/>
      <c r="N39" s="81"/>
      <c r="O39" s="81"/>
    </row>
    <row r="40" spans="1:15" ht="21.1" x14ac:dyDescent="0.25">
      <c r="A40" s="101"/>
      <c r="B40" s="101"/>
      <c r="C40" s="103"/>
      <c r="D40" s="103"/>
      <c r="E40" s="81"/>
      <c r="F40" s="81"/>
      <c r="G40" s="81"/>
      <c r="H40" s="81"/>
      <c r="I40" s="81"/>
      <c r="J40" s="81"/>
      <c r="K40" s="81"/>
      <c r="L40" s="81"/>
      <c r="M40" s="81"/>
      <c r="N40" s="81"/>
      <c r="O40" s="81"/>
    </row>
    <row r="41" spans="1:15" ht="21.1" x14ac:dyDescent="0.25">
      <c r="A41" s="101"/>
      <c r="B41" s="101"/>
      <c r="C41" s="103"/>
      <c r="D41" s="103"/>
      <c r="E41" s="81"/>
      <c r="F41" s="81"/>
      <c r="G41" s="81"/>
      <c r="H41" s="81"/>
      <c r="I41" s="81"/>
      <c r="J41" s="81"/>
      <c r="K41" s="81"/>
      <c r="L41" s="81"/>
      <c r="M41" s="81"/>
      <c r="N41" s="81"/>
      <c r="O41" s="81"/>
    </row>
    <row r="42" spans="1:15" ht="21.1" x14ac:dyDescent="0.25">
      <c r="A42" s="101"/>
      <c r="B42" s="101"/>
      <c r="C42" s="103"/>
      <c r="D42" s="103"/>
      <c r="E42" s="81"/>
      <c r="F42" s="81"/>
      <c r="G42" s="81"/>
      <c r="H42" s="81"/>
      <c r="I42" s="81"/>
      <c r="J42" s="81"/>
      <c r="K42" s="81"/>
      <c r="L42" s="81"/>
      <c r="M42" s="81"/>
      <c r="N42" s="81"/>
      <c r="O42" s="81"/>
    </row>
    <row r="43" spans="1:15" ht="21.1" x14ac:dyDescent="0.25">
      <c r="A43" s="101"/>
      <c r="B43" s="101"/>
      <c r="C43" s="103"/>
      <c r="D43" s="103"/>
      <c r="E43" s="81"/>
      <c r="F43" s="81"/>
      <c r="G43" s="81"/>
      <c r="H43" s="81"/>
      <c r="I43" s="81"/>
      <c r="J43" s="81"/>
      <c r="K43" s="81"/>
      <c r="L43" s="81"/>
      <c r="M43" s="81"/>
      <c r="N43" s="81"/>
      <c r="O43" s="81"/>
    </row>
    <row r="44" spans="1:15" ht="21.1" x14ac:dyDescent="0.25">
      <c r="A44" s="101"/>
      <c r="B44" s="101"/>
      <c r="C44" s="103"/>
      <c r="D44" s="103"/>
      <c r="E44" s="81"/>
      <c r="F44" s="81"/>
      <c r="G44" s="81"/>
      <c r="H44" s="81"/>
      <c r="I44" s="81"/>
      <c r="J44" s="81"/>
      <c r="K44" s="81"/>
      <c r="L44" s="81"/>
      <c r="M44" s="81"/>
      <c r="N44" s="81"/>
      <c r="O44" s="81"/>
    </row>
    <row r="45" spans="1:15" ht="21.1" x14ac:dyDescent="0.25">
      <c r="A45" s="101"/>
      <c r="B45" s="101"/>
      <c r="C45" s="103"/>
      <c r="D45" s="103"/>
      <c r="E45" s="81"/>
      <c r="F45" s="81"/>
      <c r="G45" s="81"/>
      <c r="H45" s="81"/>
      <c r="I45" s="81"/>
      <c r="J45" s="81"/>
      <c r="K45" s="81"/>
      <c r="L45" s="81"/>
      <c r="M45" s="81"/>
      <c r="N45" s="81"/>
      <c r="O45" s="81"/>
    </row>
    <row r="46" spans="1:15" ht="21.1" x14ac:dyDescent="0.25">
      <c r="A46" s="101"/>
      <c r="B46" s="101"/>
      <c r="C46" s="103"/>
      <c r="D46" s="103"/>
      <c r="E46" s="81"/>
      <c r="F46" s="81"/>
      <c r="G46" s="81"/>
      <c r="H46" s="81"/>
      <c r="I46" s="81"/>
      <c r="J46" s="81"/>
      <c r="K46" s="81"/>
      <c r="L46" s="81"/>
      <c r="M46" s="81"/>
      <c r="N46" s="81"/>
      <c r="O46" s="81"/>
    </row>
    <row r="47" spans="1:15" ht="21.1" x14ac:dyDescent="0.25">
      <c r="A47" s="101"/>
      <c r="B47" s="101"/>
      <c r="C47" s="103"/>
      <c r="D47" s="103"/>
      <c r="E47" s="81"/>
      <c r="F47" s="81"/>
      <c r="G47" s="81"/>
      <c r="H47" s="81"/>
      <c r="I47" s="81"/>
      <c r="J47" s="81"/>
      <c r="K47" s="81"/>
      <c r="L47" s="81"/>
      <c r="M47" s="81"/>
      <c r="N47" s="81"/>
      <c r="O47" s="81"/>
    </row>
    <row r="48" spans="1:15" ht="21.1" x14ac:dyDescent="0.25">
      <c r="A48" s="101"/>
      <c r="B48" s="101"/>
      <c r="C48" s="103"/>
      <c r="D48" s="103"/>
      <c r="E48" s="81"/>
      <c r="F48" s="81"/>
      <c r="G48" s="81"/>
      <c r="H48" s="81"/>
      <c r="I48" s="81"/>
      <c r="J48" s="81"/>
      <c r="K48" s="81"/>
      <c r="L48" s="81"/>
      <c r="M48" s="81"/>
      <c r="N48" s="81"/>
      <c r="O48" s="81"/>
    </row>
    <row r="49" spans="1:15" ht="21.1" x14ac:dyDescent="0.25">
      <c r="A49" s="101"/>
      <c r="B49" s="101"/>
      <c r="C49" s="103"/>
      <c r="D49" s="103"/>
      <c r="E49" s="81"/>
      <c r="F49" s="81"/>
      <c r="G49" s="81"/>
      <c r="H49" s="81"/>
      <c r="I49" s="81"/>
      <c r="J49" s="81"/>
      <c r="K49" s="81"/>
      <c r="L49" s="81"/>
      <c r="M49" s="81"/>
      <c r="N49" s="81"/>
      <c r="O49" s="81"/>
    </row>
    <row r="50" spans="1:15" ht="21.1" x14ac:dyDescent="0.25">
      <c r="A50" s="101"/>
      <c r="B50" s="101"/>
      <c r="C50" s="103"/>
      <c r="D50" s="103"/>
      <c r="E50" s="81"/>
      <c r="F50" s="81"/>
      <c r="G50" s="81"/>
      <c r="H50" s="81"/>
      <c r="I50" s="81"/>
      <c r="J50" s="81"/>
      <c r="K50" s="81"/>
      <c r="L50" s="81"/>
      <c r="M50" s="81"/>
      <c r="N50" s="81"/>
      <c r="O50" s="81"/>
    </row>
    <row r="51" spans="1:15" ht="21.1" x14ac:dyDescent="0.25">
      <c r="A51" s="101"/>
      <c r="B51" s="101"/>
      <c r="C51" s="103"/>
      <c r="D51" s="103"/>
      <c r="E51" s="81"/>
      <c r="F51" s="81"/>
      <c r="G51" s="81"/>
      <c r="H51" s="81"/>
      <c r="I51" s="81"/>
      <c r="J51" s="81"/>
      <c r="K51" s="81"/>
      <c r="L51" s="81"/>
      <c r="M51" s="81"/>
      <c r="N51" s="81"/>
      <c r="O51" s="81"/>
    </row>
    <row r="52" spans="1:15" ht="21.1" x14ac:dyDescent="0.25">
      <c r="A52" s="101"/>
      <c r="B52" s="21"/>
      <c r="C52" s="32"/>
      <c r="D52" s="32"/>
    </row>
    <row r="53" spans="1:15" ht="21.1" x14ac:dyDescent="0.25">
      <c r="A53" s="101"/>
      <c r="B53" s="21"/>
      <c r="C53" s="32"/>
      <c r="D53" s="32"/>
    </row>
    <row r="54" spans="1:15" ht="21.1" x14ac:dyDescent="0.25">
      <c r="A54" s="101"/>
      <c r="B54" s="21"/>
      <c r="C54" s="32"/>
      <c r="D54" s="32"/>
    </row>
    <row r="55" spans="1:15" ht="21.1" x14ac:dyDescent="0.25">
      <c r="A55" s="101"/>
      <c r="B55" s="21"/>
      <c r="C55" s="32"/>
      <c r="D55" s="32"/>
    </row>
    <row r="56" spans="1:15" ht="21.1" x14ac:dyDescent="0.25">
      <c r="A56" s="101"/>
      <c r="B56" s="21"/>
      <c r="C56" s="32"/>
      <c r="D56" s="32"/>
    </row>
    <row r="57" spans="1:15" ht="21.1" x14ac:dyDescent="0.25">
      <c r="A57" s="101"/>
      <c r="B57" s="21"/>
      <c r="C57" s="32"/>
      <c r="D57" s="32"/>
    </row>
    <row r="58" spans="1:15" ht="21.1" x14ac:dyDescent="0.25">
      <c r="A58" s="101"/>
      <c r="B58" s="21"/>
      <c r="C58" s="32"/>
      <c r="D58" s="32"/>
    </row>
    <row r="59" spans="1:15" ht="21.1" x14ac:dyDescent="0.25">
      <c r="A59" s="101"/>
      <c r="B59" s="21"/>
      <c r="C59" s="32"/>
      <c r="D59" s="32"/>
    </row>
    <row r="60" spans="1:15" ht="21.1" x14ac:dyDescent="0.25">
      <c r="A60" s="101"/>
      <c r="B60" s="21"/>
      <c r="C60" s="32"/>
      <c r="D60" s="32"/>
    </row>
    <row r="61" spans="1:15" ht="21.1" x14ac:dyDescent="0.25">
      <c r="A61" s="101"/>
      <c r="B61" s="21"/>
      <c r="C61" s="32"/>
      <c r="D61" s="32"/>
    </row>
    <row r="62" spans="1:15" ht="21.1" x14ac:dyDescent="0.25">
      <c r="A62" s="101"/>
      <c r="B62" s="21"/>
      <c r="C62" s="32"/>
      <c r="D62" s="32"/>
    </row>
    <row r="63" spans="1:15" ht="21.1" x14ac:dyDescent="0.25">
      <c r="A63" s="101"/>
      <c r="B63" s="21"/>
      <c r="C63" s="32"/>
      <c r="D63" s="32"/>
    </row>
    <row r="64" spans="1:15" ht="21.1" x14ac:dyDescent="0.25">
      <c r="A64" s="101"/>
      <c r="B64" s="21"/>
      <c r="C64" s="32"/>
      <c r="D64" s="32"/>
    </row>
    <row r="65" spans="1:4" ht="21.1" x14ac:dyDescent="0.25">
      <c r="A65" s="101"/>
      <c r="B65" s="21"/>
      <c r="C65" s="32"/>
      <c r="D65" s="32"/>
    </row>
    <row r="66" spans="1:4" ht="21.1" x14ac:dyDescent="0.25">
      <c r="A66" s="101"/>
      <c r="B66" s="21"/>
      <c r="C66" s="32"/>
      <c r="D66" s="32"/>
    </row>
    <row r="67" spans="1:4" ht="21.1" x14ac:dyDescent="0.25">
      <c r="A67" s="101"/>
      <c r="B67" s="21"/>
      <c r="C67" s="32"/>
      <c r="D67" s="32"/>
    </row>
    <row r="68" spans="1:4" ht="21.1" x14ac:dyDescent="0.25">
      <c r="A68" s="101"/>
      <c r="B68" s="21"/>
      <c r="C68" s="32"/>
      <c r="D68" s="32"/>
    </row>
    <row r="69" spans="1:4" ht="21.1" x14ac:dyDescent="0.25">
      <c r="A69" s="101"/>
      <c r="B69" s="21"/>
      <c r="C69" s="32"/>
      <c r="D69" s="32"/>
    </row>
    <row r="70" spans="1:4" ht="21.1" x14ac:dyDescent="0.25">
      <c r="A70" s="101"/>
      <c r="B70" s="21"/>
      <c r="C70" s="32"/>
      <c r="D70" s="32"/>
    </row>
    <row r="71" spans="1:4" ht="21.1" x14ac:dyDescent="0.25">
      <c r="A71" s="101"/>
      <c r="B71" s="21"/>
      <c r="C71" s="32"/>
      <c r="D71" s="32"/>
    </row>
    <row r="72" spans="1:4" ht="21.1" x14ac:dyDescent="0.25">
      <c r="A72" s="101"/>
      <c r="B72" s="21"/>
      <c r="C72" s="32"/>
      <c r="D72" s="32"/>
    </row>
    <row r="73" spans="1:4" ht="21.1" x14ac:dyDescent="0.25">
      <c r="A73" s="101"/>
      <c r="B73" s="21"/>
      <c r="C73" s="32"/>
      <c r="D73" s="32"/>
    </row>
    <row r="74" spans="1:4" ht="21.1" x14ac:dyDescent="0.25">
      <c r="A74" s="101"/>
      <c r="B74" s="21"/>
      <c r="C74" s="32"/>
      <c r="D74" s="32"/>
    </row>
    <row r="75" spans="1:4" ht="21.1" x14ac:dyDescent="0.25">
      <c r="A75" s="101"/>
      <c r="B75" s="21"/>
      <c r="C75" s="32"/>
      <c r="D75" s="32"/>
    </row>
    <row r="76" spans="1:4" ht="21.1" x14ac:dyDescent="0.25">
      <c r="A76" s="101"/>
      <c r="B76" s="21"/>
      <c r="C76" s="32"/>
      <c r="D76" s="32"/>
    </row>
    <row r="77" spans="1:4" ht="21.1" x14ac:dyDescent="0.25">
      <c r="A77" s="101"/>
      <c r="B77" s="21"/>
      <c r="C77" s="32"/>
      <c r="D77" s="32"/>
    </row>
    <row r="78" spans="1:4" ht="21.1" x14ac:dyDescent="0.25">
      <c r="A78" s="101"/>
      <c r="B78" s="21"/>
      <c r="C78" s="32"/>
      <c r="D78" s="32"/>
    </row>
    <row r="79" spans="1:4" ht="21.1" x14ac:dyDescent="0.25">
      <c r="A79" s="101"/>
      <c r="B79" s="21"/>
      <c r="C79" s="32"/>
      <c r="D79" s="32"/>
    </row>
    <row r="80" spans="1:4" ht="21.1" x14ac:dyDescent="0.25">
      <c r="A80" s="101"/>
      <c r="B80" s="21"/>
      <c r="C80" s="32"/>
      <c r="D80" s="32"/>
    </row>
    <row r="81" spans="1:4" ht="21.1" x14ac:dyDescent="0.25">
      <c r="A81" s="101"/>
      <c r="B81" s="21"/>
      <c r="C81" s="32"/>
      <c r="D81" s="32"/>
    </row>
    <row r="82" spans="1:4" ht="21.1" x14ac:dyDescent="0.25">
      <c r="A82" s="101"/>
      <c r="B82" s="21"/>
      <c r="C82" s="32"/>
      <c r="D82" s="32"/>
    </row>
    <row r="83" spans="1:4" ht="21.1" x14ac:dyDescent="0.25">
      <c r="A83" s="101"/>
      <c r="B83" s="21"/>
      <c r="C83" s="32"/>
      <c r="D83" s="32"/>
    </row>
    <row r="84" spans="1:4" ht="21.1" x14ac:dyDescent="0.25">
      <c r="A84" s="101"/>
      <c r="B84" s="21"/>
      <c r="C84" s="32"/>
      <c r="D84" s="32"/>
    </row>
    <row r="85" spans="1:4" ht="21.1" x14ac:dyDescent="0.25">
      <c r="A85" s="101"/>
      <c r="B85" s="21"/>
      <c r="C85" s="32"/>
      <c r="D85" s="32"/>
    </row>
    <row r="86" spans="1:4" ht="21.1" x14ac:dyDescent="0.25">
      <c r="A86" s="101"/>
      <c r="B86" s="21"/>
      <c r="C86" s="32"/>
      <c r="D86" s="32"/>
    </row>
    <row r="87" spans="1:4" ht="21.1" x14ac:dyDescent="0.25">
      <c r="A87" s="101"/>
      <c r="B87" s="21"/>
      <c r="C87" s="32"/>
      <c r="D87" s="32"/>
    </row>
    <row r="88" spans="1:4" ht="21.1" x14ac:dyDescent="0.25">
      <c r="A88" s="101"/>
      <c r="B88" s="21"/>
      <c r="C88" s="32"/>
      <c r="D88" s="32"/>
    </row>
    <row r="89" spans="1:4" ht="21.1" x14ac:dyDescent="0.25">
      <c r="A89" s="101"/>
      <c r="B89" s="21"/>
      <c r="C89" s="32"/>
      <c r="D89" s="32"/>
    </row>
    <row r="90" spans="1:4" ht="21.1" x14ac:dyDescent="0.25">
      <c r="A90" s="101"/>
      <c r="B90" s="21"/>
      <c r="C90" s="32"/>
      <c r="D90" s="32"/>
    </row>
    <row r="91" spans="1:4" ht="21.1" x14ac:dyDescent="0.25">
      <c r="A91" s="101"/>
      <c r="B91" s="21"/>
      <c r="C91" s="32"/>
      <c r="D91" s="32"/>
    </row>
    <row r="92" spans="1:4" ht="21.1" x14ac:dyDescent="0.25">
      <c r="A92" s="101"/>
      <c r="B92" s="21"/>
      <c r="C92" s="32"/>
      <c r="D92" s="32"/>
    </row>
    <row r="93" spans="1:4" ht="21.1" x14ac:dyDescent="0.25">
      <c r="A93" s="101"/>
      <c r="B93" s="21"/>
      <c r="C93" s="32"/>
      <c r="D93" s="32"/>
    </row>
    <row r="94" spans="1:4" ht="21.1" x14ac:dyDescent="0.25">
      <c r="A94" s="101"/>
      <c r="B94" s="21"/>
      <c r="C94" s="32"/>
      <c r="D94" s="32"/>
    </row>
    <row r="95" spans="1:4" ht="21.1" x14ac:dyDescent="0.25">
      <c r="A95" s="101"/>
      <c r="B95" s="21"/>
      <c r="C95" s="32"/>
      <c r="D95" s="32"/>
    </row>
    <row r="96" spans="1:4" ht="21.1" x14ac:dyDescent="0.25">
      <c r="A96" s="101"/>
      <c r="B96" s="21"/>
      <c r="C96" s="32"/>
      <c r="D96" s="32"/>
    </row>
    <row r="97" spans="1:4" ht="21.1" x14ac:dyDescent="0.25">
      <c r="A97" s="101"/>
      <c r="B97" s="21"/>
      <c r="C97" s="32"/>
      <c r="D97" s="32"/>
    </row>
    <row r="98" spans="1:4" ht="21.1" x14ac:dyDescent="0.25">
      <c r="A98" s="101"/>
      <c r="B98" s="21"/>
      <c r="C98" s="32"/>
      <c r="D98" s="32"/>
    </row>
    <row r="99" spans="1:4" ht="21.1" x14ac:dyDescent="0.25">
      <c r="A99" s="101"/>
      <c r="B99" s="21"/>
      <c r="C99" s="32"/>
      <c r="D99" s="32"/>
    </row>
    <row r="100" spans="1:4" ht="21.1" x14ac:dyDescent="0.25">
      <c r="A100" s="101"/>
      <c r="B100" s="21"/>
      <c r="C100" s="32"/>
      <c r="D100" s="32"/>
    </row>
    <row r="101" spans="1:4" ht="21.1" x14ac:dyDescent="0.25">
      <c r="A101" s="101"/>
      <c r="B101" s="21"/>
      <c r="C101" s="32"/>
      <c r="D101" s="32"/>
    </row>
    <row r="102" spans="1:4" ht="21.1" x14ac:dyDescent="0.25">
      <c r="A102" s="101"/>
      <c r="B102" s="21"/>
      <c r="C102" s="32"/>
      <c r="D102" s="32"/>
    </row>
    <row r="103" spans="1:4" ht="21.1" x14ac:dyDescent="0.25">
      <c r="A103" s="101"/>
      <c r="B103" s="21"/>
      <c r="C103" s="32"/>
      <c r="D103" s="32"/>
    </row>
    <row r="104" spans="1:4" ht="21.1" x14ac:dyDescent="0.25">
      <c r="A104" s="101"/>
      <c r="B104" s="21"/>
      <c r="C104" s="32"/>
      <c r="D104" s="32"/>
    </row>
    <row r="105" spans="1:4" ht="21.1" x14ac:dyDescent="0.25">
      <c r="A105" s="101"/>
      <c r="B105" s="21"/>
      <c r="C105" s="32"/>
      <c r="D105" s="32"/>
    </row>
    <row r="106" spans="1:4" ht="21.1" x14ac:dyDescent="0.25">
      <c r="A106" s="101"/>
      <c r="B106" s="21"/>
      <c r="C106" s="32"/>
      <c r="D106" s="32"/>
    </row>
    <row r="107" spans="1:4" ht="21.1" x14ac:dyDescent="0.25">
      <c r="A107" s="101"/>
      <c r="B107" s="21"/>
      <c r="C107" s="32"/>
      <c r="D107" s="32"/>
    </row>
    <row r="108" spans="1:4" ht="21.1" x14ac:dyDescent="0.25">
      <c r="A108" s="101"/>
      <c r="B108" s="21"/>
      <c r="C108" s="32"/>
      <c r="D108" s="32"/>
    </row>
    <row r="109" spans="1:4" ht="21.1" x14ac:dyDescent="0.25">
      <c r="A109" s="101"/>
      <c r="B109" s="21"/>
      <c r="C109" s="32"/>
      <c r="D109" s="32"/>
    </row>
    <row r="110" spans="1:4" ht="21.1" x14ac:dyDescent="0.25">
      <c r="A110" s="101"/>
      <c r="B110" s="21"/>
      <c r="C110" s="32"/>
      <c r="D110" s="32"/>
    </row>
    <row r="111" spans="1:4" ht="21.1" x14ac:dyDescent="0.25">
      <c r="A111" s="101"/>
      <c r="B111" s="21"/>
      <c r="C111" s="32"/>
      <c r="D111" s="32"/>
    </row>
    <row r="112" spans="1:4" ht="21.1" x14ac:dyDescent="0.25">
      <c r="A112" s="101"/>
      <c r="B112" s="21"/>
      <c r="C112" s="32"/>
      <c r="D112" s="32"/>
    </row>
    <row r="113" spans="1:4" ht="21.1" x14ac:dyDescent="0.25">
      <c r="A113" s="101"/>
      <c r="B113" s="21"/>
      <c r="C113" s="32"/>
      <c r="D113" s="32"/>
    </row>
    <row r="114" spans="1:4" ht="21.1" x14ac:dyDescent="0.25">
      <c r="A114" s="101"/>
      <c r="B114" s="21"/>
      <c r="C114" s="32"/>
      <c r="D114" s="32"/>
    </row>
    <row r="115" spans="1:4" ht="21.1" x14ac:dyDescent="0.25">
      <c r="A115" s="101"/>
      <c r="B115" s="21"/>
      <c r="C115" s="32"/>
      <c r="D115" s="32"/>
    </row>
    <row r="116" spans="1:4" ht="21.1" x14ac:dyDescent="0.25">
      <c r="A116" s="101"/>
      <c r="B116" s="21"/>
      <c r="C116" s="32"/>
      <c r="D116" s="32"/>
    </row>
    <row r="117" spans="1:4" ht="21.1" x14ac:dyDescent="0.25">
      <c r="A117" s="101"/>
      <c r="B117" s="21"/>
      <c r="C117" s="32"/>
      <c r="D117" s="32"/>
    </row>
    <row r="118" spans="1:4" ht="21.1" x14ac:dyDescent="0.25">
      <c r="A118" s="101"/>
      <c r="B118" s="21"/>
      <c r="C118" s="32"/>
      <c r="D118" s="32"/>
    </row>
    <row r="119" spans="1:4" ht="21.1" x14ac:dyDescent="0.25">
      <c r="A119" s="101"/>
      <c r="B119" s="21"/>
      <c r="C119" s="32"/>
      <c r="D119" s="32"/>
    </row>
    <row r="120" spans="1:4" ht="21.1" x14ac:dyDescent="0.25">
      <c r="A120" s="101"/>
      <c r="B120" s="21"/>
      <c r="C120" s="32"/>
      <c r="D120" s="32"/>
    </row>
    <row r="121" spans="1:4" ht="21.1" x14ac:dyDescent="0.25">
      <c r="A121" s="101"/>
      <c r="B121" s="21"/>
      <c r="C121" s="32"/>
      <c r="D121" s="32"/>
    </row>
    <row r="122" spans="1:4" ht="21.1" x14ac:dyDescent="0.25">
      <c r="A122" s="101"/>
      <c r="B122" s="21"/>
      <c r="C122" s="32"/>
      <c r="D122" s="32"/>
    </row>
    <row r="123" spans="1:4" ht="21.1" x14ac:dyDescent="0.25">
      <c r="A123" s="101"/>
      <c r="B123" s="21"/>
      <c r="C123" s="32"/>
      <c r="D123" s="32"/>
    </row>
    <row r="124" spans="1:4" ht="21.1" x14ac:dyDescent="0.25">
      <c r="A124" s="101"/>
      <c r="B124" s="21"/>
      <c r="C124" s="32"/>
      <c r="D124" s="32"/>
    </row>
    <row r="125" spans="1:4" ht="21.1" x14ac:dyDescent="0.25">
      <c r="A125" s="101"/>
      <c r="B125" s="21"/>
      <c r="C125" s="32"/>
      <c r="D125" s="32"/>
    </row>
    <row r="126" spans="1:4" ht="21.1" x14ac:dyDescent="0.25">
      <c r="A126" s="101"/>
      <c r="B126" s="21"/>
      <c r="C126" s="32"/>
      <c r="D126" s="32"/>
    </row>
    <row r="127" spans="1:4" ht="21.1" x14ac:dyDescent="0.25">
      <c r="A127" s="101"/>
      <c r="B127" s="21"/>
      <c r="C127" s="32"/>
      <c r="D127" s="32"/>
    </row>
    <row r="128" spans="1:4" ht="21.1" x14ac:dyDescent="0.25">
      <c r="A128" s="101"/>
      <c r="B128" s="21"/>
      <c r="C128" s="32"/>
      <c r="D128" s="32"/>
    </row>
    <row r="129" spans="1:4" ht="21.1" x14ac:dyDescent="0.25">
      <c r="A129" s="101"/>
      <c r="B129" s="21"/>
      <c r="C129" s="32"/>
      <c r="D129" s="32"/>
    </row>
    <row r="130" spans="1:4" ht="21.1" x14ac:dyDescent="0.25">
      <c r="A130" s="101"/>
      <c r="B130" s="21"/>
      <c r="C130" s="32"/>
      <c r="D130" s="32"/>
    </row>
    <row r="131" spans="1:4" ht="21.1" x14ac:dyDescent="0.25">
      <c r="A131" s="101"/>
      <c r="B131" s="21"/>
      <c r="C131" s="32"/>
      <c r="D131" s="32"/>
    </row>
    <row r="132" spans="1:4" ht="21.1" x14ac:dyDescent="0.25">
      <c r="A132" s="101"/>
      <c r="B132" s="21"/>
      <c r="C132" s="32"/>
      <c r="D132" s="32"/>
    </row>
    <row r="133" spans="1:4" ht="21.1" x14ac:dyDescent="0.25">
      <c r="A133" s="101"/>
      <c r="B133" s="21"/>
      <c r="C133" s="32"/>
      <c r="D133" s="32"/>
    </row>
    <row r="134" spans="1:4" ht="21.1" x14ac:dyDescent="0.25">
      <c r="A134" s="101"/>
      <c r="B134" s="21"/>
      <c r="C134" s="32"/>
      <c r="D134" s="32"/>
    </row>
    <row r="135" spans="1:4" ht="21.1" x14ac:dyDescent="0.25">
      <c r="A135" s="101"/>
      <c r="B135" s="21"/>
      <c r="C135" s="32"/>
      <c r="D135" s="32"/>
    </row>
    <row r="136" spans="1:4" ht="21.1" x14ac:dyDescent="0.25">
      <c r="A136" s="101"/>
      <c r="B136" s="21"/>
      <c r="C136" s="32"/>
      <c r="D136" s="32"/>
    </row>
    <row r="137" spans="1:4" ht="21.1" x14ac:dyDescent="0.25">
      <c r="A137" s="101"/>
      <c r="B137" s="21"/>
      <c r="C137" s="32"/>
      <c r="D137" s="32"/>
    </row>
    <row r="138" spans="1:4" ht="21.1" x14ac:dyDescent="0.25">
      <c r="A138" s="101"/>
      <c r="B138" s="21"/>
      <c r="C138" s="32"/>
      <c r="D138" s="32"/>
    </row>
    <row r="139" spans="1:4" ht="21.1" x14ac:dyDescent="0.25">
      <c r="A139" s="101"/>
      <c r="B139" s="21"/>
      <c r="C139" s="32"/>
      <c r="D139" s="32"/>
    </row>
    <row r="140" spans="1:4" ht="21.1" x14ac:dyDescent="0.25">
      <c r="A140" s="101"/>
      <c r="B140" s="21"/>
      <c r="C140" s="32"/>
      <c r="D140" s="32"/>
    </row>
    <row r="141" spans="1:4" ht="21.1" x14ac:dyDescent="0.25">
      <c r="A141" s="101"/>
      <c r="B141" s="21"/>
      <c r="C141" s="32"/>
      <c r="D141" s="32"/>
    </row>
    <row r="142" spans="1:4" ht="21.1" x14ac:dyDescent="0.25">
      <c r="A142" s="101"/>
      <c r="B142" s="21"/>
      <c r="C142" s="32"/>
      <c r="D142" s="32"/>
    </row>
    <row r="143" spans="1:4" ht="21.1" x14ac:dyDescent="0.25">
      <c r="A143" s="101"/>
      <c r="B143" s="21"/>
      <c r="C143" s="32"/>
      <c r="D143" s="32"/>
    </row>
    <row r="144" spans="1:4" ht="21.1" x14ac:dyDescent="0.25">
      <c r="A144" s="101"/>
      <c r="B144" s="21"/>
      <c r="C144" s="32"/>
      <c r="D144" s="32"/>
    </row>
    <row r="145" spans="1:4" ht="21.1" x14ac:dyDescent="0.25">
      <c r="A145" s="101"/>
      <c r="B145" s="21"/>
      <c r="C145" s="32"/>
      <c r="D145" s="32"/>
    </row>
    <row r="146" spans="1:4" ht="21.1" x14ac:dyDescent="0.25">
      <c r="A146" s="101"/>
      <c r="B146" s="21"/>
      <c r="C146" s="32"/>
      <c r="D146" s="32"/>
    </row>
    <row r="147" spans="1:4" ht="21.1" x14ac:dyDescent="0.25">
      <c r="A147" s="101"/>
      <c r="B147" s="21"/>
      <c r="C147" s="32"/>
      <c r="D147" s="32"/>
    </row>
    <row r="148" spans="1:4" ht="21.1" x14ac:dyDescent="0.25">
      <c r="A148" s="101"/>
      <c r="B148" s="21"/>
      <c r="C148" s="32"/>
      <c r="D148" s="32"/>
    </row>
    <row r="149" spans="1:4" ht="21.1" x14ac:dyDescent="0.25">
      <c r="A149" s="101"/>
      <c r="B149" s="21"/>
      <c r="C149" s="32"/>
      <c r="D149" s="32"/>
    </row>
    <row r="150" spans="1:4" ht="21.1" x14ac:dyDescent="0.25">
      <c r="A150" s="101"/>
      <c r="B150" s="21"/>
      <c r="C150" s="32"/>
      <c r="D150" s="32"/>
    </row>
    <row r="151" spans="1:4" ht="21.1" x14ac:dyDescent="0.25">
      <c r="A151" s="101"/>
      <c r="B151" s="21"/>
      <c r="C151" s="32"/>
      <c r="D151" s="32"/>
    </row>
    <row r="152" spans="1:4" ht="21.1" x14ac:dyDescent="0.25">
      <c r="A152" s="101"/>
      <c r="B152" s="21"/>
      <c r="C152" s="32"/>
      <c r="D152" s="32"/>
    </row>
    <row r="153" spans="1:4" ht="21.1" x14ac:dyDescent="0.25">
      <c r="A153" s="101"/>
      <c r="B153" s="21"/>
      <c r="C153" s="32"/>
      <c r="D153" s="32"/>
    </row>
    <row r="154" spans="1:4" ht="21.1" x14ac:dyDescent="0.25">
      <c r="A154" s="101"/>
      <c r="B154" s="21"/>
      <c r="C154" s="32"/>
      <c r="D154" s="32"/>
    </row>
    <row r="155" spans="1:4" ht="21.1" x14ac:dyDescent="0.25">
      <c r="A155" s="101"/>
      <c r="B155" s="21"/>
      <c r="C155" s="32"/>
      <c r="D155" s="32"/>
    </row>
    <row r="156" spans="1:4" ht="21.1" x14ac:dyDescent="0.25">
      <c r="A156" s="101"/>
      <c r="B156" s="21"/>
      <c r="C156" s="32"/>
      <c r="D156" s="32"/>
    </row>
    <row r="157" spans="1:4" ht="21.1" x14ac:dyDescent="0.25">
      <c r="A157" s="101"/>
      <c r="B157" s="21"/>
      <c r="C157" s="32"/>
      <c r="D157" s="32"/>
    </row>
    <row r="158" spans="1:4" ht="21.1" x14ac:dyDescent="0.25">
      <c r="A158" s="101"/>
      <c r="B158" s="21"/>
      <c r="C158" s="32"/>
      <c r="D158" s="32"/>
    </row>
    <row r="159" spans="1:4" ht="21.1" x14ac:dyDescent="0.25">
      <c r="A159" s="101"/>
      <c r="B159" s="21"/>
      <c r="C159" s="32"/>
      <c r="D159" s="32"/>
    </row>
    <row r="160" spans="1:4" ht="21.1" x14ac:dyDescent="0.25">
      <c r="A160" s="101"/>
      <c r="B160" s="21"/>
      <c r="C160" s="32"/>
      <c r="D160" s="32"/>
    </row>
    <row r="161" spans="1:4" ht="21.1" x14ac:dyDescent="0.25">
      <c r="A161" s="101"/>
      <c r="B161" s="21"/>
      <c r="C161" s="32"/>
      <c r="D161" s="32"/>
    </row>
    <row r="162" spans="1:4" ht="21.1" x14ac:dyDescent="0.25">
      <c r="A162" s="101"/>
      <c r="B162" s="21"/>
      <c r="C162" s="32"/>
      <c r="D162" s="32"/>
    </row>
    <row r="163" spans="1:4" ht="21.1" x14ac:dyDescent="0.25">
      <c r="A163" s="101"/>
      <c r="B163" s="21"/>
      <c r="C163" s="32"/>
      <c r="D163" s="32"/>
    </row>
    <row r="164" spans="1:4" ht="21.1" x14ac:dyDescent="0.25">
      <c r="A164" s="101"/>
      <c r="B164" s="21"/>
      <c r="C164" s="32"/>
      <c r="D164" s="32"/>
    </row>
    <row r="165" spans="1:4" ht="21.1" x14ac:dyDescent="0.25">
      <c r="A165" s="101"/>
      <c r="B165" s="21"/>
      <c r="C165" s="32"/>
      <c r="D165" s="32"/>
    </row>
    <row r="166" spans="1:4" ht="21.1" x14ac:dyDescent="0.25">
      <c r="A166" s="101"/>
      <c r="B166" s="21"/>
      <c r="C166" s="32"/>
      <c r="D166" s="32"/>
    </row>
    <row r="167" spans="1:4" ht="21.1" x14ac:dyDescent="0.25">
      <c r="A167" s="101"/>
      <c r="B167" s="21"/>
      <c r="C167" s="32"/>
      <c r="D167" s="32"/>
    </row>
    <row r="168" spans="1:4" ht="21.1" x14ac:dyDescent="0.25">
      <c r="A168" s="101"/>
      <c r="B168" s="21"/>
      <c r="C168" s="32"/>
      <c r="D168" s="32"/>
    </row>
    <row r="169" spans="1:4" ht="21.1" x14ac:dyDescent="0.25">
      <c r="A169" s="101"/>
      <c r="B169" s="21"/>
      <c r="C169" s="32"/>
      <c r="D169" s="32"/>
    </row>
    <row r="170" spans="1:4" ht="21.1" x14ac:dyDescent="0.25">
      <c r="A170" s="101"/>
      <c r="B170" s="21"/>
      <c r="C170" s="32"/>
      <c r="D170" s="32"/>
    </row>
    <row r="171" spans="1:4" ht="21.1" x14ac:dyDescent="0.25">
      <c r="A171" s="101"/>
      <c r="B171" s="21"/>
      <c r="C171" s="32"/>
      <c r="D171" s="32"/>
    </row>
    <row r="172" spans="1:4" ht="21.1" x14ac:dyDescent="0.25">
      <c r="A172" s="101"/>
      <c r="B172" s="21"/>
      <c r="C172" s="32"/>
      <c r="D172" s="32"/>
    </row>
    <row r="173" spans="1:4" ht="21.1" x14ac:dyDescent="0.25">
      <c r="A173" s="101"/>
      <c r="B173" s="21"/>
      <c r="C173" s="32"/>
      <c r="D173" s="32"/>
    </row>
    <row r="174" spans="1:4" ht="21.1" x14ac:dyDescent="0.25">
      <c r="A174" s="101"/>
      <c r="B174" s="21"/>
      <c r="C174" s="32"/>
      <c r="D174" s="32"/>
    </row>
    <row r="175" spans="1:4" ht="21.1" x14ac:dyDescent="0.25">
      <c r="A175" s="101"/>
      <c r="B175" s="21"/>
      <c r="C175" s="32"/>
      <c r="D175" s="32"/>
    </row>
    <row r="176" spans="1:4" ht="21.1" x14ac:dyDescent="0.25">
      <c r="A176" s="101"/>
      <c r="B176" s="21"/>
      <c r="C176" s="32"/>
      <c r="D176" s="32"/>
    </row>
    <row r="177" spans="1:4" ht="21.1" x14ac:dyDescent="0.25">
      <c r="A177" s="101"/>
      <c r="B177" s="21"/>
      <c r="C177" s="32"/>
      <c r="D177" s="32"/>
    </row>
    <row r="178" spans="1:4" ht="21.1" x14ac:dyDescent="0.25">
      <c r="A178" s="101"/>
      <c r="B178" s="21"/>
      <c r="C178" s="32"/>
      <c r="D178" s="32"/>
    </row>
    <row r="179" spans="1:4" ht="21.1" x14ac:dyDescent="0.25">
      <c r="A179" s="101"/>
      <c r="B179" s="21"/>
      <c r="C179" s="32"/>
      <c r="D179" s="32"/>
    </row>
    <row r="180" spans="1:4" ht="21.1" x14ac:dyDescent="0.25">
      <c r="A180" s="101"/>
      <c r="B180" s="21"/>
      <c r="C180" s="32"/>
      <c r="D180" s="32"/>
    </row>
    <row r="181" spans="1:4" ht="21.1" x14ac:dyDescent="0.25">
      <c r="A181" s="101"/>
      <c r="B181" s="21"/>
      <c r="C181" s="32"/>
      <c r="D181" s="32"/>
    </row>
    <row r="182" spans="1:4" ht="21.1" x14ac:dyDescent="0.25">
      <c r="A182" s="101"/>
      <c r="B182" s="21"/>
      <c r="C182" s="32"/>
      <c r="D182" s="32"/>
    </row>
    <row r="183" spans="1:4" ht="21.1" x14ac:dyDescent="0.25">
      <c r="A183" s="101"/>
      <c r="B183" s="21"/>
      <c r="C183" s="32"/>
      <c r="D183" s="32"/>
    </row>
    <row r="184" spans="1:4" ht="21.1" x14ac:dyDescent="0.25">
      <c r="A184" s="101"/>
      <c r="B184" s="21"/>
      <c r="C184" s="32"/>
      <c r="D184" s="32"/>
    </row>
    <row r="185" spans="1:4" ht="21.1" x14ac:dyDescent="0.25">
      <c r="A185" s="101"/>
      <c r="B185" s="21"/>
      <c r="C185" s="32"/>
      <c r="D185" s="32"/>
    </row>
    <row r="186" spans="1:4" ht="21.1" x14ac:dyDescent="0.25">
      <c r="A186" s="101"/>
      <c r="B186" s="21"/>
      <c r="C186" s="32"/>
      <c r="D186" s="32"/>
    </row>
    <row r="187" spans="1:4" ht="21.1" x14ac:dyDescent="0.25">
      <c r="A187" s="101"/>
      <c r="B187" s="21"/>
      <c r="C187" s="32"/>
      <c r="D187" s="32"/>
    </row>
    <row r="188" spans="1:4" ht="21.1" x14ac:dyDescent="0.25">
      <c r="A188" s="101"/>
      <c r="B188" s="21"/>
      <c r="C188" s="32"/>
      <c r="D188" s="32"/>
    </row>
    <row r="189" spans="1:4" ht="21.1" x14ac:dyDescent="0.25">
      <c r="A189" s="101"/>
      <c r="B189" s="21"/>
      <c r="C189" s="32"/>
      <c r="D189" s="32"/>
    </row>
    <row r="190" spans="1:4" ht="21.1" x14ac:dyDescent="0.25">
      <c r="A190" s="101"/>
      <c r="B190" s="21"/>
      <c r="C190" s="32"/>
      <c r="D190" s="32"/>
    </row>
    <row r="191" spans="1:4" ht="21.1" x14ac:dyDescent="0.25">
      <c r="A191" s="101"/>
      <c r="B191" s="21"/>
      <c r="C191" s="32"/>
      <c r="D191" s="32"/>
    </row>
    <row r="192" spans="1:4" ht="21.1" x14ac:dyDescent="0.25">
      <c r="A192" s="101"/>
      <c r="B192" s="21"/>
      <c r="C192" s="32"/>
      <c r="D192" s="32"/>
    </row>
    <row r="193" spans="1:4" ht="21.1" x14ac:dyDescent="0.25">
      <c r="A193" s="101"/>
      <c r="B193" s="21"/>
      <c r="C193" s="32"/>
      <c r="D193" s="32"/>
    </row>
    <row r="194" spans="1:4" ht="21.1" x14ac:dyDescent="0.25">
      <c r="A194" s="101"/>
      <c r="B194" s="21"/>
      <c r="C194" s="32"/>
      <c r="D194" s="32"/>
    </row>
    <row r="195" spans="1:4" ht="21.1" x14ac:dyDescent="0.25">
      <c r="A195" s="101"/>
      <c r="B195" s="21"/>
      <c r="C195" s="32"/>
      <c r="D195" s="32"/>
    </row>
    <row r="196" spans="1:4" ht="21.1" x14ac:dyDescent="0.25">
      <c r="A196" s="101"/>
      <c r="B196" s="21"/>
      <c r="C196" s="32"/>
      <c r="D196" s="32"/>
    </row>
    <row r="197" spans="1:4" ht="21.1" x14ac:dyDescent="0.25">
      <c r="A197" s="101"/>
      <c r="B197" s="21"/>
      <c r="C197" s="32"/>
      <c r="D197" s="32"/>
    </row>
    <row r="198" spans="1:4" ht="21.1" x14ac:dyDescent="0.25">
      <c r="A198" s="101"/>
      <c r="B198" s="21"/>
      <c r="C198" s="32"/>
      <c r="D198" s="32"/>
    </row>
    <row r="199" spans="1:4" ht="21.1" x14ac:dyDescent="0.25">
      <c r="A199" s="101"/>
      <c r="B199" s="21"/>
      <c r="C199" s="32"/>
      <c r="D199" s="32"/>
    </row>
    <row r="200" spans="1:4" ht="21.1" x14ac:dyDescent="0.25">
      <c r="A200" s="101"/>
      <c r="B200" s="21"/>
      <c r="C200" s="32"/>
      <c r="D200" s="32"/>
    </row>
    <row r="201" spans="1:4" ht="21.1" x14ac:dyDescent="0.25">
      <c r="A201" s="101"/>
      <c r="B201" s="21"/>
      <c r="C201" s="32"/>
      <c r="D201" s="32"/>
    </row>
    <row r="202" spans="1:4" ht="21.1" x14ac:dyDescent="0.25">
      <c r="A202" s="101"/>
      <c r="B202" s="21"/>
      <c r="C202" s="32"/>
      <c r="D202" s="32"/>
    </row>
    <row r="203" spans="1:4" ht="21.1" x14ac:dyDescent="0.25">
      <c r="A203" s="101"/>
      <c r="B203" s="21"/>
      <c r="C203" s="32"/>
      <c r="D203" s="32"/>
    </row>
    <row r="204" spans="1:4" ht="21.1" x14ac:dyDescent="0.25">
      <c r="A204" s="101"/>
      <c r="B204" s="21"/>
      <c r="C204" s="32"/>
      <c r="D204" s="32"/>
    </row>
    <row r="205" spans="1:4" ht="21.1" x14ac:dyDescent="0.25">
      <c r="A205" s="101"/>
      <c r="B205" s="21"/>
      <c r="C205" s="32"/>
      <c r="D205" s="32"/>
    </row>
    <row r="206" spans="1:4" ht="21.1" x14ac:dyDescent="0.25">
      <c r="A206" s="101"/>
      <c r="B206" s="21"/>
      <c r="C206" s="32"/>
      <c r="D206" s="32"/>
    </row>
    <row r="207" spans="1:4" ht="21.1" x14ac:dyDescent="0.25">
      <c r="A207" s="101"/>
      <c r="B207" s="21"/>
      <c r="C207" s="32"/>
      <c r="D207" s="32"/>
    </row>
    <row r="208" spans="1:4" x14ac:dyDescent="0.25">
      <c r="A208" s="81"/>
      <c r="B208" s="21"/>
      <c r="C208" s="21"/>
      <c r="D208" s="21"/>
    </row>
    <row r="209" spans="1:8" ht="21.1" x14ac:dyDescent="0.25">
      <c r="A209" s="81"/>
      <c r="B209" s="28" t="s">
        <v>85</v>
      </c>
      <c r="C209" s="28" t="s">
        <v>127</v>
      </c>
      <c r="D209" s="31" t="s">
        <v>85</v>
      </c>
      <c r="E209" s="31" t="s">
        <v>127</v>
      </c>
    </row>
    <row r="210" spans="1:8" ht="21.1" x14ac:dyDescent="0.35">
      <c r="A210" s="81"/>
      <c r="B210" s="29" t="s">
        <v>87</v>
      </c>
      <c r="C210" s="29"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1" x14ac:dyDescent="0.35">
      <c r="A211" s="81"/>
      <c r="B211" s="29" t="s">
        <v>87</v>
      </c>
      <c r="C211" s="29" t="s">
        <v>90</v>
      </c>
      <c r="E211" t="s">
        <v>56</v>
      </c>
      <c r="F211" t="str">
        <f t="shared" ref="F211:F221" si="0">IF(NOT(ISBLANK(D211)),D211,IF(NOT(ISBLANK(E211)),"     "&amp;E211,FALSE))</f>
        <v xml:space="preserve">     Afectación menor a 10 SMLMV .</v>
      </c>
    </row>
    <row r="212" spans="1:8" ht="21.1" x14ac:dyDescent="0.35">
      <c r="A212" s="81"/>
      <c r="B212" s="29" t="s">
        <v>87</v>
      </c>
      <c r="C212" s="29" t="s">
        <v>91</v>
      </c>
      <c r="E212" t="s">
        <v>90</v>
      </c>
      <c r="F212" t="str">
        <f t="shared" si="0"/>
        <v xml:space="preserve">     Entre 10 y 50 SMLMV </v>
      </c>
    </row>
    <row r="213" spans="1:8" ht="21.1" x14ac:dyDescent="0.35">
      <c r="A213" s="81"/>
      <c r="B213" s="29" t="s">
        <v>87</v>
      </c>
      <c r="C213" s="29" t="s">
        <v>92</v>
      </c>
      <c r="E213" t="s">
        <v>91</v>
      </c>
      <c r="F213" t="str">
        <f t="shared" si="0"/>
        <v xml:space="preserve">     Entre 50 y 100 SMLMV </v>
      </c>
    </row>
    <row r="214" spans="1:8" ht="21.1" x14ac:dyDescent="0.35">
      <c r="A214" s="81"/>
      <c r="B214" s="29" t="s">
        <v>87</v>
      </c>
      <c r="C214" s="29" t="s">
        <v>93</v>
      </c>
      <c r="E214" t="s">
        <v>92</v>
      </c>
      <c r="F214" t="str">
        <f t="shared" si="0"/>
        <v xml:space="preserve">     Entre 100 y 500 SMLMV </v>
      </c>
    </row>
    <row r="215" spans="1:8" ht="21.1" x14ac:dyDescent="0.35">
      <c r="A215" s="81"/>
      <c r="B215" s="29" t="s">
        <v>55</v>
      </c>
      <c r="C215" s="29" t="s">
        <v>94</v>
      </c>
      <c r="E215" t="s">
        <v>93</v>
      </c>
      <c r="F215" t="str">
        <f t="shared" si="0"/>
        <v xml:space="preserve">     Mayor a 500 SMLMV </v>
      </c>
    </row>
    <row r="216" spans="1:8" ht="21.1" x14ac:dyDescent="0.35">
      <c r="A216" s="81"/>
      <c r="B216" s="29" t="s">
        <v>55</v>
      </c>
      <c r="C216" s="29" t="s">
        <v>95</v>
      </c>
      <c r="D216" t="s">
        <v>55</v>
      </c>
      <c r="F216" t="str">
        <f t="shared" si="0"/>
        <v>Pérdida Reputacional</v>
      </c>
    </row>
    <row r="217" spans="1:8" ht="21.1" x14ac:dyDescent="0.35">
      <c r="A217" s="81"/>
      <c r="B217" s="29" t="s">
        <v>55</v>
      </c>
      <c r="C217" s="29" t="s">
        <v>97</v>
      </c>
      <c r="E217" t="s">
        <v>94</v>
      </c>
      <c r="F217" t="str">
        <f t="shared" si="0"/>
        <v xml:space="preserve">     El riesgo afecta la imagen de alguna área de la organización</v>
      </c>
    </row>
    <row r="218" spans="1:8" ht="21.1" x14ac:dyDescent="0.35">
      <c r="A218" s="81"/>
      <c r="B218" s="29" t="s">
        <v>55</v>
      </c>
      <c r="C218" s="29" t="s">
        <v>96</v>
      </c>
      <c r="E218" t="s">
        <v>95</v>
      </c>
      <c r="F218" t="str">
        <f t="shared" si="0"/>
        <v xml:space="preserve">     El riesgo afecta la imagen de la entidad internamente, de conocimiento general, nivel interno, de junta dircetiva y accionistas y/o de provedores</v>
      </c>
    </row>
    <row r="219" spans="1:8" ht="21.1" x14ac:dyDescent="0.35">
      <c r="A219" s="81"/>
      <c r="B219" s="29" t="s">
        <v>55</v>
      </c>
      <c r="C219" s="29" t="s">
        <v>110</v>
      </c>
      <c r="E219" t="s">
        <v>97</v>
      </c>
      <c r="F219" t="str">
        <f t="shared" si="0"/>
        <v xml:space="preserve">     El riesgo afecta la imagen de la entidad con algunos usuarios de relevancia frente al logro de los objetivos</v>
      </c>
    </row>
    <row r="220" spans="1:8" x14ac:dyDescent="0.25">
      <c r="A220" s="81"/>
      <c r="B220" s="30"/>
      <c r="C220" s="30"/>
      <c r="E220" t="s">
        <v>96</v>
      </c>
      <c r="F220" t="str">
        <f t="shared" si="0"/>
        <v xml:space="preserve">     El riesgo afecta la imagen de de la entidad con efecto publicitario sostenido a nivel de sector administrativo, nivel departamental o municipal</v>
      </c>
    </row>
    <row r="221" spans="1:8" x14ac:dyDescent="0.25">
      <c r="A221" s="81"/>
      <c r="B221" s="30" t="e" cm="1">
        <f t="array" aca="1" ref="B221" ca="1">_xlfn.UNIQUE(Tabla1[[#All],[Criterios]])</f>
        <v>#NAME?</v>
      </c>
      <c r="C221" s="30"/>
      <c r="E221" t="s">
        <v>110</v>
      </c>
      <c r="F221" t="str">
        <f t="shared" si="0"/>
        <v xml:space="preserve">     El riesgo afecta la imagen de la entidad a nivel nacional, con efecto publicitarios sostenible a nivel país</v>
      </c>
    </row>
    <row r="222" spans="1:8" x14ac:dyDescent="0.25">
      <c r="A222" s="81"/>
      <c r="B222" s="30"/>
      <c r="C222" s="30"/>
    </row>
    <row r="223" spans="1:8" x14ac:dyDescent="0.25">
      <c r="B223" s="30"/>
      <c r="C223" s="30"/>
      <c r="F223" s="33" t="s">
        <v>129</v>
      </c>
    </row>
    <row r="224" spans="1:8" x14ac:dyDescent="0.25">
      <c r="B224" s="20"/>
      <c r="C224" s="20"/>
      <c r="F224" s="33" t="s">
        <v>130</v>
      </c>
    </row>
    <row r="225" spans="2:4" x14ac:dyDescent="0.25">
      <c r="B225" s="20"/>
      <c r="C225" s="20"/>
    </row>
    <row r="226" spans="2:4" x14ac:dyDescent="0.25">
      <c r="B226" s="20"/>
      <c r="C226" s="20"/>
    </row>
    <row r="227" spans="2:4" x14ac:dyDescent="0.25">
      <c r="B227" s="20" t="s">
        <v>199</v>
      </c>
      <c r="C227" s="20"/>
      <c r="D227" s="20"/>
    </row>
    <row r="228" spans="2:4" x14ac:dyDescent="0.25">
      <c r="B228" t="s">
        <v>85</v>
      </c>
      <c r="C228" s="20" t="s">
        <v>127</v>
      </c>
      <c r="D228" s="31" t="s">
        <v>200</v>
      </c>
    </row>
    <row r="229" spans="2:4" x14ac:dyDescent="0.25">
      <c r="B229" s="126" t="s">
        <v>202</v>
      </c>
      <c r="C229" s="20" t="s">
        <v>192</v>
      </c>
      <c r="D229" s="124" t="s">
        <v>202</v>
      </c>
    </row>
    <row r="230" spans="2:4" x14ac:dyDescent="0.25">
      <c r="B230" s="126" t="s">
        <v>202</v>
      </c>
      <c r="C230" s="20" t="s">
        <v>193</v>
      </c>
      <c r="D230" s="125" t="s">
        <v>192</v>
      </c>
    </row>
    <row r="231" spans="2:4" x14ac:dyDescent="0.25">
      <c r="B231" s="126" t="s">
        <v>202</v>
      </c>
      <c r="C231" s="20" t="s">
        <v>194</v>
      </c>
      <c r="D231" s="125" t="s">
        <v>193</v>
      </c>
    </row>
    <row r="232" spans="2:4" x14ac:dyDescent="0.25">
      <c r="B232" s="126" t="s">
        <v>203</v>
      </c>
      <c r="C232" s="20" t="s">
        <v>195</v>
      </c>
      <c r="D232" s="125" t="s">
        <v>194</v>
      </c>
    </row>
    <row r="233" spans="2:4" x14ac:dyDescent="0.25">
      <c r="B233" s="126" t="s">
        <v>203</v>
      </c>
      <c r="C233" s="20" t="s">
        <v>196</v>
      </c>
      <c r="D233" s="124" t="s">
        <v>203</v>
      </c>
    </row>
    <row r="234" spans="2:4" x14ac:dyDescent="0.25">
      <c r="B234" s="126" t="s">
        <v>203</v>
      </c>
      <c r="C234" s="20" t="s">
        <v>197</v>
      </c>
      <c r="D234" s="125" t="s">
        <v>195</v>
      </c>
    </row>
    <row r="235" spans="2:4" x14ac:dyDescent="0.25">
      <c r="B235" s="126" t="s">
        <v>203</v>
      </c>
      <c r="C235" s="20" t="s">
        <v>198</v>
      </c>
      <c r="D235" s="125" t="s">
        <v>196</v>
      </c>
    </row>
    <row r="236" spans="2:4" x14ac:dyDescent="0.25">
      <c r="D236" s="125" t="s">
        <v>197</v>
      </c>
    </row>
    <row r="237" spans="2:4" x14ac:dyDescent="0.25">
      <c r="D237" s="125" t="s">
        <v>198</v>
      </c>
    </row>
    <row r="238" spans="2:4" x14ac:dyDescent="0.25">
      <c r="D238" s="124" t="s">
        <v>201</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375" defaultRowHeight="13.6" x14ac:dyDescent="0.25"/>
  <cols>
    <col min="1" max="2" width="14.375" style="86"/>
    <col min="3" max="3" width="17" style="86" customWidth="1"/>
    <col min="4" max="4" width="14.375" style="86"/>
    <col min="5" max="5" width="46" style="86" customWidth="1"/>
    <col min="6" max="16384" width="14.375" style="86"/>
  </cols>
  <sheetData>
    <row r="1" spans="2:6" ht="23.95" customHeight="1" thickBot="1" x14ac:dyDescent="0.3">
      <c r="B1" s="373" t="s">
        <v>204</v>
      </c>
      <c r="C1" s="374"/>
      <c r="D1" s="374"/>
      <c r="E1" s="374"/>
      <c r="F1" s="375"/>
    </row>
    <row r="2" spans="2:6" ht="17" thickBot="1" x14ac:dyDescent="0.35">
      <c r="B2" s="87"/>
      <c r="C2" s="87"/>
      <c r="D2" s="87"/>
      <c r="E2" s="87"/>
      <c r="F2" s="87"/>
    </row>
    <row r="3" spans="2:6" ht="16.3" thickBot="1" x14ac:dyDescent="0.3">
      <c r="B3" s="377" t="s">
        <v>62</v>
      </c>
      <c r="C3" s="378"/>
      <c r="D3" s="378"/>
      <c r="E3" s="99" t="s">
        <v>63</v>
      </c>
      <c r="F3" s="100" t="s">
        <v>64</v>
      </c>
    </row>
    <row r="4" spans="2:6" ht="31.25" x14ac:dyDescent="0.25">
      <c r="B4" s="379" t="s">
        <v>65</v>
      </c>
      <c r="C4" s="381" t="s">
        <v>12</v>
      </c>
      <c r="D4" s="88" t="s">
        <v>13</v>
      </c>
      <c r="E4" s="89" t="s">
        <v>66</v>
      </c>
      <c r="F4" s="90">
        <v>0.25</v>
      </c>
    </row>
    <row r="5" spans="2:6" ht="46.9" x14ac:dyDescent="0.25">
      <c r="B5" s="380"/>
      <c r="C5" s="382"/>
      <c r="D5" s="91" t="s">
        <v>14</v>
      </c>
      <c r="E5" s="92" t="s">
        <v>67</v>
      </c>
      <c r="F5" s="93">
        <v>0.15</v>
      </c>
    </row>
    <row r="6" spans="2:6" ht="46.9" x14ac:dyDescent="0.25">
      <c r="B6" s="380"/>
      <c r="C6" s="382"/>
      <c r="D6" s="91" t="s">
        <v>15</v>
      </c>
      <c r="E6" s="92" t="s">
        <v>68</v>
      </c>
      <c r="F6" s="93">
        <v>0.1</v>
      </c>
    </row>
    <row r="7" spans="2:6" ht="62.5" x14ac:dyDescent="0.25">
      <c r="B7" s="380"/>
      <c r="C7" s="382" t="s">
        <v>16</v>
      </c>
      <c r="D7" s="91" t="s">
        <v>9</v>
      </c>
      <c r="E7" s="92" t="s">
        <v>69</v>
      </c>
      <c r="F7" s="93">
        <v>0.25</v>
      </c>
    </row>
    <row r="8" spans="2:6" ht="31.25" x14ac:dyDescent="0.25">
      <c r="B8" s="380"/>
      <c r="C8" s="382"/>
      <c r="D8" s="91" t="s">
        <v>8</v>
      </c>
      <c r="E8" s="92" t="s">
        <v>70</v>
      </c>
      <c r="F8" s="93">
        <v>0.15</v>
      </c>
    </row>
    <row r="9" spans="2:6" ht="46.9" x14ac:dyDescent="0.25">
      <c r="B9" s="380" t="s">
        <v>144</v>
      </c>
      <c r="C9" s="382" t="s">
        <v>17</v>
      </c>
      <c r="D9" s="91" t="s">
        <v>18</v>
      </c>
      <c r="E9" s="92" t="s">
        <v>71</v>
      </c>
      <c r="F9" s="94" t="s">
        <v>72</v>
      </c>
    </row>
    <row r="10" spans="2:6" ht="46.9" x14ac:dyDescent="0.25">
      <c r="B10" s="380"/>
      <c r="C10" s="382"/>
      <c r="D10" s="91" t="s">
        <v>19</v>
      </c>
      <c r="E10" s="92" t="s">
        <v>73</v>
      </c>
      <c r="F10" s="94" t="s">
        <v>72</v>
      </c>
    </row>
    <row r="11" spans="2:6" ht="46.9" x14ac:dyDescent="0.25">
      <c r="B11" s="380"/>
      <c r="C11" s="382" t="s">
        <v>20</v>
      </c>
      <c r="D11" s="91" t="s">
        <v>21</v>
      </c>
      <c r="E11" s="92" t="s">
        <v>74</v>
      </c>
      <c r="F11" s="94" t="s">
        <v>72</v>
      </c>
    </row>
    <row r="12" spans="2:6" ht="46.9" x14ac:dyDescent="0.25">
      <c r="B12" s="380"/>
      <c r="C12" s="382"/>
      <c r="D12" s="91" t="s">
        <v>22</v>
      </c>
      <c r="E12" s="92" t="s">
        <v>75</v>
      </c>
      <c r="F12" s="94" t="s">
        <v>72</v>
      </c>
    </row>
    <row r="13" spans="2:6" ht="31.25" x14ac:dyDescent="0.25">
      <c r="B13" s="380"/>
      <c r="C13" s="382" t="s">
        <v>23</v>
      </c>
      <c r="D13" s="91" t="s">
        <v>111</v>
      </c>
      <c r="E13" s="92" t="s">
        <v>114</v>
      </c>
      <c r="F13" s="94" t="s">
        <v>72</v>
      </c>
    </row>
    <row r="14" spans="2:6" ht="16.3" thickBot="1" x14ac:dyDescent="0.3">
      <c r="B14" s="383"/>
      <c r="C14" s="384"/>
      <c r="D14" s="95" t="s">
        <v>112</v>
      </c>
      <c r="E14" s="96" t="s">
        <v>113</v>
      </c>
      <c r="F14" s="97" t="s">
        <v>72</v>
      </c>
    </row>
    <row r="15" spans="2:6" ht="49.75" customHeight="1" x14ac:dyDescent="0.25">
      <c r="B15" s="376" t="s">
        <v>141</v>
      </c>
      <c r="C15" s="376"/>
      <c r="D15" s="376"/>
      <c r="E15" s="376"/>
      <c r="F15" s="376"/>
    </row>
    <row r="16" spans="2:6" ht="27" customHeight="1" x14ac:dyDescent="0.25">
      <c r="B16" s="9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D27" sqref="D27"/>
    </sheetView>
  </sheetViews>
  <sheetFormatPr baseColWidth="10" defaultRowHeight="14.3" x14ac:dyDescent="0.25"/>
  <cols>
    <col min="1" max="1" width="78.375" customWidth="1"/>
    <col min="3" max="3" width="32" bestFit="1" customWidth="1"/>
    <col min="4" max="4" width="119.375" bestFit="1" customWidth="1"/>
    <col min="5" max="5" width="81" customWidth="1"/>
  </cols>
  <sheetData>
    <row r="1" spans="1:5" ht="14.95" thickBot="1" x14ac:dyDescent="0.3">
      <c r="A1" s="121" t="s">
        <v>174</v>
      </c>
      <c r="D1" s="385" t="s">
        <v>175</v>
      </c>
      <c r="E1" s="386"/>
    </row>
    <row r="2" spans="1:5" x14ac:dyDescent="0.25">
      <c r="A2" s="130" t="s">
        <v>246</v>
      </c>
      <c r="D2" s="387" t="s">
        <v>176</v>
      </c>
      <c r="E2" s="138" t="s">
        <v>266</v>
      </c>
    </row>
    <row r="3" spans="1:5" x14ac:dyDescent="0.25">
      <c r="A3" s="131" t="s">
        <v>247</v>
      </c>
      <c r="D3" s="388"/>
      <c r="E3" s="139" t="s">
        <v>267</v>
      </c>
    </row>
    <row r="4" spans="1:5" x14ac:dyDescent="0.25">
      <c r="A4" s="132" t="s">
        <v>248</v>
      </c>
      <c r="D4" s="388"/>
      <c r="E4" s="139" t="s">
        <v>268</v>
      </c>
    </row>
    <row r="5" spans="1:5" x14ac:dyDescent="0.25">
      <c r="A5" s="133" t="s">
        <v>249</v>
      </c>
      <c r="D5" s="389"/>
      <c r="E5" s="139" t="s">
        <v>269</v>
      </c>
    </row>
    <row r="6" spans="1:5" ht="28.55" x14ac:dyDescent="0.25">
      <c r="A6" s="131" t="s">
        <v>250</v>
      </c>
      <c r="D6" s="387" t="s">
        <v>177</v>
      </c>
      <c r="E6" s="139" t="s">
        <v>243</v>
      </c>
    </row>
    <row r="7" spans="1:5" ht="28.55" x14ac:dyDescent="0.25">
      <c r="A7" s="131" t="s">
        <v>251</v>
      </c>
      <c r="D7" s="388"/>
      <c r="E7" s="139" t="s">
        <v>270</v>
      </c>
    </row>
    <row r="8" spans="1:5" x14ac:dyDescent="0.25">
      <c r="A8" s="134" t="s">
        <v>252</v>
      </c>
      <c r="D8" s="388"/>
      <c r="E8" s="139" t="s">
        <v>242</v>
      </c>
    </row>
    <row r="9" spans="1:5" x14ac:dyDescent="0.25">
      <c r="A9" s="134" t="s">
        <v>253</v>
      </c>
      <c r="D9" s="387" t="s">
        <v>178</v>
      </c>
      <c r="E9" s="139" t="s">
        <v>271</v>
      </c>
    </row>
    <row r="10" spans="1:5" x14ac:dyDescent="0.25">
      <c r="A10" s="135" t="s">
        <v>254</v>
      </c>
      <c r="D10" s="388"/>
      <c r="E10" s="139" t="s">
        <v>272</v>
      </c>
    </row>
    <row r="11" spans="1:5" x14ac:dyDescent="0.25">
      <c r="A11" s="134" t="s">
        <v>255</v>
      </c>
      <c r="D11" s="387" t="s">
        <v>179</v>
      </c>
      <c r="E11" s="139" t="s">
        <v>244</v>
      </c>
    </row>
    <row r="12" spans="1:5" x14ac:dyDescent="0.25">
      <c r="A12" s="136" t="s">
        <v>256</v>
      </c>
      <c r="D12" s="388"/>
      <c r="E12" s="139" t="s">
        <v>273</v>
      </c>
    </row>
    <row r="13" spans="1:5" x14ac:dyDescent="0.25">
      <c r="A13" s="131" t="s">
        <v>257</v>
      </c>
      <c r="D13" s="389"/>
      <c r="E13" s="139" t="s">
        <v>274</v>
      </c>
    </row>
    <row r="14" spans="1:5" x14ac:dyDescent="0.25">
      <c r="A14" s="134" t="s">
        <v>258</v>
      </c>
      <c r="E14" s="139" t="s">
        <v>275</v>
      </c>
    </row>
    <row r="15" spans="1:5" x14ac:dyDescent="0.25">
      <c r="A15" s="131" t="s">
        <v>259</v>
      </c>
      <c r="D15" s="122" t="s">
        <v>183</v>
      </c>
      <c r="E15" s="139" t="s">
        <v>245</v>
      </c>
    </row>
    <row r="16" spans="1:5" x14ac:dyDescent="0.25">
      <c r="A16" s="131" t="s">
        <v>260</v>
      </c>
      <c r="D16" s="123" t="s">
        <v>184</v>
      </c>
      <c r="E16" s="139" t="s">
        <v>239</v>
      </c>
    </row>
    <row r="17" spans="1:7" x14ac:dyDescent="0.25">
      <c r="A17" s="136" t="s">
        <v>261</v>
      </c>
      <c r="D17" s="123" t="s">
        <v>185</v>
      </c>
      <c r="E17" s="139" t="s">
        <v>240</v>
      </c>
    </row>
    <row r="18" spans="1:7" x14ac:dyDescent="0.25">
      <c r="A18" s="133" t="s">
        <v>262</v>
      </c>
      <c r="D18" s="123" t="s">
        <v>186</v>
      </c>
      <c r="E18" s="139" t="s">
        <v>238</v>
      </c>
    </row>
    <row r="19" spans="1:7" ht="28.55" x14ac:dyDescent="0.25">
      <c r="A19" s="134" t="s">
        <v>263</v>
      </c>
      <c r="D19" s="123" t="s">
        <v>187</v>
      </c>
      <c r="E19" s="139" t="s">
        <v>276</v>
      </c>
    </row>
    <row r="20" spans="1:7" x14ac:dyDescent="0.25">
      <c r="A20" s="135" t="s">
        <v>245</v>
      </c>
      <c r="D20" s="123" t="s">
        <v>188</v>
      </c>
      <c r="E20" s="139" t="s">
        <v>241</v>
      </c>
    </row>
    <row r="21" spans="1:7" x14ac:dyDescent="0.25">
      <c r="A21" s="131" t="s">
        <v>264</v>
      </c>
      <c r="D21" s="123" t="s">
        <v>189</v>
      </c>
      <c r="E21" s="139" t="s">
        <v>277</v>
      </c>
    </row>
    <row r="22" spans="1:7" ht="14.95" thickBot="1" x14ac:dyDescent="0.3">
      <c r="A22" s="137" t="s">
        <v>265</v>
      </c>
      <c r="D22" s="123" t="s">
        <v>190</v>
      </c>
      <c r="E22" s="139" t="s">
        <v>278</v>
      </c>
    </row>
    <row r="23" spans="1:7" x14ac:dyDescent="0.25">
      <c r="A23" s="127"/>
      <c r="E23" s="139" t="s">
        <v>279</v>
      </c>
    </row>
    <row r="24" spans="1:7" x14ac:dyDescent="0.25">
      <c r="A24" s="122" t="s">
        <v>191</v>
      </c>
      <c r="E24" s="139" t="s">
        <v>280</v>
      </c>
    </row>
    <row r="25" spans="1:7" ht="21.1" x14ac:dyDescent="0.25">
      <c r="A25" s="123" t="s">
        <v>184</v>
      </c>
      <c r="B25" s="28"/>
      <c r="E25" s="139" t="s">
        <v>281</v>
      </c>
    </row>
    <row r="26" spans="1:7" ht="21.1" x14ac:dyDescent="0.35">
      <c r="A26" s="123" t="s">
        <v>185</v>
      </c>
      <c r="B26" s="29"/>
      <c r="E26" s="139" t="s">
        <v>282</v>
      </c>
      <c r="F26" t="s">
        <v>87</v>
      </c>
      <c r="G26" t="str">
        <f ca="1">IF(NOT(ISERROR(MATCH(F26,_xlfn.ANCHORARRAY(A37),0))),E39&amp;"Por favor no seleccionar los criterios de impacto",F26)</f>
        <v>Afectación Económica o presupuestal</v>
      </c>
    </row>
    <row r="27" spans="1:7" ht="21.75" thickBot="1" x14ac:dyDescent="0.4">
      <c r="A27" s="123" t="s">
        <v>186</v>
      </c>
      <c r="B27" s="29"/>
      <c r="E27" s="140" t="s">
        <v>283</v>
      </c>
    </row>
    <row r="28" spans="1:7" ht="21.1" x14ac:dyDescent="0.35">
      <c r="A28" s="123" t="s">
        <v>187</v>
      </c>
      <c r="B28" s="29"/>
    </row>
    <row r="29" spans="1:7" ht="21.1" x14ac:dyDescent="0.35">
      <c r="A29" s="123" t="s">
        <v>188</v>
      </c>
      <c r="B29" s="29"/>
    </row>
    <row r="30" spans="1:7" ht="21.1" x14ac:dyDescent="0.35">
      <c r="A30" s="123" t="s">
        <v>189</v>
      </c>
      <c r="B30" s="29"/>
    </row>
    <row r="31" spans="1:7" ht="21.1" x14ac:dyDescent="0.35">
      <c r="A31" s="123" t="s">
        <v>190</v>
      </c>
      <c r="B31" s="29"/>
    </row>
    <row r="32" spans="1:7" ht="21.1" x14ac:dyDescent="0.35">
      <c r="A32" s="29"/>
      <c r="B32" s="29"/>
    </row>
    <row r="33" spans="1:2" ht="21.1" x14ac:dyDescent="0.35">
      <c r="A33" s="29"/>
      <c r="B33" s="29"/>
    </row>
    <row r="34" spans="1:2" ht="21.1" x14ac:dyDescent="0.35">
      <c r="A34" s="29"/>
      <c r="B34" s="29"/>
    </row>
    <row r="35" spans="1:2" ht="21.1" x14ac:dyDescent="0.35">
      <c r="A35" s="29"/>
      <c r="B35" s="29"/>
    </row>
    <row r="36" spans="1:2" x14ac:dyDescent="0.25">
      <c r="A36" s="30"/>
      <c r="B36" s="30"/>
    </row>
  </sheetData>
  <mergeCells count="5">
    <mergeCell ref="D1:E1"/>
    <mergeCell ref="D2:D5"/>
    <mergeCell ref="D6:D8"/>
    <mergeCell ref="D9:D10"/>
    <mergeCell ref="D11:D13"/>
  </mergeCells>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4.3"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User</cp:lastModifiedBy>
  <cp:lastPrinted>2020-05-13T01:12:22Z</cp:lastPrinted>
  <dcterms:created xsi:type="dcterms:W3CDTF">2020-03-24T23:12:47Z</dcterms:created>
  <dcterms:modified xsi:type="dcterms:W3CDTF">2023-11-27T15:47:38Z</dcterms:modified>
</cp:coreProperties>
</file>