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_rels/sheet2.xml.rels" ContentType="application/vnd.openxmlformats-package.relationships+xml"/>
  <Override PartName="/xl/worksheets/_rels/sheet6.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sharedStrings.xml" ContentType="application/vnd.openxmlformats-officedocument.spreadsheetml.sharedStrings+xml"/>
  <Override PartName="/xl/comments2.xml" ContentType="application/vnd.openxmlformats-officedocument.spreadsheetml.comments+xml"/>
  <Override PartName="/xl/pivotTables/pivotTable1.xml" ContentType="application/vnd.openxmlformats-officedocument.spreadsheetml.pivotTable+xml"/>
  <Override PartName="/xl/pivotTables/_rels/pivotTable1.xml.rels" ContentType="application/vnd.openxmlformats-package.relationships+xml"/>
  <Override PartName="/xl/pivotTables/_rels/pivotTable2.xml.rels" ContentType="application/vnd.openxmlformats-package.relationships+xml"/>
  <Override PartName="/xl/pivotTables/pivotTable2.xml" ContentType="application/vnd.openxmlformats-officedocument.spreadsheetml.pivotTable+xml"/>
  <Override PartName="/xl/drawings/vmlDrawing1.vml" ContentType="application/vnd.openxmlformats-officedocument.vmlDrawing"/>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_rels/pivotCacheDefinition2.xml.rels" ContentType="application/vnd.openxmlformats-package.relationships+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tructivo" sheetId="1" state="visible" r:id="rId2"/>
    <sheet name="Mapa final" sheetId="2" state="visible" r:id="rId3"/>
    <sheet name="Matriz Calor Inherente" sheetId="3" state="visible" r:id="rId4"/>
    <sheet name="Matriz Calor Residual" sheetId="4" state="visible" r:id="rId5"/>
    <sheet name="Tabla probabilidad" sheetId="5" state="visible" r:id="rId6"/>
    <sheet name="Tabla Impacto" sheetId="6" state="visible" r:id="rId7"/>
    <sheet name="Tabla Valoración controles" sheetId="7" state="visible" r:id="rId8"/>
    <sheet name="Procesos" sheetId="8" state="visible" r:id="rId9"/>
    <sheet name="Opciones Tratamiento" sheetId="9" state="visible" r:id="rId10"/>
    <sheet name="Hoja1" sheetId="10" state="hidden" r:id="rId11"/>
  </sheets>
  <calcPr iterateCount="100" refMode="A1" iterate="false" iterateDelta="0.0001"/>
  <pivotCaches>
    <pivotCache cacheId="1" r:id="rId13"/>
    <pivotCache cacheId="2" r:id="rId14"/>
  </pivotCaches>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9" authorId="0">
      <text>
        <r>
          <rPr>
            <b val="true"/>
            <sz val="9"/>
            <color rgb="FF000000"/>
            <rFont val="Tahoma"/>
            <family val="0"/>
            <charset val="1"/>
          </rPr>
          <t xml:space="preserve">Número consecutivo de los riesgos que se identifican.
</t>
        </r>
      </text>
    </comment>
    <comment ref="B9" authorId="0">
      <text>
        <r>
          <rPr>
            <b val="true"/>
            <sz val="9"/>
            <color rgb="FF000000"/>
            <rFont val="Tahoma"/>
            <family val="0"/>
            <charset val="1"/>
          </rPr>
          <t xml:space="preserve">Consulte su matriz de activos de información.</t>
        </r>
      </text>
    </comment>
    <comment ref="C6" authorId="0">
      <text>
        <r>
          <rPr>
            <b val="true"/>
            <sz val="9"/>
            <color rgb="FF000000"/>
            <rFont val="Tahoma"/>
            <family val="0"/>
            <charset val="1"/>
          </rPr>
          <t xml:space="preserve">Traer la Información de la caracterización del proceso.</t>
        </r>
      </text>
    </comment>
    <comment ref="C7" authorId="0">
      <text>
        <r>
          <rPr>
            <b val="true"/>
            <sz val="9"/>
            <color rgb="FF000000"/>
            <rFont val="Tahoma"/>
            <family val="0"/>
            <charset val="1"/>
          </rPr>
          <t xml:space="preserve">Traer la Información de la caracterización del proceso.
</t>
        </r>
      </text>
    </comment>
    <comment ref="D9" authorId="0">
      <text>
        <r>
          <rPr>
            <b val="true"/>
            <sz val="9"/>
            <color rgb="FF000000"/>
            <rFont val="Tahoma"/>
            <family val="0"/>
            <charset val="1"/>
          </rPr>
          <t xml:space="preserve">En el manual de gestión de riesgos de seguridad de la información, encontrará sugerencias de AMENAZAS que puede usar o ajustar según se requiera.</t>
        </r>
      </text>
    </comment>
    <comment ref="E9" authorId="0">
      <text>
        <r>
          <rPr>
            <b val="true"/>
            <sz val="9"/>
            <color rgb="FF000000"/>
            <rFont val="Tahoma"/>
            <family val="0"/>
            <charset val="1"/>
          </rPr>
          <t xml:space="preserve">En el manual de gestión de riesgos de seguridad de la información, encontrará sugerencias de VULNERABILIDADES que puede usar o ajustar según se requiera.
</t>
        </r>
      </text>
    </comment>
    <comment ref="S9" authorId="0">
      <text>
        <r>
          <rPr>
            <b val="true"/>
            <sz val="9"/>
            <color rgb="FF000000"/>
            <rFont val="Tahoma"/>
            <family val="2"/>
            <charset val="1"/>
          </rPr>
          <t xml:space="preserve">Este campo es automático y se diligencia al seleccionar el tipo de control (Columna T)</t>
        </r>
      </text>
    </comment>
  </commentList>
</comments>
</file>

<file path=xl/sharedStrings.xml><?xml version="1.0" encoding="utf-8"?>
<sst xmlns="http://schemas.openxmlformats.org/spreadsheetml/2006/main" count="448" uniqueCount="298">
  <si>
    <t xml:space="preserve">Matriz Mapa de Riesgos</t>
  </si>
  <si>
    <r>
      <rPr>
        <sz val="10"/>
        <rFont val="Arial Narrow"/>
        <family val="2"/>
        <charset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val="true"/>
        <sz val="10"/>
        <color rgb="FFE46C0A"/>
        <rFont val="Arial Narrow"/>
        <family val="2"/>
        <charset val="1"/>
      </rPr>
      <t xml:space="preserve">Guía para la Administración del Riesgo y el diseño de controles V5</t>
    </r>
    <r>
      <rPr>
        <sz val="10"/>
        <rFont val="Arial Narrow"/>
        <family val="2"/>
        <charset val="1"/>
      </rPr>
      <t xml:space="preserve">. El formato cuenta con celdas parametrizadas y permite contar con los respectivos mapas de calor para riesgo inherente y riesgo residual.</t>
    </r>
  </si>
  <si>
    <t xml:space="preserve">Orientaciones Generales</t>
  </si>
  <si>
    <r>
      <rPr>
        <sz val="11"/>
        <rFont val="Arial Narrow"/>
        <family val="2"/>
        <charset val="1"/>
      </rPr>
      <t xml:space="preserve">Antes de iniciar con el diligenciamiento de la información en la matriz, se requiere haber avanzado en el análisis del </t>
    </r>
    <r>
      <rPr>
        <b val="true"/>
        <sz val="11"/>
        <rFont val="Arial Narrow"/>
        <family val="2"/>
        <charset val="1"/>
      </rPr>
      <t xml:space="preserve">proceso, su objetivo, alcance, actividades clave</t>
    </r>
    <r>
      <rPr>
        <sz val="11"/>
        <rFont val="Arial Narrow"/>
        <family val="2"/>
        <charset val="1"/>
      </rPr>
      <t xml:space="preserve">, considere los lineamientos establecidos en el </t>
    </r>
    <r>
      <rPr>
        <b val="true"/>
        <sz val="11"/>
        <color rgb="FFE46C0A"/>
        <rFont val="Arial Narrow"/>
        <family val="2"/>
        <charset val="1"/>
      </rPr>
      <t xml:space="preserve">Paso 2: identificación del riesgo</t>
    </r>
    <r>
      <rPr>
        <sz val="11"/>
        <rFont val="Arial Narrow"/>
        <family val="2"/>
        <charset val="1"/>
      </rPr>
      <t xml:space="preserve">, donde se explica ampliamente las bases para adelanter este análisis.
Así mismo, considere en el </t>
    </r>
    <r>
      <rPr>
        <b val="true"/>
        <sz val="11"/>
        <color rgb="FFE46C0A"/>
        <rFont val="Arial Narrow"/>
        <family val="2"/>
        <charset val="1"/>
      </rPr>
      <t xml:space="preserve">Paso 3: valoración del riesgo</t>
    </r>
    <r>
      <rPr>
        <sz val="11"/>
        <rFont val="Arial Narrow"/>
        <family val="2"/>
        <charset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val="true"/>
        <sz val="11"/>
        <color rgb="FFE46C0A"/>
        <rFont val="Arial Narrow"/>
        <family val="2"/>
        <charset val="1"/>
      </rPr>
      <t xml:space="preserve">NOTA:</t>
    </r>
    <r>
      <rPr>
        <sz val="11"/>
        <rFont val="Arial Narrow"/>
        <family val="2"/>
        <charset val="1"/>
      </rPr>
      <t xml:space="preserve"> Si lo considera pertinente, es posible agregar hojas de trabajo adicionales al presente formato que permitan incluir la traza de estos análisis.</t>
    </r>
  </si>
  <si>
    <r>
      <rPr>
        <sz val="10"/>
        <rFont val="Arial Narrow"/>
        <family val="2"/>
        <charset val="1"/>
      </rPr>
      <t xml:space="preserve">El archivo contiene las siguientes hojas:
-   </t>
    </r>
    <r>
      <rPr>
        <b val="true"/>
        <sz val="11"/>
        <rFont val="Arial Narrow"/>
        <family val="2"/>
        <charset val="1"/>
      </rPr>
      <t xml:space="preserve">Hoja 1 Instructivo
</t>
    </r>
    <r>
      <rPr>
        <sz val="10"/>
        <rFont val="Arial Narrow"/>
        <family val="2"/>
        <charset val="1"/>
      </rPr>
      <t xml:space="preserve"> -  </t>
    </r>
    <r>
      <rPr>
        <b val="true"/>
        <sz val="11"/>
        <rFont val="Arial Narrow"/>
        <family val="2"/>
        <charset val="1"/>
      </rPr>
      <t xml:space="preserve">Hoja 2 Mapa Final: </t>
    </r>
    <r>
      <rPr>
        <sz val="10"/>
        <rFont val="Arial Narrow"/>
        <family val="2"/>
        <charset val="1"/>
      </rPr>
      <t xml:space="preserve">Encontrará la totalidad de la estructura para la identificación y valoración de los riesgos por proceso, programa o proyecto, acorde con el nivel de desagregación que la entidad considere necesaria.</t>
    </r>
  </si>
  <si>
    <t xml:space="preserve">Columna</t>
  </si>
  <si>
    <t xml:space="preserve">Descripción - Lineamientos para el diligenciamiento</t>
  </si>
  <si>
    <t xml:space="preserve">Proceso</t>
  </si>
  <si>
    <t xml:space="preserve">Seleccione de la lista desplegable el nombre del proceso al cual se le identificarán y valorarán los riesgos.</t>
  </si>
  <si>
    <t xml:space="preserve">Dependencia</t>
  </si>
  <si>
    <t xml:space="preserve">Seleccione de la lista desplegable el nombre de la dependencia al cual se le identificarán y valorarán los riesgos.</t>
  </si>
  <si>
    <t xml:space="preserve">Objetivo</t>
  </si>
  <si>
    <t xml:space="preserve">Diligencie el objetivo del proceso o dependencia. Consulte la caracterización del proceso o dependencia en Kawak.</t>
  </si>
  <si>
    <t xml:space="preserve">Alcance</t>
  </si>
  <si>
    <t xml:space="preserve">Diligencie el alcance del proceso o dependencia. Consulte la caracterización del proceso o dependencia en Kawak.</t>
  </si>
  <si>
    <t xml:space="preserve">Referencia</t>
  </si>
  <si>
    <t xml:space="preserve">Permite definir unl consecutivo de riesgos.</t>
  </si>
  <si>
    <t xml:space="preserve">Tipo de Activo</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</si>
  <si>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</si>
  <si>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 xml:space="preserve">Impacto</t>
  </si>
  <si>
    <t xml:space="preserve">Analice las consecuencias que puede ocasionar a la Entidad la materialización del riesgo.</t>
  </si>
  <si>
    <t xml:space="preserve">AMENAZA (Causa Inmediata)</t>
  </si>
  <si>
    <t xml:space="preserve">Circunstancias bajo las cuales se presenta el riesgo, es la situación más evidente frente al riesgo, redacte de la forma más concreta posible. 
En el manual de gestión de riesgos de seguridad de la información, consulte el numeral 10.3 Amenazas, verifique en la tabla de Amenazas si hay algunas de las amenazas comunes que le aplique, o adáptela de acuerdo a su necesidad, recuerde que la información allí consignada es una guía de referencia.</t>
  </si>
  <si>
    <t xml:space="preserve">VULNERABILIDAD (Causa Raíz)</t>
  </si>
  <si>
    <t xml:space="preserve">Causa principal o básica, corresponde a las razones por la cuales se puede presentar el riesgo por la falta de un control, redacte de la forma más concreta posible.
En el manual de gestión de riesgos de seguridad de la información, consulte el numeral 10.4 Amenazas, verifique en la tabla de Vulnerabilidades si hay algunas de las vulnerabilidades comunes que le aplique, o adáptela de acuerdo a su necesidad, recuerde que la información allí consignada es una guía de referencia.</t>
  </si>
  <si>
    <t xml:space="preserve">Tipo de Riesgo</t>
  </si>
  <si>
    <t xml:space="preserve">Seleccione de la Lista desplegable el tipo de riesgo, hay 3 riesgos asociados a seguridad de la información y 4 asociados a bases de datos personales.
En el manual de gestión de riesgos de seguridad de la información, consulte el numeral 10.2 Riesgos de Seguridad de la Información y Bases de Datos Personales.</t>
  </si>
  <si>
    <t xml:space="preserve">Descripción del Riesgo</t>
  </si>
  <si>
    <t xml:space="preserve">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</si>
  <si>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 xml:space="preserve">Clasificación del Riesgo</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</si>
  <si>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En el manual de gestión de riesgos de seguridad de la información, consulte el numeral 10.5 Clasificación del Riesgo, en el cual se encuentra la descripción de cada uno.</t>
  </si>
  <si>
    <t xml:space="preserve">Frecuencia con la cual se lleva a cabo la actividad</t>
  </si>
  <si>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11.1 Probabilidad, en el cual se encuentra la tabla Análisis de Probabilidad, con la descripción de cada uno, de igual forma también se encuentra en el instrumento en la hoja “Tabla Probabilidad”.</t>
  </si>
  <si>
    <t xml:space="preserve">Criterios de Impacto</t>
  </si>
  <si>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11.2 Impacto, en el cual se encuentra la tabla Análisis de Impacto.</t>
  </si>
  <si>
    <t xml:space="preserve">Zona de Riesgo Inherente</t>
  </si>
  <si>
    <t xml:space="preserve">Teniendo en cuenta que ingresó la información de PROBABILIDAD e IMPACTO, la matriz automáticamente hará el cálculo para la zona de riesgo inherente (Columna N)</t>
  </si>
  <si>
    <t xml:space="preserve">No. Control</t>
  </si>
  <si>
    <t xml:space="preserve">Permite identificar el número de controles que se van a aplicar.</t>
  </si>
  <si>
    <t xml:space="preserve">Descripción del Control</t>
  </si>
  <si>
    <r>
      <rPr>
        <sz val="9"/>
        <rFont val="Arial Narrow"/>
        <family val="2"/>
        <charset val="1"/>
      </rPr>
      <t xml:space="preserve">Recuerde que el control se define como la medida que permite reducir o mitigar un riesgo. Defina el control (es) que atacan la causa raíz del riesgo, considere la estructura explicada en la guía: </t>
    </r>
    <r>
      <rPr>
        <b val="true"/>
        <sz val="9"/>
        <color rgb="FFE46C0A"/>
        <rFont val="Arial Narrow"/>
        <family val="2"/>
        <charset val="1"/>
      </rPr>
      <t xml:space="preserve">Responsable de ejecutar el control + Acción + Complemento</t>
    </r>
  </si>
  <si>
    <t xml:space="preserve">Afectación</t>
  </si>
  <si>
    <t xml:space="preserve">Este campo NO se diligencia, depende de lo que seleccione en la columna T(Tipo).</t>
  </si>
  <si>
    <r>
      <rPr>
        <b val="true"/>
        <sz val="9"/>
        <rFont val="Arial Narrow"/>
        <family val="2"/>
        <charset val="1"/>
      </rPr>
      <t xml:space="preserve">ATRIBUTOS EFICIENCIA
</t>
    </r>
    <r>
      <rPr>
        <sz val="9"/>
        <rFont val="Arial Narrow"/>
        <family val="2"/>
        <charset val="1"/>
      </rPr>
      <t xml:space="preserve">Tipo</t>
    </r>
  </si>
  <si>
    <t xml:space="preserve">Utilice la lista desplegable que se encuentra parametrizada, le aparecerán las opciones: 1) Preventivo, 2) Detectivo, 3) Correctivo, seleccione según corresponda. </t>
  </si>
  <si>
    <r>
      <rPr>
        <b val="true"/>
        <sz val="9"/>
        <rFont val="Arial Narrow"/>
        <family val="2"/>
        <charset val="1"/>
      </rPr>
      <t xml:space="preserve">ATRIBUTOS EFICIENCIA
</t>
    </r>
    <r>
      <rPr>
        <sz val="9"/>
        <rFont val="Arial Narrow"/>
        <family val="2"/>
        <charset val="1"/>
      </rPr>
      <t xml:space="preserve">Implementación</t>
    </r>
  </si>
  <si>
    <t xml:space="preserve">Utilice la lista desplegable que se encuentra parametrizada, le aparecerán las opciones: 1) Automático, 2) Manual, seleccione según corresponda.</t>
  </si>
  <si>
    <r>
      <rPr>
        <b val="true"/>
        <sz val="9"/>
        <rFont val="Arial Narrow"/>
        <family val="2"/>
        <charset val="1"/>
      </rPr>
      <t xml:space="preserve">ATRIBUTOS EFICIENCIA
</t>
    </r>
    <r>
      <rPr>
        <sz val="9"/>
        <rFont val="Arial Narrow"/>
        <family val="2"/>
        <charset val="1"/>
      </rPr>
      <t xml:space="preserve">Calificación</t>
    </r>
  </si>
  <si>
    <t xml:space="preserve">Este campo NO se diligencia, la matriz automáticamente hará el cálculo para el control analizado (Columna V) </t>
  </si>
  <si>
    <r>
      <rPr>
        <b val="true"/>
        <sz val="9"/>
        <rFont val="Arial Narrow"/>
        <family val="2"/>
        <charset val="1"/>
      </rPr>
      <t xml:space="preserve">ATRIBUTOS INFORMATIVOS
</t>
    </r>
    <r>
      <rPr>
        <sz val="9"/>
        <rFont val="Arial Narrow"/>
        <family val="2"/>
        <charset val="1"/>
      </rPr>
      <t xml:space="preserve">Documentación</t>
    </r>
  </si>
  <si>
    <t xml:space="preserve">Utilice la lista desplegable que se encuentra parametrizada, le aparecerán las opciones: 1) Documentado, 2) Sin documentar.</t>
  </si>
  <si>
    <r>
      <rPr>
        <b val="true"/>
        <sz val="9"/>
        <rFont val="Arial Narrow"/>
        <family val="2"/>
        <charset val="1"/>
      </rPr>
      <t xml:space="preserve">ATRIBUTOS INFORMATIVOS
</t>
    </r>
    <r>
      <rPr>
        <sz val="9"/>
        <rFont val="Arial Narrow"/>
        <family val="2"/>
        <charset val="1"/>
      </rPr>
      <t xml:space="preserve">Frecuencia</t>
    </r>
  </si>
  <si>
    <t xml:space="preserve">Utilice la lista desplegable que se encuentra parametrizada, le aparecerán las opciones: 1) Continua, 2) Aleatoria.</t>
  </si>
  <si>
    <r>
      <rPr>
        <b val="true"/>
        <sz val="9"/>
        <rFont val="Arial Narrow"/>
        <family val="2"/>
        <charset val="1"/>
      </rPr>
      <t xml:space="preserve">ATRIBUTOS INFORMATIVOS
</t>
    </r>
    <r>
      <rPr>
        <sz val="9"/>
        <rFont val="Arial Narrow"/>
        <family val="2"/>
        <charset val="1"/>
      </rPr>
      <t xml:space="preserve">Registro</t>
    </r>
  </si>
  <si>
    <t xml:space="preserve">Utilice la lista desplegable que se encuentra parametrizada, le aparecerán las opciones: 1) Con Registro, 2) Sin Registro.</t>
  </si>
  <si>
    <t xml:space="preserve">Evaluación del Nivel de Riesgo - Nivel de Riesgo Residual
•	Probabilidad Residual (Z)
•	Probabilidad Residual Final (AA)
•	% (AB)
•	Impacto Residual Final (AC)
•	% (AD)
•	Zona de Riesgo Final (AE)</t>
  </si>
  <si>
    <t xml:space="preserve">Estos campos NO se diligencian, la matriz automáticamente hará el cálculo, acorde con el control o controles definidos con sus atributos analizados, lo que permitirá establecer el nivel de riesgo inherente (Columnas Z y AB,  AC - AE).</t>
  </si>
  <si>
    <t xml:space="preserve">Tratamiento</t>
  </si>
  <si>
    <t xml:space="preserve">Utilice la lista desplegable que se encuentra parametrizada, le aparecerán las opciones: 1) Aceptar, 2) Evitar, 3) Reducir (compartir), 4) Reducir (mitigar).</t>
  </si>
  <si>
    <r>
      <rPr>
        <b val="true"/>
        <sz val="9"/>
        <rFont val="Arial Narrow"/>
        <family val="2"/>
        <charset val="1"/>
      </rPr>
      <t xml:space="preserve">Plan de Acción
</t>
    </r>
    <r>
      <rPr>
        <sz val="9"/>
        <rFont val="Arial Narrow"/>
        <family val="2"/>
        <charset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</si>
  <si>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</si>
  <si>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 xml:space="preserve">Estado</t>
  </si>
  <si>
    <t xml:space="preserve">Utilice la lista desplegable que se encuentra parametrizada, le aparecerán las opciones: 1) Finalizado, 2) En curso, 3) Sin Iniciar, la selección en este caso dependerá de las acciones del plan que se hayan establecido en cada caso.</t>
  </si>
  <si>
    <r>
      <rPr>
        <sz val="10"/>
        <rFont val="Arial Narrow"/>
        <family val="2"/>
        <charset val="1"/>
      </rPr>
      <t xml:space="preserve"> -</t>
    </r>
    <r>
      <rPr>
        <sz val="11"/>
        <rFont val="Arial Narrow"/>
        <family val="2"/>
        <charset val="1"/>
      </rPr>
      <t xml:space="preserve"> </t>
    </r>
    <r>
      <rPr>
        <b val="true"/>
        <sz val="11"/>
        <rFont val="Arial Narrow"/>
        <family val="2"/>
        <charset val="1"/>
      </rPr>
      <t xml:space="preserve"> Hoja 3 Matriz de Calor Inherente: </t>
    </r>
    <r>
      <rPr>
        <sz val="11"/>
        <rFont val="Arial Narrow"/>
        <family val="2"/>
        <charset val="1"/>
      </rPr>
      <t xml:space="preserve"> 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</si>
  <si>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val="true"/>
        <sz val="11"/>
        <rFont val="Arial Narrow"/>
        <family val="2"/>
        <charset val="1"/>
      </rPr>
      <t xml:space="preserve"> Hoja 4 Matriz de Calor Residual: </t>
    </r>
    <r>
      <rPr>
        <sz val="11"/>
        <rFont val="Arial Narrow"/>
        <family val="2"/>
        <charset val="1"/>
      </rPr>
      <t xml:space="preserve">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</si>
  <si>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val="true"/>
        <sz val="11"/>
        <rFont val="Arial Narrow"/>
        <family val="2"/>
        <charset val="1"/>
      </rPr>
      <t xml:space="preserve"> Hoja 5 Tabla de probabilidad: </t>
    </r>
    <r>
      <rPr>
        <sz val="11"/>
        <rFont val="Arial Narrow"/>
        <family val="2"/>
        <charset val="1"/>
      </rPr>
      <t xml:space="preserve">Tabla referente para todos los cálculos (no se diligencia)</t>
    </r>
  </si>
  <si>
    <r>
      <rPr>
        <sz val="10"/>
        <rFont val="Arial Narrow"/>
        <family val="2"/>
        <charset val="1"/>
      </rPr>
      <t xml:space="preserve"> -</t>
    </r>
    <r>
      <rPr>
        <sz val="11"/>
        <rFont val="Arial Narrow"/>
        <family val="2"/>
        <charset val="1"/>
      </rPr>
      <t xml:space="preserve"> </t>
    </r>
    <r>
      <rPr>
        <b val="true"/>
        <sz val="11"/>
        <rFont val="Arial Narrow"/>
        <family val="2"/>
        <charset val="1"/>
      </rPr>
      <t xml:space="preserve"> Hoja 6 Tabla de Impacto: </t>
    </r>
    <r>
      <rPr>
        <sz val="11"/>
        <rFont val="Arial Narrow"/>
        <family val="2"/>
        <charset val="1"/>
      </rPr>
      <t xml:space="preserve">Tabla referente para todos los cálculos (no se diligencia)</t>
    </r>
  </si>
  <si>
    <r>
      <rPr>
        <sz val="10"/>
        <rFont val="Arial Narrow"/>
        <family val="2"/>
        <charset val="1"/>
      </rPr>
      <t xml:space="preserve"> -</t>
    </r>
    <r>
      <rPr>
        <sz val="11"/>
        <rFont val="Arial Narrow"/>
        <family val="2"/>
        <charset val="1"/>
      </rPr>
      <t xml:space="preserve"> </t>
    </r>
    <r>
      <rPr>
        <b val="true"/>
        <sz val="11"/>
        <rFont val="Arial Narrow"/>
        <family val="2"/>
        <charset val="1"/>
      </rPr>
      <t xml:space="preserve"> Hoja 7 Tabla de Valoración de Controles: </t>
    </r>
    <r>
      <rPr>
        <sz val="11"/>
        <rFont val="Arial Narrow"/>
        <family val="2"/>
        <charset val="1"/>
      </rPr>
      <t xml:space="preserve">Tabla referente para todos los cálculos (no se diligencia)</t>
    </r>
  </si>
  <si>
    <t xml:space="preserve">Formato Mapa Riesgos </t>
  </si>
  <si>
    <t xml:space="preserve">Proceso:</t>
  </si>
  <si>
    <t xml:space="preserve">GESTIÓN JURÍDICA</t>
  </si>
  <si>
    <t xml:space="preserve">Dependencia:</t>
  </si>
  <si>
    <t xml:space="preserve">OFICINA ASESORA DE JURÍDICA</t>
  </si>
  <si>
    <t xml:space="preserve">Objetivo:</t>
  </si>
  <si>
    <t xml:space="preserve">Garantizar el cumplimiento de las normas constitucionales y legales vigentes en todas las actuaciones jurídicas de la Secretaría Distrital de Cultura, Recreación y Deporte encaminadas a la prevención del daño antijurídico y en el desarrollo de los componentes temáticos del Modelo de Gestión Jurídica Pública - MGJP del Distrito Capital.</t>
  </si>
  <si>
    <t xml:space="preserve">Alcance:</t>
  </si>
  <si>
    <t xml:space="preserve">Inicia con la solicitud de Asesoría Jurídica, o de Producción Normativa, o Defensa Juridicial, o de Contratación Pública, o en ejercicio de la Función Disciplinaria o de la Función de Inspección Vigilancia y Control – IVC y hasta la emisión de la decisión correspondiente; dentro del marco jurídico vigente actuando con la debida diligencia y en cumplimiento de los deberes funcionales otorgados de manera constitucional, legal, reglamentaria o convencional, como proceso de apoyo dentro del MIPG</t>
  </si>
  <si>
    <t xml:space="preserve">Identificación del riesgo</t>
  </si>
  <si>
    <t xml:space="preserve">Análisis del riesgo inherente</t>
  </si>
  <si>
    <t xml:space="preserve">Evaluación del riesgo - Valoración de los controles</t>
  </si>
  <si>
    <t xml:space="preserve">Evaluación del riesgo - Nivel del riesgo residual</t>
  </si>
  <si>
    <t xml:space="preserve">Plan de Acción</t>
  </si>
  <si>
    <t xml:space="preserve">Referencia </t>
  </si>
  <si>
    <t xml:space="preserve">TIPO DE ACTIVO</t>
  </si>
  <si>
    <t xml:space="preserve">Frecuencia con la cual se realiza la actividad</t>
  </si>
  <si>
    <t xml:space="preserve">Probabilidad Inherente</t>
  </si>
  <si>
    <t xml:space="preserve">%</t>
  </si>
  <si>
    <t xml:space="preserve">Criterios de impacto</t>
  </si>
  <si>
    <t xml:space="preserve">Observación de criterio</t>
  </si>
  <si>
    <t xml:space="preserve">Impacto 
Inherente</t>
  </si>
  <si>
    <t xml:space="preserve">Atributos</t>
  </si>
  <si>
    <t xml:space="preserve">Probabilidad Residual</t>
  </si>
  <si>
    <t xml:space="preserve">Probabilidad Residual Final</t>
  </si>
  <si>
    <t xml:space="preserve">Impacto Residual Final</t>
  </si>
  <si>
    <t xml:space="preserve">Zona de Riesgo Final</t>
  </si>
  <si>
    <t xml:space="preserve">Responsable</t>
  </si>
  <si>
    <t xml:space="preserve">Fecha Implementación</t>
  </si>
  <si>
    <t xml:space="preserve">Fecha Seguimiento</t>
  </si>
  <si>
    <t xml:space="preserve">Seguimiento</t>
  </si>
  <si>
    <t xml:space="preserve">Tipo</t>
  </si>
  <si>
    <t xml:space="preserve">Implementación</t>
  </si>
  <si>
    <t xml:space="preserve">Calificación</t>
  </si>
  <si>
    <t xml:space="preserve">Documentación</t>
  </si>
  <si>
    <t xml:space="preserve">Frecuencia</t>
  </si>
  <si>
    <t xml:space="preserve">Evidencia</t>
  </si>
  <si>
    <t xml:space="preserve">Información</t>
  </si>
  <si>
    <t xml:space="preserve">Reputacional</t>
  </si>
  <si>
    <t xml:space="preserve">Falta de lineamientos para conservar la confidencialidad de la información
</t>
  </si>
  <si>
    <t xml:space="preserve">Genera que la información pueda ser conocida por personas, procesos o dependencias no autorizados.</t>
  </si>
  <si>
    <t xml:space="preserve">1. Posibilidad de pérdida de Confidencialidad</t>
  </si>
  <si>
    <t xml:space="preserve">Posibilidad de pérdida de confidencialidad de las actas de comité de conciliación y de los expedientes judiciales y extrajudiciales, debido a falta de lineamientos para conservar la confidencialidad de la información o por errores humanos y/o desconocimiento en la clasificación y archivo de estos documentos en Orfeo, lo cual podría generar que la información pueda ser conocida por personas, procesos o dependencias no autorizados.</t>
  </si>
  <si>
    <t xml:space="preserve">1. Ejecucion y Administracion de procesos</t>
  </si>
  <si>
    <t xml:space="preserve">     El riesgo afecta la imagen de alguna área de la organización</t>
  </si>
  <si>
    <t xml:space="preserve">La Secretaria Técnica del comité de conciliación incluirá los lineamientos de confidencialidad para las actas de comité y expedientes relativos a la defensa judicial y extrajudicial de la entidad en el reglamento interno del comité de conciliación y los socializará al personal de la Oficina Jurídica como mínimo 1 vez por año o cuando haya cambios de personal en la Oficina Jurídica.</t>
  </si>
  <si>
    <t xml:space="preserve">Preventivo</t>
  </si>
  <si>
    <t xml:space="preserve">Manual</t>
  </si>
  <si>
    <t xml:space="preserve">Sin Documentar</t>
  </si>
  <si>
    <t xml:space="preserve">Continua</t>
  </si>
  <si>
    <t xml:space="preserve">Con Registro</t>
  </si>
  <si>
    <t xml:space="preserve">Aceptar</t>
  </si>
  <si>
    <t xml:space="preserve">Errores humanos y/o desconocimiento en la clasificación y archivo de los documentos en Orfeo</t>
  </si>
  <si>
    <t xml:space="preserve">La Secretaria Técnica del comité de conciliación solicitará apoyo de Gestión Documental por medio de soporte.orfeo@scrd.gov.co, para la creación y/o verificación de roles de acceso a la información que tiene el carácter de  confidencial.</t>
  </si>
  <si>
    <t xml:space="preserve">Aleatoria</t>
  </si>
  <si>
    <t xml:space="preserve">Falta de publicación oportuna de la información</t>
  </si>
  <si>
    <t xml:space="preserve">Ausencia del personal encargado</t>
  </si>
  <si>
    <t xml:space="preserve">3. Posibilidad de pérdida de Disponibilidad</t>
  </si>
  <si>
    <t xml:space="preserve">Posibilidad de pérdida de disponibilidad de los conceptos jurídicos y/o informes a la ciudadanía u otras entidades, debido a falta de publicación oportuna de la información, por ausencia del personal encargado, lo cual podría generar que la información no esté disponible en el momento que se requiera.</t>
  </si>
  <si>
    <t xml:space="preserve">La(el) profesional encargada(o) de la publicación de los informes y conceptos jurídicos, socializará al equipo de la Oficina Juríca, como mínimo una vez por año o cuando se requiera, los informes y/o conceptos que se deben rendir y su periodicidad, para capacitar o concientizar al personal, en caso que deban asumir dicho rol por ausencia del titular a cargo.</t>
  </si>
  <si>
    <t xml:space="preserve">Matriz de Calor Inherente</t>
  </si>
  <si>
    <t xml:space="preserve">Probabilidad</t>
  </si>
  <si>
    <t xml:space="preserve">Muy Alta
100%</t>
  </si>
  <si>
    <t xml:space="preserve">Extremo</t>
  </si>
  <si>
    <t xml:space="preserve">Alta
80%</t>
  </si>
  <si>
    <t xml:space="preserve">Alto</t>
  </si>
  <si>
    <t xml:space="preserve">Media
60%</t>
  </si>
  <si>
    <t xml:space="preserve">Moderado</t>
  </si>
  <si>
    <t xml:space="preserve">Baja
40%</t>
  </si>
  <si>
    <t xml:space="preserve">Bajo</t>
  </si>
  <si>
    <t xml:space="preserve">Muy Baja
20%</t>
  </si>
  <si>
    <t xml:space="preserve">Leve
20%</t>
  </si>
  <si>
    <t xml:space="preserve">Menor
40%</t>
  </si>
  <si>
    <t xml:space="preserve">Moderado
60%</t>
  </si>
  <si>
    <t xml:space="preserve">Mayor
80%</t>
  </si>
  <si>
    <t xml:space="preserve">Catastrófico
100%</t>
  </si>
  <si>
    <t xml:space="preserve"> Matriz de Calor Residual</t>
  </si>
  <si>
    <t xml:space="preserve">Tabla Criterios para definir el nivel de probabilidad</t>
  </si>
  <si>
    <t xml:space="preserve">Frecuencia de la Actividad</t>
  </si>
  <si>
    <t xml:space="preserve">Muy Baja</t>
  </si>
  <si>
    <t xml:space="preserve">La actividad que conlleva el riesgo se ejecuta como máximos 5 veces por año</t>
  </si>
  <si>
    <t xml:space="preserve">Baja</t>
  </si>
  <si>
    <t xml:space="preserve">La actividad que conlleva el riesgo se ejecuta de 6 a 24 veces por año</t>
  </si>
  <si>
    <t xml:space="preserve">Media</t>
  </si>
  <si>
    <t xml:space="preserve">La actividad que conlleva el riesgo se ejecuta de 25 a 150 veces por año</t>
  </si>
  <si>
    <t xml:space="preserve">Alta</t>
  </si>
  <si>
    <t xml:space="preserve">La actividad que conlleva el riesgo se ejecuta mínimo 150 veces al año y máximo 300 veces por año</t>
  </si>
  <si>
    <t xml:space="preserve">Muy Alta</t>
  </si>
  <si>
    <t xml:space="preserve">La actividad que conlleva el riesgo se ejecuta más de 301 veces por año</t>
  </si>
  <si>
    <t xml:space="preserve">Tabla Criterios para definir el nivel de impacto</t>
  </si>
  <si>
    <t xml:space="preserve">Afectación Económica (o presupuestal)</t>
  </si>
  <si>
    <t xml:space="preserve">Pérdida Reputacional</t>
  </si>
  <si>
    <t xml:space="preserve">Insignificante</t>
  </si>
  <si>
    <t xml:space="preserve">Leve 20%</t>
  </si>
  <si>
    <t xml:space="preserve">Afectación menor a 10 SMLMV </t>
  </si>
  <si>
    <t xml:space="preserve">El riesgo afecta la imagen de alguna área de la organización</t>
  </si>
  <si>
    <t xml:space="preserve">Menor</t>
  </si>
  <si>
    <t xml:space="preserve">Menor-40% </t>
  </si>
  <si>
    <t xml:space="preserve">Entre 10 y 50 SMLMV </t>
  </si>
  <si>
    <t xml:space="preserve">El riesgo afecta la imagen de la entidad internamente, de conocimiento general, nivel interno, de junta dircetiva y accionistas y/o de provedores</t>
  </si>
  <si>
    <t xml:space="preserve">Moderado 60%</t>
  </si>
  <si>
    <t xml:space="preserve">Entre 50 y 100 SMLMV </t>
  </si>
  <si>
    <t xml:space="preserve">El riesgo afecta la imagen de la entidad con algunos usuarios de relevancia frente al logro de los objetivos</t>
  </si>
  <si>
    <t xml:space="preserve">Mayor</t>
  </si>
  <si>
    <t xml:space="preserve">Mayor 80%</t>
  </si>
  <si>
    <t xml:space="preserve">Entre 100 y 500 SMLMV </t>
  </si>
  <si>
    <t xml:space="preserve">El riesgo afecta la imagen de de la entidad con efecto publicitario sostenido a nivel de sector administrativo, nivel departamental o municipal</t>
  </si>
  <si>
    <t xml:space="preserve">Catastrófico</t>
  </si>
  <si>
    <t xml:space="preserve">Catastrófico 100%</t>
  </si>
  <si>
    <t xml:space="preserve">Mayor a 500 SMLMV </t>
  </si>
  <si>
    <t xml:space="preserve">El riesgo afecta la imagen de la entidad a nivel nacional, con efecto publicitarios sostenible a nivel país</t>
  </si>
  <si>
    <t xml:space="preserve">Afectación_Económica_o_presupuestal</t>
  </si>
  <si>
    <t xml:space="preserve">     Afectación menor a 10 SMLMV .</t>
  </si>
  <si>
    <t xml:space="preserve">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</si>
  <si>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</si>
  <si>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</si>
  <si>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</si>
  <si>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</si>
  <si>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</si>
  <si>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</si>
  <si>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</si>
  <si>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</si>
  <si>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 xml:space="preserve">Criterios</t>
  </si>
  <si>
    <t xml:space="preserve">Subcriterios</t>
  </si>
  <si>
    <t xml:space="preserve">(vacío)</t>
  </si>
  <si>
    <t xml:space="preserve">Afectación Económica o presupuestal</t>
  </si>
  <si>
    <t xml:space="preserve">Afectación menor a 10 SMLMV .</t>
  </si>
  <si>
    <t xml:space="preserve">❌</t>
  </si>
  <si>
    <t xml:space="preserve">✔</t>
  </si>
  <si>
    <t xml:space="preserve">TIPOS DE RIESGOS</t>
  </si>
  <si>
    <t xml:space="preserve">***Riesgos de Seguridad de la Información</t>
  </si>
  <si>
    <t xml:space="preserve">2. Posibilidad de pérdida de Integridad</t>
  </si>
  <si>
    <t xml:space="preserve">***Riesgos de Datos Personales</t>
  </si>
  <si>
    <t xml:space="preserve">1. Posibilidad de pérdida de confidencialidad, divulgación no autorizada o mal uso de la información de datos personales.</t>
  </si>
  <si>
    <t xml:space="preserve">2. Posibilidad de pérdida de integridad, alteración, o modificación de la Información de datos personales.</t>
  </si>
  <si>
    <t xml:space="preserve">3. Posibilidad de afectación de la disponibilidad de la plataforma tecnológica o aplicativos que gestionan datos personales.</t>
  </si>
  <si>
    <t xml:space="preserve">4. Posibilidad de sanciones por incumplimiento de las directrices o normativas frente al tratamiento de los datos personales.</t>
  </si>
  <si>
    <t xml:space="preserve">Total Resultado</t>
  </si>
  <si>
    <t xml:space="preserve">Tabla Atributos para el diseño del control</t>
  </si>
  <si>
    <t xml:space="preserve">Características</t>
  </si>
  <si>
    <t xml:space="preserve">Descripción</t>
  </si>
  <si>
    <t xml:space="preserve">Peso</t>
  </si>
  <si>
    <t xml:space="preserve">Atributos de Eficiencia</t>
  </si>
  <si>
    <t xml:space="preserve">Va hacia las causas del riesgo, aseguran el resultado final esperado.</t>
  </si>
  <si>
    <t xml:space="preserve">Detectivo</t>
  </si>
  <si>
    <t xml:space="preserve">Detecta que algo ocurre y devuelve el proceso a los controles preventivos.
Se pueden generar reprocesos.</t>
  </si>
  <si>
    <t xml:space="preserve">Correctivo</t>
  </si>
  <si>
    <t xml:space="preserve">Dado que permiten reducir el impacto de la materialización del riesgo, tienen un costo en su implementación.</t>
  </si>
  <si>
    <t xml:space="preserve">Automático</t>
  </si>
  <si>
    <t xml:space="preserve">Son actividades de procesamiento o validación de información que se ejecutan por un sistema y/o aplicativo de manera automática sin la intervención de personas para su realización.</t>
  </si>
  <si>
    <t xml:space="preserve">Controles que son ejecutados por una persona., tiene implícito el error humano.</t>
  </si>
  <si>
    <r>
      <rPr>
        <b val="true"/>
        <sz val="12"/>
        <color rgb="FFE46C0A"/>
        <rFont val="Arial Narrow"/>
        <family val="2"/>
        <charset val="1"/>
      </rPr>
      <t xml:space="preserve">*</t>
    </r>
    <r>
      <rPr>
        <b val="true"/>
        <sz val="12"/>
        <rFont val="Arial Narrow"/>
        <family val="2"/>
        <charset val="1"/>
      </rPr>
      <t xml:space="preserve">Atributos de</t>
    </r>
    <r>
      <rPr>
        <b val="true"/>
        <sz val="12"/>
        <color rgb="FFE46C0A"/>
        <rFont val="Arial Narrow"/>
        <family val="2"/>
        <charset val="1"/>
      </rPr>
      <t xml:space="preserve"> </t>
    </r>
    <r>
      <rPr>
        <b val="true"/>
        <sz val="12"/>
        <color rgb="FF000000"/>
        <rFont val="Arial Narrow"/>
        <family val="2"/>
        <charset val="1"/>
      </rPr>
      <t xml:space="preserve">Formalización</t>
    </r>
  </si>
  <si>
    <t xml:space="preserve">Documentado</t>
  </si>
  <si>
    <t xml:space="preserve">Controles que están documentados en el proceso, ya sea en manuales, procedimientos, flujogramas o cualquier otro documento propio del proceso.</t>
  </si>
  <si>
    <t xml:space="preserve">-</t>
  </si>
  <si>
    <t xml:space="preserve">Identifica a los controles que pese a que se ejecutan en el proceso no se encuentran documentados en ningún documento propio del proceso</t>
  </si>
  <si>
    <t xml:space="preserve">Este atributo identifica a los controles que se ejecutan siempre que se realiza la actividad originadora del riesgo.</t>
  </si>
  <si>
    <t xml:space="preserve">Este atributo identifica a los controles que no siempre se ejecutan cuando se realiza la actividad originadora del riesgo</t>
  </si>
  <si>
    <t xml:space="preserve">El control deja un registro que permite evidenciar la ejecución del control</t>
  </si>
  <si>
    <t xml:space="preserve">Sin Registro</t>
  </si>
  <si>
    <t xml:space="preserve">El control no deja registro de la ejecución del control</t>
  </si>
  <si>
    <r>
      <rPr>
        <b val="true"/>
        <sz val="12"/>
        <color rgb="FFE46C0A"/>
        <rFont val="Arial Narrow"/>
        <family val="2"/>
        <charset val="1"/>
      </rPr>
      <t xml:space="preserve">*Nota 1:</t>
    </r>
    <r>
      <rPr>
        <sz val="12"/>
        <color rgb="FF000000"/>
        <rFont val="Arial Narrow"/>
        <family val="2"/>
        <charset val="1"/>
      </rPr>
      <t xml:space="preserve"> Los atributos de formalización se recogerán de manera informativa, con el fin de conocer el entorno del control y complementar el análisis con elementos cualitativos; éstos no tienen una incidencia directa en su efectividad. </t>
    </r>
  </si>
  <si>
    <t xml:space="preserve">Procesos</t>
  </si>
  <si>
    <t xml:space="preserve">Dependencias</t>
  </si>
  <si>
    <t xml:space="preserve">DIRECCIONAMIENTO ESTRATÉGICO</t>
  </si>
  <si>
    <t xml:space="preserve">Despacho</t>
  </si>
  <si>
    <t xml:space="preserve">DESPACHO - SECRETARÍA DISTRITAL DE CULTURA, RECREACIÓN Y DEPORTE</t>
  </si>
  <si>
    <t xml:space="preserve">COMUNICACIÓN ESTRATÉGICA</t>
  </si>
  <si>
    <t xml:space="preserve">OFICINA DE CONTROL INTERNO</t>
  </si>
  <si>
    <t xml:space="preserve">GESTIÓN ESTRATÉGICA DE TI</t>
  </si>
  <si>
    <t xml:space="preserve">OFICINA DE CONTROL INTERNO DISCIPLINARIO</t>
  </si>
  <si>
    <t xml:space="preserve">FORMULACIÓN Y SEGUIMIENTO DE POLÍTICAS PÚBLICAS</t>
  </si>
  <si>
    <t xml:space="preserve">PROMOCIÓN DE AGENTES Y PRÁCTICAS CULTURALES Y RECREODEPORTIVAS</t>
  </si>
  <si>
    <t xml:space="preserve">Subsecretaría de la Políticas de Igualdad</t>
  </si>
  <si>
    <t xml:space="preserve">OFICINA ASESORA DE COMUNICACIONES</t>
  </si>
  <si>
    <t xml:space="preserve">APROPIACIÓN DE LA INFRAESTUCTURA Y PATRIMONIO CULTURAL</t>
  </si>
  <si>
    <t xml:space="preserve">OFICINA ASESORA DE PLANEACIÓN</t>
  </si>
  <si>
    <t xml:space="preserve">GESTIÓN DEL CONOCIMIENTO</t>
  </si>
  <si>
    <t xml:space="preserve">OFICINA DE TECNOLOGÍAS DE LA INFORMACIÓN</t>
  </si>
  <si>
    <t xml:space="preserve">PARTICIPACIÓN CIUDADANA</t>
  </si>
  <si>
    <t xml:space="preserve">Subsecretaría de Fortalecimiento de Capacidades y Oportunidades</t>
  </si>
  <si>
    <t xml:space="preserve">DIRECCIÓN DE FOMENTO</t>
  </si>
  <si>
    <t xml:space="preserve">GESTIÓN OPERATIVA DE TI</t>
  </si>
  <si>
    <t xml:space="preserve">DIRECCIÓN DE ASUNTOS LOCALES Y PARTICIPACIÓN</t>
  </si>
  <si>
    <t xml:space="preserve">Subsecretaría de Gestión Corporativa</t>
  </si>
  <si>
    <t xml:space="preserve">DIRECCIÓN DE ECONOMÍA, ESTUDIOS Y POLÍTICA</t>
  </si>
  <si>
    <t xml:space="preserve">GESTIÓN FINANCIERA</t>
  </si>
  <si>
    <t xml:space="preserve">DIRECCIÓN DE PERSONAS JURÍDICAS</t>
  </si>
  <si>
    <t xml:space="preserve">GESTIÓN DE TALENTO HUMANO</t>
  </si>
  <si>
    <t xml:space="preserve">SUBSECRETARÍA DISTRITAL DE CULTURA CIUDADANA Y GESTIÓN DEL CONOCIMIENTO</t>
  </si>
  <si>
    <t xml:space="preserve">RELACIÓN CON LA CIUDADANÍA</t>
  </si>
  <si>
    <t xml:space="preserve">DIRECCIÓN DEL OBSERVATORIO Y GESTIÓN DEL CONOCIMIENTO CULTURAL</t>
  </si>
  <si>
    <t xml:space="preserve">GESTIÓN ADMINISTRATIVA</t>
  </si>
  <si>
    <t xml:space="preserve">DIRECCIÓN DE ARTE CULTURA Y PATRIMONIO</t>
  </si>
  <si>
    <t xml:space="preserve">GESTIÓN DOCUMENTAL</t>
  </si>
  <si>
    <t xml:space="preserve">SUBDIRECCIÓN DE GESTIÓN CULTURAL Y ARTÍSTICA</t>
  </si>
  <si>
    <t xml:space="preserve">SEGUIMIENTO Y EVALUACION DE LA GESTION</t>
  </si>
  <si>
    <t xml:space="preserve">Hardware</t>
  </si>
  <si>
    <t xml:space="preserve">SUBDIRECCIÓN DE INFRAESTRUCTURA CULTURAL Y PATRIMONIO CULTURAL</t>
  </si>
  <si>
    <t xml:space="preserve">Software</t>
  </si>
  <si>
    <t xml:space="preserve">DIRECCIÓN DE LECTURA Y BIBLIOTECAS</t>
  </si>
  <si>
    <t xml:space="preserve">Servicios</t>
  </si>
  <si>
    <t xml:space="preserve">DIRECCIÓN DE GESTIÓN CORPORATIVA</t>
  </si>
  <si>
    <t xml:space="preserve">Recurso Humano</t>
  </si>
  <si>
    <t xml:space="preserve">GRUPO INTERNO DE TRABAJO DE TALENTO HUMANO</t>
  </si>
  <si>
    <t xml:space="preserve">BD Personales</t>
  </si>
  <si>
    <t xml:space="preserve">GRUPO INTERNO DE TRABAJO DE GESTIÓN FINANCIERA</t>
  </si>
  <si>
    <t xml:space="preserve">Infraestructura Crítica Cibernética</t>
  </si>
  <si>
    <t xml:space="preserve">GRUPO INTERNO DE TRABAJO DE CONTRATACIÓN</t>
  </si>
  <si>
    <t xml:space="preserve">GRUPO INTERNO DE TRABAJO DE GESTIÓN DE SERVICIOS ADMINISTRATIVOS</t>
  </si>
  <si>
    <t xml:space="preserve">GESTIÓN DOCUMENTAL, ARCHIVO Y CORRESPONDENCIA</t>
  </si>
  <si>
    <t xml:space="preserve">Económico</t>
  </si>
  <si>
    <t xml:space="preserve">Evitar</t>
  </si>
  <si>
    <t xml:space="preserve">Reducir (compartir)</t>
  </si>
  <si>
    <t xml:space="preserve">Económico y Reputacional</t>
  </si>
  <si>
    <t xml:space="preserve">Reducir (mitigar)</t>
  </si>
  <si>
    <t xml:space="preserve">Plan de accion (solo para la opción reducir)</t>
  </si>
  <si>
    <t xml:space="preserve">Finalizado</t>
  </si>
  <si>
    <t xml:space="preserve">En curso</t>
  </si>
  <si>
    <t xml:space="preserve">Sin Iniciar</t>
  </si>
  <si>
    <t xml:space="preserve">2. Fraude Externo</t>
  </si>
  <si>
    <t xml:space="preserve">3. Fraude Interno</t>
  </si>
  <si>
    <t xml:space="preserve">4. Fallas Tecnologicas</t>
  </si>
  <si>
    <t xml:space="preserve">5. Relaciones Laborales</t>
  </si>
  <si>
    <t xml:space="preserve">6. Usuarios, productos y practicas , organizacionales</t>
  </si>
  <si>
    <t xml:space="preserve">7. Daños Activos Fisicos</t>
  </si>
  <si>
    <t xml:space="preserve">Registro Sustancial</t>
  </si>
  <si>
    <t xml:space="preserve">Registro Material</t>
  </si>
  <si>
    <t xml:space="preserve">Sin registro</t>
  </si>
  <si>
    <t xml:space="preserve">Reducir</t>
  </si>
</sst>
</file>

<file path=xl/styles.xml><?xml version="1.0" encoding="utf-8"?>
<styleSheet xmlns="http://schemas.openxmlformats.org/spreadsheetml/2006/main">
  <numFmts count="5">
    <numFmt numFmtId="164" formatCode="General"/>
    <numFmt numFmtId="165" formatCode="General"/>
    <numFmt numFmtId="166" formatCode="0%"/>
    <numFmt numFmtId="167" formatCode="0.0%"/>
    <numFmt numFmtId="168" formatCode="[$-240A]DD/MM/YYYY"/>
  </numFmts>
  <fonts count="65">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Calibri"/>
      <family val="2"/>
      <charset val="1"/>
    </font>
    <font>
      <sz val="12"/>
      <name val="Times New Roman"/>
      <family val="1"/>
      <charset val="1"/>
    </font>
    <font>
      <b val="true"/>
      <sz val="11"/>
      <color rgb="FF000000"/>
      <name val="Calibri"/>
      <family val="2"/>
      <charset val="1"/>
    </font>
    <font>
      <b val="true"/>
      <sz val="14"/>
      <name val="Arial Narrow"/>
      <family val="2"/>
      <charset val="1"/>
    </font>
    <font>
      <sz val="10"/>
      <name val="Arial Narrow"/>
      <family val="2"/>
      <charset val="1"/>
    </font>
    <font>
      <b val="true"/>
      <sz val="10"/>
      <color rgb="FFE46C0A"/>
      <name val="Arial Narrow"/>
      <family val="2"/>
      <charset val="1"/>
    </font>
    <font>
      <b val="true"/>
      <u val="single"/>
      <sz val="11"/>
      <name val="Arial Narrow"/>
      <family val="2"/>
      <charset val="1"/>
    </font>
    <font>
      <sz val="11"/>
      <name val="Arial Narrow"/>
      <family val="2"/>
      <charset val="1"/>
    </font>
    <font>
      <b val="true"/>
      <sz val="11"/>
      <name val="Arial Narrow"/>
      <family val="2"/>
      <charset val="1"/>
    </font>
    <font>
      <b val="true"/>
      <sz val="11"/>
      <color rgb="FFE46C0A"/>
      <name val="Arial Narrow"/>
      <family val="2"/>
      <charset val="1"/>
    </font>
    <font>
      <b val="true"/>
      <sz val="10"/>
      <name val="Arial Narrow"/>
      <family val="2"/>
      <charset val="1"/>
    </font>
    <font>
      <b val="true"/>
      <sz val="9"/>
      <name val="Arial Narrow"/>
      <family val="2"/>
      <charset val="1"/>
    </font>
    <font>
      <sz val="9"/>
      <name val="Arial Narrow"/>
      <family val="2"/>
      <charset val="1"/>
    </font>
    <font>
      <b val="true"/>
      <sz val="9"/>
      <color rgb="FFE46C0A"/>
      <name val="Arial Narrow"/>
      <family val="2"/>
      <charset val="1"/>
    </font>
    <font>
      <sz val="11"/>
      <color rgb="FF000000"/>
      <name val="Arial Narrow"/>
      <family val="2"/>
      <charset val="1"/>
    </font>
    <font>
      <b val="true"/>
      <sz val="22"/>
      <color rgb="FF000000"/>
      <name val="Arial Narrow"/>
      <family val="2"/>
      <charset val="1"/>
    </font>
    <font>
      <b val="true"/>
      <sz val="18"/>
      <color rgb="FF000000"/>
      <name val="Arial Narrow"/>
      <family val="2"/>
      <charset val="1"/>
    </font>
    <font>
      <sz val="14"/>
      <color rgb="FF000000"/>
      <name val="Arial Narrow"/>
      <family val="2"/>
      <charset val="1"/>
    </font>
    <font>
      <b val="true"/>
      <sz val="11"/>
      <color rgb="FF000000"/>
      <name val="Arial Narrow"/>
      <family val="2"/>
      <charset val="1"/>
    </font>
    <font>
      <b val="true"/>
      <sz val="14"/>
      <color rgb="FF000000"/>
      <name val="Arial Narrow"/>
      <family val="2"/>
      <charset val="1"/>
    </font>
    <font>
      <sz val="10"/>
      <color rgb="FF000000"/>
      <name val="Arial Narrow"/>
      <family val="2"/>
      <charset val="1"/>
    </font>
    <font>
      <b val="true"/>
      <sz val="9"/>
      <color rgb="FF000000"/>
      <name val="Tahoma"/>
      <family val="0"/>
      <charset val="1"/>
    </font>
    <font>
      <sz val="9"/>
      <color rgb="FF000000"/>
      <name val="Tahoma"/>
      <family val="0"/>
      <charset val="1"/>
    </font>
    <font>
      <b val="true"/>
      <sz val="9"/>
      <color rgb="FF000000"/>
      <name val="Tahoma"/>
      <family val="2"/>
      <charset val="1"/>
    </font>
    <font>
      <b val="true"/>
      <sz val="40"/>
      <color rgb="FF000000"/>
      <name val="Calibri"/>
      <family val="2"/>
      <charset val="1"/>
    </font>
    <font>
      <sz val="28"/>
      <color rgb="FF000000"/>
      <name val="Calibri"/>
      <family val="2"/>
      <charset val="1"/>
    </font>
    <font>
      <b val="true"/>
      <sz val="28"/>
      <color rgb="FF000000"/>
      <name val="Calibri"/>
      <family val="2"/>
      <charset val="1"/>
    </font>
    <font>
      <b val="true"/>
      <sz val="36"/>
      <color rgb="FF000000"/>
      <name val="Calibri"/>
      <family val="2"/>
      <charset val="1"/>
    </font>
    <font>
      <sz val="16"/>
      <color rgb="FF000000"/>
      <name val="Calibri"/>
      <family val="2"/>
      <charset val="1"/>
    </font>
    <font>
      <sz val="24"/>
      <color rgb="FF000000"/>
      <name val="Arial Narrow"/>
      <family val="2"/>
      <charset val="1"/>
    </font>
    <font>
      <b val="true"/>
      <sz val="20"/>
      <color rgb="FF000000"/>
      <name val="Calibri"/>
      <family val="2"/>
      <charset val="1"/>
    </font>
    <font>
      <b val="true"/>
      <sz val="12"/>
      <color rgb="FF000000"/>
      <name val="Calibri"/>
      <family val="2"/>
      <charset val="1"/>
    </font>
    <font>
      <b val="true"/>
      <sz val="24"/>
      <color rgb="FF000000"/>
      <name val="Calibri"/>
      <family val="2"/>
      <charset val="1"/>
    </font>
    <font>
      <b val="true"/>
      <sz val="18"/>
      <color rgb="FF000000"/>
      <name val="Calibri"/>
      <family val="2"/>
      <charset val="1"/>
    </font>
    <font>
      <sz val="18"/>
      <name val="Arial"/>
      <family val="2"/>
      <charset val="1"/>
    </font>
    <font>
      <b val="true"/>
      <sz val="20"/>
      <color rgb="FF000000"/>
      <name val="Arial Narrow"/>
      <family val="2"/>
      <charset val="1"/>
    </font>
    <font>
      <sz val="20"/>
      <color rgb="FF000000"/>
      <name val="Arial Narrow"/>
      <family val="2"/>
      <charset val="1"/>
    </font>
    <font>
      <sz val="20"/>
      <color rgb="FFFFFFFF"/>
      <name val="Arial Narrow"/>
      <family val="2"/>
      <charset val="1"/>
    </font>
    <font>
      <sz val="11"/>
      <name val="Calibri"/>
      <family val="2"/>
      <charset val="1"/>
    </font>
    <font>
      <b val="true"/>
      <sz val="26"/>
      <color rgb="FF000000"/>
      <name val="Arial Narrow"/>
      <family val="2"/>
      <charset val="1"/>
    </font>
    <font>
      <sz val="24"/>
      <name val="Arial"/>
      <family val="2"/>
      <charset val="1"/>
    </font>
    <font>
      <b val="true"/>
      <sz val="24"/>
      <color rgb="FF000000"/>
      <name val="Arial Narrow"/>
      <family val="2"/>
      <charset val="1"/>
    </font>
    <font>
      <sz val="11"/>
      <color rgb="FFFFFFFF"/>
      <name val="Calibri"/>
      <family val="2"/>
      <charset val="1"/>
    </font>
    <font>
      <sz val="26"/>
      <color rgb="FF000000"/>
      <name val="Arial Narrow"/>
      <family val="2"/>
      <charset val="1"/>
    </font>
    <font>
      <sz val="26"/>
      <color rgb="FFFFFFFF"/>
      <name val="Arial Narrow"/>
      <family val="2"/>
      <charset val="1"/>
    </font>
    <font>
      <sz val="16"/>
      <color rgb="FF000000"/>
      <name val="Arial Narrow"/>
      <family val="2"/>
      <charset val="1"/>
    </font>
    <font>
      <sz val="16"/>
      <color rgb="FFFF0000"/>
      <name val="Arial Narrow"/>
      <family val="2"/>
      <charset val="1"/>
    </font>
    <font>
      <sz val="16"/>
      <color rgb="FFFF0000"/>
      <name val="Calibri"/>
      <family val="2"/>
      <charset val="1"/>
    </font>
    <font>
      <sz val="11"/>
      <color rgb="FFFF0000"/>
      <name val="Calibri"/>
      <family val="2"/>
      <charset val="1"/>
    </font>
    <font>
      <sz val="11"/>
      <color rgb="FF030303"/>
      <name val="Arial"/>
      <family val="2"/>
      <charset val="1"/>
    </font>
    <font>
      <b val="true"/>
      <sz val="11"/>
      <name val="Calibri"/>
      <family val="2"/>
      <charset val="1"/>
    </font>
    <font>
      <sz val="12"/>
      <color rgb="FF000000"/>
      <name val="Calibri"/>
      <family val="2"/>
      <charset val="1"/>
    </font>
    <font>
      <b val="true"/>
      <sz val="12"/>
      <color rgb="FF000000"/>
      <name val="Arial Narrow"/>
      <family val="2"/>
      <charset val="1"/>
    </font>
    <font>
      <sz val="12"/>
      <color rgb="FF000000"/>
      <name val="Arial Narrow"/>
      <family val="2"/>
      <charset val="1"/>
    </font>
    <font>
      <b val="true"/>
      <sz val="12"/>
      <color rgb="FFE46C0A"/>
      <name val="Arial Narrow"/>
      <family val="2"/>
      <charset val="1"/>
    </font>
    <font>
      <b val="true"/>
      <sz val="12"/>
      <name val="Arial Narrow"/>
      <family val="2"/>
      <charset val="1"/>
    </font>
    <font>
      <b val="true"/>
      <sz val="9"/>
      <color rgb="FF000000"/>
      <name val="Arial Narrow"/>
      <family val="2"/>
      <charset val="1"/>
    </font>
    <font>
      <b val="true"/>
      <sz val="10"/>
      <color rgb="FFFFFFFF"/>
      <name val="Times New Roman"/>
      <family val="1"/>
      <charset val="1"/>
    </font>
    <font>
      <sz val="9"/>
      <color rgb="FF000000"/>
      <name val="Arial Narrow"/>
      <family val="2"/>
      <charset val="1"/>
    </font>
    <font>
      <sz val="10"/>
      <name val="Times New Roman"/>
      <family val="1"/>
      <charset val="1"/>
    </font>
  </fonts>
  <fills count="18">
    <fill>
      <patternFill patternType="none"/>
    </fill>
    <fill>
      <patternFill patternType="gray125"/>
    </fill>
    <fill>
      <patternFill patternType="solid">
        <fgColor rgb="FFF79646"/>
        <bgColor rgb="FFE46C0A"/>
      </patternFill>
    </fill>
    <fill>
      <patternFill patternType="solid">
        <fgColor rgb="FFFFFFFF"/>
        <bgColor rgb="FFFDEADA"/>
      </patternFill>
    </fill>
    <fill>
      <patternFill patternType="solid">
        <fgColor rgb="FFFAC090"/>
        <bgColor rgb="FFFCD5B5"/>
      </patternFill>
    </fill>
    <fill>
      <patternFill patternType="solid">
        <fgColor rgb="FFFCD5B5"/>
        <bgColor rgb="FFFFC7CE"/>
      </patternFill>
    </fill>
    <fill>
      <patternFill patternType="solid">
        <fgColor rgb="FFFF0000"/>
        <bgColor rgb="FFC00000"/>
      </patternFill>
    </fill>
    <fill>
      <patternFill patternType="solid">
        <fgColor rgb="FFD9D9D9"/>
        <bgColor rgb="FFFCD5B5"/>
      </patternFill>
    </fill>
    <fill>
      <patternFill patternType="solid">
        <fgColor rgb="FFE26B0A"/>
        <bgColor rgb="FFE46C0A"/>
      </patternFill>
    </fill>
    <fill>
      <patternFill patternType="solid">
        <fgColor rgb="FFC00000"/>
        <bgColor rgb="FF9C0006"/>
      </patternFill>
    </fill>
    <fill>
      <patternFill patternType="solid">
        <fgColor rgb="FFFFFF00"/>
        <bgColor rgb="FFFFFF00"/>
      </patternFill>
    </fill>
    <fill>
      <patternFill patternType="solid">
        <fgColor rgb="FF92D050"/>
        <bgColor rgb="FFBFBFBF"/>
      </patternFill>
    </fill>
    <fill>
      <patternFill patternType="solid">
        <fgColor rgb="FFBFBFBF"/>
        <bgColor rgb="FFD9D9D9"/>
      </patternFill>
    </fill>
    <fill>
      <patternFill patternType="solid">
        <fgColor rgb="FF00B050"/>
        <bgColor rgb="FF008080"/>
      </patternFill>
    </fill>
    <fill>
      <patternFill patternType="solid">
        <fgColor rgb="FFFFFF66"/>
        <bgColor rgb="FFFFFF00"/>
      </patternFill>
    </fill>
    <fill>
      <patternFill patternType="solid">
        <fgColor rgb="FFFFC000"/>
        <bgColor rgb="FFF79646"/>
      </patternFill>
    </fill>
    <fill>
      <patternFill patternType="solid">
        <fgColor rgb="FFFDEADA"/>
        <bgColor rgb="FFFCD5B5"/>
      </patternFill>
    </fill>
    <fill>
      <patternFill patternType="solid">
        <fgColor rgb="FF242BB9"/>
        <bgColor rgb="FF002060"/>
      </patternFill>
    </fill>
  </fills>
  <borders count="63">
    <border diagonalUp="false" diagonalDown="false">
      <left/>
      <right/>
      <top/>
      <bottom/>
      <diagonal/>
    </border>
    <border diagonalUp="false" diagonalDown="false">
      <left style="medium"/>
      <right style="medium"/>
      <top style="medium"/>
      <bottom style="thin"/>
      <diagonal/>
    </border>
    <border diagonalUp="false" diagonalDown="false">
      <left style="medium"/>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medium"/>
      <top/>
      <bottom style="thin"/>
      <diagonal/>
    </border>
    <border diagonalUp="false" diagonalDown="false">
      <left style="medium"/>
      <right style="medium"/>
      <top style="thin"/>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bottom/>
      <diagonal/>
    </border>
    <border diagonalUp="false" diagonalDown="false">
      <left style="double"/>
      <right style="thin">
        <color rgb="FFFFFFFF"/>
      </right>
      <top style="double"/>
      <bottom/>
      <diagonal/>
    </border>
    <border diagonalUp="false" diagonalDown="false">
      <left style="thin">
        <color rgb="FFFFFFFF"/>
      </left>
      <right style="double"/>
      <top style="double"/>
      <bottom style="thin"/>
      <diagonal/>
    </border>
    <border diagonalUp="false" diagonalDown="false">
      <left style="double"/>
      <right style="hair"/>
      <top style="thin"/>
      <bottom style="hair"/>
      <diagonal/>
    </border>
    <border diagonalUp="false" diagonalDown="false">
      <left style="hair"/>
      <right style="double"/>
      <top style="thin"/>
      <bottom style="hair"/>
      <diagonal/>
    </border>
    <border diagonalUp="false" diagonalDown="false">
      <left style="double"/>
      <right style="hair"/>
      <top style="hair"/>
      <bottom style="hair"/>
      <diagonal/>
    </border>
    <border diagonalUp="false" diagonalDown="false">
      <left style="hair"/>
      <right style="double"/>
      <top style="hair"/>
      <bottom style="hair"/>
      <diagonal/>
    </border>
    <border diagonalUp="false" diagonalDown="false">
      <left style="double"/>
      <right style="hair"/>
      <top style="hair"/>
      <bottom style="double"/>
      <diagonal/>
    </border>
    <border diagonalUp="false" diagonalDown="false">
      <left style="hair"/>
      <right style="double"/>
      <top style="hair"/>
      <bottom style="double"/>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dashed">
        <color rgb="FFE46C0A"/>
      </left>
      <right style="dashed">
        <color rgb="FFE46C0A"/>
      </right>
      <top style="dashed">
        <color rgb="FFE46C0A"/>
      </top>
      <bottom style="dashed">
        <color rgb="FFE46C0A"/>
      </bottom>
      <diagonal/>
    </border>
    <border diagonalUp="false" diagonalDown="false">
      <left style="dashed">
        <color rgb="FFE46C0A"/>
      </left>
      <right style="dashed">
        <color rgb="FFE46C0A"/>
      </right>
      <top/>
      <bottom style="dashed">
        <color rgb="FFE46C0A"/>
      </bottom>
      <diagonal/>
    </border>
    <border diagonalUp="false" diagonalDown="false">
      <left style="dashed">
        <color rgb="FFE46C0A"/>
      </left>
      <right/>
      <top/>
      <bottom style="dashed">
        <color rgb="FFE46C0A"/>
      </bottom>
      <diagonal/>
    </border>
    <border diagonalUp="false" diagonalDown="false">
      <left style="dashed">
        <color rgb="FFE46C0A"/>
      </left>
      <right style="dashed">
        <color rgb="FFE46C0A"/>
      </right>
      <top style="dashed">
        <color rgb="FFE46C0A"/>
      </top>
      <bottom/>
      <diagonal/>
    </border>
    <border diagonalUp="false" diagonalDown="false">
      <left style="dashed">
        <color rgb="FFE46C0A"/>
      </left>
      <right style="dashed">
        <color rgb="FFE46C0A"/>
      </right>
      <top/>
      <bottom/>
      <diagonal/>
    </border>
    <border diagonalUp="false" diagonalDown="false">
      <left/>
      <right style="dashed">
        <color rgb="FFE46C0A"/>
      </right>
      <top style="dashed">
        <color rgb="FFE46C0A"/>
      </top>
      <bottom style="dashed">
        <color rgb="FFE46C0A"/>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color rgb="FFFFFFFF"/>
      </left>
      <right style="medium">
        <color rgb="FFFFFFFF"/>
      </right>
      <top style="medium">
        <color rgb="FFFFFFFF"/>
      </top>
      <bottom style="medium">
        <color rgb="FFFFFFFF"/>
      </bottom>
      <diagonal/>
    </border>
    <border diagonalUp="false" diagonalDown="false">
      <left style="medium"/>
      <right/>
      <top style="medium"/>
      <bottom style="medium"/>
      <diagonal/>
    </border>
    <border diagonalUp="false" diagonalDown="false">
      <left style="dotted">
        <color rgb="FFF79646"/>
      </left>
      <right style="dotted">
        <color rgb="FFF79646"/>
      </right>
      <top/>
      <bottom style="dotted">
        <color rgb="FFF79646"/>
      </bottom>
      <diagonal/>
    </border>
    <border diagonalUp="false" diagonalDown="false">
      <left style="dotted">
        <color rgb="FFF79646"/>
      </left>
      <right style="dotted">
        <color rgb="FFF79646"/>
      </right>
      <top style="dotted">
        <color rgb="FFF79646"/>
      </top>
      <bottom style="dotted">
        <color rgb="FFF79646"/>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thin"/>
      <top/>
      <bottom/>
      <diagonal/>
    </border>
    <border diagonalUp="false" diagonalDown="false">
      <left style="thin"/>
      <right style="medium"/>
      <top/>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medium"/>
      <right style="medium"/>
      <top style="thin"/>
      <bottom style="thin"/>
      <diagonal/>
    </border>
    <border diagonalUp="false" diagonalDown="false">
      <left style="thin"/>
      <right/>
      <top style="thin"/>
      <bottom/>
      <diagonal/>
    </border>
    <border diagonalUp="false" diagonalDown="false">
      <left style="medium"/>
      <right style="medium"/>
      <top style="thin"/>
      <bottom style="medium"/>
      <diagonal/>
    </border>
  </borders>
  <cellStyleXfs count="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7" fillId="0" borderId="0" applyFont="true" applyBorder="false" applyAlignment="true" applyProtection="false">
      <alignment horizontal="left"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xf numFmtId="164" fontId="47" fillId="2" borderId="0" applyFont="true" applyBorder="false" applyAlignment="true" applyProtection="false">
      <alignment horizontal="general" vertical="bottom" textRotation="0" wrapText="false" indent="0" shrinkToFit="false"/>
    </xf>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8" fillId="4" borderId="1" xfId="20" applyFont="true" applyBorder="true" applyAlignment="true" applyProtection="false">
      <alignment horizontal="center" vertical="center" textRotation="0" wrapText="true" indent="0" shrinkToFit="false"/>
      <protection locked="true" hidden="false"/>
    </xf>
    <xf numFmtId="164" fontId="9" fillId="3" borderId="2" xfId="20" applyFont="true" applyBorder="true" applyAlignment="false" applyProtection="false">
      <alignment horizontal="general" vertical="bottom" textRotation="0" wrapText="false" indent="0" shrinkToFit="false"/>
      <protection locked="true" hidden="false"/>
    </xf>
    <xf numFmtId="164" fontId="9" fillId="3" borderId="3" xfId="20" applyFont="true" applyBorder="true" applyAlignment="false" applyProtection="false">
      <alignment horizontal="general" vertical="bottom" textRotation="0" wrapText="false" indent="0" shrinkToFit="false"/>
      <protection locked="true" hidden="false"/>
    </xf>
    <xf numFmtId="164" fontId="9" fillId="3" borderId="4" xfId="20" applyFont="true" applyBorder="true" applyAlignment="false" applyProtection="false">
      <alignment horizontal="general" vertical="bottom" textRotation="0" wrapText="false" indent="0" shrinkToFit="false"/>
      <protection locked="true" hidden="false"/>
    </xf>
    <xf numFmtId="164" fontId="9" fillId="0" borderId="5" xfId="20" applyFont="true" applyBorder="true" applyAlignment="true" applyProtection="false">
      <alignment horizontal="left" vertical="center" textRotation="0" wrapText="true" indent="0" shrinkToFit="false"/>
      <protection locked="true" hidden="false"/>
    </xf>
    <xf numFmtId="164" fontId="11" fillId="3" borderId="6" xfId="20" applyFont="true" applyBorder="true" applyAlignment="true" applyProtection="false">
      <alignment horizontal="left" vertical="top" textRotation="0" wrapText="true" indent="0" shrinkToFit="false"/>
      <protection locked="true" hidden="false"/>
    </xf>
    <xf numFmtId="164" fontId="12" fillId="3" borderId="5" xfId="20" applyFont="true" applyBorder="true" applyAlignment="true" applyProtection="false">
      <alignment horizontal="justify" vertical="center" textRotation="0" wrapText="true" indent="0" shrinkToFit="false"/>
      <protection locked="true" hidden="false"/>
    </xf>
    <xf numFmtId="164" fontId="11" fillId="3" borderId="7" xfId="20" applyFont="true" applyBorder="true" applyAlignment="true" applyProtection="false">
      <alignment horizontal="left" vertical="top" textRotation="0" wrapText="true" indent="0" shrinkToFit="false"/>
      <protection locked="true" hidden="false"/>
    </xf>
    <xf numFmtId="164" fontId="13" fillId="3" borderId="0" xfId="20" applyFont="true" applyBorder="false" applyAlignment="true" applyProtection="false">
      <alignment horizontal="left" vertical="top" textRotation="0" wrapText="true" indent="0" shrinkToFit="false"/>
      <protection locked="true" hidden="false"/>
    </xf>
    <xf numFmtId="164" fontId="13" fillId="3" borderId="8" xfId="20" applyFont="true" applyBorder="true" applyAlignment="true" applyProtection="false">
      <alignment horizontal="left" vertical="top" textRotation="0" wrapText="true" indent="0" shrinkToFit="false"/>
      <protection locked="true" hidden="false"/>
    </xf>
    <xf numFmtId="164" fontId="9" fillId="0" borderId="9" xfId="20" applyFont="true" applyBorder="true" applyAlignment="true" applyProtection="false">
      <alignment horizontal="left" vertical="top" textRotation="0" wrapText="true" indent="0" shrinkToFit="false"/>
      <protection locked="true" hidden="false"/>
    </xf>
    <xf numFmtId="164" fontId="9" fillId="3" borderId="7" xfId="20" applyFont="true" applyBorder="true" applyAlignment="false" applyProtection="false">
      <alignment horizontal="general" vertical="bottom" textRotation="0" wrapText="false" indent="0" shrinkToFit="false"/>
      <protection locked="true" hidden="false"/>
    </xf>
    <xf numFmtId="164" fontId="9" fillId="3" borderId="0" xfId="20" applyFont="true" applyBorder="false" applyAlignment="false" applyProtection="false">
      <alignment horizontal="general" vertical="bottom" textRotation="0" wrapText="false" indent="0" shrinkToFit="false"/>
      <protection locked="true" hidden="false"/>
    </xf>
    <xf numFmtId="164" fontId="15" fillId="3" borderId="0" xfId="20" applyFont="true" applyBorder="false" applyAlignment="true" applyProtection="false">
      <alignment horizontal="left" vertical="center" textRotation="0" wrapText="true" indent="0" shrinkToFit="false"/>
      <protection locked="true" hidden="false"/>
    </xf>
    <xf numFmtId="164" fontId="9" fillId="3" borderId="0" xfId="20" applyFont="true" applyBorder="false" applyAlignment="true" applyProtection="false">
      <alignment horizontal="left" vertical="center" textRotation="0" wrapText="true" indent="0" shrinkToFit="false"/>
      <protection locked="true" hidden="false"/>
    </xf>
    <xf numFmtId="164" fontId="9" fillId="3" borderId="8" xfId="20" applyFont="true" applyBorder="true" applyAlignment="false" applyProtection="false">
      <alignment horizontal="general" vertical="bottom" textRotation="0" wrapText="false" indent="0" shrinkToFit="false"/>
      <protection locked="true" hidden="false"/>
    </xf>
    <xf numFmtId="164" fontId="16" fillId="4" borderId="10" xfId="22" applyFont="true" applyBorder="true" applyAlignment="true" applyProtection="false">
      <alignment horizontal="center" vertical="center" textRotation="0" wrapText="true" indent="0" shrinkToFit="false"/>
      <protection locked="true" hidden="false"/>
    </xf>
    <xf numFmtId="164" fontId="16" fillId="4" borderId="11" xfId="20" applyFont="true" applyBorder="true" applyAlignment="true" applyProtection="false">
      <alignment horizontal="center" vertical="center" textRotation="0" wrapText="false" indent="0" shrinkToFit="false"/>
      <protection locked="true" hidden="false"/>
    </xf>
    <xf numFmtId="164" fontId="16" fillId="3" borderId="12" xfId="22" applyFont="true" applyBorder="true" applyAlignment="true" applyProtection="false">
      <alignment horizontal="left" vertical="top" textRotation="0" wrapText="true" indent="0" shrinkToFit="false" readingOrder="1"/>
      <protection locked="true" hidden="false"/>
    </xf>
    <xf numFmtId="164" fontId="17" fillId="3" borderId="13" xfId="20" applyFont="true" applyBorder="true" applyAlignment="true" applyProtection="false">
      <alignment horizontal="justify" vertical="center" textRotation="0" wrapText="true" indent="0" shrinkToFit="false"/>
      <protection locked="true" hidden="false"/>
    </xf>
    <xf numFmtId="164" fontId="16" fillId="3" borderId="14" xfId="0" applyFont="true" applyBorder="true" applyAlignment="true" applyProtection="false">
      <alignment horizontal="left" vertical="center" textRotation="0" wrapText="true" indent="0" shrinkToFit="false"/>
      <protection locked="true" hidden="false"/>
    </xf>
    <xf numFmtId="164" fontId="17" fillId="3" borderId="15" xfId="20" applyFont="true" applyBorder="true" applyAlignment="true" applyProtection="false">
      <alignment horizontal="justify" vertical="center" textRotation="0" wrapText="true" indent="0" shrinkToFit="false"/>
      <protection locked="true" hidden="false"/>
    </xf>
    <xf numFmtId="164" fontId="16" fillId="3" borderId="16" xfId="0" applyFont="true" applyBorder="true" applyAlignment="true" applyProtection="false">
      <alignment horizontal="left" vertical="center" textRotation="0" wrapText="true" indent="0" shrinkToFit="false"/>
      <protection locked="true" hidden="false"/>
    </xf>
    <xf numFmtId="164" fontId="17" fillId="3" borderId="17" xfId="0" applyFont="true" applyBorder="true" applyAlignment="true" applyProtection="false">
      <alignment horizontal="justify" vertical="center" textRotation="0" wrapText="true" indent="0" shrinkToFit="false"/>
      <protection locked="true" hidden="false"/>
    </xf>
    <xf numFmtId="164" fontId="16" fillId="3" borderId="0" xfId="0" applyFont="true" applyBorder="false" applyAlignment="true" applyProtection="false">
      <alignment horizontal="left" vertical="center" textRotation="0" wrapText="true" indent="0" shrinkToFit="false"/>
      <protection locked="true" hidden="false"/>
    </xf>
    <xf numFmtId="164" fontId="17" fillId="3" borderId="0" xfId="0" applyFont="true" applyBorder="false" applyAlignment="true" applyProtection="false">
      <alignment horizontal="left" vertical="top" textRotation="0" wrapText="true" indent="0" shrinkToFit="false"/>
      <protection locked="true" hidden="false"/>
    </xf>
    <xf numFmtId="164" fontId="9" fillId="3" borderId="9" xfId="20" applyFont="true" applyBorder="true" applyAlignment="true" applyProtection="false">
      <alignment horizontal="left" vertical="top" textRotation="0" wrapText="true" indent="0" shrinkToFit="false"/>
      <protection locked="true" hidden="false"/>
    </xf>
    <xf numFmtId="164" fontId="9" fillId="3" borderId="18" xfId="20" applyFont="true" applyBorder="true" applyAlignment="false" applyProtection="false">
      <alignment horizontal="general" vertical="bottom" textRotation="0" wrapText="false" indent="0" shrinkToFit="false"/>
      <protection locked="true" hidden="false"/>
    </xf>
    <xf numFmtId="164" fontId="9" fillId="3" borderId="19" xfId="20" applyFont="true" applyBorder="true" applyAlignment="false" applyProtection="false">
      <alignment horizontal="general" vertical="bottom" textRotation="0" wrapText="false" indent="0" shrinkToFit="false"/>
      <protection locked="true" hidden="false"/>
    </xf>
    <xf numFmtId="164" fontId="9" fillId="3" borderId="20" xfId="20" applyFont="true" applyBorder="tru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center" vertical="bottom" textRotation="0" wrapText="false" indent="0" shrinkToFit="false"/>
      <protection locked="true" hidden="false"/>
    </xf>
    <xf numFmtId="164" fontId="20" fillId="5" borderId="21" xfId="0" applyFont="true" applyBorder="true" applyAlignment="true" applyProtection="false">
      <alignment horizontal="center" vertical="center" textRotation="0" wrapText="false" indent="0" shrinkToFit="false"/>
      <protection locked="true" hidden="false"/>
    </xf>
    <xf numFmtId="164" fontId="19" fillId="3" borderId="0" xfId="0" applyFont="true" applyBorder="false" applyAlignment="false" applyProtection="false">
      <alignment horizontal="general" vertical="bottom" textRotation="0" wrapText="false" indent="0" shrinkToFit="false"/>
      <protection locked="true" hidden="false"/>
    </xf>
    <xf numFmtId="164" fontId="19" fillId="3" borderId="0" xfId="0" applyFont="true" applyBorder="false" applyAlignment="true" applyProtection="false">
      <alignment horizontal="center" vertical="center" textRotation="0" wrapText="false" indent="0" shrinkToFit="false"/>
      <protection locked="true" hidden="false"/>
    </xf>
    <xf numFmtId="164" fontId="19" fillId="3" borderId="0" xfId="0" applyFont="true" applyBorder="false" applyAlignment="true" applyProtection="false">
      <alignment horizontal="left" vertical="center" textRotation="0" wrapText="false" indent="0" shrinkToFit="false"/>
      <protection locked="true" hidden="false"/>
    </xf>
    <xf numFmtId="164" fontId="19" fillId="3" borderId="0" xfId="0" applyFont="true" applyBorder="false" applyAlignment="true" applyProtection="false">
      <alignment horizontal="center" vertical="bottom" textRotation="0" wrapText="false" indent="0" shrinkToFit="false"/>
      <protection locked="true" hidden="false"/>
    </xf>
    <xf numFmtId="164" fontId="21" fillId="5" borderId="21" xfId="0" applyFont="true" applyBorder="true" applyAlignment="true" applyProtection="false">
      <alignment horizontal="left" vertical="center" textRotation="0" wrapText="false" indent="0" shrinkToFit="false"/>
      <protection locked="true" hidden="false"/>
    </xf>
    <xf numFmtId="164" fontId="22" fillId="3" borderId="21" xfId="0" applyFont="true" applyBorder="true" applyAlignment="true" applyProtection="true">
      <alignment horizontal="center" vertical="center" textRotation="0" wrapText="false" indent="0" shrinkToFit="false"/>
      <protection locked="false" hidden="false"/>
    </xf>
    <xf numFmtId="164" fontId="19" fillId="3" borderId="0" xfId="0" applyFont="true" applyBorder="true" applyAlignment="true" applyProtection="false">
      <alignment horizontal="left" vertical="center" textRotation="0" wrapText="false" indent="0" shrinkToFit="false"/>
      <protection locked="true" hidden="false"/>
    </xf>
    <xf numFmtId="164" fontId="22" fillId="3" borderId="21" xfId="0" applyFont="true" applyBorder="true" applyAlignment="true" applyProtection="true">
      <alignment horizontal="left" vertical="center" textRotation="0" wrapText="false" indent="0" shrinkToFit="false"/>
      <protection locked="false" hidden="false"/>
    </xf>
    <xf numFmtId="164" fontId="22" fillId="3" borderId="21" xfId="0" applyFont="true" applyBorder="true" applyAlignment="true" applyProtection="true">
      <alignment horizontal="left" vertical="center" textRotation="0" wrapText="true" indent="0" shrinkToFit="false"/>
      <protection locked="false" hidden="false"/>
    </xf>
    <xf numFmtId="164" fontId="23" fillId="5" borderId="21" xfId="0" applyFont="true" applyBorder="true" applyAlignment="true" applyProtection="false">
      <alignment horizontal="center" vertical="center" textRotation="0" wrapText="false" indent="0" shrinkToFit="false"/>
      <protection locked="true" hidden="false"/>
    </xf>
    <xf numFmtId="164" fontId="24" fillId="5" borderId="21" xfId="0" applyFont="true" applyBorder="true" applyAlignment="true" applyProtection="false">
      <alignment horizontal="center" vertical="center" textRotation="90" wrapText="false" indent="0" shrinkToFit="false"/>
      <protection locked="true" hidden="false"/>
    </xf>
    <xf numFmtId="164" fontId="23" fillId="5" borderId="22" xfId="0" applyFont="true" applyBorder="true" applyAlignment="true" applyProtection="false">
      <alignment horizontal="center" vertical="center" textRotation="0" wrapText="true" indent="0" shrinkToFit="false"/>
      <protection locked="true" hidden="false"/>
    </xf>
    <xf numFmtId="164" fontId="23" fillId="5" borderId="21" xfId="0" applyFont="true" applyBorder="true" applyAlignment="true" applyProtection="false">
      <alignment horizontal="center" vertical="center" textRotation="0" wrapText="true" indent="0" shrinkToFit="false"/>
      <protection locked="true" hidden="false"/>
    </xf>
    <xf numFmtId="164" fontId="23" fillId="5" borderId="22" xfId="0" applyFont="true" applyBorder="true" applyAlignment="true" applyProtection="false">
      <alignment horizontal="center" vertical="center" textRotation="0" wrapText="false" indent="0" shrinkToFit="false"/>
      <protection locked="true" hidden="false"/>
    </xf>
    <xf numFmtId="164" fontId="23" fillId="5" borderId="23" xfId="0" applyFont="true" applyBorder="true" applyAlignment="true" applyProtection="false">
      <alignment horizontal="center" vertical="center" textRotation="0" wrapText="false" indent="0" shrinkToFit="false"/>
      <protection locked="true" hidden="false"/>
    </xf>
    <xf numFmtId="164" fontId="23" fillId="5" borderId="23" xfId="0" applyFont="true" applyBorder="true" applyAlignment="true" applyProtection="false">
      <alignment horizontal="center" vertical="center" textRotation="0" wrapText="true" indent="0" shrinkToFit="false"/>
      <protection locked="true" hidden="false"/>
    </xf>
    <xf numFmtId="164" fontId="23" fillId="5" borderId="21" xfId="0" applyFont="true" applyBorder="true" applyAlignment="true" applyProtection="false">
      <alignment horizontal="center" vertical="center" textRotation="90" wrapText="true" indent="0" shrinkToFit="false"/>
      <protection locked="true" hidden="false"/>
    </xf>
    <xf numFmtId="164" fontId="23" fillId="5" borderId="21" xfId="0" applyFont="true" applyBorder="true" applyAlignment="true" applyProtection="false">
      <alignment horizontal="center" vertical="center" textRotation="90" wrapText="false" indent="0" shrinkToFit="false"/>
      <protection locked="true" hidden="false"/>
    </xf>
    <xf numFmtId="164" fontId="23" fillId="3" borderId="0" xfId="0" applyFont="true" applyBorder="false" applyAlignment="true" applyProtection="false">
      <alignment horizontal="center" vertical="center" textRotation="0" wrapText="false" indent="0" shrinkToFit="false"/>
      <protection locked="true" hidden="false"/>
    </xf>
    <xf numFmtId="164" fontId="23" fillId="5" borderId="0" xfId="0" applyFont="true" applyBorder="false" applyAlignment="true" applyProtection="false">
      <alignment horizontal="center" vertical="center" textRotation="0" wrapText="false" indent="0" shrinkToFit="false"/>
      <protection locked="true" hidden="false"/>
    </xf>
    <xf numFmtId="164" fontId="19" fillId="0" borderId="21" xfId="0" applyFont="true" applyBorder="true" applyAlignment="true" applyProtection="false">
      <alignment horizontal="center" vertical="top" textRotation="0" wrapText="false" indent="0" shrinkToFit="false"/>
      <protection locked="true" hidden="false"/>
    </xf>
    <xf numFmtId="164" fontId="19" fillId="0" borderId="21" xfId="0" applyFont="true" applyBorder="true" applyAlignment="true" applyProtection="true">
      <alignment horizontal="center" vertical="top" textRotation="0" wrapText="true" indent="0" shrinkToFit="false"/>
      <protection locked="false" hidden="false"/>
    </xf>
    <xf numFmtId="164" fontId="19" fillId="0" borderId="24" xfId="0" applyFont="true" applyBorder="true" applyAlignment="true" applyProtection="true">
      <alignment horizontal="center" vertical="top" textRotation="0" wrapText="true" indent="0" shrinkToFit="false"/>
      <protection locked="false" hidden="false"/>
    </xf>
    <xf numFmtId="164" fontId="12" fillId="0" borderId="21" xfId="0" applyFont="true" applyBorder="true" applyAlignment="true" applyProtection="true">
      <alignment horizontal="center" vertical="top" textRotation="0" wrapText="true" indent="0" shrinkToFit="false"/>
      <protection locked="false" hidden="false"/>
    </xf>
    <xf numFmtId="164" fontId="19" fillId="0" borderId="21" xfId="0" applyFont="true" applyBorder="true" applyAlignment="true" applyProtection="true">
      <alignment horizontal="center" vertical="top" textRotation="0" wrapText="false" indent="0" shrinkToFit="false"/>
      <protection locked="false" hidden="false"/>
    </xf>
    <xf numFmtId="165" fontId="23" fillId="0" borderId="21" xfId="0" applyFont="true" applyBorder="true" applyAlignment="true" applyProtection="true">
      <alignment horizontal="center" vertical="top" textRotation="0" wrapText="true" indent="0" shrinkToFit="false"/>
      <protection locked="true" hidden="true"/>
    </xf>
    <xf numFmtId="166" fontId="19" fillId="0" borderId="21" xfId="0" applyFont="true" applyBorder="true" applyAlignment="true" applyProtection="true">
      <alignment horizontal="center" vertical="top" textRotation="0" wrapText="true" indent="0" shrinkToFit="false"/>
      <protection locked="true" hidden="true"/>
    </xf>
    <xf numFmtId="166" fontId="19" fillId="0" borderId="21" xfId="0" applyFont="true" applyBorder="true" applyAlignment="true" applyProtection="true">
      <alignment horizontal="center" vertical="top" textRotation="0" wrapText="true" indent="0" shrinkToFit="false"/>
      <protection locked="false" hidden="false"/>
    </xf>
    <xf numFmtId="165" fontId="23" fillId="0" borderId="21" xfId="0" applyFont="true" applyBorder="true" applyAlignment="true" applyProtection="true">
      <alignment horizontal="center" vertical="top" textRotation="0" wrapText="false" indent="0" shrinkToFit="false"/>
      <protection locked="true" hidden="true"/>
    </xf>
    <xf numFmtId="164" fontId="25" fillId="0" borderId="21" xfId="0" applyFont="true" applyBorder="true" applyAlignment="true" applyProtection="true">
      <alignment horizontal="justify" vertical="top" textRotation="0" wrapText="true" indent="0" shrinkToFit="false"/>
      <protection locked="false" hidden="false"/>
    </xf>
    <xf numFmtId="165" fontId="19" fillId="0" borderId="21" xfId="0" applyFont="true" applyBorder="true" applyAlignment="true" applyProtection="true">
      <alignment horizontal="center" vertical="top" textRotation="0" wrapText="false" indent="0" shrinkToFit="false"/>
      <protection locked="true" hidden="true"/>
    </xf>
    <xf numFmtId="164" fontId="19" fillId="0" borderId="21" xfId="0" applyFont="true" applyBorder="true" applyAlignment="true" applyProtection="true">
      <alignment horizontal="center" vertical="top" textRotation="90" wrapText="false" indent="0" shrinkToFit="false"/>
      <protection locked="false" hidden="false"/>
    </xf>
    <xf numFmtId="166" fontId="19" fillId="0" borderId="21" xfId="0" applyFont="true" applyBorder="true" applyAlignment="true" applyProtection="true">
      <alignment horizontal="center" vertical="top" textRotation="0" wrapText="false" indent="0" shrinkToFit="false"/>
      <protection locked="true" hidden="true"/>
    </xf>
    <xf numFmtId="167" fontId="19" fillId="0" borderId="21" xfId="19" applyFont="true" applyBorder="true" applyAlignment="true" applyProtection="true">
      <alignment horizontal="center" vertical="top" textRotation="0" wrapText="false" indent="0" shrinkToFit="false"/>
      <protection locked="true" hidden="false"/>
    </xf>
    <xf numFmtId="165" fontId="23" fillId="0" borderId="21" xfId="0" applyFont="true" applyBorder="true" applyAlignment="true" applyProtection="true">
      <alignment horizontal="center" vertical="top" textRotation="90" wrapText="true" indent="0" shrinkToFit="false"/>
      <protection locked="true" hidden="true"/>
    </xf>
    <xf numFmtId="166" fontId="19" fillId="0" borderId="24" xfId="0" applyFont="true" applyBorder="true" applyAlignment="true" applyProtection="true">
      <alignment horizontal="center" vertical="top" textRotation="0" wrapText="false" indent="0" shrinkToFit="false"/>
      <protection locked="true" hidden="true"/>
    </xf>
    <xf numFmtId="165" fontId="23" fillId="0" borderId="21" xfId="0" applyFont="true" applyBorder="true" applyAlignment="true" applyProtection="true">
      <alignment horizontal="center" vertical="top" textRotation="90" wrapText="false" indent="0" shrinkToFit="false"/>
      <protection locked="true" hidden="true"/>
    </xf>
    <xf numFmtId="164" fontId="19" fillId="0" borderId="24" xfId="0" applyFont="true" applyBorder="true" applyAlignment="true" applyProtection="true">
      <alignment horizontal="center" vertical="top" textRotation="90" wrapText="false" indent="0" shrinkToFit="false"/>
      <protection locked="false" hidden="false"/>
    </xf>
    <xf numFmtId="168" fontId="19" fillId="0" borderId="21" xfId="0" applyFont="true" applyBorder="true" applyAlignment="true" applyProtection="true">
      <alignment horizontal="center" vertical="top" textRotation="0" wrapText="false" indent="0" shrinkToFit="false"/>
      <protection locked="false" hidden="false"/>
    </xf>
    <xf numFmtId="164" fontId="19" fillId="3"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9" fillId="0" borderId="25" xfId="0" applyFont="true" applyBorder="true" applyAlignment="true" applyProtection="true">
      <alignment horizontal="center" vertical="top" textRotation="0" wrapText="true" indent="0" shrinkToFit="false"/>
      <protection locked="false" hidden="false"/>
    </xf>
    <xf numFmtId="164" fontId="25" fillId="0" borderId="21" xfId="0" applyFont="true" applyBorder="true" applyAlignment="true" applyProtection="true">
      <alignment horizontal="justify" vertical="top" textRotation="0" wrapText="false" indent="0" shrinkToFit="false"/>
      <protection locked="false" hidden="false"/>
    </xf>
    <xf numFmtId="164" fontId="19" fillId="0" borderId="22" xfId="0" applyFont="true" applyBorder="true" applyAlignment="true" applyProtection="true">
      <alignment horizontal="center" vertical="top" textRotation="0" wrapText="true" indent="0" shrinkToFit="false"/>
      <protection locked="false" hidden="false"/>
    </xf>
    <xf numFmtId="164" fontId="19" fillId="0" borderId="21" xfId="0" applyFont="true" applyBorder="true" applyAlignment="true" applyProtection="true">
      <alignment horizontal="justify" vertical="top" textRotation="0" wrapText="false" indent="0" shrinkToFit="false"/>
      <protection locked="false" hidden="false"/>
    </xf>
    <xf numFmtId="167" fontId="19" fillId="6" borderId="21" xfId="19" applyFont="true" applyBorder="true" applyAlignment="true" applyProtection="true">
      <alignment horizontal="center" vertical="top" textRotation="0" wrapText="false" indent="0" shrinkToFit="false"/>
      <protection locked="true" hidden="false"/>
    </xf>
    <xf numFmtId="164" fontId="19" fillId="0" borderId="21" xfId="0" applyFont="true" applyBorder="true" applyAlignment="true" applyProtection="false">
      <alignment horizontal="center" vertical="center" textRotation="0" wrapText="false" indent="0" shrinkToFit="false"/>
      <protection locked="true" hidden="false"/>
    </xf>
    <xf numFmtId="164" fontId="19" fillId="0" borderId="26" xfId="0" applyFont="true" applyBorder="true" applyAlignment="true" applyProtection="false">
      <alignment horizontal="left" vertical="center" textRotation="0" wrapText="tru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true" indent="0" shrinkToFit="false"/>
      <protection locked="true" hidden="false"/>
    </xf>
    <xf numFmtId="164" fontId="29" fillId="7" borderId="0" xfId="0" applyFont="true" applyBorder="true" applyAlignment="true" applyProtection="false">
      <alignment horizontal="center" vertical="center" textRotation="0" wrapText="true" indent="0" shrinkToFit="false" readingOrder="1"/>
      <protection locked="true" hidden="false"/>
    </xf>
    <xf numFmtId="164" fontId="29" fillId="7" borderId="8" xfId="0" applyFont="true" applyBorder="true" applyAlignment="true" applyProtection="false">
      <alignment horizontal="center" vertical="center" textRotation="90" wrapText="true" indent="0" shrinkToFit="false" readingOrder="1"/>
      <protection locked="true" hidden="false"/>
    </xf>
    <xf numFmtId="164" fontId="30" fillId="0" borderId="27" xfId="0" applyFont="true" applyBorder="true" applyAlignment="true" applyProtection="false">
      <alignment horizontal="center" vertical="center" textRotation="0" wrapText="true" indent="0" shrinkToFit="false"/>
      <protection locked="true" hidden="false"/>
    </xf>
    <xf numFmtId="165" fontId="31" fillId="8" borderId="28" xfId="0" applyFont="true" applyBorder="true" applyAlignment="true" applyProtection="true">
      <alignment horizontal="center" vertical="center" textRotation="0" wrapText="true" indent="0" shrinkToFit="false" readingOrder="1"/>
      <protection locked="true" hidden="true"/>
    </xf>
    <xf numFmtId="165" fontId="31" fillId="8" borderId="29" xfId="0" applyFont="true" applyBorder="true" applyAlignment="true" applyProtection="true">
      <alignment horizontal="center" vertical="center" textRotation="0" wrapText="true" indent="0" shrinkToFit="false" readingOrder="1"/>
      <protection locked="true" hidden="true"/>
    </xf>
    <xf numFmtId="165" fontId="31" fillId="8" borderId="30" xfId="0" applyFont="true" applyBorder="true" applyAlignment="true" applyProtection="true">
      <alignment horizontal="center" vertical="center" textRotation="0" wrapText="true" indent="0" shrinkToFit="false" readingOrder="1"/>
      <protection locked="true" hidden="true"/>
    </xf>
    <xf numFmtId="165" fontId="31" fillId="9" borderId="28" xfId="0" applyFont="true" applyBorder="true" applyAlignment="true" applyProtection="true">
      <alignment horizontal="center" vertical="bottom" textRotation="0" wrapText="true" indent="0" shrinkToFit="false" readingOrder="1"/>
      <protection locked="true" hidden="true"/>
    </xf>
    <xf numFmtId="165" fontId="31" fillId="9" borderId="29" xfId="0" applyFont="true" applyBorder="true" applyAlignment="true" applyProtection="true">
      <alignment horizontal="center" vertical="bottom" textRotation="0" wrapText="true" indent="0" shrinkToFit="false" readingOrder="1"/>
      <protection locked="true" hidden="true"/>
    </xf>
    <xf numFmtId="165" fontId="31" fillId="9" borderId="30" xfId="0" applyFont="true" applyBorder="true" applyAlignment="true" applyProtection="true">
      <alignment horizontal="center" vertical="bottom" textRotation="0" wrapText="true" indent="0" shrinkToFit="false" readingOrder="1"/>
      <protection locked="true" hidden="true"/>
    </xf>
    <xf numFmtId="164" fontId="32" fillId="9" borderId="31" xfId="0" applyFont="true" applyBorder="true" applyAlignment="true" applyProtection="false">
      <alignment horizontal="center" vertical="center" textRotation="0" wrapText="true" indent="0" shrinkToFit="false" readingOrder="1"/>
      <protection locked="true" hidden="false"/>
    </xf>
    <xf numFmtId="165" fontId="31" fillId="8" borderId="7" xfId="0" applyFont="true" applyBorder="true" applyAlignment="true" applyProtection="true">
      <alignment horizontal="center" vertical="center" textRotation="0" wrapText="true" indent="0" shrinkToFit="false" readingOrder="1"/>
      <protection locked="true" hidden="true"/>
    </xf>
    <xf numFmtId="165" fontId="31" fillId="8" borderId="0" xfId="0" applyFont="true" applyBorder="true" applyAlignment="true" applyProtection="true">
      <alignment horizontal="center" vertical="center" textRotation="0" wrapText="true" indent="0" shrinkToFit="false" readingOrder="1"/>
      <protection locked="true" hidden="true"/>
    </xf>
    <xf numFmtId="165" fontId="31" fillId="8" borderId="8" xfId="0" applyFont="true" applyBorder="true" applyAlignment="true" applyProtection="true">
      <alignment horizontal="center" vertical="center" textRotation="0" wrapText="true" indent="0" shrinkToFit="false" readingOrder="1"/>
      <protection locked="true" hidden="true"/>
    </xf>
    <xf numFmtId="165" fontId="31" fillId="9" borderId="7" xfId="0" applyFont="true" applyBorder="true" applyAlignment="true" applyProtection="true">
      <alignment horizontal="center" vertical="bottom" textRotation="0" wrapText="true" indent="0" shrinkToFit="false" readingOrder="1"/>
      <protection locked="true" hidden="true"/>
    </xf>
    <xf numFmtId="165" fontId="31" fillId="9" borderId="0" xfId="0" applyFont="true" applyBorder="true" applyAlignment="true" applyProtection="true">
      <alignment horizontal="center" vertical="bottom" textRotation="0" wrapText="true" indent="0" shrinkToFit="false" readingOrder="1"/>
      <protection locked="true" hidden="true"/>
    </xf>
    <xf numFmtId="165" fontId="31" fillId="9" borderId="8" xfId="0" applyFont="true" applyBorder="true" applyAlignment="true" applyProtection="true">
      <alignment horizontal="center" vertical="bottom" textRotation="0" wrapText="true" indent="0" shrinkToFit="false" readingOrder="1"/>
      <protection locked="true" hidden="true"/>
    </xf>
    <xf numFmtId="165" fontId="31" fillId="9" borderId="18" xfId="0" applyFont="true" applyBorder="true" applyAlignment="true" applyProtection="true">
      <alignment horizontal="center" vertical="bottom" textRotation="0" wrapText="true" indent="0" shrinkToFit="false" readingOrder="1"/>
      <protection locked="true" hidden="true"/>
    </xf>
    <xf numFmtId="165" fontId="31" fillId="9" borderId="19" xfId="0" applyFont="true" applyBorder="true" applyAlignment="true" applyProtection="true">
      <alignment horizontal="center" vertical="bottom" textRotation="0" wrapText="true" indent="0" shrinkToFit="false" readingOrder="1"/>
      <protection locked="true" hidden="true"/>
    </xf>
    <xf numFmtId="165" fontId="31" fillId="9" borderId="20" xfId="0" applyFont="true" applyBorder="true" applyAlignment="true" applyProtection="true">
      <alignment horizontal="center" vertical="bottom" textRotation="0" wrapText="true" indent="0" shrinkToFit="false" readingOrder="1"/>
      <protection locked="true" hidden="true"/>
    </xf>
    <xf numFmtId="164" fontId="30" fillId="0" borderId="32" xfId="0" applyFont="true" applyBorder="true" applyAlignment="true" applyProtection="false">
      <alignment horizontal="center" vertical="center" textRotation="0" wrapText="true" indent="0" shrinkToFit="false"/>
      <protection locked="true" hidden="false"/>
    </xf>
    <xf numFmtId="165" fontId="31" fillId="10" borderId="28" xfId="0" applyFont="true" applyBorder="true" applyAlignment="true" applyProtection="true">
      <alignment horizontal="center" vertical="bottom" textRotation="0" wrapText="true" indent="0" shrinkToFit="false" readingOrder="1"/>
      <protection locked="true" hidden="true"/>
    </xf>
    <xf numFmtId="165" fontId="31" fillId="10" borderId="29" xfId="0" applyFont="true" applyBorder="true" applyAlignment="true" applyProtection="true">
      <alignment horizontal="center" vertical="bottom" textRotation="0" wrapText="true" indent="0" shrinkToFit="false" readingOrder="1"/>
      <protection locked="true" hidden="true"/>
    </xf>
    <xf numFmtId="165" fontId="31" fillId="10" borderId="30" xfId="0" applyFont="true" applyBorder="true" applyAlignment="true" applyProtection="true">
      <alignment horizontal="center" vertical="bottom" textRotation="0" wrapText="true" indent="0" shrinkToFit="false" readingOrder="1"/>
      <protection locked="true" hidden="true"/>
    </xf>
    <xf numFmtId="164" fontId="32" fillId="8" borderId="31" xfId="0" applyFont="true" applyBorder="true" applyAlignment="true" applyProtection="false">
      <alignment horizontal="center" vertical="center" textRotation="0" wrapText="true" indent="0" shrinkToFit="false" readingOrder="1"/>
      <protection locked="true" hidden="false"/>
    </xf>
    <xf numFmtId="165" fontId="31" fillId="10" borderId="7" xfId="0" applyFont="true" applyBorder="true" applyAlignment="true" applyProtection="true">
      <alignment horizontal="center" vertical="bottom" textRotation="0" wrapText="true" indent="0" shrinkToFit="false" readingOrder="1"/>
      <protection locked="true" hidden="true"/>
    </xf>
    <xf numFmtId="165" fontId="31" fillId="10" borderId="0" xfId="0" applyFont="true" applyBorder="true" applyAlignment="true" applyProtection="true">
      <alignment horizontal="center" vertical="bottom" textRotation="0" wrapText="true" indent="0" shrinkToFit="false" readingOrder="1"/>
      <protection locked="true" hidden="true"/>
    </xf>
    <xf numFmtId="165" fontId="31" fillId="10" borderId="8" xfId="0" applyFont="true" applyBorder="true" applyAlignment="true" applyProtection="true">
      <alignment horizontal="center" vertical="bottom" textRotation="0" wrapText="true" indent="0" shrinkToFit="false" readingOrder="1"/>
      <protection locked="true" hidden="true"/>
    </xf>
    <xf numFmtId="165" fontId="31" fillId="10" borderId="18" xfId="0" applyFont="true" applyBorder="true" applyAlignment="true" applyProtection="true">
      <alignment horizontal="center" vertical="bottom" textRotation="0" wrapText="true" indent="0" shrinkToFit="false" readingOrder="1"/>
      <protection locked="true" hidden="true"/>
    </xf>
    <xf numFmtId="165" fontId="31" fillId="10" borderId="19" xfId="0" applyFont="true" applyBorder="true" applyAlignment="true" applyProtection="true">
      <alignment horizontal="center" vertical="bottom" textRotation="0" wrapText="true" indent="0" shrinkToFit="false" readingOrder="1"/>
      <protection locked="true" hidden="true"/>
    </xf>
    <xf numFmtId="165" fontId="31" fillId="10" borderId="20" xfId="0" applyFont="true" applyBorder="true" applyAlignment="true" applyProtection="true">
      <alignment horizontal="center" vertical="bottom" textRotation="0" wrapText="true" indent="0" shrinkToFit="false" readingOrder="1"/>
      <protection locked="true" hidden="true"/>
    </xf>
    <xf numFmtId="165" fontId="31" fillId="8" borderId="18" xfId="0" applyFont="true" applyBorder="true" applyAlignment="true" applyProtection="true">
      <alignment horizontal="center" vertical="center" textRotation="0" wrapText="true" indent="0" shrinkToFit="false" readingOrder="1"/>
      <protection locked="true" hidden="true"/>
    </xf>
    <xf numFmtId="165" fontId="31" fillId="8" borderId="19" xfId="0" applyFont="true" applyBorder="true" applyAlignment="true" applyProtection="true">
      <alignment horizontal="center" vertical="center" textRotation="0" wrapText="true" indent="0" shrinkToFit="false" readingOrder="1"/>
      <protection locked="true" hidden="true"/>
    </xf>
    <xf numFmtId="165" fontId="31" fillId="8" borderId="20" xfId="0" applyFont="true" applyBorder="true" applyAlignment="true" applyProtection="true">
      <alignment horizontal="center" vertical="center" textRotation="0" wrapText="true" indent="0" shrinkToFit="false" readingOrder="1"/>
      <protection locked="true" hidden="true"/>
    </xf>
    <xf numFmtId="164" fontId="32" fillId="10" borderId="31" xfId="0" applyFont="true" applyBorder="true" applyAlignment="true" applyProtection="false">
      <alignment horizontal="center" vertical="center" textRotation="0" wrapText="true" indent="0" shrinkToFit="false" readingOrder="1"/>
      <protection locked="true" hidden="false"/>
    </xf>
    <xf numFmtId="165" fontId="31" fillId="11" borderId="28" xfId="0" applyFont="true" applyBorder="true" applyAlignment="true" applyProtection="true">
      <alignment horizontal="center" vertical="bottom" textRotation="0" wrapText="true" indent="0" shrinkToFit="false" readingOrder="1"/>
      <protection locked="true" hidden="true"/>
    </xf>
    <xf numFmtId="165" fontId="31" fillId="11" borderId="29" xfId="0" applyFont="true" applyBorder="true" applyAlignment="true" applyProtection="true">
      <alignment horizontal="center" vertical="bottom" textRotation="0" wrapText="true" indent="0" shrinkToFit="false" readingOrder="1"/>
      <protection locked="true" hidden="true"/>
    </xf>
    <xf numFmtId="165" fontId="31" fillId="11" borderId="30" xfId="0" applyFont="true" applyBorder="true" applyAlignment="true" applyProtection="true">
      <alignment horizontal="center" vertical="bottom" textRotation="0" wrapText="true" indent="0" shrinkToFit="false" readingOrder="1"/>
      <protection locked="true" hidden="true"/>
    </xf>
    <xf numFmtId="164" fontId="32" fillId="11" borderId="31" xfId="0" applyFont="true" applyBorder="true" applyAlignment="true" applyProtection="false">
      <alignment horizontal="center" vertical="center" textRotation="0" wrapText="true" indent="0" shrinkToFit="false" readingOrder="1"/>
      <protection locked="true" hidden="false"/>
    </xf>
    <xf numFmtId="165" fontId="31" fillId="11" borderId="7" xfId="0" applyFont="true" applyBorder="true" applyAlignment="true" applyProtection="true">
      <alignment horizontal="center" vertical="bottom" textRotation="0" wrapText="true" indent="0" shrinkToFit="false" readingOrder="1"/>
      <protection locked="true" hidden="true"/>
    </xf>
    <xf numFmtId="165" fontId="31" fillId="11" borderId="0" xfId="0" applyFont="true" applyBorder="true" applyAlignment="true" applyProtection="true">
      <alignment horizontal="center" vertical="bottom" textRotation="0" wrapText="true" indent="0" shrinkToFit="false" readingOrder="1"/>
      <protection locked="true" hidden="true"/>
    </xf>
    <xf numFmtId="165" fontId="31" fillId="11" borderId="8" xfId="0" applyFont="true" applyBorder="true" applyAlignment="true" applyProtection="true">
      <alignment horizontal="center" vertical="bottom" textRotation="0" wrapText="true" indent="0" shrinkToFit="false" readingOrder="1"/>
      <protection locked="true" hidden="true"/>
    </xf>
    <xf numFmtId="165" fontId="31" fillId="11" borderId="18" xfId="0" applyFont="true" applyBorder="true" applyAlignment="true" applyProtection="true">
      <alignment horizontal="center" vertical="bottom" textRotation="0" wrapText="true" indent="0" shrinkToFit="false" readingOrder="1"/>
      <protection locked="true" hidden="true"/>
    </xf>
    <xf numFmtId="165" fontId="31" fillId="11" borderId="19" xfId="0" applyFont="true" applyBorder="true" applyAlignment="true" applyProtection="true">
      <alignment horizontal="center" vertical="bottom" textRotation="0" wrapText="true" indent="0" shrinkToFit="false" readingOrder="1"/>
      <protection locked="true" hidden="true"/>
    </xf>
    <xf numFmtId="165" fontId="31" fillId="11" borderId="20" xfId="0" applyFont="true" applyBorder="true" applyAlignment="true" applyProtection="true">
      <alignment horizontal="center" vertical="bottom" textRotation="0" wrapText="true" indent="0" shrinkToFit="false" readingOrder="1"/>
      <protection locked="true" hidden="true"/>
    </xf>
    <xf numFmtId="164" fontId="33" fillId="3" borderId="0" xfId="0" applyFont="true" applyBorder="false" applyAlignment="true" applyProtection="false">
      <alignment horizontal="general" vertical="center" textRotation="0" wrapText="false" indent="0" shrinkToFit="false"/>
      <protection locked="true" hidden="false"/>
    </xf>
    <xf numFmtId="164" fontId="34" fillId="0" borderId="0" xfId="0" applyFont="true" applyBorder="true" applyAlignment="true" applyProtection="false">
      <alignment horizontal="center" vertical="center" textRotation="0" wrapText="true" indent="0" shrinkToFit="false"/>
      <protection locked="true" hidden="false"/>
    </xf>
    <xf numFmtId="164" fontId="35" fillId="0" borderId="27" xfId="0" applyFont="true" applyBorder="true" applyAlignment="true" applyProtection="false">
      <alignment horizontal="center" vertical="center" textRotation="0" wrapText="true" indent="0" shrinkToFit="false"/>
      <protection locked="true" hidden="false"/>
    </xf>
    <xf numFmtId="165" fontId="36" fillId="8" borderId="28" xfId="0" applyFont="true" applyBorder="true" applyAlignment="true" applyProtection="true">
      <alignment horizontal="center" vertical="center" textRotation="0" wrapText="true" indent="0" shrinkToFit="false" readingOrder="1"/>
      <protection locked="true" hidden="true"/>
    </xf>
    <xf numFmtId="165" fontId="36" fillId="8" borderId="29" xfId="0" applyFont="true" applyBorder="true" applyAlignment="true" applyProtection="true">
      <alignment horizontal="center" vertical="center" textRotation="0" wrapText="true" indent="0" shrinkToFit="false" readingOrder="1"/>
      <protection locked="true" hidden="true"/>
    </xf>
    <xf numFmtId="165" fontId="36" fillId="8" borderId="30" xfId="0" applyFont="true" applyBorder="true" applyAlignment="true" applyProtection="true">
      <alignment horizontal="center" vertical="center" textRotation="0" wrapText="true" indent="0" shrinkToFit="false" readingOrder="1"/>
      <protection locked="true" hidden="true"/>
    </xf>
    <xf numFmtId="165" fontId="36" fillId="9" borderId="28" xfId="0" applyFont="true" applyBorder="true" applyAlignment="true" applyProtection="true">
      <alignment horizontal="center" vertical="bottom" textRotation="0" wrapText="true" indent="0" shrinkToFit="false" readingOrder="1"/>
      <protection locked="true" hidden="true"/>
    </xf>
    <xf numFmtId="165" fontId="36" fillId="9" borderId="29" xfId="0" applyFont="true" applyBorder="true" applyAlignment="true" applyProtection="true">
      <alignment horizontal="center" vertical="bottom" textRotation="0" wrapText="true" indent="0" shrinkToFit="false" readingOrder="1"/>
      <protection locked="true" hidden="true"/>
    </xf>
    <xf numFmtId="165" fontId="36" fillId="9" borderId="30" xfId="0" applyFont="true" applyBorder="true" applyAlignment="true" applyProtection="true">
      <alignment horizontal="center" vertical="bottom" textRotation="0" wrapText="true" indent="0" shrinkToFit="false" readingOrder="1"/>
      <protection locked="true" hidden="true"/>
    </xf>
    <xf numFmtId="164" fontId="37" fillId="9" borderId="31" xfId="0" applyFont="true" applyBorder="true" applyAlignment="true" applyProtection="false">
      <alignment horizontal="center" vertical="center" textRotation="0" wrapText="true" indent="0" shrinkToFit="false" readingOrder="1"/>
      <protection locked="true" hidden="false"/>
    </xf>
    <xf numFmtId="165" fontId="36" fillId="8" borderId="7" xfId="0" applyFont="true" applyBorder="true" applyAlignment="true" applyProtection="true">
      <alignment horizontal="center" vertical="center" textRotation="0" wrapText="true" indent="0" shrinkToFit="false" readingOrder="1"/>
      <protection locked="true" hidden="true"/>
    </xf>
    <xf numFmtId="165" fontId="36" fillId="8" borderId="0" xfId="0" applyFont="true" applyBorder="false" applyAlignment="true" applyProtection="true">
      <alignment horizontal="center" vertical="center" textRotation="0" wrapText="true" indent="0" shrinkToFit="false" readingOrder="1"/>
      <protection locked="true" hidden="true"/>
    </xf>
    <xf numFmtId="165" fontId="36" fillId="8" borderId="8" xfId="0" applyFont="true" applyBorder="true" applyAlignment="true" applyProtection="true">
      <alignment horizontal="center" vertical="center" textRotation="0" wrapText="true" indent="0" shrinkToFit="false" readingOrder="1"/>
      <protection locked="true" hidden="true"/>
    </xf>
    <xf numFmtId="165" fontId="36" fillId="9" borderId="7" xfId="0" applyFont="true" applyBorder="true" applyAlignment="true" applyProtection="true">
      <alignment horizontal="center" vertical="bottom" textRotation="0" wrapText="true" indent="0" shrinkToFit="false" readingOrder="1"/>
      <protection locked="true" hidden="true"/>
    </xf>
    <xf numFmtId="165" fontId="36" fillId="9" borderId="0" xfId="0" applyFont="true" applyBorder="false" applyAlignment="true" applyProtection="true">
      <alignment horizontal="center" vertical="bottom" textRotation="0" wrapText="true" indent="0" shrinkToFit="false" readingOrder="1"/>
      <protection locked="true" hidden="true"/>
    </xf>
    <xf numFmtId="165" fontId="36" fillId="9" borderId="8" xfId="0" applyFont="true" applyBorder="true" applyAlignment="true" applyProtection="true">
      <alignment horizontal="center" vertical="bottom" textRotation="0" wrapText="true" indent="0" shrinkToFit="false" readingOrder="1"/>
      <protection locked="true" hidden="true"/>
    </xf>
    <xf numFmtId="165" fontId="36" fillId="8" borderId="18" xfId="0" applyFont="true" applyBorder="true" applyAlignment="true" applyProtection="true">
      <alignment horizontal="center" vertical="center" textRotation="0" wrapText="true" indent="0" shrinkToFit="false" readingOrder="1"/>
      <protection locked="true" hidden="true"/>
    </xf>
    <xf numFmtId="165" fontId="36" fillId="8" borderId="19" xfId="0" applyFont="true" applyBorder="true" applyAlignment="true" applyProtection="true">
      <alignment horizontal="center" vertical="center" textRotation="0" wrapText="true" indent="0" shrinkToFit="false" readingOrder="1"/>
      <protection locked="true" hidden="true"/>
    </xf>
    <xf numFmtId="165" fontId="36" fillId="8" borderId="20" xfId="0" applyFont="true" applyBorder="true" applyAlignment="true" applyProtection="true">
      <alignment horizontal="center" vertical="center" textRotation="0" wrapText="true" indent="0" shrinkToFit="false" readingOrder="1"/>
      <protection locked="true" hidden="true"/>
    </xf>
    <xf numFmtId="165" fontId="36" fillId="9" borderId="18" xfId="0" applyFont="true" applyBorder="true" applyAlignment="true" applyProtection="true">
      <alignment horizontal="center" vertical="bottom" textRotation="0" wrapText="true" indent="0" shrinkToFit="false" readingOrder="1"/>
      <protection locked="true" hidden="true"/>
    </xf>
    <xf numFmtId="165" fontId="36" fillId="9" borderId="19" xfId="0" applyFont="true" applyBorder="true" applyAlignment="true" applyProtection="true">
      <alignment horizontal="center" vertical="bottom" textRotation="0" wrapText="true" indent="0" shrinkToFit="false" readingOrder="1"/>
      <protection locked="true" hidden="true"/>
    </xf>
    <xf numFmtId="165" fontId="36" fillId="9" borderId="20" xfId="0" applyFont="true" applyBorder="true" applyAlignment="true" applyProtection="true">
      <alignment horizontal="center" vertical="bottom" textRotation="0" wrapText="true" indent="0" shrinkToFit="false" readingOrder="1"/>
      <protection locked="true" hidden="true"/>
    </xf>
    <xf numFmtId="164" fontId="35" fillId="0" borderId="32" xfId="0" applyFont="true" applyBorder="true" applyAlignment="true" applyProtection="false">
      <alignment horizontal="center" vertical="center" textRotation="0" wrapText="true" indent="0" shrinkToFit="false"/>
      <protection locked="true" hidden="false"/>
    </xf>
    <xf numFmtId="165" fontId="36" fillId="10" borderId="28" xfId="0" applyFont="true" applyBorder="true" applyAlignment="true" applyProtection="true">
      <alignment horizontal="center" vertical="bottom" textRotation="0" wrapText="true" indent="0" shrinkToFit="false" readingOrder="1"/>
      <protection locked="true" hidden="true"/>
    </xf>
    <xf numFmtId="165" fontId="36" fillId="10" borderId="29" xfId="0" applyFont="true" applyBorder="true" applyAlignment="true" applyProtection="true">
      <alignment horizontal="center" vertical="bottom" textRotation="0" wrapText="true" indent="0" shrinkToFit="false" readingOrder="1"/>
      <protection locked="true" hidden="true"/>
    </xf>
    <xf numFmtId="165" fontId="36" fillId="10" borderId="30" xfId="0" applyFont="true" applyBorder="true" applyAlignment="true" applyProtection="true">
      <alignment horizontal="center" vertical="bottom" textRotation="0" wrapText="true" indent="0" shrinkToFit="false" readingOrder="1"/>
      <protection locked="true" hidden="true"/>
    </xf>
    <xf numFmtId="164" fontId="37" fillId="8" borderId="31" xfId="0" applyFont="true" applyBorder="true" applyAlignment="true" applyProtection="false">
      <alignment horizontal="center" vertical="center" textRotation="0" wrapText="true" indent="0" shrinkToFit="false" readingOrder="1"/>
      <protection locked="true" hidden="false"/>
    </xf>
    <xf numFmtId="165" fontId="36" fillId="10" borderId="7" xfId="0" applyFont="true" applyBorder="true" applyAlignment="true" applyProtection="true">
      <alignment horizontal="center" vertical="bottom" textRotation="0" wrapText="true" indent="0" shrinkToFit="false" readingOrder="1"/>
      <protection locked="true" hidden="true"/>
    </xf>
    <xf numFmtId="165" fontId="36" fillId="10" borderId="0" xfId="0" applyFont="true" applyBorder="false" applyAlignment="true" applyProtection="true">
      <alignment horizontal="center" vertical="bottom" textRotation="0" wrapText="true" indent="0" shrinkToFit="false" readingOrder="1"/>
      <protection locked="true" hidden="true"/>
    </xf>
    <xf numFmtId="165" fontId="36" fillId="10" borderId="8" xfId="0" applyFont="true" applyBorder="true" applyAlignment="true" applyProtection="true">
      <alignment horizontal="center" vertical="bottom" textRotation="0" wrapText="true" indent="0" shrinkToFit="false" readingOrder="1"/>
      <protection locked="true" hidden="true"/>
    </xf>
    <xf numFmtId="165" fontId="36" fillId="10" borderId="18" xfId="0" applyFont="true" applyBorder="true" applyAlignment="true" applyProtection="true">
      <alignment horizontal="center" vertical="bottom" textRotation="0" wrapText="true" indent="0" shrinkToFit="false" readingOrder="1"/>
      <protection locked="true" hidden="true"/>
    </xf>
    <xf numFmtId="165" fontId="36" fillId="10" borderId="19" xfId="0" applyFont="true" applyBorder="true" applyAlignment="true" applyProtection="true">
      <alignment horizontal="center" vertical="bottom" textRotation="0" wrapText="true" indent="0" shrinkToFit="false" readingOrder="1"/>
      <protection locked="true" hidden="true"/>
    </xf>
    <xf numFmtId="165" fontId="36" fillId="10" borderId="20" xfId="0" applyFont="true" applyBorder="true" applyAlignment="true" applyProtection="true">
      <alignment horizontal="center" vertical="bottom" textRotation="0" wrapText="true" indent="0" shrinkToFit="false" readingOrder="1"/>
      <protection locked="true" hidden="true"/>
    </xf>
    <xf numFmtId="164" fontId="37" fillId="10" borderId="31" xfId="0" applyFont="true" applyBorder="true" applyAlignment="true" applyProtection="false">
      <alignment horizontal="center" vertical="center" textRotation="0" wrapText="true" indent="0" shrinkToFit="false" readingOrder="1"/>
      <protection locked="true" hidden="false"/>
    </xf>
    <xf numFmtId="165" fontId="36" fillId="11" borderId="28" xfId="0" applyFont="true" applyBorder="true" applyAlignment="true" applyProtection="true">
      <alignment horizontal="center" vertical="bottom" textRotation="0" wrapText="true" indent="0" shrinkToFit="false" readingOrder="1"/>
      <protection locked="true" hidden="true"/>
    </xf>
    <xf numFmtId="165" fontId="36" fillId="11" borderId="29" xfId="0" applyFont="true" applyBorder="true" applyAlignment="true" applyProtection="true">
      <alignment horizontal="center" vertical="bottom" textRotation="0" wrapText="true" indent="0" shrinkToFit="false" readingOrder="1"/>
      <protection locked="true" hidden="true"/>
    </xf>
    <xf numFmtId="165" fontId="36" fillId="11" borderId="30" xfId="0" applyFont="true" applyBorder="true" applyAlignment="true" applyProtection="true">
      <alignment horizontal="center" vertical="bottom" textRotation="0" wrapText="true" indent="0" shrinkToFit="false" readingOrder="1"/>
      <protection locked="true" hidden="true"/>
    </xf>
    <xf numFmtId="164" fontId="37" fillId="11" borderId="31" xfId="0" applyFont="true" applyBorder="true" applyAlignment="true" applyProtection="false">
      <alignment horizontal="center" vertical="center" textRotation="0" wrapText="true" indent="0" shrinkToFit="false" readingOrder="1"/>
      <protection locked="true" hidden="false"/>
    </xf>
    <xf numFmtId="165" fontId="36" fillId="11" borderId="7" xfId="0" applyFont="true" applyBorder="true" applyAlignment="true" applyProtection="true">
      <alignment horizontal="center" vertical="bottom" textRotation="0" wrapText="true" indent="0" shrinkToFit="false" readingOrder="1"/>
      <protection locked="true" hidden="true"/>
    </xf>
    <xf numFmtId="165" fontId="36" fillId="11" borderId="0" xfId="0" applyFont="true" applyBorder="false" applyAlignment="true" applyProtection="true">
      <alignment horizontal="center" vertical="bottom" textRotation="0" wrapText="true" indent="0" shrinkToFit="false" readingOrder="1"/>
      <protection locked="true" hidden="true"/>
    </xf>
    <xf numFmtId="165" fontId="36" fillId="11" borderId="8" xfId="0" applyFont="true" applyBorder="true" applyAlignment="true" applyProtection="true">
      <alignment horizontal="center" vertical="bottom" textRotation="0" wrapText="true" indent="0" shrinkToFit="false" readingOrder="1"/>
      <protection locked="true" hidden="true"/>
    </xf>
    <xf numFmtId="165" fontId="36" fillId="11" borderId="18" xfId="0" applyFont="true" applyBorder="true" applyAlignment="true" applyProtection="true">
      <alignment horizontal="center" vertical="bottom" textRotation="0" wrapText="true" indent="0" shrinkToFit="false" readingOrder="1"/>
      <protection locked="true" hidden="true"/>
    </xf>
    <xf numFmtId="165" fontId="36" fillId="11" borderId="19" xfId="0" applyFont="true" applyBorder="true" applyAlignment="true" applyProtection="true">
      <alignment horizontal="center" vertical="bottom" textRotation="0" wrapText="true" indent="0" shrinkToFit="false" readingOrder="1"/>
      <protection locked="true" hidden="true"/>
    </xf>
    <xf numFmtId="165" fontId="36" fillId="11" borderId="20" xfId="0" applyFont="true" applyBorder="true" applyAlignment="true" applyProtection="true">
      <alignment horizontal="center" vertical="bottom" textRotation="0" wrapText="true" indent="0" shrinkToFit="false" readingOrder="1"/>
      <protection locked="true" hidden="true"/>
    </xf>
    <xf numFmtId="165" fontId="38" fillId="10" borderId="29" xfId="0" applyFont="true" applyBorder="true" applyAlignment="true" applyProtection="true">
      <alignment horizontal="center" vertical="bottom" textRotation="0" wrapText="true" indent="0" shrinkToFit="false" readingOrder="1"/>
      <protection locked="true" hidden="true"/>
    </xf>
    <xf numFmtId="164" fontId="21" fillId="0" borderId="0"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false" applyAlignment="true" applyProtection="false">
      <alignment horizontal="center" vertical="center" textRotation="0" wrapText="true" indent="0" shrinkToFit="false"/>
      <protection locked="true" hidden="false"/>
    </xf>
    <xf numFmtId="164" fontId="40" fillId="12" borderId="0" xfId="0" applyFont="true" applyBorder="false" applyAlignment="true" applyProtection="false">
      <alignment horizontal="center" vertical="center" textRotation="0" wrapText="true" indent="0" shrinkToFit="false" readingOrder="1"/>
      <protection locked="true" hidden="false"/>
    </xf>
    <xf numFmtId="164" fontId="41" fillId="11" borderId="33" xfId="0" applyFont="true" applyBorder="true" applyAlignment="true" applyProtection="false">
      <alignment horizontal="center" vertical="center" textRotation="0" wrapText="true" indent="0" shrinkToFit="false" readingOrder="1"/>
      <protection locked="true" hidden="false"/>
    </xf>
    <xf numFmtId="164" fontId="41" fillId="0" borderId="33" xfId="0" applyFont="true" applyBorder="true" applyAlignment="true" applyProtection="false">
      <alignment horizontal="justify" vertical="center" textRotation="0" wrapText="true" indent="0" shrinkToFit="false" readingOrder="1"/>
      <protection locked="true" hidden="false"/>
    </xf>
    <xf numFmtId="166" fontId="41" fillId="0" borderId="33" xfId="0" applyFont="true" applyBorder="true" applyAlignment="true" applyProtection="false">
      <alignment horizontal="center" vertical="center" textRotation="0" wrapText="true" indent="0" shrinkToFit="false" readingOrder="1"/>
      <protection locked="true" hidden="false"/>
    </xf>
    <xf numFmtId="164" fontId="41" fillId="13" borderId="34" xfId="0" applyFont="true" applyBorder="true" applyAlignment="true" applyProtection="false">
      <alignment horizontal="center" vertical="center" textRotation="0" wrapText="true" indent="0" shrinkToFit="false" readingOrder="1"/>
      <protection locked="true" hidden="false"/>
    </xf>
    <xf numFmtId="164" fontId="41" fillId="0" borderId="34" xfId="0" applyFont="true" applyBorder="true" applyAlignment="true" applyProtection="false">
      <alignment horizontal="justify" vertical="center" textRotation="0" wrapText="true" indent="0" shrinkToFit="false" readingOrder="1"/>
      <protection locked="true" hidden="false"/>
    </xf>
    <xf numFmtId="166" fontId="41" fillId="0" borderId="34" xfId="0" applyFont="true" applyBorder="true" applyAlignment="true" applyProtection="false">
      <alignment horizontal="center" vertical="center" textRotation="0" wrapText="true" indent="0" shrinkToFit="false" readingOrder="1"/>
      <protection locked="true" hidden="false"/>
    </xf>
    <xf numFmtId="164" fontId="41" fillId="14" borderId="34" xfId="0" applyFont="true" applyBorder="true" applyAlignment="true" applyProtection="false">
      <alignment horizontal="center" vertical="center" textRotation="0" wrapText="true" indent="0" shrinkToFit="false" readingOrder="1"/>
      <protection locked="true" hidden="false"/>
    </xf>
    <xf numFmtId="164" fontId="41" fillId="15" borderId="34" xfId="0" applyFont="true" applyBorder="true" applyAlignment="true" applyProtection="false">
      <alignment horizontal="center" vertical="center" textRotation="0" wrapText="true" indent="0" shrinkToFit="false" readingOrder="1"/>
      <protection locked="true" hidden="false"/>
    </xf>
    <xf numFmtId="164" fontId="42" fillId="6" borderId="34" xfId="0" applyFont="true" applyBorder="true" applyAlignment="true" applyProtection="false">
      <alignment horizontal="center" vertical="center" textRotation="0" wrapText="true" indent="0" shrinkToFit="false" readingOrder="1"/>
      <protection locked="true" hidden="false"/>
    </xf>
    <xf numFmtId="164" fontId="43" fillId="3" borderId="0" xfId="0" applyFont="true" applyBorder="false" applyAlignment="false" applyProtection="false">
      <alignment horizontal="general" vertical="bottom" textRotation="0" wrapText="false" indent="0" shrinkToFit="false"/>
      <protection locked="true" hidden="false"/>
    </xf>
    <xf numFmtId="164" fontId="23" fillId="3" borderId="0" xfId="0" applyFont="true" applyBorder="false" applyAlignment="true" applyProtection="false">
      <alignment horizontal="left" vertical="center" textRotation="0" wrapText="false" indent="0" shrinkToFit="false"/>
      <protection locked="true" hidden="false"/>
    </xf>
    <xf numFmtId="164" fontId="44" fillId="0" borderId="0" xfId="0" applyFont="true" applyBorder="true" applyAlignment="true" applyProtection="false">
      <alignment horizontal="center" vertical="center" textRotation="0" wrapText="false" indent="0" shrinkToFit="false"/>
      <protection locked="true" hidden="false"/>
    </xf>
    <xf numFmtId="164" fontId="45" fillId="3" borderId="0" xfId="0" applyFont="true" applyBorder="false" applyAlignment="true" applyProtection="false">
      <alignment horizontal="center" vertical="center" textRotation="0" wrapText="true" indent="0" shrinkToFit="false"/>
      <protection locked="true" hidden="false"/>
    </xf>
    <xf numFmtId="164" fontId="46" fillId="12" borderId="0" xfId="0" applyFont="true" applyBorder="false" applyAlignment="true" applyProtection="false">
      <alignment horizontal="center" vertical="center" textRotation="0" wrapText="true" indent="0" shrinkToFit="false" readingOrder="1"/>
      <protection locked="true" hidden="false"/>
    </xf>
    <xf numFmtId="164" fontId="47" fillId="3" borderId="0" xfId="0" applyFont="true" applyBorder="false" applyAlignment="false" applyProtection="false">
      <alignment horizontal="general" vertical="bottom" textRotation="0" wrapText="false" indent="0" shrinkToFit="false"/>
      <protection locked="true" hidden="false"/>
    </xf>
    <xf numFmtId="164" fontId="48" fillId="11" borderId="33" xfId="0" applyFont="true" applyBorder="true" applyAlignment="true" applyProtection="false">
      <alignment horizontal="center" vertical="center" textRotation="0" wrapText="true" indent="0" shrinkToFit="false" readingOrder="1"/>
      <protection locked="true" hidden="false"/>
    </xf>
    <xf numFmtId="164" fontId="48" fillId="0" borderId="33" xfId="0" applyFont="true" applyBorder="true" applyAlignment="true" applyProtection="false">
      <alignment horizontal="center" vertical="center" textRotation="0" wrapText="true" indent="0" shrinkToFit="false" readingOrder="1"/>
      <protection locked="true" hidden="false"/>
    </xf>
    <xf numFmtId="164" fontId="48" fillId="0" borderId="33" xfId="0" applyFont="true" applyBorder="true" applyAlignment="true" applyProtection="false">
      <alignment horizontal="justify" vertical="center" textRotation="0" wrapText="true" indent="0" shrinkToFit="false" readingOrder="1"/>
      <protection locked="true" hidden="false"/>
    </xf>
    <xf numFmtId="164" fontId="48" fillId="13" borderId="34" xfId="0" applyFont="true" applyBorder="true" applyAlignment="true" applyProtection="false">
      <alignment horizontal="center" vertical="center" textRotation="0" wrapText="true" indent="0" shrinkToFit="false" readingOrder="1"/>
      <protection locked="true" hidden="false"/>
    </xf>
    <xf numFmtId="164" fontId="48" fillId="0" borderId="34" xfId="0" applyFont="true" applyBorder="true" applyAlignment="true" applyProtection="false">
      <alignment horizontal="center" vertical="center" textRotation="0" wrapText="true" indent="0" shrinkToFit="false" readingOrder="1"/>
      <protection locked="true" hidden="false"/>
    </xf>
    <xf numFmtId="164" fontId="48" fillId="0" borderId="34" xfId="0" applyFont="true" applyBorder="true" applyAlignment="true" applyProtection="false">
      <alignment horizontal="justify" vertical="center" textRotation="0" wrapText="true" indent="0" shrinkToFit="false" readingOrder="1"/>
      <protection locked="true" hidden="false"/>
    </xf>
    <xf numFmtId="164" fontId="48" fillId="14" borderId="34" xfId="0" applyFont="true" applyBorder="true" applyAlignment="true" applyProtection="false">
      <alignment horizontal="center" vertical="center" textRotation="0" wrapText="true" indent="0" shrinkToFit="false" readingOrder="1"/>
      <protection locked="true" hidden="false"/>
    </xf>
    <xf numFmtId="164" fontId="48" fillId="15" borderId="34" xfId="0" applyFont="true" applyBorder="true" applyAlignment="true" applyProtection="false">
      <alignment horizontal="center" vertical="center" textRotation="0" wrapText="true" indent="0" shrinkToFit="false" readingOrder="1"/>
      <protection locked="true" hidden="false"/>
    </xf>
    <xf numFmtId="164" fontId="49" fillId="6" borderId="34" xfId="0" applyFont="true" applyBorder="true" applyAlignment="true" applyProtection="false">
      <alignment horizontal="center" vertical="center" textRotation="0" wrapText="true" indent="0" shrinkToFit="false" readingOrder="1"/>
      <protection locked="true" hidden="false"/>
    </xf>
    <xf numFmtId="164" fontId="50" fillId="3" borderId="0" xfId="0" applyFont="true" applyBorder="false" applyAlignment="true" applyProtection="false">
      <alignment horizontal="justify" vertical="center" textRotation="0" wrapText="true" indent="0" shrinkToFit="false" readingOrder="1"/>
      <protection locked="true" hidden="false"/>
    </xf>
    <xf numFmtId="164" fontId="23" fillId="3" borderId="0" xfId="0" applyFont="true" applyBorder="false" applyAlignment="true" applyProtection="false">
      <alignment horizontal="general" vertical="center" textRotation="0" wrapText="false" indent="0" shrinkToFit="false"/>
      <protection locked="true" hidden="false"/>
    </xf>
    <xf numFmtId="164" fontId="47" fillId="0" borderId="0" xfId="0" applyFont="true" applyBorder="false" applyAlignment="false" applyProtection="false">
      <alignment horizontal="general" vertical="bottom" textRotation="0" wrapText="false" indent="0" shrinkToFit="false"/>
      <protection locked="true" hidden="false"/>
    </xf>
    <xf numFmtId="164" fontId="50" fillId="0" borderId="0" xfId="0" applyFont="true" applyBorder="false" applyAlignment="true" applyProtection="false">
      <alignment horizontal="justify" vertical="center" textRotation="0" wrapText="true" indent="0" shrinkToFit="false" readingOrder="1"/>
      <protection locked="true" hidden="false"/>
    </xf>
    <xf numFmtId="164" fontId="51" fillId="0" borderId="0" xfId="0" applyFont="true" applyBorder="false" applyAlignment="true" applyProtection="false">
      <alignment horizontal="general" vertical="center" textRotation="0" wrapText="false" indent="0" shrinkToFit="false"/>
      <protection locked="true" hidden="false"/>
    </xf>
    <xf numFmtId="164" fontId="0" fillId="0" borderId="35" xfId="25" applyFont="true" applyBorder="true" applyAlignment="false" applyProtection="false">
      <alignment horizontal="general" vertical="bottom" textRotation="0" wrapText="false" indent="0" shrinkToFit="false"/>
      <protection locked="true" hidden="false"/>
    </xf>
    <xf numFmtId="164" fontId="0" fillId="0" borderId="36" xfId="25" applyFont="true" applyBorder="true" applyAlignment="false" applyProtection="false">
      <alignment horizontal="general" vertical="bottom" textRotation="0" wrapText="false" indent="0" shrinkToFit="false"/>
      <protection locked="true" hidden="false"/>
    </xf>
    <xf numFmtId="164" fontId="0" fillId="0" borderId="37" xfId="23" applyFont="true" applyBorder="true" applyAlignment="false" applyProtection="false">
      <alignment horizontal="general" vertical="bottom"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64" fontId="0" fillId="0" borderId="38" xfId="26" applyFont="true" applyBorder="true" applyAlignment="false" applyProtection="false">
      <alignment horizontal="left" vertical="bottom" textRotation="0" wrapText="false" indent="0" shrinkToFit="false"/>
      <protection locked="true" hidden="false"/>
    </xf>
    <xf numFmtId="164" fontId="0" fillId="0" borderId="39" xfId="26" applyFont="false" applyBorder="true" applyAlignment="false" applyProtection="false">
      <alignment horizontal="left" vertical="bottom" textRotation="0" wrapText="false" indent="0" shrinkToFit="false"/>
      <protection locked="true" hidden="false"/>
    </xf>
    <xf numFmtId="164" fontId="0" fillId="0" borderId="40" xfId="24"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41" xfId="26" applyFont="false" applyBorder="true" applyAlignment="false" applyProtection="false">
      <alignment horizontal="left" vertical="bottom" textRotation="0" wrapText="false" indent="0" shrinkToFit="false"/>
      <protection locked="true" hidden="false"/>
    </xf>
    <xf numFmtId="164" fontId="0" fillId="0" borderId="42" xfId="26" applyFont="true" applyBorder="true" applyAlignment="false" applyProtection="false">
      <alignment horizontal="left" vertical="bottom" textRotation="0" wrapText="false" indent="0" shrinkToFit="false"/>
      <protection locked="true" hidden="false"/>
    </xf>
    <xf numFmtId="164" fontId="0" fillId="0" borderId="43" xfId="24" applyFont="false" applyBorder="true" applyAlignment="false" applyProtection="false">
      <alignment horizontal="general" vertical="bottom" textRotation="0" wrapText="false" indent="0" shrinkToFit="false"/>
      <protection locked="true" hidden="false"/>
    </xf>
    <xf numFmtId="164" fontId="0" fillId="0" borderId="44" xfId="26" applyFont="false" applyBorder="true" applyAlignment="false" applyProtection="false">
      <alignment horizontal="left" vertical="bottom" textRotation="0" wrapText="false" indent="0" shrinkToFit="false"/>
      <protection locked="true" hidden="false"/>
    </xf>
    <xf numFmtId="164" fontId="0" fillId="0" borderId="45" xfId="26" applyFont="true" applyBorder="true" applyAlignment="false" applyProtection="false">
      <alignment horizontal="left" vertical="bottom" textRotation="0" wrapText="false" indent="0" shrinkToFit="false"/>
      <protection locked="true" hidden="false"/>
    </xf>
    <xf numFmtId="164" fontId="0" fillId="0" borderId="46" xfId="24" applyFont="fals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false" applyProtection="false">
      <alignment horizontal="general" vertical="bottom" textRotation="0" wrapText="false" indent="0" shrinkToFit="false"/>
      <protection locked="true" hidden="false"/>
    </xf>
    <xf numFmtId="164" fontId="0" fillId="0" borderId="47" xfId="26" applyFont="false" applyBorder="true" applyAlignment="false" applyProtection="false">
      <alignment horizontal="left" vertical="bottom" textRotation="0" wrapText="false" indent="0" shrinkToFit="false"/>
      <protection locked="true" hidden="false"/>
    </xf>
    <xf numFmtId="164" fontId="0" fillId="0" borderId="48" xfId="26" applyFont="true" applyBorder="true" applyAlignment="false" applyProtection="false">
      <alignment horizontal="left" vertical="bottom" textRotation="0" wrapText="false" indent="0" shrinkToFit="false"/>
      <protection locked="true" hidden="false"/>
    </xf>
    <xf numFmtId="164" fontId="0" fillId="0" borderId="49" xfId="24" applyFont="false" applyBorder="true" applyAlignment="false" applyProtection="false">
      <alignment horizontal="general" vertical="bottom" textRotation="0" wrapText="false" indent="0" shrinkToFit="false"/>
      <protection locked="tru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43" fillId="0" borderId="0" xfId="0" applyFont="true" applyBorder="false" applyAlignment="false" applyProtection="false">
      <alignment horizontal="general" vertical="bottom" textRotation="0" wrapText="false" indent="0" shrinkToFit="false"/>
      <protection locked="tru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7" fillId="0" borderId="50" xfId="27" applyFont="true" applyBorder="true" applyAlignment="false" applyProtection="false">
      <alignment horizontal="left" vertical="bottom" textRotation="0" wrapText="false" indent="0" shrinkToFit="false"/>
      <protection locked="true" hidden="false"/>
    </xf>
    <xf numFmtId="164" fontId="7" fillId="0" borderId="51" xfId="27" applyFont="false" applyBorder="true" applyAlignment="false" applyProtection="false">
      <alignment horizontal="left" vertical="bottom" textRotation="0" wrapText="false" indent="0" shrinkToFit="false"/>
      <protection locked="true" hidden="false"/>
    </xf>
    <xf numFmtId="164" fontId="7" fillId="0" borderId="52" xfId="28" applyFont="false" applyBorder="true" applyAlignment="false" applyProtection="fals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24" fillId="16" borderId="27" xfId="0" applyFont="true" applyBorder="true" applyAlignment="true" applyProtection="false">
      <alignment horizontal="center" vertical="center" textRotation="0" wrapText="true" indent="0" shrinkToFit="false" readingOrder="1"/>
      <protection locked="true" hidden="false"/>
    </xf>
    <xf numFmtId="164" fontId="56" fillId="3" borderId="0" xfId="0" applyFont="true" applyBorder="false" applyAlignment="false" applyProtection="false">
      <alignment horizontal="general" vertical="bottom" textRotation="0" wrapText="false" indent="0" shrinkToFit="false"/>
      <protection locked="true" hidden="false"/>
    </xf>
    <xf numFmtId="164" fontId="57" fillId="16" borderId="53" xfId="0" applyFont="true" applyBorder="true" applyAlignment="true" applyProtection="false">
      <alignment horizontal="center" vertical="center" textRotation="0" wrapText="true" indent="0" shrinkToFit="false" readingOrder="1"/>
      <protection locked="true" hidden="false"/>
    </xf>
    <xf numFmtId="164" fontId="57" fillId="16" borderId="54" xfId="0" applyFont="true" applyBorder="true" applyAlignment="true" applyProtection="false">
      <alignment horizontal="center" vertical="center" textRotation="0" wrapText="true" indent="0" shrinkToFit="false" readingOrder="1"/>
      <protection locked="true" hidden="false"/>
    </xf>
    <xf numFmtId="164" fontId="57" fillId="16" borderId="55" xfId="0" applyFont="true" applyBorder="true" applyAlignment="true" applyProtection="false">
      <alignment horizontal="center" vertical="center" textRotation="0" wrapText="true" indent="0" shrinkToFit="false" readingOrder="1"/>
      <protection locked="true" hidden="false"/>
    </xf>
    <xf numFmtId="164" fontId="57" fillId="3" borderId="44" xfId="0" applyFont="true" applyBorder="true" applyAlignment="true" applyProtection="false">
      <alignment horizontal="center" vertical="center" textRotation="0" wrapText="true" indent="0" shrinkToFit="false" readingOrder="1"/>
      <protection locked="true" hidden="false"/>
    </xf>
    <xf numFmtId="164" fontId="57" fillId="3" borderId="45" xfId="0" applyFont="true" applyBorder="true" applyAlignment="true" applyProtection="false">
      <alignment horizontal="center" vertical="center" textRotation="0" wrapText="true" indent="0" shrinkToFit="false" readingOrder="1"/>
      <protection locked="true" hidden="false"/>
    </xf>
    <xf numFmtId="164" fontId="58" fillId="3" borderId="45" xfId="0" applyFont="true" applyBorder="true" applyAlignment="true" applyProtection="false">
      <alignment horizontal="justify" vertical="center" textRotation="0" wrapText="true" indent="0" shrinkToFit="false" readingOrder="1"/>
      <protection locked="true" hidden="false"/>
    </xf>
    <xf numFmtId="166" fontId="57" fillId="3" borderId="46" xfId="0" applyFont="true" applyBorder="true" applyAlignment="true" applyProtection="false">
      <alignment horizontal="center" vertical="center" textRotation="0" wrapText="true" indent="0" shrinkToFit="false" readingOrder="1"/>
      <protection locked="true" hidden="false"/>
    </xf>
    <xf numFmtId="164" fontId="57" fillId="3" borderId="56" xfId="0" applyFont="true" applyBorder="true" applyAlignment="true" applyProtection="false">
      <alignment horizontal="center" vertical="center" textRotation="0" wrapText="true" indent="0" shrinkToFit="false" readingOrder="1"/>
      <protection locked="true" hidden="false"/>
    </xf>
    <xf numFmtId="164" fontId="58" fillId="3" borderId="56" xfId="0" applyFont="true" applyBorder="true" applyAlignment="true" applyProtection="false">
      <alignment horizontal="justify" vertical="center" textRotation="0" wrapText="true" indent="0" shrinkToFit="false" readingOrder="1"/>
      <protection locked="true" hidden="false"/>
    </xf>
    <xf numFmtId="166" fontId="57" fillId="3" borderId="57" xfId="0" applyFont="true" applyBorder="true" applyAlignment="true" applyProtection="false">
      <alignment horizontal="center" vertical="center" textRotation="0" wrapText="true" indent="0" shrinkToFit="false" readingOrder="1"/>
      <protection locked="true" hidden="false"/>
    </xf>
    <xf numFmtId="164" fontId="59" fillId="3" borderId="58" xfId="0" applyFont="true" applyBorder="true" applyAlignment="true" applyProtection="false">
      <alignment horizontal="center" vertical="center" textRotation="0" wrapText="true" indent="0" shrinkToFit="false" readingOrder="1"/>
      <protection locked="true" hidden="false"/>
    </xf>
    <xf numFmtId="164" fontId="58" fillId="3" borderId="57" xfId="0" applyFont="true" applyBorder="true" applyAlignment="true" applyProtection="false">
      <alignment horizontal="center" vertical="center" textRotation="0" wrapText="true" indent="0" shrinkToFit="false" readingOrder="1"/>
      <protection locked="true" hidden="false"/>
    </xf>
    <xf numFmtId="164" fontId="57" fillId="3" borderId="59" xfId="0" applyFont="true" applyBorder="true" applyAlignment="true" applyProtection="false">
      <alignment horizontal="center" vertical="center" textRotation="0" wrapText="true" indent="0" shrinkToFit="false" readingOrder="1"/>
      <protection locked="true" hidden="false"/>
    </xf>
    <xf numFmtId="164" fontId="58" fillId="3" borderId="59" xfId="0" applyFont="true" applyBorder="true" applyAlignment="true" applyProtection="false">
      <alignment horizontal="justify" vertical="center" textRotation="0" wrapText="true" indent="0" shrinkToFit="false" readingOrder="1"/>
      <protection locked="true" hidden="false"/>
    </xf>
    <xf numFmtId="164" fontId="58" fillId="3" borderId="52" xfId="0" applyFont="true" applyBorder="true" applyAlignment="true" applyProtection="false">
      <alignment horizontal="center" vertical="center" textRotation="0" wrapText="true" indent="0" shrinkToFit="false" readingOrder="1"/>
      <protection locked="true" hidden="false"/>
    </xf>
    <xf numFmtId="164" fontId="59" fillId="3" borderId="0" xfId="0" applyFont="true" applyBorder="true" applyAlignment="true" applyProtection="false">
      <alignment horizontal="justify" vertical="center" textRotation="0" wrapText="true" indent="0" shrinkToFit="false"/>
      <protection locked="true" hidden="false"/>
    </xf>
    <xf numFmtId="164" fontId="61" fillId="3" borderId="0" xfId="0" applyFont="true" applyBorder="false" applyAlignment="false" applyProtection="false">
      <alignment horizontal="general" vertical="bottom" textRotation="0" wrapText="false" indent="0" shrinkToFit="false"/>
      <protection locked="true" hidden="false"/>
    </xf>
    <xf numFmtId="164" fontId="62" fillId="17" borderId="56" xfId="29" applyFont="true" applyBorder="true" applyAlignment="true" applyProtection="true">
      <alignment horizontal="center" vertical="center" textRotation="0" wrapText="true" indent="0" shrinkToFit="false"/>
      <protection locked="true" hidden="false"/>
    </xf>
    <xf numFmtId="164" fontId="62" fillId="17" borderId="39" xfId="29" applyFont="true" applyBorder="true" applyAlignment="true" applyProtection="true">
      <alignment horizontal="center" vertical="center" textRotation="0" wrapText="true" indent="0" shrinkToFit="false"/>
      <protection locked="true" hidden="false"/>
    </xf>
    <xf numFmtId="164" fontId="63" fillId="3" borderId="1" xfId="21" applyFont="true" applyBorder="true" applyAlignment="true" applyProtection="false">
      <alignment horizontal="general" vertical="center" textRotation="0" wrapText="true" indent="0" shrinkToFit="false"/>
      <protection locked="true" hidden="false"/>
    </xf>
    <xf numFmtId="164" fontId="64" fillId="3" borderId="56" xfId="0" applyFont="true" applyBorder="true" applyAlignment="true" applyProtection="false">
      <alignment horizontal="center" vertical="center" textRotation="0" wrapText="true" indent="0" shrinkToFit="false"/>
      <protection locked="true" hidden="false"/>
    </xf>
    <xf numFmtId="164" fontId="0" fillId="3" borderId="56" xfId="0" applyFont="true" applyBorder="true" applyAlignment="false" applyProtection="false">
      <alignment horizontal="general" vertical="bottom" textRotation="0" wrapText="false" indent="0" shrinkToFit="false"/>
      <protection locked="true" hidden="false"/>
    </xf>
    <xf numFmtId="164" fontId="63" fillId="3" borderId="60" xfId="21" applyFont="true" applyBorder="true" applyAlignment="true" applyProtection="false">
      <alignment horizontal="general" vertical="center" textRotation="0" wrapText="true" indent="0" shrinkToFit="false"/>
      <protection locked="true" hidden="false"/>
    </xf>
    <xf numFmtId="164" fontId="63" fillId="3" borderId="6" xfId="21" applyFont="true" applyBorder="true" applyAlignment="true" applyProtection="false">
      <alignment horizontal="general" vertical="center" textRotation="0" wrapText="true" indent="0" shrinkToFit="false"/>
      <protection locked="true" hidden="false"/>
    </xf>
    <xf numFmtId="164" fontId="64" fillId="3" borderId="39" xfId="0" applyFont="true" applyBorder="true" applyAlignment="true" applyProtection="false">
      <alignment horizontal="center" vertical="center" textRotation="0" wrapText="true" indent="0" shrinkToFit="false"/>
      <protection locked="true" hidden="false"/>
    </xf>
    <xf numFmtId="164" fontId="62" fillId="17" borderId="61" xfId="29" applyFont="true" applyBorder="true" applyAlignment="true" applyProtection="true">
      <alignment horizontal="general" vertical="center" textRotation="0" wrapText="true" indent="0" shrinkToFit="false"/>
      <protection locked="true" hidden="false"/>
    </xf>
    <xf numFmtId="164" fontId="64" fillId="3" borderId="56" xfId="0" applyFont="true" applyBorder="true" applyAlignment="true" applyProtection="false">
      <alignment horizontal="left" vertical="center" textRotation="0" wrapText="true" indent="0" shrinkToFit="false"/>
      <protection locked="true" hidden="false"/>
    </xf>
    <xf numFmtId="164" fontId="63" fillId="3" borderId="62" xfId="21" applyFont="true" applyBorder="true" applyAlignment="true" applyProtection="false">
      <alignment horizontal="general" vertical="center" textRotation="0" wrapText="true" indent="0" shrinkToFit="false"/>
      <protection locked="true" hidden="false"/>
    </xf>
    <xf numFmtId="164" fontId="64" fillId="3" borderId="42"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25" fillId="0" borderId="34" xfId="0" applyFont="true" applyBorder="true" applyAlignment="true" applyProtection="false">
      <alignment horizontal="left" vertical="center" textRotation="0" wrapText="true" indent="1" shrinkToFit="false" readingOrder="1"/>
      <protection locked="true" hidden="false"/>
    </xf>
  </cellXfs>
  <cellStyles count="16">
    <cellStyle name="Normal" xfId="0" builtinId="0"/>
    <cellStyle name="Comma" xfId="15" builtinId="3"/>
    <cellStyle name="Comma [0]" xfId="16" builtinId="6"/>
    <cellStyle name="Currency" xfId="17" builtinId="4"/>
    <cellStyle name="Currency [0]" xfId="18" builtinId="7"/>
    <cellStyle name="Percent" xfId="19" builtinId="5"/>
    <cellStyle name="Normal - Style1 2" xfId="20"/>
    <cellStyle name="Normal 2" xfId="21"/>
    <cellStyle name="Normal 2 2" xfId="22"/>
    <cellStyle name="Esquina de la tabla dinámica" xfId="23"/>
    <cellStyle name="Valor de la tabla dinámica" xfId="24"/>
    <cellStyle name="Campo de la tabla dinámica" xfId="25"/>
    <cellStyle name="Categoría de la tabla dinámica" xfId="26"/>
    <cellStyle name="Título de la tabla dinámica" xfId="27"/>
    <cellStyle name="Resultado de la tabla dinámica" xfId="28"/>
    <cellStyle name="Excel Built-in Accent6" xfId="29"/>
  </cellStyles>
  <dxfs count="232">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00FFFFFF"/>
      </font>
      <fill>
        <patternFill>
          <bgColor rgb="FF92D050"/>
        </patternFill>
      </fill>
    </dxf>
    <dxf>
      <fill>
        <patternFill>
          <bgColor rgb="FFC00000"/>
        </patternFill>
      </fill>
    </dxf>
    <dxf>
      <fill>
        <patternFill>
          <bgColor rgb="FFE46C0A"/>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77933C"/>
      <rgbColor rgb="FF800080"/>
      <rgbColor rgb="FF008080"/>
      <rgbColor rgb="FFBFBFBF"/>
      <rgbColor rgb="FF808080"/>
      <rgbColor rgb="FF9999FF"/>
      <rgbColor rgb="FF993366"/>
      <rgbColor rgb="FFFDEADA"/>
      <rgbColor rgb="FFCCFFFF"/>
      <rgbColor rgb="FF660066"/>
      <rgbColor rgb="FFE26B0A"/>
      <rgbColor rgb="FF0066CC"/>
      <rgbColor rgb="FFD9D9D9"/>
      <rgbColor rgb="FF000080"/>
      <rgbColor rgb="FFFF00FF"/>
      <rgbColor rgb="FFFFFF00"/>
      <rgbColor rgb="FF00FFFF"/>
      <rgbColor rgb="FF800080"/>
      <rgbColor rgb="FFC00000"/>
      <rgbColor rgb="FF008080"/>
      <rgbColor rgb="FF0000FF"/>
      <rgbColor rgb="FF00B0F0"/>
      <rgbColor rgb="FFCCFFFF"/>
      <rgbColor rgb="FFFCD5B5"/>
      <rgbColor rgb="FFFFFF66"/>
      <rgbColor rgb="FF99CCFF"/>
      <rgbColor rgb="FFFFC7CE"/>
      <rgbColor rgb="FFCC99FF"/>
      <rgbColor rgb="FFFAC090"/>
      <rgbColor rgb="FF3366FF"/>
      <rgbColor rgb="FF33CCCC"/>
      <rgbColor rgb="FF92D050"/>
      <rgbColor rgb="FFFFC000"/>
      <rgbColor rgb="FFF79646"/>
      <rgbColor rgb="FFE46C0A"/>
      <rgbColor rgb="FF604A7B"/>
      <rgbColor rgb="FF969696"/>
      <rgbColor rgb="FF002060"/>
      <rgbColor rgb="FF00B050"/>
      <rgbColor rgb="FF030303"/>
      <rgbColor rgb="FF333300"/>
      <rgbColor rgb="FF993300"/>
      <rgbColor rgb="FF993366"/>
      <rgbColor rgb="FF242BB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Relationship Id="rId13" Type="http://schemas.openxmlformats.org/officeDocument/2006/relationships/pivotCacheDefinition" Target="pivotCache/pivotCacheDefinition1.xml"/><Relationship Id="rId14" Type="http://schemas.openxmlformats.org/officeDocument/2006/relationships/pivotCacheDefinition" Target="pivotCache/pivotCacheDefinition2.xml"/>
</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_rels/pivotCacheDefinition2.xml.rels><?xml version="1.0" encoding="UTF-8"?>
<Relationships xmlns="http://schemas.openxmlformats.org/package/2006/relationships"><Relationship Id="rId1" Type="http://schemas.openxmlformats.org/officeDocument/2006/relationships/pivotCacheRecords" Target="pivotCacheRecords2.xml"/>
</Relationships>
</file>

<file path=xl/pivotCache/pivotCacheDefinition1.xml><?xml version="1.0" encoding="utf-8"?>
<pivotCacheDefinition xmlns="http://schemas.openxmlformats.org/spreadsheetml/2006/main" xmlns:r="http://schemas.openxmlformats.org/officeDocument/2006/relationships" r:id="rId1" recordCount="10" createdVersion="3">
  <cacheSource type="worksheet">
    <worksheetSource ref="B209:C219" sheet="Tabla Impacto"/>
  </cacheSource>
  <cacheFields count="2">
    <cacheField name="Criterios" numFmtId="0">
      <sharedItems count="2">
        <s v="Afectación Económica o presupuestal"/>
        <s v="Pérdida Reputacional"/>
      </sharedItems>
    </cacheField>
    <cacheField name="Subcriterios" numFmtId="0">
      <sharedItems count="10">
        <s v="Afectación menor a 10 SMLMV ."/>
        <s v="El riesgo afecta la imagen de alguna área de la organización"/>
        <s v="El riesgo afecta la imagen de de la entidad con efecto publicitario sostenido a nivel de sector administrativo, nivel departamental o municipal"/>
        <s v="El riesgo afecta la imagen de la entidad a nivel nacional, con efecto publicitarios sostenible a nivel país"/>
        <s v="El riesgo afecta la imagen de la entidad con algunos usuarios de relevancia frente al logro de los objetivos"/>
        <s v="El riesgo afecta la imagen de la entidad internamente, de conocimiento general, nivel interno, de junta dircetiva y accionistas y/o de provedores"/>
        <s v="Entre 10 y 50 SMLMV "/>
        <s v="Entre 100 y 500 SMLMV "/>
        <s v="Entre 50 y 100 SMLMV "/>
        <s v="Mayor a 500 SMLMV "/>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cordCount="7" createdVersion="3">
  <cacheSource type="worksheet">
    <worksheetSource ref="B228:C235" sheet="Tabla Impacto"/>
  </cacheSource>
  <cacheFields count="2">
    <cacheField name="Criterios" numFmtId="0">
      <sharedItems count="2">
        <s v="***Riesgos de Datos Personales"/>
        <s v="***Riesgos de Seguridad de la Información"/>
      </sharedItems>
    </cacheField>
    <cacheField name="Subcriterios" numFmtId="0">
      <sharedItems count="7">
        <s v="1. Posibilidad de pérdida de Confidencialidad"/>
        <s v="1. Posibilidad de pérdida de confidencialidad, divulgación no autorizada o mal uso de la información de datos personales."/>
        <s v="2. Posibilidad de pérdida de Integridad"/>
        <s v="2. Posibilidad de pérdida de integridad, alteración, o modificación de la Información de datos personales."/>
        <s v="3. Posibilidad de afectación de la disponibilidad de la plataforma tecnológica o aplicativos que gestionan datos personales."/>
        <s v="3. Posibilidad de pérdida de Disponibilidad"/>
        <s v="4. Posibilidad de sanciones por incumplimiento de las directrices o normativas frente al tratamiento de los datos personales."/>
      </sharedItems>
    </cacheField>
  </cacheFields>
</pivotCacheDefinition>
</file>

<file path=xl/pivotCache/pivotCacheRecords1.xml><?xml version="1.0" encoding="utf-8"?>
<pivotCacheRecords xmlns="http://schemas.openxmlformats.org/spreadsheetml/2006/main" xmlns:r="http://schemas.openxmlformats.org/officeDocument/2006/relationships" count="10">
  <r>
    <x v="0"/>
    <x v="0"/>
  </r>
  <r>
    <x v="0"/>
    <x v="6"/>
  </r>
  <r>
    <x v="0"/>
    <x v="8"/>
  </r>
  <r>
    <x v="0"/>
    <x v="7"/>
  </r>
  <r>
    <x v="0"/>
    <x v="9"/>
  </r>
  <r>
    <x v="1"/>
    <x v="1"/>
  </r>
  <r>
    <x v="1"/>
    <x v="5"/>
  </r>
  <r>
    <x v="1"/>
    <x v="4"/>
  </r>
  <r>
    <x v="1"/>
    <x v="2"/>
  </r>
  <r>
    <x v="1"/>
    <x v="3"/>
  </r>
</pivotCacheRecords>
</file>

<file path=xl/pivotCache/pivotCacheRecords2.xml><?xml version="1.0" encoding="utf-8"?>
<pivotCacheRecords xmlns="http://schemas.openxmlformats.org/spreadsheetml/2006/main" xmlns:r="http://schemas.openxmlformats.org/officeDocument/2006/relationships" count="7">
  <r>
    <x v="1"/>
    <x v="0"/>
  </r>
  <r>
    <x v="1"/>
    <x v="2"/>
  </r>
  <r>
    <x v="1"/>
    <x v="5"/>
  </r>
  <r>
    <x v="0"/>
    <x v="1"/>
  </r>
  <r>
    <x v="0"/>
    <x v="3"/>
  </r>
  <r>
    <x v="0"/>
    <x v="4"/>
  </r>
  <r>
    <x v="0"/>
    <x v="6"/>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_rels/pivotTable2.xml.rels><?xml version="1.0" encoding="UTF-8"?>
<Relationships xmlns="http://schemas.openxmlformats.org/package/2006/relationships"><Relationship Id="rId1" Type="http://schemas.openxmlformats.org/officeDocument/2006/relationships/pivotCacheDefinition" Target="../pivotCache/pivotCacheDefinition2.xml"/>
</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0" dataCaption="Values" useAutoFormatting="0" itemPrintTitles="1" indent="0" outline="1" outlineData="1" compact="0" compactData="0">
  <location ref="D209:F221" firstHeaderRow="1" firstDataRow="1" firstDataCol="2"/>
  <pivotFields count="2">
    <pivotField axis="axisRow" compact="0" showAll="0" defaultSubtotal="0">
      <items count="2">
        <item x="0"/>
        <item x="1"/>
      </items>
    </pivotField>
    <pivotField axis="axisRow" compact="0" showAll="0" defaultSubtotal="0">
      <items count="10">
        <item x="0"/>
        <item x="1"/>
        <item x="5"/>
        <item x="4"/>
        <item x="2"/>
        <item x="3"/>
        <item x="6"/>
        <item x="8"/>
        <item x="7"/>
        <item x="9"/>
      </items>
    </pivotField>
  </pivotFields>
  <rowFields count="2">
    <field x="0"/>
    <field x="1"/>
  </row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aDinámica6" cacheId="2" applyNumberFormats="0" applyBorderFormats="0" applyFontFormats="0" applyPatternFormats="0" applyAlignmentFormats="0" applyWidthHeightFormats="0" dataCaption="Values" useAutoFormatting="0" itemPrintTitles="1" indent="0" outline="1" outlineData="1" compact="0" compactData="0">
  <location ref="D228:F238" firstHeaderRow="1" firstDataRow="1" firstDataCol="2"/>
  <pivotFields count="2">
    <pivotField axis="axisRow" compact="0" showAll="0">
      <items count="3">
        <item x="1"/>
        <item x="0"/>
        <item t="default"/>
      </items>
    </pivotField>
    <pivotField axis="axisRow" compact="0" showAll="0">
      <items count="8">
        <item x="0"/>
        <item x="1"/>
        <item x="2"/>
        <item x="3"/>
        <item x="4"/>
        <item x="5"/>
        <item x="6"/>
        <item t="default"/>
      </items>
    </pivotField>
  </pivotFields>
  <rowFields count="2">
    <field x="0"/>
    <field x="1"/>
  </rowFields>
  <pivotTableStyleInfo name="PivotStyleLight16" showRowHeaders="1" showColHeaders="1" showRowStripes="0" showColStripes="0" showLastColumn="1"/>
</pivotTableDefinition>
</file>

<file path=xl/tables/table1.xml><?xml version="1.0" encoding="utf-8"?>
<table xmlns="http://schemas.openxmlformats.org/spreadsheetml/2006/main" id="1" name="Tabla1" displayName="Tabla1" ref="B209:C219" headerRowCount="1" totalsRowCount="0" totalsRowShown="0">
  <autoFilter ref="B209:C219"/>
  <tableColumns count="2">
    <tableColumn id="1" name="Criterios"/>
    <tableColumn id="2" name="Subcriterios"/>
  </tableColumns>
</table>
</file>

<file path=xl/tables/table2.xml><?xml version="1.0" encoding="utf-8"?>
<table xmlns="http://schemas.openxmlformats.org/spreadsheetml/2006/main" id="2" name="Tabla5" displayName="Tabla5" ref="B228:C235" headerRowCount="1" totalsRowCount="0" totalsRowShown="0">
  <autoFilter ref="B228:C235"/>
  <tableColumns count="2">
    <tableColumn id="1" name="Criterios"/>
    <tableColumn id="2" name="Subcriterios"/>
  </tableColumns>
</table>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6.xml.rels><?xml version="1.0" encoding="UTF-8"?>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 Id="rId3" Type="http://schemas.openxmlformats.org/officeDocument/2006/relationships/pivotTable" Target="../pivotTables/pivotTable1.xml"/><Relationship Id="rId4" Type="http://schemas.openxmlformats.org/officeDocument/2006/relationships/pivotTable" Target="../pivotTables/pivotTable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H48"/>
  <sheetViews>
    <sheetView showFormulas="false" showGridLines="true" showRowColHeaders="true" showZeros="true" rightToLeft="false" tabSelected="false" showOutlineSymbols="true" defaultGridColor="true" view="normal" topLeftCell="A37" colorId="64" zoomScale="110" zoomScaleNormal="110" zoomScalePageLayoutView="100" workbookViewId="0">
      <selection pane="topLeft" activeCell="E38" activeCellId="0" sqref="E38"/>
    </sheetView>
  </sheetViews>
  <sheetFormatPr defaultColWidth="11.4609375" defaultRowHeight="14.4" zeroHeight="false" outlineLevelRow="0" outlineLevelCol="0"/>
  <cols>
    <col collapsed="false" customWidth="true" hidden="false" outlineLevel="0" max="1" min="1" style="1" width="2.89"/>
    <col collapsed="false" customWidth="true" hidden="false" outlineLevel="0" max="3" min="2" style="1" width="24.67"/>
    <col collapsed="false" customWidth="true" hidden="false" outlineLevel="0" max="4" min="4" style="1" width="16"/>
    <col collapsed="false" customWidth="true" hidden="false" outlineLevel="0" max="5" min="5" style="1" width="24.67"/>
    <col collapsed="false" customWidth="true" hidden="false" outlineLevel="0" max="6" min="6" style="1" width="27.66"/>
    <col collapsed="false" customWidth="true" hidden="false" outlineLevel="0" max="8" min="7" style="1" width="24.67"/>
    <col collapsed="false" customWidth="false" hidden="false" outlineLevel="0" max="1024" min="9" style="1" width="11.45"/>
  </cols>
  <sheetData>
    <row r="1" customFormat="false" ht="15" hidden="false" customHeight="false" outlineLevel="0" collapsed="false"/>
    <row r="2" customFormat="false" ht="18" hidden="false" customHeight="true" outlineLevel="0" collapsed="false">
      <c r="B2" s="2" t="s">
        <v>0</v>
      </c>
      <c r="C2" s="2"/>
      <c r="D2" s="2"/>
      <c r="E2" s="2"/>
      <c r="F2" s="2"/>
      <c r="G2" s="2"/>
      <c r="H2" s="2"/>
    </row>
    <row r="3" customFormat="false" ht="14.4" hidden="false" customHeight="false" outlineLevel="0" collapsed="false">
      <c r="B3" s="3"/>
      <c r="C3" s="4"/>
      <c r="D3" s="4"/>
      <c r="E3" s="4"/>
      <c r="F3" s="4"/>
      <c r="G3" s="4"/>
      <c r="H3" s="5"/>
    </row>
    <row r="4" customFormat="false" ht="63" hidden="false" customHeight="true" outlineLevel="0" collapsed="false">
      <c r="B4" s="6" t="s">
        <v>1</v>
      </c>
      <c r="C4" s="6"/>
      <c r="D4" s="6"/>
      <c r="E4" s="6"/>
      <c r="F4" s="6"/>
      <c r="G4" s="6"/>
      <c r="H4" s="6"/>
    </row>
    <row r="5" customFormat="false" ht="63" hidden="false" customHeight="true" outlineLevel="0" collapsed="false">
      <c r="B5" s="6"/>
      <c r="C5" s="6"/>
      <c r="D5" s="6"/>
      <c r="E5" s="6"/>
      <c r="F5" s="6"/>
      <c r="G5" s="6"/>
      <c r="H5" s="6"/>
    </row>
    <row r="6" customFormat="false" ht="14.4" hidden="false" customHeight="true" outlineLevel="0" collapsed="false">
      <c r="B6" s="7" t="s">
        <v>2</v>
      </c>
      <c r="C6" s="7"/>
      <c r="D6" s="7"/>
      <c r="E6" s="7"/>
      <c r="F6" s="7"/>
      <c r="G6" s="7"/>
      <c r="H6" s="7"/>
    </row>
    <row r="7" customFormat="false" ht="95.25" hidden="false" customHeight="true" outlineLevel="0" collapsed="false">
      <c r="B7" s="8" t="s">
        <v>3</v>
      </c>
      <c r="C7" s="8"/>
      <c r="D7" s="8"/>
      <c r="E7" s="8"/>
      <c r="F7" s="8"/>
      <c r="G7" s="8"/>
      <c r="H7" s="8"/>
    </row>
    <row r="8" customFormat="false" ht="14.4" hidden="false" customHeight="false" outlineLevel="0" collapsed="false">
      <c r="B8" s="9"/>
      <c r="C8" s="10"/>
      <c r="D8" s="10"/>
      <c r="E8" s="10"/>
      <c r="F8" s="10"/>
      <c r="G8" s="10"/>
      <c r="H8" s="11"/>
    </row>
    <row r="9" customFormat="false" ht="16.5" hidden="false" customHeight="true" outlineLevel="0" collapsed="false">
      <c r="B9" s="12" t="s">
        <v>4</v>
      </c>
      <c r="C9" s="12"/>
      <c r="D9" s="12"/>
      <c r="E9" s="12"/>
      <c r="F9" s="12"/>
      <c r="G9" s="12"/>
      <c r="H9" s="12"/>
    </row>
    <row r="10" customFormat="false" ht="44.4" hidden="false" customHeight="true" outlineLevel="0" collapsed="false">
      <c r="B10" s="12"/>
      <c r="C10" s="12"/>
      <c r="D10" s="12"/>
      <c r="E10" s="12"/>
      <c r="F10" s="12"/>
      <c r="G10" s="12"/>
      <c r="H10" s="12"/>
    </row>
    <row r="11" customFormat="false" ht="15" hidden="false" customHeight="false" outlineLevel="0" collapsed="false">
      <c r="B11" s="13"/>
      <c r="C11" s="14"/>
      <c r="D11" s="15"/>
      <c r="E11" s="16"/>
      <c r="F11" s="16"/>
      <c r="G11" s="16"/>
      <c r="H11" s="17"/>
    </row>
    <row r="12" customFormat="false" ht="15" hidden="false" customHeight="true" outlineLevel="0" collapsed="false">
      <c r="B12" s="13"/>
      <c r="C12" s="18" t="s">
        <v>5</v>
      </c>
      <c r="D12" s="18"/>
      <c r="E12" s="19" t="s">
        <v>6</v>
      </c>
      <c r="F12" s="19"/>
      <c r="G12" s="14"/>
      <c r="H12" s="17"/>
    </row>
    <row r="13" customFormat="false" ht="35.4" hidden="false" customHeight="true" outlineLevel="0" collapsed="false">
      <c r="B13" s="13"/>
      <c r="C13" s="20" t="s">
        <v>7</v>
      </c>
      <c r="D13" s="20"/>
      <c r="E13" s="21" t="s">
        <v>8</v>
      </c>
      <c r="F13" s="21"/>
      <c r="G13" s="14"/>
      <c r="H13" s="17"/>
    </row>
    <row r="14" customFormat="false" ht="35.4" hidden="false" customHeight="true" outlineLevel="0" collapsed="false">
      <c r="B14" s="13"/>
      <c r="C14" s="20" t="s">
        <v>9</v>
      </c>
      <c r="D14" s="20"/>
      <c r="E14" s="21" t="s">
        <v>10</v>
      </c>
      <c r="F14" s="21"/>
      <c r="G14" s="14"/>
      <c r="H14" s="17"/>
    </row>
    <row r="15" customFormat="false" ht="25.95" hidden="false" customHeight="true" outlineLevel="0" collapsed="false">
      <c r="B15" s="13"/>
      <c r="C15" s="20" t="s">
        <v>11</v>
      </c>
      <c r="D15" s="20"/>
      <c r="E15" s="21" t="s">
        <v>12</v>
      </c>
      <c r="F15" s="21"/>
      <c r="G15" s="14"/>
      <c r="H15" s="17"/>
    </row>
    <row r="16" customFormat="false" ht="25.2" hidden="false" customHeight="true" outlineLevel="0" collapsed="false">
      <c r="B16" s="13"/>
      <c r="C16" s="20" t="s">
        <v>13</v>
      </c>
      <c r="D16" s="20"/>
      <c r="E16" s="21" t="s">
        <v>14</v>
      </c>
      <c r="F16" s="21"/>
      <c r="G16" s="14"/>
      <c r="H16" s="17"/>
    </row>
    <row r="17" customFormat="false" ht="21.15" hidden="false" customHeight="true" outlineLevel="0" collapsed="false">
      <c r="B17" s="13"/>
      <c r="C17" s="20" t="s">
        <v>15</v>
      </c>
      <c r="D17" s="20"/>
      <c r="E17" s="21" t="s">
        <v>16</v>
      </c>
      <c r="F17" s="21"/>
      <c r="G17" s="14"/>
      <c r="H17" s="17"/>
    </row>
    <row r="18" customFormat="false" ht="83.4" hidden="false" customHeight="true" outlineLevel="0" collapsed="false">
      <c r="B18" s="13"/>
      <c r="C18" s="22" t="s">
        <v>17</v>
      </c>
      <c r="D18" s="22"/>
      <c r="E18" s="23" t="s">
        <v>18</v>
      </c>
      <c r="F18" s="23"/>
      <c r="G18" s="14"/>
      <c r="H18" s="17"/>
    </row>
    <row r="19" customFormat="false" ht="34.5" hidden="false" customHeight="true" outlineLevel="0" collapsed="false">
      <c r="B19" s="13"/>
      <c r="C19" s="22" t="s">
        <v>19</v>
      </c>
      <c r="D19" s="22"/>
      <c r="E19" s="23" t="s">
        <v>20</v>
      </c>
      <c r="F19" s="23"/>
      <c r="G19" s="14"/>
      <c r="H19" s="17"/>
    </row>
    <row r="20" customFormat="false" ht="87" hidden="false" customHeight="true" outlineLevel="0" collapsed="false">
      <c r="B20" s="13"/>
      <c r="C20" s="22" t="s">
        <v>21</v>
      </c>
      <c r="D20" s="22"/>
      <c r="E20" s="23" t="s">
        <v>22</v>
      </c>
      <c r="F20" s="23"/>
      <c r="G20" s="14"/>
      <c r="H20" s="17"/>
    </row>
    <row r="21" customFormat="false" ht="103.2" hidden="false" customHeight="true" outlineLevel="0" collapsed="false">
      <c r="B21" s="13"/>
      <c r="C21" s="22" t="s">
        <v>23</v>
      </c>
      <c r="D21" s="22"/>
      <c r="E21" s="23" t="s">
        <v>24</v>
      </c>
      <c r="F21" s="23"/>
      <c r="G21" s="14"/>
      <c r="H21" s="17"/>
    </row>
    <row r="22" customFormat="false" ht="72.75" hidden="false" customHeight="true" outlineLevel="0" collapsed="false">
      <c r="B22" s="13"/>
      <c r="C22" s="22" t="s">
        <v>25</v>
      </c>
      <c r="D22" s="22"/>
      <c r="E22" s="23" t="s">
        <v>26</v>
      </c>
      <c r="F22" s="23"/>
      <c r="G22" s="14"/>
      <c r="H22" s="17"/>
    </row>
    <row r="23" customFormat="false" ht="72.75" hidden="false" customHeight="true" outlineLevel="0" collapsed="false">
      <c r="B23" s="13"/>
      <c r="C23" s="22" t="s">
        <v>27</v>
      </c>
      <c r="D23" s="22"/>
      <c r="E23" s="23" t="s">
        <v>28</v>
      </c>
      <c r="F23" s="23"/>
      <c r="G23" s="14"/>
      <c r="H23" s="17"/>
    </row>
    <row r="24" customFormat="false" ht="102.6" hidden="false" customHeight="true" outlineLevel="0" collapsed="false">
      <c r="B24" s="13"/>
      <c r="C24" s="22" t="s">
        <v>29</v>
      </c>
      <c r="D24" s="22"/>
      <c r="E24" s="23" t="s">
        <v>30</v>
      </c>
      <c r="F24" s="23"/>
      <c r="G24" s="14"/>
      <c r="H24" s="17"/>
    </row>
    <row r="25" customFormat="false" ht="106.2" hidden="false" customHeight="true" outlineLevel="0" collapsed="false">
      <c r="B25" s="13"/>
      <c r="C25" s="22" t="s">
        <v>31</v>
      </c>
      <c r="D25" s="22"/>
      <c r="E25" s="23" t="s">
        <v>32</v>
      </c>
      <c r="F25" s="23"/>
      <c r="G25" s="14"/>
      <c r="H25" s="17"/>
    </row>
    <row r="26" customFormat="false" ht="87" hidden="false" customHeight="true" outlineLevel="0" collapsed="false">
      <c r="B26" s="13"/>
      <c r="C26" s="22" t="s">
        <v>33</v>
      </c>
      <c r="D26" s="22"/>
      <c r="E26" s="23" t="s">
        <v>34</v>
      </c>
      <c r="F26" s="23"/>
      <c r="G26" s="14"/>
      <c r="H26" s="17"/>
    </row>
    <row r="27" customFormat="false" ht="42" hidden="false" customHeight="true" outlineLevel="0" collapsed="false">
      <c r="B27" s="13"/>
      <c r="C27" s="22" t="s">
        <v>35</v>
      </c>
      <c r="D27" s="22"/>
      <c r="E27" s="23" t="s">
        <v>36</v>
      </c>
      <c r="F27" s="23"/>
      <c r="G27" s="14"/>
      <c r="H27" s="17"/>
    </row>
    <row r="28" customFormat="false" ht="30.6" hidden="false" customHeight="true" outlineLevel="0" collapsed="false">
      <c r="B28" s="13"/>
      <c r="C28" s="22" t="s">
        <v>37</v>
      </c>
      <c r="D28" s="22"/>
      <c r="E28" s="23" t="s">
        <v>38</v>
      </c>
      <c r="F28" s="23"/>
      <c r="G28" s="14"/>
      <c r="H28" s="17"/>
    </row>
    <row r="29" customFormat="false" ht="59.25" hidden="false" customHeight="true" outlineLevel="0" collapsed="false">
      <c r="B29" s="13"/>
      <c r="C29" s="22" t="s">
        <v>39</v>
      </c>
      <c r="D29" s="22"/>
      <c r="E29" s="23" t="s">
        <v>40</v>
      </c>
      <c r="F29" s="23"/>
      <c r="G29" s="14"/>
      <c r="H29" s="17"/>
    </row>
    <row r="30" customFormat="false" ht="27.75" hidden="false" customHeight="true" outlineLevel="0" collapsed="false">
      <c r="B30" s="13"/>
      <c r="C30" s="22" t="s">
        <v>41</v>
      </c>
      <c r="D30" s="22"/>
      <c r="E30" s="23" t="s">
        <v>42</v>
      </c>
      <c r="F30" s="23"/>
      <c r="G30" s="14"/>
      <c r="H30" s="17"/>
    </row>
    <row r="31" customFormat="false" ht="41.55" hidden="false" customHeight="true" outlineLevel="0" collapsed="false">
      <c r="B31" s="13"/>
      <c r="C31" s="22" t="s">
        <v>43</v>
      </c>
      <c r="D31" s="22"/>
      <c r="E31" s="23" t="s">
        <v>44</v>
      </c>
      <c r="F31" s="23"/>
      <c r="G31" s="14"/>
      <c r="H31" s="17"/>
    </row>
    <row r="32" customFormat="false" ht="35.4" hidden="false" customHeight="true" outlineLevel="0" collapsed="false">
      <c r="B32" s="13"/>
      <c r="C32" s="22" t="s">
        <v>45</v>
      </c>
      <c r="D32" s="22"/>
      <c r="E32" s="23" t="s">
        <v>46</v>
      </c>
      <c r="F32" s="23"/>
      <c r="G32" s="14"/>
      <c r="H32" s="17"/>
    </row>
    <row r="33" customFormat="false" ht="30.15" hidden="false" customHeight="true" outlineLevel="0" collapsed="false">
      <c r="B33" s="13"/>
      <c r="C33" s="22" t="s">
        <v>47</v>
      </c>
      <c r="D33" s="22"/>
      <c r="E33" s="23" t="s">
        <v>48</v>
      </c>
      <c r="F33" s="23"/>
      <c r="G33" s="14"/>
      <c r="H33" s="17"/>
    </row>
    <row r="34" customFormat="false" ht="35.4" hidden="false" customHeight="true" outlineLevel="0" collapsed="false">
      <c r="B34" s="13"/>
      <c r="C34" s="22" t="s">
        <v>49</v>
      </c>
      <c r="D34" s="22"/>
      <c r="E34" s="23" t="s">
        <v>50</v>
      </c>
      <c r="F34" s="23"/>
      <c r="G34" s="14"/>
      <c r="H34" s="17"/>
    </row>
    <row r="35" customFormat="false" ht="31.65" hidden="false" customHeight="true" outlineLevel="0" collapsed="false">
      <c r="B35" s="13"/>
      <c r="C35" s="22" t="s">
        <v>51</v>
      </c>
      <c r="D35" s="22"/>
      <c r="E35" s="23" t="s">
        <v>52</v>
      </c>
      <c r="F35" s="23"/>
      <c r="G35" s="14"/>
      <c r="H35" s="17"/>
    </row>
    <row r="36" customFormat="false" ht="35.4" hidden="false" customHeight="true" outlineLevel="0" collapsed="false">
      <c r="B36" s="13"/>
      <c r="C36" s="22" t="s">
        <v>53</v>
      </c>
      <c r="D36" s="22"/>
      <c r="E36" s="23" t="s">
        <v>54</v>
      </c>
      <c r="F36" s="23"/>
      <c r="G36" s="14"/>
      <c r="H36" s="17"/>
    </row>
    <row r="37" customFormat="false" ht="101.4" hidden="false" customHeight="true" outlineLevel="0" collapsed="false">
      <c r="B37" s="13"/>
      <c r="C37" s="22" t="s">
        <v>55</v>
      </c>
      <c r="D37" s="22"/>
      <c r="E37" s="23" t="s">
        <v>56</v>
      </c>
      <c r="F37" s="23"/>
      <c r="G37" s="14"/>
      <c r="H37" s="17"/>
    </row>
    <row r="38" customFormat="false" ht="29.25" hidden="false" customHeight="true" outlineLevel="0" collapsed="false">
      <c r="B38" s="13"/>
      <c r="C38" s="22" t="s">
        <v>57</v>
      </c>
      <c r="D38" s="22"/>
      <c r="E38" s="23" t="s">
        <v>58</v>
      </c>
      <c r="F38" s="23"/>
      <c r="G38" s="14"/>
      <c r="H38" s="17"/>
    </row>
    <row r="39" customFormat="false" ht="82.5" hidden="false" customHeight="true" outlineLevel="0" collapsed="false">
      <c r="B39" s="13"/>
      <c r="C39" s="22" t="s">
        <v>59</v>
      </c>
      <c r="D39" s="22"/>
      <c r="E39" s="23" t="s">
        <v>60</v>
      </c>
      <c r="F39" s="23"/>
      <c r="G39" s="14"/>
      <c r="H39" s="17"/>
    </row>
    <row r="40" customFormat="false" ht="46.5" hidden="false" customHeight="true" outlineLevel="0" collapsed="false">
      <c r="B40" s="13"/>
      <c r="C40" s="22" t="s">
        <v>61</v>
      </c>
      <c r="D40" s="22"/>
      <c r="E40" s="23" t="s">
        <v>62</v>
      </c>
      <c r="F40" s="23"/>
      <c r="G40" s="14"/>
      <c r="H40" s="17"/>
    </row>
    <row r="41" customFormat="false" ht="6.75" hidden="false" customHeight="true" outlineLevel="0" collapsed="false">
      <c r="B41" s="13"/>
      <c r="C41" s="24"/>
      <c r="D41" s="24"/>
      <c r="E41" s="25"/>
      <c r="F41" s="25"/>
      <c r="G41" s="14"/>
      <c r="H41" s="17"/>
    </row>
    <row r="42" customFormat="false" ht="15" hidden="false" customHeight="false" outlineLevel="0" collapsed="false">
      <c r="B42" s="13"/>
      <c r="C42" s="26"/>
      <c r="D42" s="26"/>
      <c r="E42" s="27"/>
      <c r="F42" s="27"/>
      <c r="G42" s="14"/>
      <c r="H42" s="17"/>
    </row>
    <row r="43" customFormat="false" ht="21.15" hidden="false" customHeight="true" outlineLevel="0" collapsed="false">
      <c r="B43" s="28" t="s">
        <v>63</v>
      </c>
      <c r="C43" s="28"/>
      <c r="D43" s="28"/>
      <c r="E43" s="28"/>
      <c r="F43" s="28"/>
      <c r="G43" s="28"/>
      <c r="H43" s="28"/>
    </row>
    <row r="44" customFormat="false" ht="20.25" hidden="false" customHeight="true" outlineLevel="0" collapsed="false">
      <c r="B44" s="28" t="s">
        <v>64</v>
      </c>
      <c r="C44" s="28"/>
      <c r="D44" s="28"/>
      <c r="E44" s="28"/>
      <c r="F44" s="28"/>
      <c r="G44" s="28"/>
      <c r="H44" s="28"/>
    </row>
    <row r="45" customFormat="false" ht="20.25" hidden="false" customHeight="true" outlineLevel="0" collapsed="false">
      <c r="B45" s="28" t="s">
        <v>65</v>
      </c>
      <c r="C45" s="28"/>
      <c r="D45" s="28"/>
      <c r="E45" s="28"/>
      <c r="F45" s="28"/>
      <c r="G45" s="28"/>
      <c r="H45" s="28"/>
    </row>
    <row r="46" customFormat="false" ht="20.25" hidden="false" customHeight="true" outlineLevel="0" collapsed="false">
      <c r="B46" s="28" t="s">
        <v>66</v>
      </c>
      <c r="C46" s="28"/>
      <c r="D46" s="28"/>
      <c r="E46" s="28"/>
      <c r="F46" s="28"/>
      <c r="G46" s="28"/>
      <c r="H46" s="28"/>
    </row>
    <row r="47" customFormat="false" ht="14.4" hidden="false" customHeight="true" outlineLevel="0" collapsed="false">
      <c r="B47" s="28" t="s">
        <v>67</v>
      </c>
      <c r="C47" s="28"/>
      <c r="D47" s="28"/>
      <c r="E47" s="28"/>
      <c r="F47" s="28"/>
      <c r="G47" s="28"/>
      <c r="H47" s="28"/>
    </row>
    <row r="48" customFormat="false" ht="15" hidden="false" customHeight="false" outlineLevel="0" collapsed="false">
      <c r="B48" s="29"/>
      <c r="C48" s="30"/>
      <c r="D48" s="30"/>
      <c r="E48" s="30"/>
      <c r="F48" s="30"/>
      <c r="G48" s="30"/>
      <c r="H48" s="31"/>
    </row>
  </sheetData>
  <mergeCells count="70">
    <mergeCell ref="B2:H2"/>
    <mergeCell ref="B4:H5"/>
    <mergeCell ref="B6:H6"/>
    <mergeCell ref="B7:H7"/>
    <mergeCell ref="B9:H10"/>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B43:H43"/>
    <mergeCell ref="B44:H44"/>
    <mergeCell ref="B45:H45"/>
    <mergeCell ref="B46:H46"/>
    <mergeCell ref="B47:H47"/>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3:A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ColWidth="11.4609375" defaultRowHeight="13.8" zeroHeight="false" outlineLevelRow="0" outlineLevelCol="0"/>
  <cols>
    <col collapsed="false" customWidth="true" hidden="false" outlineLevel="0" max="1" min="1" style="263" width="32.88"/>
    <col collapsed="false" customWidth="false" hidden="false" outlineLevel="0" max="1024" min="2" style="263" width="11.45"/>
  </cols>
  <sheetData>
    <row r="3" customFormat="false" ht="13.8" hidden="false" customHeight="false" outlineLevel="0" collapsed="false">
      <c r="A3" s="264" t="s">
        <v>114</v>
      </c>
    </row>
    <row r="4" customFormat="false" ht="13.8" hidden="false" customHeight="false" outlineLevel="0" collapsed="false">
      <c r="A4" s="264" t="s">
        <v>212</v>
      </c>
    </row>
    <row r="5" customFormat="false" ht="13.8" hidden="false" customHeight="false" outlineLevel="0" collapsed="false">
      <c r="A5" s="264" t="s">
        <v>214</v>
      </c>
    </row>
    <row r="6" customFormat="false" ht="13.8" hidden="false" customHeight="false" outlineLevel="0" collapsed="false">
      <c r="A6" s="264" t="s">
        <v>216</v>
      </c>
    </row>
    <row r="7" customFormat="false" ht="13.8" hidden="false" customHeight="false" outlineLevel="0" collapsed="false">
      <c r="A7" s="264" t="s">
        <v>115</v>
      </c>
    </row>
    <row r="8" customFormat="false" ht="13.8" hidden="false" customHeight="false" outlineLevel="0" collapsed="false">
      <c r="A8" s="264" t="s">
        <v>220</v>
      </c>
    </row>
    <row r="9" customFormat="false" ht="13.8" hidden="false" customHeight="false" outlineLevel="0" collapsed="false">
      <c r="A9" s="264" t="s">
        <v>116</v>
      </c>
    </row>
    <row r="10" customFormat="false" ht="13.8" hidden="false" customHeight="false" outlineLevel="0" collapsed="false">
      <c r="A10" s="264" t="s">
        <v>117</v>
      </c>
    </row>
    <row r="11" customFormat="false" ht="13.8" hidden="false" customHeight="false" outlineLevel="0" collapsed="false">
      <c r="A11" s="264" t="s">
        <v>122</v>
      </c>
    </row>
    <row r="12" customFormat="false" ht="13.8" hidden="false" customHeight="false" outlineLevel="0" collapsed="false">
      <c r="A12" s="264" t="s">
        <v>294</v>
      </c>
    </row>
    <row r="13" customFormat="false" ht="13.8" hidden="false" customHeight="false" outlineLevel="0" collapsed="false">
      <c r="A13" s="264" t="s">
        <v>295</v>
      </c>
    </row>
    <row r="14" customFormat="false" ht="13.8" hidden="false" customHeight="false" outlineLevel="0" collapsed="false">
      <c r="A14" s="264" t="s">
        <v>296</v>
      </c>
    </row>
    <row r="16" customFormat="false" ht="13.8" hidden="false" customHeight="false" outlineLevel="0" collapsed="false">
      <c r="A16" s="264" t="s">
        <v>297</v>
      </c>
    </row>
    <row r="17" customFormat="false" ht="13.8" hidden="false" customHeight="false" outlineLevel="0" collapsed="false">
      <c r="A17" s="264" t="s">
        <v>119</v>
      </c>
    </row>
    <row r="18" customFormat="false" ht="13.8" hidden="false" customHeight="false" outlineLevel="0" collapsed="false">
      <c r="A18" s="264" t="s">
        <v>280</v>
      </c>
    </row>
    <row r="20" customFormat="false" ht="13.8" hidden="false" customHeight="false" outlineLevel="0" collapsed="false">
      <c r="A20" s="264" t="s">
        <v>285</v>
      </c>
    </row>
    <row r="21" customFormat="false" ht="13.8" hidden="false" customHeight="false" outlineLevel="0" collapsed="false">
      <c r="A21" s="264" t="s">
        <v>286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002060"/>
    <pageSetUpPr fitToPage="false"/>
  </sheetPr>
  <dimension ref="A1:BR73"/>
  <sheetViews>
    <sheetView showFormulas="false" showGridLines="true" showRowColHeaders="true" showZeros="true" rightToLeft="false" tabSelected="true" showOutlineSymbols="true" defaultGridColor="true" view="normal" topLeftCell="R9" colorId="64" zoomScale="110" zoomScaleNormal="110" zoomScalePageLayoutView="100" workbookViewId="0">
      <selection pane="topLeft" activeCell="R11" activeCellId="0" sqref="R11"/>
    </sheetView>
  </sheetViews>
  <sheetFormatPr defaultColWidth="11.4609375" defaultRowHeight="13.8" zeroHeight="false" outlineLevelRow="0" outlineLevelCol="0"/>
  <cols>
    <col collapsed="false" customWidth="true" hidden="false" outlineLevel="0" max="1" min="1" style="32" width="3.99"/>
    <col collapsed="false" customWidth="true" hidden="false" outlineLevel="0" max="2" min="2" style="32" width="27.33"/>
    <col collapsed="false" customWidth="true" hidden="false" outlineLevel="0" max="4" min="3" style="32" width="36.11"/>
    <col collapsed="false" customWidth="true" hidden="false" outlineLevel="0" max="5" min="5" style="33" width="32.44"/>
    <col collapsed="false" customWidth="true" hidden="false" outlineLevel="0" max="7" min="6" style="32" width="36.11"/>
    <col collapsed="false" customWidth="true" hidden="false" outlineLevel="0" max="8" min="8" style="34" width="19"/>
    <col collapsed="false" customWidth="true" hidden="false" outlineLevel="0" max="9" min="9" style="33" width="17.89"/>
    <col collapsed="false" customWidth="true" hidden="false" outlineLevel="0" max="10" min="10" style="33" width="16.44"/>
    <col collapsed="false" customWidth="true" hidden="false" outlineLevel="0" max="11" min="11" style="33" width="6.34"/>
    <col collapsed="false" customWidth="true" hidden="false" outlineLevel="0" max="12" min="12" style="33" width="27.33"/>
    <col collapsed="false" customWidth="true" hidden="true" outlineLevel="0" max="13" min="13" style="33" width="30.44"/>
    <col collapsed="false" customWidth="true" hidden="false" outlineLevel="0" max="14" min="14" style="33" width="17.44"/>
    <col collapsed="false" customWidth="true" hidden="false" outlineLevel="0" max="15" min="15" style="33" width="6.34"/>
    <col collapsed="false" customWidth="true" hidden="false" outlineLevel="0" max="16" min="16" style="33" width="16"/>
    <col collapsed="false" customWidth="true" hidden="false" outlineLevel="0" max="17" min="17" style="33" width="5.89"/>
    <col collapsed="false" customWidth="true" hidden="false" outlineLevel="0" max="18" min="18" style="33" width="31.01"/>
    <col collapsed="false" customWidth="true" hidden="false" outlineLevel="0" max="19" min="19" style="33" width="15.11"/>
    <col collapsed="false" customWidth="true" hidden="false" outlineLevel="0" max="20" min="20" style="33" width="6.88"/>
    <col collapsed="false" customWidth="true" hidden="false" outlineLevel="0" max="21" min="21" style="33" width="5.01"/>
    <col collapsed="false" customWidth="true" hidden="false" outlineLevel="0" max="22" min="22" style="33" width="5.44"/>
    <col collapsed="false" customWidth="true" hidden="false" outlineLevel="0" max="23" min="23" style="33" width="7.11"/>
    <col collapsed="false" customWidth="true" hidden="false" outlineLevel="0" max="24" min="24" style="33" width="6.66"/>
    <col collapsed="false" customWidth="true" hidden="false" outlineLevel="0" max="25" min="25" style="33" width="7.44"/>
    <col collapsed="false" customWidth="true" hidden="false" outlineLevel="0" max="26" min="26" style="33" width="38.33"/>
    <col collapsed="false" customWidth="true" hidden="false" outlineLevel="0" max="27" min="27" style="33" width="8.67"/>
    <col collapsed="false" customWidth="true" hidden="false" outlineLevel="0" max="28" min="28" style="33" width="10.45"/>
    <col collapsed="false" customWidth="true" hidden="false" outlineLevel="0" max="29" min="29" style="33" width="9.33"/>
    <col collapsed="false" customWidth="true" hidden="false" outlineLevel="0" max="30" min="30" style="33" width="9.11"/>
    <col collapsed="false" customWidth="true" hidden="false" outlineLevel="0" max="31" min="31" style="33" width="8.44"/>
    <col collapsed="false" customWidth="true" hidden="false" outlineLevel="0" max="32" min="32" style="33" width="7.34"/>
    <col collapsed="false" customWidth="true" hidden="false" outlineLevel="0" max="33" min="33" style="33" width="23.01"/>
    <col collapsed="false" customWidth="true" hidden="false" outlineLevel="0" max="34" min="34" style="33" width="18.89"/>
    <col collapsed="false" customWidth="true" hidden="false" outlineLevel="0" max="35" min="35" style="33" width="16.89"/>
    <col collapsed="false" customWidth="true" hidden="false" outlineLevel="0" max="36" min="36" style="33" width="14.88"/>
    <col collapsed="false" customWidth="true" hidden="false" outlineLevel="0" max="37" min="37" style="33" width="18.44"/>
    <col collapsed="false" customWidth="true" hidden="false" outlineLevel="0" max="38" min="38" style="33" width="20.99"/>
    <col collapsed="false" customWidth="false" hidden="false" outlineLevel="0" max="1024" min="39" style="33" width="11.45"/>
  </cols>
  <sheetData>
    <row r="1" customFormat="false" ht="16.5" hidden="false" customHeight="true" outlineLevel="0" collapsed="false">
      <c r="A1" s="35" t="s">
        <v>68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row>
    <row r="2" customFormat="false" ht="24" hidden="false" customHeight="true" outlineLevel="0" collapsed="false">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row>
    <row r="3" customFormat="false" ht="13.8" hidden="false" customHeight="false" outlineLevel="0" collapsed="false">
      <c r="A3" s="37"/>
      <c r="B3" s="38"/>
      <c r="C3" s="37"/>
      <c r="D3" s="37"/>
      <c r="E3" s="36"/>
      <c r="F3" s="37"/>
      <c r="G3" s="37"/>
      <c r="H3" s="39"/>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customFormat="false" ht="26.4" hidden="false" customHeight="true" outlineLevel="0" collapsed="false">
      <c r="A4" s="40" t="s">
        <v>69</v>
      </c>
      <c r="B4" s="40"/>
      <c r="C4" s="41" t="s">
        <v>70</v>
      </c>
      <c r="D4" s="41"/>
      <c r="E4" s="41"/>
      <c r="F4" s="41"/>
      <c r="G4" s="41"/>
      <c r="H4" s="41"/>
      <c r="I4" s="41"/>
      <c r="J4" s="41"/>
      <c r="K4" s="41"/>
      <c r="L4" s="41"/>
      <c r="M4" s="41"/>
      <c r="N4" s="41"/>
      <c r="O4" s="41"/>
      <c r="P4" s="41"/>
      <c r="Q4" s="42"/>
      <c r="R4" s="42"/>
      <c r="S4" s="42"/>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row>
    <row r="5" customFormat="false" ht="26.4" hidden="false" customHeight="true" outlineLevel="0" collapsed="false">
      <c r="A5" s="40" t="s">
        <v>71</v>
      </c>
      <c r="B5" s="40"/>
      <c r="C5" s="43" t="s">
        <v>72</v>
      </c>
      <c r="D5" s="43"/>
      <c r="E5" s="43"/>
      <c r="F5" s="43"/>
      <c r="G5" s="43"/>
      <c r="H5" s="43"/>
      <c r="I5" s="43"/>
      <c r="J5" s="43"/>
      <c r="K5" s="43"/>
      <c r="L5" s="43"/>
      <c r="M5" s="43"/>
      <c r="N5" s="43"/>
      <c r="O5" s="43"/>
      <c r="P5" s="43"/>
      <c r="Q5" s="42"/>
      <c r="R5" s="42"/>
      <c r="S5" s="42"/>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row>
    <row r="6" customFormat="false" ht="30.15" hidden="false" customHeight="true" outlineLevel="0" collapsed="false">
      <c r="A6" s="40" t="s">
        <v>73</v>
      </c>
      <c r="B6" s="40"/>
      <c r="C6" s="43" t="s">
        <v>74</v>
      </c>
      <c r="D6" s="43"/>
      <c r="E6" s="43"/>
      <c r="F6" s="43"/>
      <c r="G6" s="43"/>
      <c r="H6" s="43"/>
      <c r="I6" s="43"/>
      <c r="J6" s="43"/>
      <c r="K6" s="43"/>
      <c r="L6" s="43"/>
      <c r="M6" s="43"/>
      <c r="N6" s="43"/>
      <c r="O6" s="43"/>
      <c r="P6" s="43"/>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row>
    <row r="7" customFormat="false" ht="49.65" hidden="false" customHeight="true" outlineLevel="0" collapsed="false">
      <c r="A7" s="40" t="s">
        <v>75</v>
      </c>
      <c r="B7" s="40"/>
      <c r="C7" s="44" t="s">
        <v>76</v>
      </c>
      <c r="D7" s="44"/>
      <c r="E7" s="44"/>
      <c r="F7" s="44"/>
      <c r="G7" s="44"/>
      <c r="H7" s="44"/>
      <c r="I7" s="44"/>
      <c r="J7" s="44"/>
      <c r="K7" s="44"/>
      <c r="L7" s="44"/>
      <c r="M7" s="44"/>
      <c r="N7" s="44"/>
      <c r="O7" s="44"/>
      <c r="P7" s="44"/>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row>
    <row r="8" customFormat="false" ht="13.8" hidden="false" customHeight="false" outlineLevel="0" collapsed="false">
      <c r="A8" s="45" t="s">
        <v>77</v>
      </c>
      <c r="B8" s="45"/>
      <c r="C8" s="45"/>
      <c r="D8" s="45"/>
      <c r="E8" s="45"/>
      <c r="F8" s="45"/>
      <c r="G8" s="45"/>
      <c r="H8" s="45"/>
      <c r="I8" s="45"/>
      <c r="J8" s="45" t="s">
        <v>78</v>
      </c>
      <c r="K8" s="45"/>
      <c r="L8" s="45"/>
      <c r="M8" s="45"/>
      <c r="N8" s="45"/>
      <c r="O8" s="45"/>
      <c r="P8" s="45"/>
      <c r="Q8" s="45" t="s">
        <v>79</v>
      </c>
      <c r="R8" s="45"/>
      <c r="S8" s="45"/>
      <c r="T8" s="45"/>
      <c r="U8" s="45"/>
      <c r="V8" s="45"/>
      <c r="W8" s="45"/>
      <c r="X8" s="45"/>
      <c r="Y8" s="45"/>
      <c r="Z8" s="45" t="s">
        <v>80</v>
      </c>
      <c r="AA8" s="45"/>
      <c r="AB8" s="45"/>
      <c r="AC8" s="45"/>
      <c r="AD8" s="45"/>
      <c r="AE8" s="45"/>
      <c r="AF8" s="45"/>
      <c r="AG8" s="45" t="s">
        <v>81</v>
      </c>
      <c r="AH8" s="45"/>
      <c r="AI8" s="45"/>
      <c r="AJ8" s="45"/>
      <c r="AK8" s="45"/>
      <c r="AL8" s="45"/>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row>
    <row r="9" customFormat="false" ht="16.5" hidden="false" customHeight="true" outlineLevel="0" collapsed="false">
      <c r="A9" s="46" t="s">
        <v>82</v>
      </c>
      <c r="B9" s="47" t="s">
        <v>83</v>
      </c>
      <c r="C9" s="45" t="s">
        <v>19</v>
      </c>
      <c r="D9" s="48" t="s">
        <v>21</v>
      </c>
      <c r="E9" s="47" t="s">
        <v>23</v>
      </c>
      <c r="F9" s="49" t="s">
        <v>25</v>
      </c>
      <c r="G9" s="49" t="s">
        <v>27</v>
      </c>
      <c r="H9" s="48" t="s">
        <v>29</v>
      </c>
      <c r="I9" s="47" t="s">
        <v>84</v>
      </c>
      <c r="J9" s="47" t="s">
        <v>85</v>
      </c>
      <c r="K9" s="50" t="s">
        <v>86</v>
      </c>
      <c r="L9" s="48" t="s">
        <v>87</v>
      </c>
      <c r="M9" s="48" t="s">
        <v>88</v>
      </c>
      <c r="N9" s="51" t="s">
        <v>89</v>
      </c>
      <c r="O9" s="50" t="s">
        <v>86</v>
      </c>
      <c r="P9" s="47" t="s">
        <v>35</v>
      </c>
      <c r="Q9" s="52" t="s">
        <v>37</v>
      </c>
      <c r="R9" s="48" t="s">
        <v>39</v>
      </c>
      <c r="S9" s="48" t="s">
        <v>41</v>
      </c>
      <c r="T9" s="48" t="s">
        <v>90</v>
      </c>
      <c r="U9" s="48"/>
      <c r="V9" s="48"/>
      <c r="W9" s="48"/>
      <c r="X9" s="48"/>
      <c r="Y9" s="48"/>
      <c r="Z9" s="52" t="s">
        <v>91</v>
      </c>
      <c r="AA9" s="52" t="s">
        <v>92</v>
      </c>
      <c r="AB9" s="52" t="s">
        <v>86</v>
      </c>
      <c r="AC9" s="52" t="s">
        <v>93</v>
      </c>
      <c r="AD9" s="52" t="s">
        <v>86</v>
      </c>
      <c r="AE9" s="52" t="s">
        <v>94</v>
      </c>
      <c r="AF9" s="52" t="s">
        <v>57</v>
      </c>
      <c r="AG9" s="48" t="s">
        <v>81</v>
      </c>
      <c r="AH9" s="48" t="s">
        <v>95</v>
      </c>
      <c r="AI9" s="48" t="s">
        <v>96</v>
      </c>
      <c r="AJ9" s="48" t="s">
        <v>97</v>
      </c>
      <c r="AK9" s="48" t="s">
        <v>98</v>
      </c>
      <c r="AL9" s="48" t="s">
        <v>61</v>
      </c>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row>
    <row r="10" s="55" customFormat="true" ht="94.65" hidden="false" customHeight="true" outlineLevel="0" collapsed="false">
      <c r="A10" s="46"/>
      <c r="B10" s="47"/>
      <c r="C10" s="45"/>
      <c r="D10" s="48"/>
      <c r="E10" s="47"/>
      <c r="F10" s="49"/>
      <c r="G10" s="49"/>
      <c r="H10" s="48"/>
      <c r="I10" s="47"/>
      <c r="J10" s="47"/>
      <c r="K10" s="50"/>
      <c r="L10" s="48"/>
      <c r="M10" s="48"/>
      <c r="N10" s="51"/>
      <c r="O10" s="51"/>
      <c r="P10" s="47"/>
      <c r="Q10" s="52"/>
      <c r="R10" s="48"/>
      <c r="S10" s="48"/>
      <c r="T10" s="53" t="s">
        <v>99</v>
      </c>
      <c r="U10" s="53" t="s">
        <v>100</v>
      </c>
      <c r="V10" s="53" t="s">
        <v>101</v>
      </c>
      <c r="W10" s="53" t="s">
        <v>102</v>
      </c>
      <c r="X10" s="53" t="s">
        <v>103</v>
      </c>
      <c r="Y10" s="53" t="s">
        <v>104</v>
      </c>
      <c r="Z10" s="52"/>
      <c r="AA10" s="52"/>
      <c r="AB10" s="52"/>
      <c r="AC10" s="52"/>
      <c r="AD10" s="52"/>
      <c r="AE10" s="52"/>
      <c r="AF10" s="52"/>
      <c r="AG10" s="48"/>
      <c r="AH10" s="48"/>
      <c r="AI10" s="48"/>
      <c r="AJ10" s="48"/>
      <c r="AK10" s="48"/>
      <c r="AL10" s="48"/>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row>
    <row r="11" s="76" customFormat="true" ht="167.25" hidden="false" customHeight="true" outlineLevel="0" collapsed="false">
      <c r="A11" s="56" t="n">
        <v>1</v>
      </c>
      <c r="B11" s="57" t="s">
        <v>105</v>
      </c>
      <c r="C11" s="57" t="s">
        <v>106</v>
      </c>
      <c r="D11" s="58" t="s">
        <v>107</v>
      </c>
      <c r="E11" s="57" t="s">
        <v>108</v>
      </c>
      <c r="F11" s="59" t="s">
        <v>109</v>
      </c>
      <c r="G11" s="59" t="s">
        <v>110</v>
      </c>
      <c r="H11" s="57" t="s">
        <v>111</v>
      </c>
      <c r="I11" s="60" t="n">
        <v>12</v>
      </c>
      <c r="J11" s="61" t="str">
        <f aca="false">IF(I11&lt;=0,"",IF(I11&lt;=5,"Muy Baja",IF(I11&lt;=24,"Baja",IF(I11&lt;=150,"Media",IF(I11&lt;=300,"Alta","Muy Alta")))))</f>
        <v>Baja</v>
      </c>
      <c r="K11" s="62" t="n">
        <f aca="false">IF(J11="","",IF(J11="Muy Baja",0.2,IF(J11="Baja",0.4,IF(J11="Media",0.6,IF(J11="Alta",0.8,IF(J11="Muy Alta",1,))))))</f>
        <v>0.4</v>
      </c>
      <c r="L11" s="63" t="s">
        <v>112</v>
      </c>
      <c r="M11" s="62" t="str">
        <f aca="false">IF(NOT(ISERROR(MATCH(L11,'Tabla Impacto'!$B$221:$B$223,0))),'Tabla Impacto'!$F$223&amp;"Por favor no seleccionar los criterios de impacto(Afectación Económica o presupuestal y Pérdida Reputacional)",L11)</f>
        <v>     El riesgo afecta la imagen de alguna área de la organización</v>
      </c>
      <c r="N11" s="61" t="str">
        <f aca="false">IF(OR(M11='Tabla Impacto'!$C$11,M11='Tabla Impacto'!$D$11),"Leve",IF(OR(M11='Tabla Impacto'!$C$12,M11='Tabla Impacto'!$D$12),"Menor",IF(OR(M11='Tabla Impacto'!$C$13,M11='Tabla Impacto'!$D$13),"Moderado",IF(OR(M11='Tabla Impacto'!$C$14,M11='Tabla Impacto'!$D$14),"Mayor",IF(OR(M11='Tabla Impacto'!$C$15,M11='Tabla Impacto'!$D$15),"Catastrófico","")))))</f>
        <v>Leve</v>
      </c>
      <c r="O11" s="62" t="n">
        <f aca="false">IF(N11="","",IF(N11="Leve",0.2,IF(N11="Menor",0.4,IF(N11="Moderado",0.6,IF(N11="Mayor",0.8,IF(N11="Catastrófico",1,))))))</f>
        <v>0.2</v>
      </c>
      <c r="P11" s="64" t="str">
        <f aca="false">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Bajo</v>
      </c>
      <c r="Q11" s="56" t="n">
        <v>1</v>
      </c>
      <c r="R11" s="65" t="s">
        <v>113</v>
      </c>
      <c r="S11" s="66" t="str">
        <f aca="false">IF(OR(T11="Preventivo",T11="Detectivo"),"Probabilidad",IF(T11="Correctivo","Impacto",""))</f>
        <v>Probabilidad</v>
      </c>
      <c r="T11" s="67" t="s">
        <v>114</v>
      </c>
      <c r="U11" s="67" t="s">
        <v>115</v>
      </c>
      <c r="V11" s="68" t="str">
        <f aca="false">IF(AND(T11="Preventivo",U11="Automático"),"50%",IF(AND(T11="Preventivo",U11="Manual"),"40%",IF(AND(T11="Detectivo",U11="Automático"),"40%",IF(AND(T11="Detectivo",U11="Manual"),"30%",IF(AND(T11="Correctivo",U11="Automático"),"35%",IF(AND(T11="Correctivo",U11="Manual"),"25%",""))))))</f>
        <v>40%</v>
      </c>
      <c r="W11" s="67" t="s">
        <v>116</v>
      </c>
      <c r="X11" s="67" t="s">
        <v>117</v>
      </c>
      <c r="Y11" s="67" t="s">
        <v>118</v>
      </c>
      <c r="Z11" s="69" t="n">
        <f aca="false">IFERROR(IF(S11="Probabilidad",(K11-(+K11*V11)),IF(S11="Impacto",K11,"")),"")</f>
        <v>0.24</v>
      </c>
      <c r="AA11" s="70" t="str">
        <f aca="false">IFERROR(IF(Z11="","",IF(Z11&lt;=0.2,"Muy Baja",IF(Z11&lt;=0.4,"Baja",IF(Z11&lt;=0.6,"Media",IF(Z11&lt;=0.8,"Alta","Muy Alta"))))),"")</f>
        <v>Baja</v>
      </c>
      <c r="AB11" s="71" t="n">
        <f aca="false">+Z11</f>
        <v>0.24</v>
      </c>
      <c r="AC11" s="70" t="str">
        <f aca="false">IFERROR(IF(AD11="","",IF(AD11&lt;=0.2,"Leve",IF(AD11&lt;=0.4,"Menor",IF(AD11&lt;=0.6,"Moderado",IF(AD11&lt;=0.8,"Mayor","Catastrófico"))))),"")</f>
        <v>Leve</v>
      </c>
      <c r="AD11" s="71" t="n">
        <f aca="false">IFERROR(IF(S11="Impacto",(O11-(+O11*V11)),IF(S11="Probabilidad",O11,"")),"")</f>
        <v>0.2</v>
      </c>
      <c r="AE11" s="72" t="str">
        <f aca="false">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Bajo</v>
      </c>
      <c r="AF11" s="73" t="s">
        <v>119</v>
      </c>
      <c r="AG11" s="57"/>
      <c r="AH11" s="60"/>
      <c r="AI11" s="74"/>
      <c r="AJ11" s="74"/>
      <c r="AK11" s="57"/>
      <c r="AL11" s="60"/>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row>
    <row r="12" customFormat="false" ht="151.5" hidden="false" customHeight="true" outlineLevel="0" collapsed="false">
      <c r="A12" s="56"/>
      <c r="B12" s="57"/>
      <c r="C12" s="57"/>
      <c r="D12" s="77" t="s">
        <v>120</v>
      </c>
      <c r="E12" s="57"/>
      <c r="F12" s="59"/>
      <c r="G12" s="59"/>
      <c r="H12" s="57"/>
      <c r="I12" s="60"/>
      <c r="J12" s="61"/>
      <c r="K12" s="62"/>
      <c r="L12" s="63"/>
      <c r="M12" s="62" t="n">
        <f aca="false">IF(NOT(ISERROR(MATCH(L12,_xlfn.anchorarray(G23),0))),K25&amp;"Por favor no seleccionar los criterios de impacto",L12)</f>
        <v>0</v>
      </c>
      <c r="N12" s="61"/>
      <c r="O12" s="62"/>
      <c r="P12" s="64"/>
      <c r="Q12" s="56" t="n">
        <v>2</v>
      </c>
      <c r="R12" s="65" t="s">
        <v>121</v>
      </c>
      <c r="S12" s="66" t="str">
        <f aca="false">IF(OR(T12="Preventivo",T12="Detectivo"),"Probabilidad",IF(T12="Correctivo","Impacto",""))</f>
        <v>Probabilidad</v>
      </c>
      <c r="T12" s="67" t="s">
        <v>114</v>
      </c>
      <c r="U12" s="67" t="s">
        <v>115</v>
      </c>
      <c r="V12" s="68" t="str">
        <f aca="false">IF(AND(T12="Preventivo",U12="Automático"),"50%",IF(AND(T12="Preventivo",U12="Manual"),"40%",IF(AND(T12="Detectivo",U12="Automático"),"40%",IF(AND(T12="Detectivo",U12="Manual"),"30%",IF(AND(T12="Correctivo",U12="Automático"),"35%",IF(AND(T12="Correctivo",U12="Manual"),"25%",""))))))</f>
        <v>40%</v>
      </c>
      <c r="W12" s="67" t="s">
        <v>116</v>
      </c>
      <c r="X12" s="67" t="s">
        <v>122</v>
      </c>
      <c r="Y12" s="67" t="s">
        <v>118</v>
      </c>
      <c r="Z12" s="69" t="n">
        <f aca="false">IFERROR(IF(AND(S11="Probabilidad",S12="Probabilidad"),(AB11-(+AB11*V12)),IF(S12="Probabilidad",(K11-(+K11*V12)),IF(S12="Impacto",AB11,""))),"")</f>
        <v>0.144</v>
      </c>
      <c r="AA12" s="70" t="str">
        <f aca="false">IFERROR(IF(Z12="","",IF(Z12&lt;=0.2,"Muy Baja",IF(Z12&lt;=0.4,"Baja",IF(Z12&lt;=0.6,"Media",IF(Z12&lt;=0.8,"Alta","Muy Alta"))))),"")</f>
        <v>Muy Baja</v>
      </c>
      <c r="AB12" s="71" t="n">
        <f aca="false">+Z12</f>
        <v>0.144</v>
      </c>
      <c r="AC12" s="70" t="str">
        <f aca="false">IFERROR(IF(AD12="","",IF(AD12&lt;=0.2,"Leve",IF(AD12&lt;=0.4,"Menor",IF(AD12&lt;=0.6,"Moderado",IF(AD12&lt;=0.8,"Mayor","Catastrófico"))))),"")</f>
        <v>Leve</v>
      </c>
      <c r="AD12" s="71" t="n">
        <f aca="false">IFERROR(IF(AND(S11="Impacto",S12="Impacto"),(AD11-(+AD11*V12)),IF(S12="Impacto",(O11-(+O11*V12)),IF(S12="Probabilidad",AD11,""))),"")</f>
        <v>0.2</v>
      </c>
      <c r="AE12" s="72" t="str">
        <f aca="false">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Bajo</v>
      </c>
      <c r="AF12" s="73" t="s">
        <v>119</v>
      </c>
      <c r="AG12" s="57"/>
      <c r="AH12" s="60"/>
      <c r="AI12" s="74"/>
      <c r="AJ12" s="74"/>
      <c r="AK12" s="57"/>
      <c r="AL12" s="60"/>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row>
    <row r="13" customFormat="false" ht="151.5" hidden="false" customHeight="true" outlineLevel="0" collapsed="false">
      <c r="A13" s="56"/>
      <c r="B13" s="57"/>
      <c r="C13" s="57"/>
      <c r="D13" s="77"/>
      <c r="E13" s="57"/>
      <c r="F13" s="59"/>
      <c r="G13" s="59"/>
      <c r="H13" s="57"/>
      <c r="I13" s="60"/>
      <c r="J13" s="61"/>
      <c r="K13" s="62"/>
      <c r="L13" s="63"/>
      <c r="M13" s="62" t="n">
        <f aca="false">IF(NOT(ISERROR(MATCH(L13,_xlfn.anchorarray(G24),0))),K26&amp;"Por favor no seleccionar los criterios de impacto",L13)</f>
        <v>0</v>
      </c>
      <c r="N13" s="61"/>
      <c r="O13" s="62"/>
      <c r="P13" s="64"/>
      <c r="Q13" s="56" t="n">
        <v>3</v>
      </c>
      <c r="R13" s="78"/>
      <c r="S13" s="66" t="str">
        <f aca="false">IF(OR(T13="Preventivo",T13="Detectivo"),"Probabilidad",IF(T13="Correctivo","Impacto",""))</f>
        <v/>
      </c>
      <c r="T13" s="67"/>
      <c r="U13" s="67"/>
      <c r="V13" s="68" t="str">
        <f aca="false">IF(AND(T13="Preventivo",U13="Automático"),"50%",IF(AND(T13="Preventivo",U13="Manual"),"40%",IF(AND(T13="Detectivo",U13="Automático"),"40%",IF(AND(T13="Detectivo",U13="Manual"),"30%",IF(AND(T13="Correctivo",U13="Automático"),"35%",IF(AND(T13="Correctivo",U13="Manual"),"25%",""))))))</f>
        <v/>
      </c>
      <c r="W13" s="67"/>
      <c r="X13" s="67"/>
      <c r="Y13" s="67"/>
      <c r="Z13" s="69" t="str">
        <f aca="false">IFERROR(IF(AND(S12="Probabilidad",S13="Probabilidad"),(AB12-(+AB12*V13)),IF(AND(S12="Impacto",S13="Probabilidad"),(AB11-(+AB11*V13)),IF(S13="Impacto",AB12,""))),"")</f>
        <v/>
      </c>
      <c r="AA13" s="70" t="str">
        <f aca="false">IFERROR(IF(Z13="","",IF(Z13&lt;=0.2,"Muy Baja",IF(Z13&lt;=0.4,"Baja",IF(Z13&lt;=0.6,"Media",IF(Z13&lt;=0.8,"Alta","Muy Alta"))))),"")</f>
        <v/>
      </c>
      <c r="AB13" s="71" t="str">
        <f aca="false">+Z13</f>
        <v/>
      </c>
      <c r="AC13" s="70" t="str">
        <f aca="false">IFERROR(IF(AD13="","",IF(AD13&lt;=0.2,"Leve",IF(AD13&lt;=0.4,"Menor",IF(AD13&lt;=0.6,"Moderado",IF(AD13&lt;=0.8,"Mayor","Catastrófico"))))),"")</f>
        <v/>
      </c>
      <c r="AD13" s="71" t="str">
        <f aca="false">IFERROR(IF(AND(S12="Impacto",S13="Impacto"),(AD12-(+AD12*V13)),IF(AND(S12="Probabilidad",S13="Impacto"),(AD11-(+AD11*V13)),IF(S13="Probabilidad",AD12,""))),"")</f>
        <v/>
      </c>
      <c r="AE13" s="72" t="str">
        <f aca="false">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73"/>
      <c r="AG13" s="57"/>
      <c r="AH13" s="60"/>
      <c r="AI13" s="74"/>
      <c r="AJ13" s="74"/>
      <c r="AK13" s="57"/>
      <c r="AL13" s="60"/>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row>
    <row r="14" customFormat="false" ht="151.5" hidden="false" customHeight="true" outlineLevel="0" collapsed="false">
      <c r="A14" s="56"/>
      <c r="B14" s="57"/>
      <c r="C14" s="57"/>
      <c r="D14" s="77"/>
      <c r="E14" s="57"/>
      <c r="F14" s="59"/>
      <c r="G14" s="59"/>
      <c r="H14" s="57"/>
      <c r="I14" s="60"/>
      <c r="J14" s="61"/>
      <c r="K14" s="62"/>
      <c r="L14" s="63"/>
      <c r="M14" s="62" t="n">
        <f aca="false">IF(NOT(ISERROR(MATCH(L14,_xlfn.anchorarray(G25),0))),K27&amp;"Por favor no seleccionar los criterios de impacto",L14)</f>
        <v>0</v>
      </c>
      <c r="N14" s="61"/>
      <c r="O14" s="62"/>
      <c r="P14" s="64"/>
      <c r="Q14" s="56" t="n">
        <v>4</v>
      </c>
      <c r="R14" s="65"/>
      <c r="S14" s="66" t="str">
        <f aca="false">IF(OR(T14="Preventivo",T14="Detectivo"),"Probabilidad",IF(T14="Correctivo","Impacto",""))</f>
        <v/>
      </c>
      <c r="T14" s="67"/>
      <c r="U14" s="67"/>
      <c r="V14" s="68" t="str">
        <f aca="false">IF(AND(T14="Preventivo",U14="Automático"),"50%",IF(AND(T14="Preventivo",U14="Manual"),"40%",IF(AND(T14="Detectivo",U14="Automático"),"40%",IF(AND(T14="Detectivo",U14="Manual"),"30%",IF(AND(T14="Correctivo",U14="Automático"),"35%",IF(AND(T14="Correctivo",U14="Manual"),"25%",""))))))</f>
        <v/>
      </c>
      <c r="W14" s="67"/>
      <c r="X14" s="67"/>
      <c r="Y14" s="67"/>
      <c r="Z14" s="69" t="str">
        <f aca="false">IFERROR(IF(AND(S13="Probabilidad",S14="Probabilidad"),(AB13-(+AB13*V14)),IF(AND(S13="Impacto",S14="Probabilidad"),(AB12-(+AB12*V14)),IF(S14="Impacto",AB13,""))),"")</f>
        <v/>
      </c>
      <c r="AA14" s="70" t="str">
        <f aca="false">IFERROR(IF(Z14="","",IF(Z14&lt;=0.2,"Muy Baja",IF(Z14&lt;=0.4,"Baja",IF(Z14&lt;=0.6,"Media",IF(Z14&lt;=0.8,"Alta","Muy Alta"))))),"")</f>
        <v/>
      </c>
      <c r="AB14" s="71" t="str">
        <f aca="false">+Z14</f>
        <v/>
      </c>
      <c r="AC14" s="70" t="str">
        <f aca="false">IFERROR(IF(AD14="","",IF(AD14&lt;=0.2,"Leve",IF(AD14&lt;=0.4,"Menor",IF(AD14&lt;=0.6,"Moderado",IF(AD14&lt;=0.8,"Mayor","Catastrófico"))))),"")</f>
        <v/>
      </c>
      <c r="AD14" s="71" t="str">
        <f aca="false">IFERROR(IF(AND(S13="Impacto",S14="Impacto"),(AD13-(+AD13*V14)),IF(AND(S13="Probabilidad",S14="Impacto"),(AD12-(+AD12*V14)),IF(S14="Probabilidad",AD13,""))),"")</f>
        <v/>
      </c>
      <c r="AE14" s="72" t="str">
        <f aca="false">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73"/>
      <c r="AG14" s="57"/>
      <c r="AH14" s="60"/>
      <c r="AI14" s="74"/>
      <c r="AJ14" s="74"/>
      <c r="AK14" s="57"/>
      <c r="AL14" s="60"/>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row>
    <row r="15" customFormat="false" ht="151.5" hidden="false" customHeight="true" outlineLevel="0" collapsed="false">
      <c r="A15" s="56"/>
      <c r="B15" s="57"/>
      <c r="C15" s="57"/>
      <c r="D15" s="77"/>
      <c r="E15" s="57"/>
      <c r="F15" s="59"/>
      <c r="G15" s="59"/>
      <c r="H15" s="57"/>
      <c r="I15" s="60"/>
      <c r="J15" s="61"/>
      <c r="K15" s="62"/>
      <c r="L15" s="63"/>
      <c r="M15" s="62" t="n">
        <f aca="false">IF(NOT(ISERROR(MATCH(L15,_xlfn.anchorarray(G26),0))),K28&amp;"Por favor no seleccionar los criterios de impacto",L15)</f>
        <v>0</v>
      </c>
      <c r="N15" s="61"/>
      <c r="O15" s="62"/>
      <c r="P15" s="64"/>
      <c r="Q15" s="56" t="n">
        <v>5</v>
      </c>
      <c r="R15" s="65"/>
      <c r="S15" s="66" t="str">
        <f aca="false">IF(OR(T15="Preventivo",T15="Detectivo"),"Probabilidad",IF(T15="Correctivo","Impacto",""))</f>
        <v/>
      </c>
      <c r="T15" s="67"/>
      <c r="U15" s="67"/>
      <c r="V15" s="68" t="str">
        <f aca="false">IF(AND(T15="Preventivo",U15="Automático"),"50%",IF(AND(T15="Preventivo",U15="Manual"),"40%",IF(AND(T15="Detectivo",U15="Automático"),"40%",IF(AND(T15="Detectivo",U15="Manual"),"30%",IF(AND(T15="Correctivo",U15="Automático"),"35%",IF(AND(T15="Correctivo",U15="Manual"),"25%",""))))))</f>
        <v/>
      </c>
      <c r="W15" s="67"/>
      <c r="X15" s="67"/>
      <c r="Y15" s="67"/>
      <c r="Z15" s="69" t="str">
        <f aca="false">IFERROR(IF(AND(S14="Probabilidad",S15="Probabilidad"),(AB14-(+AB14*V15)),IF(AND(S14="Impacto",S15="Probabilidad"),(AB13-(+AB13*V15)),IF(S15="Impacto",AB14,""))),"")</f>
        <v/>
      </c>
      <c r="AA15" s="70" t="str">
        <f aca="false">IFERROR(IF(Z15="","",IF(Z15&lt;=0.2,"Muy Baja",IF(Z15&lt;=0.4,"Baja",IF(Z15&lt;=0.6,"Media",IF(Z15&lt;=0.8,"Alta","Muy Alta"))))),"")</f>
        <v/>
      </c>
      <c r="AB15" s="71" t="str">
        <f aca="false">+Z15</f>
        <v/>
      </c>
      <c r="AC15" s="70" t="str">
        <f aca="false">IFERROR(IF(AD15="","",IF(AD15&lt;=0.2,"Leve",IF(AD15&lt;=0.4,"Menor",IF(AD15&lt;=0.6,"Moderado",IF(AD15&lt;=0.8,"Mayor","Catastrófico"))))),"")</f>
        <v/>
      </c>
      <c r="AD15" s="71" t="str">
        <f aca="false">IFERROR(IF(AND(S14="Impacto",S15="Impacto"),(AD14-(+AD14*V15)),IF(AND(S14="Probabilidad",S15="Impacto"),(AD13-(+AD13*V15)),IF(S15="Probabilidad",AD14,""))),"")</f>
        <v/>
      </c>
      <c r="AE15" s="72" t="str">
        <f aca="false">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73"/>
      <c r="AG15" s="57"/>
      <c r="AH15" s="60"/>
      <c r="AI15" s="74"/>
      <c r="AJ15" s="74"/>
      <c r="AK15" s="57"/>
      <c r="AL15" s="60"/>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row>
    <row r="16" customFormat="false" ht="151.5" hidden="false" customHeight="true" outlineLevel="0" collapsed="false">
      <c r="A16" s="56"/>
      <c r="B16" s="57"/>
      <c r="C16" s="57"/>
      <c r="D16" s="79"/>
      <c r="E16" s="57"/>
      <c r="F16" s="59"/>
      <c r="G16" s="59"/>
      <c r="H16" s="57"/>
      <c r="I16" s="60"/>
      <c r="J16" s="61"/>
      <c r="K16" s="62"/>
      <c r="L16" s="63"/>
      <c r="M16" s="62" t="n">
        <f aca="false">IF(NOT(ISERROR(MATCH(L16,_xlfn.anchorarray(G27),0))),K29&amp;"Por favor no seleccionar los criterios de impacto",L16)</f>
        <v>0</v>
      </c>
      <c r="N16" s="61"/>
      <c r="O16" s="62"/>
      <c r="P16" s="64"/>
      <c r="Q16" s="56" t="n">
        <v>6</v>
      </c>
      <c r="R16" s="65"/>
      <c r="S16" s="66" t="str">
        <f aca="false">IF(OR(T16="Preventivo",T16="Detectivo"),"Probabilidad",IF(T16="Correctivo","Impacto",""))</f>
        <v/>
      </c>
      <c r="T16" s="67"/>
      <c r="U16" s="67"/>
      <c r="V16" s="68" t="str">
        <f aca="false">IF(AND(T16="Preventivo",U16="Automático"),"50%",IF(AND(T16="Preventivo",U16="Manual"),"40%",IF(AND(T16="Detectivo",U16="Automático"),"40%",IF(AND(T16="Detectivo",U16="Manual"),"30%",IF(AND(T16="Correctivo",U16="Automático"),"35%",IF(AND(T16="Correctivo",U16="Manual"),"25%",""))))))</f>
        <v/>
      </c>
      <c r="W16" s="67"/>
      <c r="X16" s="67"/>
      <c r="Y16" s="67"/>
      <c r="Z16" s="69" t="str">
        <f aca="false">IFERROR(IF(AND(S15="Probabilidad",S16="Probabilidad"),(AB15-(+AB15*V16)),IF(AND(S15="Impacto",S16="Probabilidad"),(AB14-(+AB14*V16)),IF(S16="Impacto",AB15,""))),"")</f>
        <v/>
      </c>
      <c r="AA16" s="70" t="str">
        <f aca="false">IFERROR(IF(Z16="","",IF(Z16&lt;=0.2,"Muy Baja",IF(Z16&lt;=0.4,"Baja",IF(Z16&lt;=0.6,"Media",IF(Z16&lt;=0.8,"Alta","Muy Alta"))))),"")</f>
        <v/>
      </c>
      <c r="AB16" s="71" t="str">
        <f aca="false">+Z16</f>
        <v/>
      </c>
      <c r="AC16" s="70" t="str">
        <f aca="false">IFERROR(IF(AD16="","",IF(AD16&lt;=0.2,"Leve",IF(AD16&lt;=0.4,"Menor",IF(AD16&lt;=0.6,"Moderado",IF(AD16&lt;=0.8,"Mayor","Catastrófico"))))),"")</f>
        <v/>
      </c>
      <c r="AD16" s="71" t="str">
        <f aca="false">IFERROR(IF(AND(S15="Impacto",S16="Impacto"),(AD15-(+AD15*V16)),IF(AND(S15="Probabilidad",S16="Impacto"),(AD14-(+AD14*V16)),IF(S16="Probabilidad",AD15,""))),"")</f>
        <v/>
      </c>
      <c r="AE16" s="72" t="str">
        <f aca="false">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73"/>
      <c r="AG16" s="57"/>
      <c r="AH16" s="60"/>
      <c r="AI16" s="74"/>
      <c r="AJ16" s="74"/>
      <c r="AK16" s="57"/>
      <c r="AL16" s="60"/>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row>
    <row r="17" customFormat="false" ht="151.5" hidden="false" customHeight="true" outlineLevel="0" collapsed="false">
      <c r="A17" s="56" t="n">
        <v>2</v>
      </c>
      <c r="B17" s="57" t="s">
        <v>105</v>
      </c>
      <c r="C17" s="57" t="s">
        <v>106</v>
      </c>
      <c r="D17" s="58" t="s">
        <v>123</v>
      </c>
      <c r="E17" s="57" t="s">
        <v>124</v>
      </c>
      <c r="F17" s="59" t="s">
        <v>125</v>
      </c>
      <c r="G17" s="59" t="s">
        <v>126</v>
      </c>
      <c r="H17" s="57" t="s">
        <v>111</v>
      </c>
      <c r="I17" s="60" t="n">
        <v>12</v>
      </c>
      <c r="J17" s="61" t="str">
        <f aca="false">IF(I17&lt;=0,"",IF(I17&lt;=2,"Muy Baja",IF(I17&lt;=24,"Baja",IF(I17&lt;=500,"Media",IF(I17&lt;=5000,"Alta","Muy Alta")))))</f>
        <v>Baja</v>
      </c>
      <c r="K17" s="62" t="n">
        <f aca="false">IF(J17="","",IF(J17="Muy Baja",0.2,IF(J17="Baja",0.4,IF(J17="Media",0.6,IF(J17="Alta",0.8,IF(J17="Muy Alta",1,))))))</f>
        <v>0.4</v>
      </c>
      <c r="L17" s="63" t="s">
        <v>112</v>
      </c>
      <c r="M17" s="62" t="str">
        <f aca="false">IF(NOT(ISERROR(MATCH(L17,'Tabla Impacto'!$B$221:$B$223,0))),'Tabla Impacto'!$F$223&amp;"Por favor no seleccionar los criterios de impacto(Afectación Económica o presupuestal y Pérdida Reputacional)",L17)</f>
        <v>     El riesgo afecta la imagen de alguna área de la organización</v>
      </c>
      <c r="N17" s="61" t="str">
        <f aca="false">IF(OR(M17='Tabla Impacto'!$C$11,M17='Tabla Impacto'!$D$11),"Leve",IF(OR(M17='Tabla Impacto'!$C$12,M17='Tabla Impacto'!$D$12),"Menor",IF(OR(M17='Tabla Impacto'!$C$13,M17='Tabla Impacto'!$D$13),"Moderado",IF(OR(M17='Tabla Impacto'!$C$14,M17='Tabla Impacto'!$D$14),"Mayor",IF(OR(M17='Tabla Impacto'!$C$15,M17='Tabla Impacto'!$D$15),"Catastrófico","")))))</f>
        <v>Leve</v>
      </c>
      <c r="O17" s="62" t="n">
        <f aca="false">IF(N17="","",IF(N17="Leve",0.2,IF(N17="Menor",0.4,IF(N17="Moderado",0.6,IF(N17="Mayor",0.8,IF(N17="Catastrófico",1,))))))</f>
        <v>0.2</v>
      </c>
      <c r="P17" s="64" t="str">
        <f aca="false">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Bajo</v>
      </c>
      <c r="Q17" s="56" t="n">
        <v>1</v>
      </c>
      <c r="R17" s="65" t="s">
        <v>127</v>
      </c>
      <c r="S17" s="66" t="str">
        <f aca="false">IF(OR(T17="Preventivo",T17="Detectivo"),"Probabilidad",IF(T17="Correctivo","Impacto",""))</f>
        <v>Probabilidad</v>
      </c>
      <c r="T17" s="67" t="s">
        <v>114</v>
      </c>
      <c r="U17" s="67" t="s">
        <v>115</v>
      </c>
      <c r="V17" s="68" t="str">
        <f aca="false">IF(AND(T17="Preventivo",U17="Automático"),"50%",IF(AND(T17="Preventivo",U17="Manual"),"40%",IF(AND(T17="Detectivo",U17="Automático"),"40%",IF(AND(T17="Detectivo",U17="Manual"),"30%",IF(AND(T17="Correctivo",U17="Automático"),"35%",IF(AND(T17="Correctivo",U17="Manual"),"25%",""))))))</f>
        <v>40%</v>
      </c>
      <c r="W17" s="67" t="s">
        <v>116</v>
      </c>
      <c r="X17" s="67" t="s">
        <v>122</v>
      </c>
      <c r="Y17" s="67" t="s">
        <v>118</v>
      </c>
      <c r="Z17" s="69" t="n">
        <f aca="false">IFERROR(IF(S17="Probabilidad",(K17-(+K17*V17)),IF(S17="Impacto",K17,"")),"")</f>
        <v>0.24</v>
      </c>
      <c r="AA17" s="70" t="str">
        <f aca="false">IFERROR(IF(Z17="","",IF(Z17&lt;=0.2,"Muy Baja",IF(Z17&lt;=0.4,"Baja",IF(Z17&lt;=0.6,"Media",IF(Z17&lt;=0.8,"Alta","Muy Alta"))))),"")</f>
        <v>Baja</v>
      </c>
      <c r="AB17" s="71" t="n">
        <f aca="false">+Z17</f>
        <v>0.24</v>
      </c>
      <c r="AC17" s="70" t="str">
        <f aca="false">IFERROR(IF(AD17="","",IF(AD17&lt;=0.2,"Leve",IF(AD17&lt;=0.4,"Menor",IF(AD17&lt;=0.6,"Moderado",IF(AD17&lt;=0.8,"Mayor","Catastrófico"))))),"")</f>
        <v>Leve</v>
      </c>
      <c r="AD17" s="71" t="n">
        <f aca="false">IFERROR(IF(S17="Impacto",(O17-(+O17*V17)),IF(S17="Probabilidad",O17,"")),"")</f>
        <v>0.2</v>
      </c>
      <c r="AE17" s="72" t="str">
        <f aca="false">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Bajo</v>
      </c>
      <c r="AF17" s="73" t="s">
        <v>119</v>
      </c>
      <c r="AG17" s="57"/>
      <c r="AH17" s="60"/>
      <c r="AI17" s="74"/>
      <c r="AJ17" s="74"/>
      <c r="AK17" s="57"/>
      <c r="AL17" s="60"/>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row>
    <row r="18" customFormat="false" ht="151.5" hidden="false" customHeight="true" outlineLevel="0" collapsed="false">
      <c r="A18" s="56"/>
      <c r="B18" s="57"/>
      <c r="C18" s="57"/>
      <c r="D18" s="77"/>
      <c r="E18" s="57"/>
      <c r="F18" s="59"/>
      <c r="G18" s="59"/>
      <c r="H18" s="57"/>
      <c r="I18" s="60"/>
      <c r="J18" s="61"/>
      <c r="K18" s="62"/>
      <c r="L18" s="63"/>
      <c r="M18" s="62" t="n">
        <f aca="false">IF(NOT(ISERROR(MATCH(L18,_xlfn.anchorarray(G29),0))),K31&amp;"Por favor no seleccionar los criterios de impacto",L18)</f>
        <v>0</v>
      </c>
      <c r="N18" s="61"/>
      <c r="O18" s="62"/>
      <c r="P18" s="64"/>
      <c r="Q18" s="56" t="n">
        <v>2</v>
      </c>
      <c r="R18" s="65"/>
      <c r="S18" s="66" t="str">
        <f aca="false">IF(OR(T18="Preventivo",T18="Detectivo"),"Probabilidad",IF(T18="Correctivo","Impacto",""))</f>
        <v/>
      </c>
      <c r="T18" s="67"/>
      <c r="U18" s="67"/>
      <c r="V18" s="68" t="str">
        <f aca="false">IF(AND(T18="Preventivo",U18="Automático"),"50%",IF(AND(T18="Preventivo",U18="Manual"),"40%",IF(AND(T18="Detectivo",U18="Automático"),"40%",IF(AND(T18="Detectivo",U18="Manual"),"30%",IF(AND(T18="Correctivo",U18="Automático"),"35%",IF(AND(T18="Correctivo",U18="Manual"),"25%",""))))))</f>
        <v/>
      </c>
      <c r="W18" s="67"/>
      <c r="X18" s="67"/>
      <c r="Y18" s="67"/>
      <c r="Z18" s="69" t="str">
        <f aca="false">IFERROR(IF(AND(S17="Probabilidad",S18="Probabilidad"),(AB17-(+AB17*V18)),IF(S18="Probabilidad",(K17-(+K17*V18)),IF(S18="Impacto",AB17,""))),"")</f>
        <v/>
      </c>
      <c r="AA18" s="70" t="str">
        <f aca="false">IFERROR(IF(Z18="","",IF(Z18&lt;=0.2,"Muy Baja",IF(Z18&lt;=0.4,"Baja",IF(Z18&lt;=0.6,"Media",IF(Z18&lt;=0.8,"Alta","Muy Alta"))))),"")</f>
        <v/>
      </c>
      <c r="AB18" s="71" t="str">
        <f aca="false">+Z18</f>
        <v/>
      </c>
      <c r="AC18" s="70" t="str">
        <f aca="false">IFERROR(IF(AD18="","",IF(AD18&lt;=0.2,"Leve",IF(AD18&lt;=0.4,"Menor",IF(AD18&lt;=0.6,"Moderado",IF(AD18&lt;=0.8,"Mayor","Catastrófico"))))),"")</f>
        <v/>
      </c>
      <c r="AD18" s="71" t="str">
        <f aca="false">IFERROR(IF(AND(S17="Impacto",S18="Impacto"),(AD17-(+AD17*V18)),IF(S18="Impacto",(O17-(+O17*V18)),IF(S18="Probabilidad",AD17,""))),"")</f>
        <v/>
      </c>
      <c r="AE18" s="72" t="str">
        <f aca="false">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73"/>
      <c r="AG18" s="57"/>
      <c r="AH18" s="60"/>
      <c r="AI18" s="74"/>
      <c r="AJ18" s="74"/>
      <c r="AK18" s="57"/>
      <c r="AL18" s="60"/>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row>
    <row r="19" customFormat="false" ht="151.5" hidden="false" customHeight="true" outlineLevel="0" collapsed="false">
      <c r="A19" s="56"/>
      <c r="B19" s="57"/>
      <c r="C19" s="57"/>
      <c r="D19" s="77"/>
      <c r="E19" s="57"/>
      <c r="F19" s="59"/>
      <c r="G19" s="59"/>
      <c r="H19" s="57"/>
      <c r="I19" s="60"/>
      <c r="J19" s="61"/>
      <c r="K19" s="62"/>
      <c r="L19" s="63"/>
      <c r="M19" s="62" t="n">
        <f aca="false">IF(NOT(ISERROR(MATCH(L19,_xlfn.anchorarray(G30),0))),K32&amp;"Por favor no seleccionar los criterios de impacto",L19)</f>
        <v>0</v>
      </c>
      <c r="N19" s="61"/>
      <c r="O19" s="62"/>
      <c r="P19" s="64"/>
      <c r="Q19" s="56" t="n">
        <v>3</v>
      </c>
      <c r="R19" s="80"/>
      <c r="S19" s="66" t="str">
        <f aca="false">IF(OR(T19="Preventivo",T19="Detectivo"),"Probabilidad",IF(T19="Correctivo","Impacto",""))</f>
        <v/>
      </c>
      <c r="T19" s="67"/>
      <c r="U19" s="67"/>
      <c r="V19" s="68" t="str">
        <f aca="false">IF(AND(T19="Preventivo",U19="Automático"),"50%",IF(AND(T19="Preventivo",U19="Manual"),"40%",IF(AND(T19="Detectivo",U19="Automático"),"40%",IF(AND(T19="Detectivo",U19="Manual"),"30%",IF(AND(T19="Correctivo",U19="Automático"),"35%",IF(AND(T19="Correctivo",U19="Manual"),"25%",""))))))</f>
        <v/>
      </c>
      <c r="W19" s="67"/>
      <c r="X19" s="67"/>
      <c r="Y19" s="67"/>
      <c r="Z19" s="69" t="str">
        <f aca="false">IFERROR(IF(AND(S18="Probabilidad",S19="Probabilidad"),(AB18-(+AB18*V19)),IF(AND(S18="Impacto",S19="Probabilidad"),(AB17-(+AB17*V19)),IF(S19="Impacto",AB18,""))),"")</f>
        <v/>
      </c>
      <c r="AA19" s="70" t="str">
        <f aca="false">IFERROR(IF(Z19="","",IF(Z19&lt;=0.2,"Muy Baja",IF(Z19&lt;=0.4,"Baja",IF(Z19&lt;=0.6,"Media",IF(Z19&lt;=0.8,"Alta","Muy Alta"))))),"")</f>
        <v/>
      </c>
      <c r="AB19" s="71" t="str">
        <f aca="false">+Z19</f>
        <v/>
      </c>
      <c r="AC19" s="70" t="str">
        <f aca="false">IFERROR(IF(AD19="","",IF(AD19&lt;=0.2,"Leve",IF(AD19&lt;=0.4,"Menor",IF(AD19&lt;=0.6,"Moderado",IF(AD19&lt;=0.8,"Mayor","Catastrófico"))))),"")</f>
        <v/>
      </c>
      <c r="AD19" s="71" t="str">
        <f aca="false">IFERROR(IF(AND(S18="Impacto",S19="Impacto"),(AD18-(+AD18*V19)),IF(AND(S18="Probabilidad",S19="Impacto"),(AD17-(+AD17*V19)),IF(S19="Probabilidad",AD18,""))),"")</f>
        <v/>
      </c>
      <c r="AE19" s="72" t="str">
        <f aca="false">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73"/>
      <c r="AG19" s="57"/>
      <c r="AH19" s="60"/>
      <c r="AI19" s="74"/>
      <c r="AJ19" s="74"/>
      <c r="AK19" s="57"/>
      <c r="AL19" s="60"/>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row>
    <row r="20" customFormat="false" ht="151.5" hidden="false" customHeight="true" outlineLevel="0" collapsed="false">
      <c r="A20" s="56"/>
      <c r="B20" s="57"/>
      <c r="C20" s="57"/>
      <c r="D20" s="77"/>
      <c r="E20" s="57"/>
      <c r="F20" s="59"/>
      <c r="G20" s="59"/>
      <c r="H20" s="57"/>
      <c r="I20" s="60"/>
      <c r="J20" s="61"/>
      <c r="K20" s="62"/>
      <c r="L20" s="63"/>
      <c r="M20" s="62" t="n">
        <f aca="false">IF(NOT(ISERROR(MATCH(L20,_xlfn.anchorarray(G31),0))),K33&amp;"Por favor no seleccionar los criterios de impacto",L20)</f>
        <v>0</v>
      </c>
      <c r="N20" s="61"/>
      <c r="O20" s="62"/>
      <c r="P20" s="64"/>
      <c r="Q20" s="56" t="n">
        <v>4</v>
      </c>
      <c r="R20" s="65"/>
      <c r="S20" s="66" t="str">
        <f aca="false">IF(OR(T20="Preventivo",T20="Detectivo"),"Probabilidad",IF(T20="Correctivo","Impacto",""))</f>
        <v/>
      </c>
      <c r="T20" s="67"/>
      <c r="U20" s="67"/>
      <c r="V20" s="68" t="str">
        <f aca="false">IF(AND(T20="Preventivo",U20="Automático"),"50%",IF(AND(T20="Preventivo",U20="Manual"),"40%",IF(AND(T20="Detectivo",U20="Automático"),"40%",IF(AND(T20="Detectivo",U20="Manual"),"30%",IF(AND(T20="Correctivo",U20="Automático"),"35%",IF(AND(T20="Correctivo",U20="Manual"),"25%",""))))))</f>
        <v/>
      </c>
      <c r="W20" s="67"/>
      <c r="X20" s="67"/>
      <c r="Y20" s="67"/>
      <c r="Z20" s="69" t="str">
        <f aca="false">IFERROR(IF(AND(S19="Probabilidad",S20="Probabilidad"),(AB19-(+AB19*V20)),IF(AND(S19="Impacto",S20="Probabilidad"),(AB18-(+AB18*V20)),IF(S20="Impacto",AB19,""))),"")</f>
        <v/>
      </c>
      <c r="AA20" s="70" t="str">
        <f aca="false">IFERROR(IF(Z20="","",IF(Z20&lt;=0.2,"Muy Baja",IF(Z20&lt;=0.4,"Baja",IF(Z20&lt;=0.6,"Media",IF(Z20&lt;=0.8,"Alta","Muy Alta"))))),"")</f>
        <v/>
      </c>
      <c r="AB20" s="71" t="str">
        <f aca="false">+Z20</f>
        <v/>
      </c>
      <c r="AC20" s="70" t="str">
        <f aca="false">IFERROR(IF(AD20="","",IF(AD20&lt;=0.2,"Leve",IF(AD20&lt;=0.4,"Menor",IF(AD20&lt;=0.6,"Moderado",IF(AD20&lt;=0.8,"Mayor","Catastrófico"))))),"")</f>
        <v/>
      </c>
      <c r="AD20" s="71" t="str">
        <f aca="false">IFERROR(IF(AND(S19="Impacto",S20="Impacto"),(AD19-(+AD19*V20)),IF(AND(S19="Probabilidad",S20="Impacto"),(AD18-(+AD18*V20)),IF(S20="Probabilidad",AD19,""))),"")</f>
        <v/>
      </c>
      <c r="AE20" s="72" t="str">
        <f aca="false">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73"/>
      <c r="AG20" s="57"/>
      <c r="AH20" s="60"/>
      <c r="AI20" s="74"/>
      <c r="AJ20" s="74"/>
      <c r="AK20" s="57"/>
      <c r="AL20" s="60"/>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row>
    <row r="21" customFormat="false" ht="151.5" hidden="false" customHeight="true" outlineLevel="0" collapsed="false">
      <c r="A21" s="56"/>
      <c r="B21" s="57"/>
      <c r="C21" s="57"/>
      <c r="D21" s="77"/>
      <c r="E21" s="57"/>
      <c r="F21" s="59"/>
      <c r="G21" s="59"/>
      <c r="H21" s="57"/>
      <c r="I21" s="60"/>
      <c r="J21" s="61"/>
      <c r="K21" s="62"/>
      <c r="L21" s="63"/>
      <c r="M21" s="62" t="n">
        <f aca="false">IF(NOT(ISERROR(MATCH(L21,_xlfn.anchorarray(G32),0))),K34&amp;"Por favor no seleccionar los criterios de impacto",L21)</f>
        <v>0</v>
      </c>
      <c r="N21" s="61"/>
      <c r="O21" s="62"/>
      <c r="P21" s="64"/>
      <c r="Q21" s="56" t="n">
        <v>5</v>
      </c>
      <c r="R21" s="65"/>
      <c r="S21" s="66" t="str">
        <f aca="false">IF(OR(T21="Preventivo",T21="Detectivo"),"Probabilidad",IF(T21="Correctivo","Impacto",""))</f>
        <v/>
      </c>
      <c r="T21" s="67"/>
      <c r="U21" s="67"/>
      <c r="V21" s="68" t="str">
        <f aca="false">IF(AND(T21="Preventivo",U21="Automático"),"50%",IF(AND(T21="Preventivo",U21="Manual"),"40%",IF(AND(T21="Detectivo",U21="Automático"),"40%",IF(AND(T21="Detectivo",U21="Manual"),"30%",IF(AND(T21="Correctivo",U21="Automático"),"35%",IF(AND(T21="Correctivo",U21="Manual"),"25%",""))))))</f>
        <v/>
      </c>
      <c r="W21" s="67"/>
      <c r="X21" s="67"/>
      <c r="Y21" s="67"/>
      <c r="Z21" s="69" t="str">
        <f aca="false">IFERROR(IF(AND(S20="Probabilidad",S21="Probabilidad"),(AB20-(+AB20*V21)),IF(AND(S20="Impacto",S21="Probabilidad"),(AB19-(+AB19*V21)),IF(S21="Impacto",AB20,""))),"")</f>
        <v/>
      </c>
      <c r="AA21" s="70" t="str">
        <f aca="false">IFERROR(IF(Z21="","",IF(Z21&lt;=0.2,"Muy Baja",IF(Z21&lt;=0.4,"Baja",IF(Z21&lt;=0.6,"Media",IF(Z21&lt;=0.8,"Alta","Muy Alta"))))),"")</f>
        <v/>
      </c>
      <c r="AB21" s="71" t="str">
        <f aca="false">+Z21</f>
        <v/>
      </c>
      <c r="AC21" s="70" t="str">
        <f aca="false">IFERROR(IF(AD21="","",IF(AD21&lt;=0.2,"Leve",IF(AD21&lt;=0.4,"Menor",IF(AD21&lt;=0.6,"Moderado",IF(AD21&lt;=0.8,"Mayor","Catastrófico"))))),"")</f>
        <v/>
      </c>
      <c r="AD21" s="71" t="str">
        <f aca="false">IFERROR(IF(AND(S20="Impacto",S21="Impacto"),(AD20-(+AD20*V21)),IF(AND(S20="Probabilidad",S21="Impacto"),(AD19-(+AD19*V21)),IF(S21="Probabilidad",AD20,""))),"")</f>
        <v/>
      </c>
      <c r="AE21" s="72" t="str">
        <f aca="false">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73"/>
      <c r="AG21" s="57"/>
      <c r="AH21" s="60"/>
      <c r="AI21" s="74"/>
      <c r="AJ21" s="74"/>
      <c r="AK21" s="57"/>
      <c r="AL21" s="60"/>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row>
    <row r="22" customFormat="false" ht="151.5" hidden="false" customHeight="true" outlineLevel="0" collapsed="false">
      <c r="A22" s="56"/>
      <c r="B22" s="57"/>
      <c r="C22" s="57"/>
      <c r="D22" s="79"/>
      <c r="E22" s="57"/>
      <c r="F22" s="59"/>
      <c r="G22" s="59"/>
      <c r="H22" s="57"/>
      <c r="I22" s="60"/>
      <c r="J22" s="61"/>
      <c r="K22" s="62"/>
      <c r="L22" s="63"/>
      <c r="M22" s="62" t="n">
        <f aca="false">IF(NOT(ISERROR(MATCH(L22,_xlfn.anchorarray(G33),0))),K35&amp;"Por favor no seleccionar los criterios de impacto",L22)</f>
        <v>0</v>
      </c>
      <c r="N22" s="61"/>
      <c r="O22" s="62"/>
      <c r="P22" s="64"/>
      <c r="Q22" s="56" t="n">
        <v>6</v>
      </c>
      <c r="R22" s="65"/>
      <c r="S22" s="66" t="str">
        <f aca="false">IF(OR(T22="Preventivo",T22="Detectivo"),"Probabilidad",IF(T22="Correctivo","Impacto",""))</f>
        <v/>
      </c>
      <c r="T22" s="67"/>
      <c r="U22" s="67"/>
      <c r="V22" s="68" t="str">
        <f aca="false">IF(AND(T22="Preventivo",U22="Automático"),"50%",IF(AND(T22="Preventivo",U22="Manual"),"40%",IF(AND(T22="Detectivo",U22="Automático"),"40%",IF(AND(T22="Detectivo",U22="Manual"),"30%",IF(AND(T22="Correctivo",U22="Automático"),"35%",IF(AND(T22="Correctivo",U22="Manual"),"25%",""))))))</f>
        <v/>
      </c>
      <c r="W22" s="67"/>
      <c r="X22" s="67"/>
      <c r="Y22" s="67"/>
      <c r="Z22" s="69" t="str">
        <f aca="false">IFERROR(IF(AND(S21="Probabilidad",S22="Probabilidad"),(AB21-(+AB21*V22)),IF(AND(S21="Impacto",S22="Probabilidad"),(AB20-(+AB20*V22)),IF(S22="Impacto",AB21,""))),"")</f>
        <v/>
      </c>
      <c r="AA22" s="70" t="str">
        <f aca="false">IFERROR(IF(Z22="","",IF(Z22&lt;=0.2,"Muy Baja",IF(Z22&lt;=0.4,"Baja",IF(Z22&lt;=0.6,"Media",IF(Z22&lt;=0.8,"Alta","Muy Alta"))))),"")</f>
        <v/>
      </c>
      <c r="AB22" s="71" t="str">
        <f aca="false">+Z22</f>
        <v/>
      </c>
      <c r="AC22" s="70" t="str">
        <f aca="false">IFERROR(IF(AD22="","",IF(AD22&lt;=0.2,"Leve",IF(AD22&lt;=0.4,"Menor",IF(AD22&lt;=0.6,"Moderado",IF(AD22&lt;=0.8,"Mayor","Catastrófico"))))),"")</f>
        <v/>
      </c>
      <c r="AD22" s="71" t="str">
        <f aca="false">IFERROR(IF(AND(S21="Impacto",S22="Impacto"),(AD21-(+AD21*V22)),IF(AND(S21="Probabilidad",S22="Impacto"),(AD20-(+AD20*V22)),IF(S22="Probabilidad",AD21,""))),"")</f>
        <v/>
      </c>
      <c r="AE22" s="72" t="str">
        <f aca="false">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73"/>
      <c r="AG22" s="57"/>
      <c r="AH22" s="60"/>
      <c r="AI22" s="74"/>
      <c r="AJ22" s="74"/>
      <c r="AK22" s="57"/>
      <c r="AL22" s="60"/>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row>
    <row r="23" customFormat="false" ht="151.5" hidden="false" customHeight="true" outlineLevel="0" collapsed="false">
      <c r="A23" s="56" t="n">
        <v>3</v>
      </c>
      <c r="B23" s="57"/>
      <c r="C23" s="57"/>
      <c r="D23" s="58"/>
      <c r="E23" s="57"/>
      <c r="F23" s="59"/>
      <c r="G23" s="59"/>
      <c r="H23" s="57"/>
      <c r="I23" s="60"/>
      <c r="J23" s="61" t="str">
        <f aca="false">IF(I23&lt;=0,"",IF(I23&lt;=2,"Muy Baja",IF(I23&lt;=24,"Baja",IF(I23&lt;=500,"Media",IF(I23&lt;=5000,"Alta","Muy Alta")))))</f>
        <v/>
      </c>
      <c r="K23" s="62" t="str">
        <f aca="false">IF(J23="","",IF(J23="Muy Baja",0.2,IF(J23="Baja",0.4,IF(J23="Media",0.6,IF(J23="Alta",0.8,IF(J23="Muy Alta",1,))))))</f>
        <v/>
      </c>
      <c r="L23" s="63"/>
      <c r="M23" s="62" t="n">
        <f aca="false">IF(NOT(ISERROR(MATCH(L23,'Tabla Impacto'!$B$221:$B$223,0))),'Tabla Impacto'!$F$223&amp;"Por favor no seleccionar los criterios de impacto(Afectación Económica o presupuestal y Pérdida Reputacional)",L23)</f>
        <v>0</v>
      </c>
      <c r="N23" s="61" t="str">
        <f aca="false">IF(OR(M23='Tabla Impacto'!$C$11,M23='Tabla Impacto'!$D$11),"Leve",IF(OR(M23='Tabla Impacto'!$C$12,M23='Tabla Impacto'!$D$12),"Menor",IF(OR(M23='Tabla Impacto'!$C$13,M23='Tabla Impacto'!$D$13),"Moderado",IF(OR(M23='Tabla Impacto'!$C$14,M23='Tabla Impacto'!$D$14),"Mayor",IF(OR(M23='Tabla Impacto'!$C$15,M23='Tabla Impacto'!$D$15),"Catastrófico","")))))</f>
        <v/>
      </c>
      <c r="O23" s="62" t="str">
        <f aca="false">IF(N23="","",IF(N23="Leve",0.2,IF(N23="Menor",0.4,IF(N23="Moderado",0.6,IF(N23="Mayor",0.8,IF(N23="Catastrófico",1,))))))</f>
        <v/>
      </c>
      <c r="P23" s="64" t="str">
        <f aca="false">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
      </c>
      <c r="Q23" s="56" t="n">
        <v>1</v>
      </c>
      <c r="R23" s="65"/>
      <c r="S23" s="66" t="str">
        <f aca="false">IF(OR(T23="Preventivo",T23="Detectivo"),"Probabilidad",IF(T23="Correctivo","Impacto",""))</f>
        <v/>
      </c>
      <c r="T23" s="67"/>
      <c r="U23" s="67"/>
      <c r="V23" s="68" t="str">
        <f aca="false">IF(AND(T23="Preventivo",U23="Automático"),"50%",IF(AND(T23="Preventivo",U23="Manual"),"40%",IF(AND(T23="Detectivo",U23="Automático"),"40%",IF(AND(T23="Detectivo",U23="Manual"),"30%",IF(AND(T23="Correctivo",U23="Automático"),"35%",IF(AND(T23="Correctivo",U23="Manual"),"25%",""))))))</f>
        <v/>
      </c>
      <c r="W23" s="67"/>
      <c r="X23" s="67"/>
      <c r="Y23" s="67"/>
      <c r="Z23" s="69" t="str">
        <f aca="false">IFERROR(IF(S23="Probabilidad",(K23-(+K23*V23)),IF(S23="Impacto",K23,"")),"")</f>
        <v/>
      </c>
      <c r="AA23" s="70" t="str">
        <f aca="false">IFERROR(IF(Z23="","",IF(Z23&lt;=0.2,"Muy Baja",IF(Z23&lt;=0.4,"Baja",IF(Z23&lt;=0.6,"Media",IF(Z23&lt;=0.8,"Alta","Muy Alta"))))),"")</f>
        <v/>
      </c>
      <c r="AB23" s="71" t="str">
        <f aca="false">+Z23</f>
        <v/>
      </c>
      <c r="AC23" s="70" t="str">
        <f aca="false">IFERROR(IF(AD23="","",IF(AD23&lt;=0.2,"Leve",IF(AD23&lt;=0.4,"Menor",IF(AD23&lt;=0.6,"Moderado",IF(AD23&lt;=0.8,"Mayor","Catastrófico"))))),"")</f>
        <v/>
      </c>
      <c r="AD23" s="71" t="str">
        <f aca="false">IFERROR(IF(S23="Impacto",(O23-(+O23*V23)),IF(S23="Probabilidad",O23,"")),"")</f>
        <v/>
      </c>
      <c r="AE23" s="72" t="str">
        <f aca="false">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73"/>
      <c r="AG23" s="57"/>
      <c r="AH23" s="60"/>
      <c r="AI23" s="74"/>
      <c r="AJ23" s="74"/>
      <c r="AK23" s="57"/>
      <c r="AL23" s="60"/>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row>
    <row r="24" customFormat="false" ht="151.5" hidden="false" customHeight="true" outlineLevel="0" collapsed="false">
      <c r="A24" s="56"/>
      <c r="B24" s="57"/>
      <c r="C24" s="57"/>
      <c r="D24" s="77"/>
      <c r="E24" s="57"/>
      <c r="F24" s="59"/>
      <c r="G24" s="59"/>
      <c r="H24" s="57"/>
      <c r="I24" s="60"/>
      <c r="J24" s="61"/>
      <c r="K24" s="62"/>
      <c r="L24" s="63"/>
      <c r="M24" s="62" t="n">
        <f aca="false">IF(NOT(ISERROR(MATCH(L24,_xlfn.anchorarray(G35),0))),K37&amp;"Por favor no seleccionar los criterios de impacto",L24)</f>
        <v>0</v>
      </c>
      <c r="N24" s="61"/>
      <c r="O24" s="62"/>
      <c r="P24" s="64"/>
      <c r="Q24" s="56" t="n">
        <v>2</v>
      </c>
      <c r="R24" s="65"/>
      <c r="S24" s="66" t="str">
        <f aca="false">IF(OR(T24="Preventivo",T24="Detectivo"),"Probabilidad",IF(T24="Correctivo","Impacto",""))</f>
        <v/>
      </c>
      <c r="T24" s="67"/>
      <c r="U24" s="67"/>
      <c r="V24" s="68" t="str">
        <f aca="false">IF(AND(T24="Preventivo",U24="Automático"),"50%",IF(AND(T24="Preventivo",U24="Manual"),"40%",IF(AND(T24="Detectivo",U24="Automático"),"40%",IF(AND(T24="Detectivo",U24="Manual"),"30%",IF(AND(T24="Correctivo",U24="Automático"),"35%",IF(AND(T24="Correctivo",U24="Manual"),"25%",""))))))</f>
        <v/>
      </c>
      <c r="W24" s="67"/>
      <c r="X24" s="67"/>
      <c r="Y24" s="67"/>
      <c r="Z24" s="81" t="str">
        <f aca="false">IFERROR(IF(AND(S23="Probabilidad",S24="Probabilidad"),(AB23-(+AB23*V24)),IF(S24="Probabilidad",(K23-(+K23*V24)),IF(S24="Impacto",AB23,""))),"")</f>
        <v/>
      </c>
      <c r="AA24" s="70" t="str">
        <f aca="false">IFERROR(IF(Z24="","",IF(Z24&lt;=0.2,"Muy Baja",IF(Z24&lt;=0.4,"Baja",IF(Z24&lt;=0.6,"Media",IF(Z24&lt;=0.8,"Alta","Muy Alta"))))),"")</f>
        <v/>
      </c>
      <c r="AB24" s="71" t="str">
        <f aca="false">+Z24</f>
        <v/>
      </c>
      <c r="AC24" s="70" t="str">
        <f aca="false">IFERROR(IF(AD24="","",IF(AD24&lt;=0.2,"Leve",IF(AD24&lt;=0.4,"Menor",IF(AD24&lt;=0.6,"Moderado",IF(AD24&lt;=0.8,"Mayor","Catastrófico"))))),"")</f>
        <v/>
      </c>
      <c r="AD24" s="71" t="str">
        <f aca="false">IFERROR(IF(AND(S23="Impacto",S24="Impacto"),(AD23-(+AD23*V24)),IF(S24="Impacto",(O23-(+O23*V24)),IF(S24="Probabilidad",AD23,""))),"")</f>
        <v/>
      </c>
      <c r="AE24" s="72" t="str">
        <f aca="false">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73"/>
      <c r="AG24" s="57"/>
      <c r="AH24" s="60"/>
      <c r="AI24" s="74"/>
      <c r="AJ24" s="74"/>
      <c r="AK24" s="57"/>
      <c r="AL24" s="60"/>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row>
    <row r="25" customFormat="false" ht="151.5" hidden="false" customHeight="true" outlineLevel="0" collapsed="false">
      <c r="A25" s="56"/>
      <c r="B25" s="57"/>
      <c r="C25" s="57"/>
      <c r="D25" s="77"/>
      <c r="E25" s="57"/>
      <c r="F25" s="59"/>
      <c r="G25" s="59"/>
      <c r="H25" s="57"/>
      <c r="I25" s="60"/>
      <c r="J25" s="61"/>
      <c r="K25" s="62"/>
      <c r="L25" s="63"/>
      <c r="M25" s="62" t="n">
        <f aca="false">IF(NOT(ISERROR(MATCH(L25,_xlfn.anchorarray(G36),0))),K38&amp;"Por favor no seleccionar los criterios de impacto",L25)</f>
        <v>0</v>
      </c>
      <c r="N25" s="61"/>
      <c r="O25" s="62"/>
      <c r="P25" s="64"/>
      <c r="Q25" s="56" t="n">
        <v>3</v>
      </c>
      <c r="R25" s="80"/>
      <c r="S25" s="66" t="str">
        <f aca="false">IF(OR(T25="Preventivo",T25="Detectivo"),"Probabilidad",IF(T25="Correctivo","Impacto",""))</f>
        <v/>
      </c>
      <c r="T25" s="67"/>
      <c r="U25" s="67"/>
      <c r="V25" s="68" t="str">
        <f aca="false">IF(AND(T25="Preventivo",U25="Automático"),"50%",IF(AND(T25="Preventivo",U25="Manual"),"40%",IF(AND(T25="Detectivo",U25="Automático"),"40%",IF(AND(T25="Detectivo",U25="Manual"),"30%",IF(AND(T25="Correctivo",U25="Automático"),"35%",IF(AND(T25="Correctivo",U25="Manual"),"25%",""))))))</f>
        <v/>
      </c>
      <c r="W25" s="67"/>
      <c r="X25" s="67"/>
      <c r="Y25" s="67"/>
      <c r="Z25" s="69" t="str">
        <f aca="false">IFERROR(IF(AND(S24="Probabilidad",S25="Probabilidad"),(AB24-(+AB24*V25)),IF(AND(S24="Impacto",S25="Probabilidad"),(AB23-(+AB23*V25)),IF(S25="Impacto",AB24,""))),"")</f>
        <v/>
      </c>
      <c r="AA25" s="70" t="str">
        <f aca="false">IFERROR(IF(Z25="","",IF(Z25&lt;=0.2,"Muy Baja",IF(Z25&lt;=0.4,"Baja",IF(Z25&lt;=0.6,"Media",IF(Z25&lt;=0.8,"Alta","Muy Alta"))))),"")</f>
        <v/>
      </c>
      <c r="AB25" s="71" t="str">
        <f aca="false">+Z25</f>
        <v/>
      </c>
      <c r="AC25" s="70" t="str">
        <f aca="false">IFERROR(IF(AD25="","",IF(AD25&lt;=0.2,"Leve",IF(AD25&lt;=0.4,"Menor",IF(AD25&lt;=0.6,"Moderado",IF(AD25&lt;=0.8,"Mayor","Catastrófico"))))),"")</f>
        <v/>
      </c>
      <c r="AD25" s="71" t="str">
        <f aca="false">IFERROR(IF(AND(S24="Impacto",S25="Impacto"),(AD24-(+AD24*V25)),IF(AND(S24="Probabilidad",S25="Impacto"),(AD23-(+AD23*V25)),IF(S25="Probabilidad",AD24,""))),"")</f>
        <v/>
      </c>
      <c r="AE25" s="72" t="str">
        <f aca="false">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73"/>
      <c r="AG25" s="57"/>
      <c r="AH25" s="60"/>
      <c r="AI25" s="74"/>
      <c r="AJ25" s="74"/>
      <c r="AK25" s="57"/>
      <c r="AL25" s="60"/>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row>
    <row r="26" customFormat="false" ht="151.5" hidden="false" customHeight="true" outlineLevel="0" collapsed="false">
      <c r="A26" s="56"/>
      <c r="B26" s="57"/>
      <c r="C26" s="57"/>
      <c r="D26" s="77"/>
      <c r="E26" s="57"/>
      <c r="F26" s="59"/>
      <c r="G26" s="59"/>
      <c r="H26" s="57"/>
      <c r="I26" s="60"/>
      <c r="J26" s="61"/>
      <c r="K26" s="62"/>
      <c r="L26" s="63"/>
      <c r="M26" s="62" t="n">
        <f aca="false">IF(NOT(ISERROR(MATCH(L26,_xlfn.anchorarray(G37),0))),K39&amp;"Por favor no seleccionar los criterios de impacto",L26)</f>
        <v>0</v>
      </c>
      <c r="N26" s="61"/>
      <c r="O26" s="62"/>
      <c r="P26" s="64"/>
      <c r="Q26" s="56" t="n">
        <v>4</v>
      </c>
      <c r="R26" s="65"/>
      <c r="S26" s="66" t="str">
        <f aca="false">IF(OR(T26="Preventivo",T26="Detectivo"),"Probabilidad",IF(T26="Correctivo","Impacto",""))</f>
        <v/>
      </c>
      <c r="T26" s="67"/>
      <c r="U26" s="67"/>
      <c r="V26" s="68" t="str">
        <f aca="false">IF(AND(T26="Preventivo",U26="Automático"),"50%",IF(AND(T26="Preventivo",U26="Manual"),"40%",IF(AND(T26="Detectivo",U26="Automático"),"40%",IF(AND(T26="Detectivo",U26="Manual"),"30%",IF(AND(T26="Correctivo",U26="Automático"),"35%",IF(AND(T26="Correctivo",U26="Manual"),"25%",""))))))</f>
        <v/>
      </c>
      <c r="W26" s="67"/>
      <c r="X26" s="67"/>
      <c r="Y26" s="67"/>
      <c r="Z26" s="69" t="str">
        <f aca="false">IFERROR(IF(AND(S25="Probabilidad",S26="Probabilidad"),(AB25-(+AB25*V26)),IF(AND(S25="Impacto",S26="Probabilidad"),(AB24-(+AB24*V26)),IF(S26="Impacto",AB25,""))),"")</f>
        <v/>
      </c>
      <c r="AA26" s="70" t="str">
        <f aca="false">IFERROR(IF(Z26="","",IF(Z26&lt;=0.2,"Muy Baja",IF(Z26&lt;=0.4,"Baja",IF(Z26&lt;=0.6,"Media",IF(Z26&lt;=0.8,"Alta","Muy Alta"))))),"")</f>
        <v/>
      </c>
      <c r="AB26" s="71" t="str">
        <f aca="false">+Z26</f>
        <v/>
      </c>
      <c r="AC26" s="70" t="str">
        <f aca="false">IFERROR(IF(AD26="","",IF(AD26&lt;=0.2,"Leve",IF(AD26&lt;=0.4,"Menor",IF(AD26&lt;=0.6,"Moderado",IF(AD26&lt;=0.8,"Mayor","Catastrófico"))))),"")</f>
        <v/>
      </c>
      <c r="AD26" s="71" t="str">
        <f aca="false">IFERROR(IF(AND(S25="Impacto",S26="Impacto"),(AD25-(+AD25*V26)),IF(AND(S25="Probabilidad",S26="Impacto"),(AD24-(+AD24*V26)),IF(S26="Probabilidad",AD25,""))),"")</f>
        <v/>
      </c>
      <c r="AE26" s="72" t="str">
        <f aca="false">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73"/>
      <c r="AG26" s="57"/>
      <c r="AH26" s="60"/>
      <c r="AI26" s="74"/>
      <c r="AJ26" s="74"/>
      <c r="AK26" s="57"/>
      <c r="AL26" s="60"/>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row>
    <row r="27" customFormat="false" ht="151.5" hidden="false" customHeight="true" outlineLevel="0" collapsed="false">
      <c r="A27" s="56"/>
      <c r="B27" s="57"/>
      <c r="C27" s="57"/>
      <c r="D27" s="77"/>
      <c r="E27" s="57"/>
      <c r="F27" s="59"/>
      <c r="G27" s="59"/>
      <c r="H27" s="57"/>
      <c r="I27" s="60"/>
      <c r="J27" s="61"/>
      <c r="K27" s="62"/>
      <c r="L27" s="63"/>
      <c r="M27" s="62" t="n">
        <f aca="false">IF(NOT(ISERROR(MATCH(L27,_xlfn.anchorarray(G38),0))),K40&amp;"Por favor no seleccionar los criterios de impacto",L27)</f>
        <v>0</v>
      </c>
      <c r="N27" s="61"/>
      <c r="O27" s="62"/>
      <c r="P27" s="64"/>
      <c r="Q27" s="56" t="n">
        <v>5</v>
      </c>
      <c r="R27" s="65"/>
      <c r="S27" s="66" t="str">
        <f aca="false">IF(OR(T27="Preventivo",T27="Detectivo"),"Probabilidad",IF(T27="Correctivo","Impacto",""))</f>
        <v/>
      </c>
      <c r="T27" s="67"/>
      <c r="U27" s="67"/>
      <c r="V27" s="68" t="str">
        <f aca="false">IF(AND(T27="Preventivo",U27="Automático"),"50%",IF(AND(T27="Preventivo",U27="Manual"),"40%",IF(AND(T27="Detectivo",U27="Automático"),"40%",IF(AND(T27="Detectivo",U27="Manual"),"30%",IF(AND(T27="Correctivo",U27="Automático"),"35%",IF(AND(T27="Correctivo",U27="Manual"),"25%",""))))))</f>
        <v/>
      </c>
      <c r="W27" s="67"/>
      <c r="X27" s="67"/>
      <c r="Y27" s="67"/>
      <c r="Z27" s="69" t="str">
        <f aca="false">IFERROR(IF(AND(S26="Probabilidad",S27="Probabilidad"),(AB26-(+AB26*V27)),IF(AND(S26="Impacto",S27="Probabilidad"),(AB25-(+AB25*V27)),IF(S27="Impacto",AB26,""))),"")</f>
        <v/>
      </c>
      <c r="AA27" s="70" t="str">
        <f aca="false">IFERROR(IF(Z27="","",IF(Z27&lt;=0.2,"Muy Baja",IF(Z27&lt;=0.4,"Baja",IF(Z27&lt;=0.6,"Media",IF(Z27&lt;=0.8,"Alta","Muy Alta"))))),"")</f>
        <v/>
      </c>
      <c r="AB27" s="71" t="str">
        <f aca="false">+Z27</f>
        <v/>
      </c>
      <c r="AC27" s="70" t="str">
        <f aca="false">IFERROR(IF(AD27="","",IF(AD27&lt;=0.2,"Leve",IF(AD27&lt;=0.4,"Menor",IF(AD27&lt;=0.6,"Moderado",IF(AD27&lt;=0.8,"Mayor","Catastrófico"))))),"")</f>
        <v/>
      </c>
      <c r="AD27" s="71" t="str">
        <f aca="false">IFERROR(IF(AND(S26="Impacto",S27="Impacto"),(AD26-(+AD26*V27)),IF(AND(S26="Probabilidad",S27="Impacto"),(AD25-(+AD25*V27)),IF(S27="Probabilidad",AD26,""))),"")</f>
        <v/>
      </c>
      <c r="AE27" s="72" t="str">
        <f aca="false">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73"/>
      <c r="AG27" s="57"/>
      <c r="AH27" s="60"/>
      <c r="AI27" s="74"/>
      <c r="AJ27" s="74"/>
      <c r="AK27" s="57"/>
      <c r="AL27" s="60"/>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row>
    <row r="28" customFormat="false" ht="151.5" hidden="false" customHeight="true" outlineLevel="0" collapsed="false">
      <c r="A28" s="56"/>
      <c r="B28" s="57"/>
      <c r="C28" s="57"/>
      <c r="D28" s="79"/>
      <c r="E28" s="57"/>
      <c r="F28" s="59"/>
      <c r="G28" s="59"/>
      <c r="H28" s="57"/>
      <c r="I28" s="60"/>
      <c r="J28" s="61"/>
      <c r="K28" s="62"/>
      <c r="L28" s="63"/>
      <c r="M28" s="62" t="n">
        <f aca="false">IF(NOT(ISERROR(MATCH(L28,_xlfn.anchorarray(G39),0))),K41&amp;"Por favor no seleccionar los criterios de impacto",L28)</f>
        <v>0</v>
      </c>
      <c r="N28" s="61"/>
      <c r="O28" s="62"/>
      <c r="P28" s="64"/>
      <c r="Q28" s="56" t="n">
        <v>6</v>
      </c>
      <c r="R28" s="65"/>
      <c r="S28" s="66" t="str">
        <f aca="false">IF(OR(T28="Preventivo",T28="Detectivo"),"Probabilidad",IF(T28="Correctivo","Impacto",""))</f>
        <v/>
      </c>
      <c r="T28" s="67"/>
      <c r="U28" s="67"/>
      <c r="V28" s="68" t="str">
        <f aca="false">IF(AND(T28="Preventivo",U28="Automático"),"50%",IF(AND(T28="Preventivo",U28="Manual"),"40%",IF(AND(T28="Detectivo",U28="Automático"),"40%",IF(AND(T28="Detectivo",U28="Manual"),"30%",IF(AND(T28="Correctivo",U28="Automático"),"35%",IF(AND(T28="Correctivo",U28="Manual"),"25%",""))))))</f>
        <v/>
      </c>
      <c r="W28" s="67"/>
      <c r="X28" s="67"/>
      <c r="Y28" s="67"/>
      <c r="Z28" s="69" t="str">
        <f aca="false">IFERROR(IF(AND(S27="Probabilidad",S28="Probabilidad"),(AB27-(+AB27*V28)),IF(AND(S27="Impacto",S28="Probabilidad"),(AB26-(+AB26*V28)),IF(S28="Impacto",AB27,""))),"")</f>
        <v/>
      </c>
      <c r="AA28" s="70" t="str">
        <f aca="false">IFERROR(IF(Z28="","",IF(Z28&lt;=0.2,"Muy Baja",IF(Z28&lt;=0.4,"Baja",IF(Z28&lt;=0.6,"Media",IF(Z28&lt;=0.8,"Alta","Muy Alta"))))),"")</f>
        <v/>
      </c>
      <c r="AB28" s="71" t="str">
        <f aca="false">+Z28</f>
        <v/>
      </c>
      <c r="AC28" s="70" t="str">
        <f aca="false">IFERROR(IF(AD28="","",IF(AD28&lt;=0.2,"Leve",IF(AD28&lt;=0.4,"Menor",IF(AD28&lt;=0.6,"Moderado",IF(AD28&lt;=0.8,"Mayor","Catastrófico"))))),"")</f>
        <v/>
      </c>
      <c r="AD28" s="71" t="str">
        <f aca="false">IFERROR(IF(AND(S27="Impacto",S28="Impacto"),(AD27-(+AD27*V28)),IF(AND(S27="Probabilidad",S28="Impacto"),(AD26-(+AD26*V28)),IF(S28="Probabilidad",AD27,""))),"")</f>
        <v/>
      </c>
      <c r="AE28" s="72" t="str">
        <f aca="false">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73"/>
      <c r="AG28" s="57"/>
      <c r="AH28" s="60"/>
      <c r="AI28" s="74"/>
      <c r="AJ28" s="74"/>
      <c r="AK28" s="57"/>
      <c r="AL28" s="60"/>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row>
    <row r="29" customFormat="false" ht="151.5" hidden="false" customHeight="true" outlineLevel="0" collapsed="false">
      <c r="A29" s="56" t="n">
        <v>4</v>
      </c>
      <c r="B29" s="57"/>
      <c r="C29" s="57"/>
      <c r="D29" s="58"/>
      <c r="E29" s="57"/>
      <c r="F29" s="59"/>
      <c r="G29" s="59"/>
      <c r="H29" s="57"/>
      <c r="I29" s="60"/>
      <c r="J29" s="61" t="str">
        <f aca="false">IF(I29&lt;=0,"",IF(I29&lt;=2,"Muy Baja",IF(I29&lt;=24,"Baja",IF(I29&lt;=500,"Media",IF(I29&lt;=5000,"Alta","Muy Alta")))))</f>
        <v/>
      </c>
      <c r="K29" s="62" t="str">
        <f aca="false">IF(J29="","",IF(J29="Muy Baja",0.2,IF(J29="Baja",0.4,IF(J29="Media",0.6,IF(J29="Alta",0.8,IF(J29="Muy Alta",1,))))))</f>
        <v/>
      </c>
      <c r="L29" s="63"/>
      <c r="M29" s="62" t="n">
        <f aca="false">IF(NOT(ISERROR(MATCH(L29,'Tabla Impacto'!$B$221:$B$223,0))),'Tabla Impacto'!$F$223&amp;"Por favor no seleccionar los criterios de impacto(Afectación Económica o presupuestal y Pérdida Reputacional)",L29)</f>
        <v>0</v>
      </c>
      <c r="N29" s="61" t="str">
        <f aca="false">IF(OR(M29='Tabla Impacto'!$C$11,M29='Tabla Impacto'!$D$11),"Leve",IF(OR(M29='Tabla Impacto'!$C$12,M29='Tabla Impacto'!$D$12),"Menor",IF(OR(M29='Tabla Impacto'!$C$13,M29='Tabla Impacto'!$D$13),"Moderado",IF(OR(M29='Tabla Impacto'!$C$14,M29='Tabla Impacto'!$D$14),"Mayor",IF(OR(M29='Tabla Impacto'!$C$15,M29='Tabla Impacto'!$D$15),"Catastrófico","")))))</f>
        <v/>
      </c>
      <c r="O29" s="62" t="str">
        <f aca="false">IF(N29="","",IF(N29="Leve",0.2,IF(N29="Menor",0.4,IF(N29="Moderado",0.6,IF(N29="Mayor",0.8,IF(N29="Catastrófico",1,))))))</f>
        <v/>
      </c>
      <c r="P29" s="64" t="str">
        <f aca="false">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56" t="n">
        <v>1</v>
      </c>
      <c r="R29" s="65"/>
      <c r="S29" s="66" t="str">
        <f aca="false">IF(OR(T29="Preventivo",T29="Detectivo"),"Probabilidad",IF(T29="Correctivo","Impacto",""))</f>
        <v/>
      </c>
      <c r="T29" s="67"/>
      <c r="U29" s="67"/>
      <c r="V29" s="68" t="str">
        <f aca="false">IF(AND(T29="Preventivo",U29="Automático"),"50%",IF(AND(T29="Preventivo",U29="Manual"),"40%",IF(AND(T29="Detectivo",U29="Automático"),"40%",IF(AND(T29="Detectivo",U29="Manual"),"30%",IF(AND(T29="Correctivo",U29="Automático"),"35%",IF(AND(T29="Correctivo",U29="Manual"),"25%",""))))))</f>
        <v/>
      </c>
      <c r="W29" s="67"/>
      <c r="X29" s="67"/>
      <c r="Y29" s="67"/>
      <c r="Z29" s="69" t="str">
        <f aca="false">IFERROR(IF(S29="Probabilidad",(K29-(+K29*V29)),IF(S29="Impacto",K29,"")),"")</f>
        <v/>
      </c>
      <c r="AA29" s="70" t="str">
        <f aca="false">IFERROR(IF(Z29="","",IF(Z29&lt;=0.2,"Muy Baja",IF(Z29&lt;=0.4,"Baja",IF(Z29&lt;=0.6,"Media",IF(Z29&lt;=0.8,"Alta","Muy Alta"))))),"")</f>
        <v/>
      </c>
      <c r="AB29" s="71" t="str">
        <f aca="false">+Z29</f>
        <v/>
      </c>
      <c r="AC29" s="70" t="str">
        <f aca="false">IFERROR(IF(AD29="","",IF(AD29&lt;=0.2,"Leve",IF(AD29&lt;=0.4,"Menor",IF(AD29&lt;=0.6,"Moderado",IF(AD29&lt;=0.8,"Mayor","Catastrófico"))))),"")</f>
        <v/>
      </c>
      <c r="AD29" s="71" t="str">
        <f aca="false">IFERROR(IF(S29="Impacto",(O29-(+O29*V29)),IF(S29="Probabilidad",O29,"")),"")</f>
        <v/>
      </c>
      <c r="AE29" s="72" t="str">
        <f aca="false">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73"/>
      <c r="AG29" s="57"/>
      <c r="AH29" s="60"/>
      <c r="AI29" s="74"/>
      <c r="AJ29" s="74"/>
      <c r="AK29" s="57"/>
      <c r="AL29" s="60"/>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row>
    <row r="30" customFormat="false" ht="151.5" hidden="false" customHeight="true" outlineLevel="0" collapsed="false">
      <c r="A30" s="56"/>
      <c r="B30" s="57"/>
      <c r="C30" s="57"/>
      <c r="D30" s="77"/>
      <c r="E30" s="57"/>
      <c r="F30" s="59"/>
      <c r="G30" s="59"/>
      <c r="H30" s="57"/>
      <c r="I30" s="60"/>
      <c r="J30" s="61"/>
      <c r="K30" s="62"/>
      <c r="L30" s="63"/>
      <c r="M30" s="62" t="n">
        <f aca="false">IF(NOT(ISERROR(MATCH(L30,_xlfn.anchorarray(G41),0))),K43&amp;"Por favor no seleccionar los criterios de impacto",L30)</f>
        <v>0</v>
      </c>
      <c r="N30" s="61"/>
      <c r="O30" s="62"/>
      <c r="P30" s="64"/>
      <c r="Q30" s="56" t="n">
        <v>2</v>
      </c>
      <c r="R30" s="65"/>
      <c r="S30" s="66" t="str">
        <f aca="false">IF(OR(T30="Preventivo",T30="Detectivo"),"Probabilidad",IF(T30="Correctivo","Impacto",""))</f>
        <v/>
      </c>
      <c r="T30" s="67"/>
      <c r="U30" s="67"/>
      <c r="V30" s="68" t="str">
        <f aca="false">IF(AND(T30="Preventivo",U30="Automático"),"50%",IF(AND(T30="Preventivo",U30="Manual"),"40%",IF(AND(T30="Detectivo",U30="Automático"),"40%",IF(AND(T30="Detectivo",U30="Manual"),"30%",IF(AND(T30="Correctivo",U30="Automático"),"35%",IF(AND(T30="Correctivo",U30="Manual"),"25%",""))))))</f>
        <v/>
      </c>
      <c r="W30" s="67"/>
      <c r="X30" s="67"/>
      <c r="Y30" s="67"/>
      <c r="Z30" s="69" t="str">
        <f aca="false">IFERROR(IF(AND(S29="Probabilidad",S30="Probabilidad"),(AB29-(+AB29*V30)),IF(S30="Probabilidad",(K29-(+K29*V30)),IF(S30="Impacto",AB29,""))),"")</f>
        <v/>
      </c>
      <c r="AA30" s="70" t="str">
        <f aca="false">IFERROR(IF(Z30="","",IF(Z30&lt;=0.2,"Muy Baja",IF(Z30&lt;=0.4,"Baja",IF(Z30&lt;=0.6,"Media",IF(Z30&lt;=0.8,"Alta","Muy Alta"))))),"")</f>
        <v/>
      </c>
      <c r="AB30" s="71" t="str">
        <f aca="false">+Z30</f>
        <v/>
      </c>
      <c r="AC30" s="70" t="str">
        <f aca="false">IFERROR(IF(AD30="","",IF(AD30&lt;=0.2,"Leve",IF(AD30&lt;=0.4,"Menor",IF(AD30&lt;=0.6,"Moderado",IF(AD30&lt;=0.8,"Mayor","Catastrófico"))))),"")</f>
        <v/>
      </c>
      <c r="AD30" s="71" t="str">
        <f aca="false">IFERROR(IF(AND(S29="Impacto",S30="Impacto"),(AD29-(+AD29*V30)),IF(S30="Impacto",(O29-(+O29*V30)),IF(S30="Probabilidad",AD29,""))),"")</f>
        <v/>
      </c>
      <c r="AE30" s="72" t="str">
        <f aca="false">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73"/>
      <c r="AG30" s="57"/>
      <c r="AH30" s="60"/>
      <c r="AI30" s="74"/>
      <c r="AJ30" s="74"/>
      <c r="AK30" s="57"/>
      <c r="AL30" s="60"/>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row>
    <row r="31" customFormat="false" ht="151.5" hidden="false" customHeight="true" outlineLevel="0" collapsed="false">
      <c r="A31" s="56"/>
      <c r="B31" s="57"/>
      <c r="C31" s="57"/>
      <c r="D31" s="77"/>
      <c r="E31" s="57"/>
      <c r="F31" s="59"/>
      <c r="G31" s="59"/>
      <c r="H31" s="57"/>
      <c r="I31" s="60"/>
      <c r="J31" s="61"/>
      <c r="K31" s="62"/>
      <c r="L31" s="63"/>
      <c r="M31" s="62" t="n">
        <f aca="false">IF(NOT(ISERROR(MATCH(L31,_xlfn.anchorarray(G42),0))),K44&amp;"Por favor no seleccionar los criterios de impacto",L31)</f>
        <v>0</v>
      </c>
      <c r="N31" s="61"/>
      <c r="O31" s="62"/>
      <c r="P31" s="64"/>
      <c r="Q31" s="56" t="n">
        <v>3</v>
      </c>
      <c r="R31" s="80"/>
      <c r="S31" s="66" t="str">
        <f aca="false">IF(OR(T31="Preventivo",T31="Detectivo"),"Probabilidad",IF(T31="Correctivo","Impacto",""))</f>
        <v/>
      </c>
      <c r="T31" s="67"/>
      <c r="U31" s="67"/>
      <c r="V31" s="68" t="str">
        <f aca="false">IF(AND(T31="Preventivo",U31="Automático"),"50%",IF(AND(T31="Preventivo",U31="Manual"),"40%",IF(AND(T31="Detectivo",U31="Automático"),"40%",IF(AND(T31="Detectivo",U31="Manual"),"30%",IF(AND(T31="Correctivo",U31="Automático"),"35%",IF(AND(T31="Correctivo",U31="Manual"),"25%",""))))))</f>
        <v/>
      </c>
      <c r="W31" s="67"/>
      <c r="X31" s="67"/>
      <c r="Y31" s="67"/>
      <c r="Z31" s="69" t="str">
        <f aca="false">IFERROR(IF(AND(S30="Probabilidad",S31="Probabilidad"),(AB30-(+AB30*V31)),IF(AND(S30="Impacto",S31="Probabilidad"),(AB29-(+AB29*V31)),IF(S31="Impacto",AB30,""))),"")</f>
        <v/>
      </c>
      <c r="AA31" s="70" t="str">
        <f aca="false">IFERROR(IF(Z31="","",IF(Z31&lt;=0.2,"Muy Baja",IF(Z31&lt;=0.4,"Baja",IF(Z31&lt;=0.6,"Media",IF(Z31&lt;=0.8,"Alta","Muy Alta"))))),"")</f>
        <v/>
      </c>
      <c r="AB31" s="71" t="str">
        <f aca="false">+Z31</f>
        <v/>
      </c>
      <c r="AC31" s="70" t="str">
        <f aca="false">IFERROR(IF(AD31="","",IF(AD31&lt;=0.2,"Leve",IF(AD31&lt;=0.4,"Menor",IF(AD31&lt;=0.6,"Moderado",IF(AD31&lt;=0.8,"Mayor","Catastrófico"))))),"")</f>
        <v/>
      </c>
      <c r="AD31" s="71" t="str">
        <f aca="false">IFERROR(IF(AND(S30="Impacto",S31="Impacto"),(AD30-(+AD30*V31)),IF(AND(S30="Probabilidad",S31="Impacto"),(AD29-(+AD29*V31)),IF(S31="Probabilidad",AD30,""))),"")</f>
        <v/>
      </c>
      <c r="AE31" s="72" t="str">
        <f aca="false">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73"/>
      <c r="AG31" s="57"/>
      <c r="AH31" s="60"/>
      <c r="AI31" s="74"/>
      <c r="AJ31" s="74"/>
      <c r="AK31" s="57"/>
      <c r="AL31" s="60"/>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customFormat="false" ht="151.5" hidden="false" customHeight="true" outlineLevel="0" collapsed="false">
      <c r="A32" s="56"/>
      <c r="B32" s="57"/>
      <c r="C32" s="57"/>
      <c r="D32" s="77"/>
      <c r="E32" s="57"/>
      <c r="F32" s="59"/>
      <c r="G32" s="59"/>
      <c r="H32" s="57"/>
      <c r="I32" s="60"/>
      <c r="J32" s="61"/>
      <c r="K32" s="62"/>
      <c r="L32" s="63"/>
      <c r="M32" s="62" t="n">
        <f aca="false">IF(NOT(ISERROR(MATCH(L32,_xlfn.anchorarray(G43),0))),K45&amp;"Por favor no seleccionar los criterios de impacto",L32)</f>
        <v>0</v>
      </c>
      <c r="N32" s="61"/>
      <c r="O32" s="62"/>
      <c r="P32" s="64"/>
      <c r="Q32" s="56" t="n">
        <v>4</v>
      </c>
      <c r="R32" s="65"/>
      <c r="S32" s="66" t="str">
        <f aca="false">IF(OR(T32="Preventivo",T32="Detectivo"),"Probabilidad",IF(T32="Correctivo","Impacto",""))</f>
        <v/>
      </c>
      <c r="T32" s="67"/>
      <c r="U32" s="67"/>
      <c r="V32" s="68" t="str">
        <f aca="false">IF(AND(T32="Preventivo",U32="Automático"),"50%",IF(AND(T32="Preventivo",U32="Manual"),"40%",IF(AND(T32="Detectivo",U32="Automático"),"40%",IF(AND(T32="Detectivo",U32="Manual"),"30%",IF(AND(T32="Correctivo",U32="Automático"),"35%",IF(AND(T32="Correctivo",U32="Manual"),"25%",""))))))</f>
        <v/>
      </c>
      <c r="W32" s="67"/>
      <c r="X32" s="67"/>
      <c r="Y32" s="67"/>
      <c r="Z32" s="69" t="str">
        <f aca="false">IFERROR(IF(AND(S31="Probabilidad",S32="Probabilidad"),(AB31-(+AB31*V32)),IF(AND(S31="Impacto",S32="Probabilidad"),(AB30-(+AB30*V32)),IF(S32="Impacto",AB31,""))),"")</f>
        <v/>
      </c>
      <c r="AA32" s="70" t="str">
        <f aca="false">IFERROR(IF(Z32="","",IF(Z32&lt;=0.2,"Muy Baja",IF(Z32&lt;=0.4,"Baja",IF(Z32&lt;=0.6,"Media",IF(Z32&lt;=0.8,"Alta","Muy Alta"))))),"")</f>
        <v/>
      </c>
      <c r="AB32" s="71" t="str">
        <f aca="false">+Z32</f>
        <v/>
      </c>
      <c r="AC32" s="70" t="str">
        <f aca="false">IFERROR(IF(AD32="","",IF(AD32&lt;=0.2,"Leve",IF(AD32&lt;=0.4,"Menor",IF(AD32&lt;=0.6,"Moderado",IF(AD32&lt;=0.8,"Mayor","Catastrófico"))))),"")</f>
        <v/>
      </c>
      <c r="AD32" s="71" t="str">
        <f aca="false">IFERROR(IF(AND(S31="Impacto",S32="Impacto"),(AD31-(+AD31*V32)),IF(AND(S31="Probabilidad",S32="Impacto"),(AD30-(+AD30*V32)),IF(S32="Probabilidad",AD31,""))),"")</f>
        <v/>
      </c>
      <c r="AE32" s="72" t="str">
        <f aca="false">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73"/>
      <c r="AG32" s="57"/>
      <c r="AH32" s="60"/>
      <c r="AI32" s="74"/>
      <c r="AJ32" s="74"/>
      <c r="AK32" s="57"/>
      <c r="AL32" s="60"/>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customFormat="false" ht="151.5" hidden="false" customHeight="true" outlineLevel="0" collapsed="false">
      <c r="A33" s="56"/>
      <c r="B33" s="57"/>
      <c r="C33" s="57"/>
      <c r="D33" s="77"/>
      <c r="E33" s="57"/>
      <c r="F33" s="59"/>
      <c r="G33" s="59"/>
      <c r="H33" s="57"/>
      <c r="I33" s="60"/>
      <c r="J33" s="61"/>
      <c r="K33" s="62"/>
      <c r="L33" s="63"/>
      <c r="M33" s="62" t="n">
        <f aca="false">IF(NOT(ISERROR(MATCH(L33,_xlfn.anchorarray(G44),0))),K46&amp;"Por favor no seleccionar los criterios de impacto",L33)</f>
        <v>0</v>
      </c>
      <c r="N33" s="61"/>
      <c r="O33" s="62"/>
      <c r="P33" s="64"/>
      <c r="Q33" s="56" t="n">
        <v>5</v>
      </c>
      <c r="R33" s="65"/>
      <c r="S33" s="66" t="str">
        <f aca="false">IF(OR(T33="Preventivo",T33="Detectivo"),"Probabilidad",IF(T33="Correctivo","Impacto",""))</f>
        <v/>
      </c>
      <c r="T33" s="67"/>
      <c r="U33" s="67"/>
      <c r="V33" s="68" t="str">
        <f aca="false">IF(AND(T33="Preventivo",U33="Automático"),"50%",IF(AND(T33="Preventivo",U33="Manual"),"40%",IF(AND(T33="Detectivo",U33="Automático"),"40%",IF(AND(T33="Detectivo",U33="Manual"),"30%",IF(AND(T33="Correctivo",U33="Automático"),"35%",IF(AND(T33="Correctivo",U33="Manual"),"25%",""))))))</f>
        <v/>
      </c>
      <c r="W33" s="67"/>
      <c r="X33" s="67"/>
      <c r="Y33" s="67"/>
      <c r="Z33" s="81" t="str">
        <f aca="false">IFERROR(IF(AND(S32="Probabilidad",S33="Probabilidad"),(AB32-(+AB32*V33)),IF(AND(S32="Impacto",S33="Probabilidad"),(AB31-(+AB31*V33)),IF(S33="Impacto",AB32,""))),"")</f>
        <v/>
      </c>
      <c r="AA33" s="70" t="str">
        <f aca="false">IFERROR(IF(Z33="","",IF(Z33&lt;=0.2,"Muy Baja",IF(Z33&lt;=0.4,"Baja",IF(Z33&lt;=0.6,"Media",IF(Z33&lt;=0.8,"Alta","Muy Alta"))))),"")</f>
        <v/>
      </c>
      <c r="AB33" s="71" t="str">
        <f aca="false">+Z33</f>
        <v/>
      </c>
      <c r="AC33" s="70" t="str">
        <f aca="false">IFERROR(IF(AD33="","",IF(AD33&lt;=0.2,"Leve",IF(AD33&lt;=0.4,"Menor",IF(AD33&lt;=0.6,"Moderado",IF(AD33&lt;=0.8,"Mayor","Catastrófico"))))),"")</f>
        <v/>
      </c>
      <c r="AD33" s="71" t="str">
        <f aca="false">IFERROR(IF(AND(S32="Impacto",S33="Impacto"),(AD32-(+AD32*V33)),IF(AND(S32="Probabilidad",S33="Impacto"),(AD31-(+AD31*V33)),IF(S33="Probabilidad",AD32,""))),"")</f>
        <v/>
      </c>
      <c r="AE33" s="72" t="str">
        <f aca="false">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73"/>
      <c r="AG33" s="57"/>
      <c r="AH33" s="60"/>
      <c r="AI33" s="74"/>
      <c r="AJ33" s="74"/>
      <c r="AK33" s="57"/>
      <c r="AL33" s="60"/>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customFormat="false" ht="151.5" hidden="false" customHeight="true" outlineLevel="0" collapsed="false">
      <c r="A34" s="56"/>
      <c r="B34" s="57"/>
      <c r="C34" s="57"/>
      <c r="D34" s="79"/>
      <c r="E34" s="57"/>
      <c r="F34" s="59"/>
      <c r="G34" s="59"/>
      <c r="H34" s="57"/>
      <c r="I34" s="60"/>
      <c r="J34" s="61"/>
      <c r="K34" s="62"/>
      <c r="L34" s="63"/>
      <c r="M34" s="62" t="n">
        <f aca="false">IF(NOT(ISERROR(MATCH(L34,_xlfn.anchorarray(G45),0))),K47&amp;"Por favor no seleccionar los criterios de impacto",L34)</f>
        <v>0</v>
      </c>
      <c r="N34" s="61"/>
      <c r="O34" s="62"/>
      <c r="P34" s="64"/>
      <c r="Q34" s="56" t="n">
        <v>6</v>
      </c>
      <c r="R34" s="65"/>
      <c r="S34" s="66" t="str">
        <f aca="false">IF(OR(T34="Preventivo",T34="Detectivo"),"Probabilidad",IF(T34="Correctivo","Impacto",""))</f>
        <v/>
      </c>
      <c r="T34" s="67"/>
      <c r="U34" s="67"/>
      <c r="V34" s="68" t="str">
        <f aca="false">IF(AND(T34="Preventivo",U34="Automático"),"50%",IF(AND(T34="Preventivo",U34="Manual"),"40%",IF(AND(T34="Detectivo",U34="Automático"),"40%",IF(AND(T34="Detectivo",U34="Manual"),"30%",IF(AND(T34="Correctivo",U34="Automático"),"35%",IF(AND(T34="Correctivo",U34="Manual"),"25%",""))))))</f>
        <v/>
      </c>
      <c r="W34" s="67"/>
      <c r="X34" s="67"/>
      <c r="Y34" s="67"/>
      <c r="Z34" s="69" t="str">
        <f aca="false">IFERROR(IF(AND(S33="Probabilidad",S34="Probabilidad"),(AB33-(+AB33*V34)),IF(AND(S33="Impacto",S34="Probabilidad"),(AB32-(+AB32*V34)),IF(S34="Impacto",AB33,""))),"")</f>
        <v/>
      </c>
      <c r="AA34" s="70" t="str">
        <f aca="false">IFERROR(IF(Z34="","",IF(Z34&lt;=0.2,"Muy Baja",IF(Z34&lt;=0.4,"Baja",IF(Z34&lt;=0.6,"Media",IF(Z34&lt;=0.8,"Alta","Muy Alta"))))),"")</f>
        <v/>
      </c>
      <c r="AB34" s="71" t="str">
        <f aca="false">+Z34</f>
        <v/>
      </c>
      <c r="AC34" s="70" t="str">
        <f aca="false">IFERROR(IF(AD34="","",IF(AD34&lt;=0.2,"Leve",IF(AD34&lt;=0.4,"Menor",IF(AD34&lt;=0.6,"Moderado",IF(AD34&lt;=0.8,"Mayor","Catastrófico"))))),"")</f>
        <v/>
      </c>
      <c r="AD34" s="71" t="str">
        <f aca="false">IFERROR(IF(AND(S33="Impacto",S34="Impacto"),(AD33-(+AD33*V34)),IF(AND(S33="Probabilidad",S34="Impacto"),(AD32-(+AD32*V34)),IF(S34="Probabilidad",AD33,""))),"")</f>
        <v/>
      </c>
      <c r="AE34" s="72" t="str">
        <f aca="false">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73"/>
      <c r="AG34" s="57"/>
      <c r="AH34" s="60"/>
      <c r="AI34" s="74"/>
      <c r="AJ34" s="74"/>
      <c r="AK34" s="57"/>
      <c r="AL34" s="60"/>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row>
    <row r="35" customFormat="false" ht="151.5" hidden="false" customHeight="true" outlineLevel="0" collapsed="false">
      <c r="A35" s="56" t="n">
        <v>5</v>
      </c>
      <c r="B35" s="57"/>
      <c r="C35" s="57"/>
      <c r="D35" s="58"/>
      <c r="E35" s="57"/>
      <c r="F35" s="59"/>
      <c r="G35" s="59"/>
      <c r="H35" s="57"/>
      <c r="I35" s="60"/>
      <c r="J35" s="61" t="str">
        <f aca="false">IF(I35&lt;=0,"",IF(I35&lt;=2,"Muy Baja",IF(I35&lt;=24,"Baja",IF(I35&lt;=500,"Media",IF(I35&lt;=5000,"Alta","Muy Alta")))))</f>
        <v/>
      </c>
      <c r="K35" s="62" t="str">
        <f aca="false">IF(J35="","",IF(J35="Muy Baja",0.2,IF(J35="Baja",0.4,IF(J35="Media",0.6,IF(J35="Alta",0.8,IF(J35="Muy Alta",1,))))))</f>
        <v/>
      </c>
      <c r="L35" s="63"/>
      <c r="M35" s="62" t="n">
        <f aca="false">IF(NOT(ISERROR(MATCH(L35,'Tabla Impacto'!$B$221:$B$223,0))),'Tabla Impacto'!$F$223&amp;"Por favor no seleccionar los criterios de impacto(Afectación Económica o presupuestal y Pérdida Reputacional)",L35)</f>
        <v>0</v>
      </c>
      <c r="N35" s="61" t="str">
        <f aca="false">IF(OR(M35='Tabla Impacto'!$C$11,M35='Tabla Impacto'!$D$11),"Leve",IF(OR(M35='Tabla Impacto'!$C$12,M35='Tabla Impacto'!$D$12),"Menor",IF(OR(M35='Tabla Impacto'!$C$13,M35='Tabla Impacto'!$D$13),"Moderado",IF(OR(M35='Tabla Impacto'!$C$14,M35='Tabla Impacto'!$D$14),"Mayor",IF(OR(M35='Tabla Impacto'!$C$15,M35='Tabla Impacto'!$D$15),"Catastrófico","")))))</f>
        <v/>
      </c>
      <c r="O35" s="62" t="str">
        <f aca="false">IF(N35="","",IF(N35="Leve",0.2,IF(N35="Menor",0.4,IF(N35="Moderado",0.6,IF(N35="Mayor",0.8,IF(N35="Catastrófico",1,))))))</f>
        <v/>
      </c>
      <c r="P35" s="64" t="str">
        <f aca="false">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56" t="n">
        <v>1</v>
      </c>
      <c r="R35" s="65"/>
      <c r="S35" s="66" t="str">
        <f aca="false">IF(OR(T35="Preventivo",T35="Detectivo"),"Probabilidad",IF(T35="Correctivo","Impacto",""))</f>
        <v/>
      </c>
      <c r="T35" s="67"/>
      <c r="U35" s="67"/>
      <c r="V35" s="68" t="str">
        <f aca="false">IF(AND(T35="Preventivo",U35="Automático"),"50%",IF(AND(T35="Preventivo",U35="Manual"),"40%",IF(AND(T35="Detectivo",U35="Automático"),"40%",IF(AND(T35="Detectivo",U35="Manual"),"30%",IF(AND(T35="Correctivo",U35="Automático"),"35%",IF(AND(T35="Correctivo",U35="Manual"),"25%",""))))))</f>
        <v/>
      </c>
      <c r="W35" s="67"/>
      <c r="X35" s="67"/>
      <c r="Y35" s="67"/>
      <c r="Z35" s="69" t="str">
        <f aca="false">IFERROR(IF(S35="Probabilidad",(K35-(+K35*V35)),IF(S35="Impacto",K35,"")),"")</f>
        <v/>
      </c>
      <c r="AA35" s="70" t="str">
        <f aca="false">IFERROR(IF(Z35="","",IF(Z35&lt;=0.2,"Muy Baja",IF(Z35&lt;=0.4,"Baja",IF(Z35&lt;=0.6,"Media",IF(Z35&lt;=0.8,"Alta","Muy Alta"))))),"")</f>
        <v/>
      </c>
      <c r="AB35" s="71" t="str">
        <f aca="false">+Z35</f>
        <v/>
      </c>
      <c r="AC35" s="70" t="str">
        <f aca="false">IFERROR(IF(AD35="","",IF(AD35&lt;=0.2,"Leve",IF(AD35&lt;=0.4,"Menor",IF(AD35&lt;=0.6,"Moderado",IF(AD35&lt;=0.8,"Mayor","Catastrófico"))))),"")</f>
        <v/>
      </c>
      <c r="AD35" s="71" t="str">
        <f aca="false">IFERROR(IF(S35="Impacto",(O35-(+O35*V35)),IF(S35="Probabilidad",O35,"")),"")</f>
        <v/>
      </c>
      <c r="AE35" s="72" t="str">
        <f aca="false">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73"/>
      <c r="AG35" s="57"/>
      <c r="AH35" s="60"/>
      <c r="AI35" s="74"/>
      <c r="AJ35" s="74"/>
      <c r="AK35" s="57"/>
      <c r="AL35" s="60"/>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row>
    <row r="36" customFormat="false" ht="151.5" hidden="false" customHeight="true" outlineLevel="0" collapsed="false">
      <c r="A36" s="56"/>
      <c r="B36" s="57"/>
      <c r="C36" s="57"/>
      <c r="D36" s="77"/>
      <c r="E36" s="57"/>
      <c r="F36" s="59"/>
      <c r="G36" s="59"/>
      <c r="H36" s="57"/>
      <c r="I36" s="60"/>
      <c r="J36" s="61"/>
      <c r="K36" s="62"/>
      <c r="L36" s="63"/>
      <c r="M36" s="62" t="n">
        <f aca="false">IF(NOT(ISERROR(MATCH(L36,_xlfn.anchorarray(G47),0))),K49&amp;"Por favor no seleccionar los criterios de impacto",L36)</f>
        <v>0</v>
      </c>
      <c r="N36" s="61"/>
      <c r="O36" s="62"/>
      <c r="P36" s="64"/>
      <c r="Q36" s="56" t="n">
        <v>2</v>
      </c>
      <c r="R36" s="65"/>
      <c r="S36" s="66" t="str">
        <f aca="false">IF(OR(T36="Preventivo",T36="Detectivo"),"Probabilidad",IF(T36="Correctivo","Impacto",""))</f>
        <v/>
      </c>
      <c r="T36" s="67"/>
      <c r="U36" s="67"/>
      <c r="V36" s="68" t="str">
        <f aca="false">IF(AND(T36="Preventivo",U36="Automático"),"50%",IF(AND(T36="Preventivo",U36="Manual"),"40%",IF(AND(T36="Detectivo",U36="Automático"),"40%",IF(AND(T36="Detectivo",U36="Manual"),"30%",IF(AND(T36="Correctivo",U36="Automático"),"35%",IF(AND(T36="Correctivo",U36="Manual"),"25%",""))))))</f>
        <v/>
      </c>
      <c r="W36" s="67"/>
      <c r="X36" s="67"/>
      <c r="Y36" s="67"/>
      <c r="Z36" s="69" t="str">
        <f aca="false">IFERROR(IF(AND(S35="Probabilidad",S36="Probabilidad"),(AB35-(+AB35*V36)),IF(S36="Probabilidad",(K35-(+K35*V36)),IF(S36="Impacto",AB35,""))),"")</f>
        <v/>
      </c>
      <c r="AA36" s="70" t="str">
        <f aca="false">IFERROR(IF(Z36="","",IF(Z36&lt;=0.2,"Muy Baja",IF(Z36&lt;=0.4,"Baja",IF(Z36&lt;=0.6,"Media",IF(Z36&lt;=0.8,"Alta","Muy Alta"))))),"")</f>
        <v/>
      </c>
      <c r="AB36" s="71" t="str">
        <f aca="false">+Z36</f>
        <v/>
      </c>
      <c r="AC36" s="70" t="str">
        <f aca="false">IFERROR(IF(AD36="","",IF(AD36&lt;=0.2,"Leve",IF(AD36&lt;=0.4,"Menor",IF(AD36&lt;=0.6,"Moderado",IF(AD36&lt;=0.8,"Mayor","Catastrófico"))))),"")</f>
        <v/>
      </c>
      <c r="AD36" s="71" t="str">
        <f aca="false">IFERROR(IF(AND(S35="Impacto",S36="Impacto"),(AD35-(+AD35*V36)),IF(S36="Impacto",(O35-(+O35*V36)),IF(S36="Probabilidad",AD35,""))),"")</f>
        <v/>
      </c>
      <c r="AE36" s="72" t="str">
        <f aca="false">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73"/>
      <c r="AG36" s="57"/>
      <c r="AH36" s="60"/>
      <c r="AI36" s="74"/>
      <c r="AJ36" s="74"/>
      <c r="AK36" s="57"/>
      <c r="AL36" s="60"/>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row>
    <row r="37" customFormat="false" ht="151.5" hidden="false" customHeight="true" outlineLevel="0" collapsed="false">
      <c r="A37" s="56"/>
      <c r="B37" s="57"/>
      <c r="C37" s="57"/>
      <c r="D37" s="77"/>
      <c r="E37" s="57"/>
      <c r="F37" s="59"/>
      <c r="G37" s="59"/>
      <c r="H37" s="57"/>
      <c r="I37" s="60"/>
      <c r="J37" s="61"/>
      <c r="K37" s="62"/>
      <c r="L37" s="63"/>
      <c r="M37" s="62" t="n">
        <f aca="false">IF(NOT(ISERROR(MATCH(L37,_xlfn.anchorarray(G48),0))),K50&amp;"Por favor no seleccionar los criterios de impacto",L37)</f>
        <v>0</v>
      </c>
      <c r="N37" s="61"/>
      <c r="O37" s="62"/>
      <c r="P37" s="64"/>
      <c r="Q37" s="56" t="n">
        <v>3</v>
      </c>
      <c r="R37" s="80"/>
      <c r="S37" s="66" t="str">
        <f aca="false">IF(OR(T37="Preventivo",T37="Detectivo"),"Probabilidad",IF(T37="Correctivo","Impacto",""))</f>
        <v/>
      </c>
      <c r="T37" s="67"/>
      <c r="U37" s="67"/>
      <c r="V37" s="68" t="str">
        <f aca="false">IF(AND(T37="Preventivo",U37="Automático"),"50%",IF(AND(T37="Preventivo",U37="Manual"),"40%",IF(AND(T37="Detectivo",U37="Automático"),"40%",IF(AND(T37="Detectivo",U37="Manual"),"30%",IF(AND(T37="Correctivo",U37="Automático"),"35%",IF(AND(T37="Correctivo",U37="Manual"),"25%",""))))))</f>
        <v/>
      </c>
      <c r="W37" s="67"/>
      <c r="X37" s="67"/>
      <c r="Y37" s="67"/>
      <c r="Z37" s="69" t="str">
        <f aca="false">IFERROR(IF(AND(S36="Probabilidad",S37="Probabilidad"),(AB36-(+AB36*V37)),IF(AND(S36="Impacto",S37="Probabilidad"),(AB35-(+AB35*V37)),IF(S37="Impacto",AB36,""))),"")</f>
        <v/>
      </c>
      <c r="AA37" s="70" t="str">
        <f aca="false">IFERROR(IF(Z37="","",IF(Z37&lt;=0.2,"Muy Baja",IF(Z37&lt;=0.4,"Baja",IF(Z37&lt;=0.6,"Media",IF(Z37&lt;=0.8,"Alta","Muy Alta"))))),"")</f>
        <v/>
      </c>
      <c r="AB37" s="71" t="str">
        <f aca="false">+Z37</f>
        <v/>
      </c>
      <c r="AC37" s="70" t="str">
        <f aca="false">IFERROR(IF(AD37="","",IF(AD37&lt;=0.2,"Leve",IF(AD37&lt;=0.4,"Menor",IF(AD37&lt;=0.6,"Moderado",IF(AD37&lt;=0.8,"Mayor","Catastrófico"))))),"")</f>
        <v/>
      </c>
      <c r="AD37" s="71" t="str">
        <f aca="false">IFERROR(IF(AND(S36="Impacto",S37="Impacto"),(AD36-(+AD36*V37)),IF(AND(S36="Probabilidad",S37="Impacto"),(AD35-(+AD35*V37)),IF(S37="Probabilidad",AD36,""))),"")</f>
        <v/>
      </c>
      <c r="AE37" s="72" t="str">
        <f aca="false">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73"/>
      <c r="AG37" s="57"/>
      <c r="AH37" s="60"/>
      <c r="AI37" s="74"/>
      <c r="AJ37" s="74"/>
      <c r="AK37" s="57"/>
      <c r="AL37" s="60"/>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row>
    <row r="38" customFormat="false" ht="151.5" hidden="false" customHeight="true" outlineLevel="0" collapsed="false">
      <c r="A38" s="56"/>
      <c r="B38" s="57"/>
      <c r="C38" s="57"/>
      <c r="D38" s="77"/>
      <c r="E38" s="57"/>
      <c r="F38" s="59"/>
      <c r="G38" s="59"/>
      <c r="H38" s="57"/>
      <c r="I38" s="60"/>
      <c r="J38" s="61"/>
      <c r="K38" s="62"/>
      <c r="L38" s="63"/>
      <c r="M38" s="62" t="n">
        <f aca="false">IF(NOT(ISERROR(MATCH(L38,_xlfn.anchorarray(G49),0))),K51&amp;"Por favor no seleccionar los criterios de impacto",L38)</f>
        <v>0</v>
      </c>
      <c r="N38" s="61"/>
      <c r="O38" s="62"/>
      <c r="P38" s="64"/>
      <c r="Q38" s="56" t="n">
        <v>4</v>
      </c>
      <c r="R38" s="65"/>
      <c r="S38" s="66" t="str">
        <f aca="false">IF(OR(T38="Preventivo",T38="Detectivo"),"Probabilidad",IF(T38="Correctivo","Impacto",""))</f>
        <v/>
      </c>
      <c r="T38" s="67"/>
      <c r="U38" s="67"/>
      <c r="V38" s="68" t="str">
        <f aca="false">IF(AND(T38="Preventivo",U38="Automático"),"50%",IF(AND(T38="Preventivo",U38="Manual"),"40%",IF(AND(T38="Detectivo",U38="Automático"),"40%",IF(AND(T38="Detectivo",U38="Manual"),"30%",IF(AND(T38="Correctivo",U38="Automático"),"35%",IF(AND(T38="Correctivo",U38="Manual"),"25%",""))))))</f>
        <v/>
      </c>
      <c r="W38" s="67"/>
      <c r="X38" s="67"/>
      <c r="Y38" s="67"/>
      <c r="Z38" s="69" t="str">
        <f aca="false">IFERROR(IF(AND(S37="Probabilidad",S38="Probabilidad"),(AB37-(+AB37*V38)),IF(AND(S37="Impacto",S38="Probabilidad"),(AB36-(+AB36*V38)),IF(S38="Impacto",AB37,""))),"")</f>
        <v/>
      </c>
      <c r="AA38" s="70" t="str">
        <f aca="false">IFERROR(IF(Z38="","",IF(Z38&lt;=0.2,"Muy Baja",IF(Z38&lt;=0.4,"Baja",IF(Z38&lt;=0.6,"Media",IF(Z38&lt;=0.8,"Alta","Muy Alta"))))),"")</f>
        <v/>
      </c>
      <c r="AB38" s="71" t="str">
        <f aca="false">+Z38</f>
        <v/>
      </c>
      <c r="AC38" s="70" t="str">
        <f aca="false">IFERROR(IF(AD38="","",IF(AD38&lt;=0.2,"Leve",IF(AD38&lt;=0.4,"Menor",IF(AD38&lt;=0.6,"Moderado",IF(AD38&lt;=0.8,"Mayor","Catastrófico"))))),"")</f>
        <v/>
      </c>
      <c r="AD38" s="71" t="str">
        <f aca="false">IFERROR(IF(AND(S37="Impacto",S38="Impacto"),(AD37-(+AD37*V38)),IF(AND(S37="Probabilidad",S38="Impacto"),(AD36-(+AD36*V38)),IF(S38="Probabilidad",AD37,""))),"")</f>
        <v/>
      </c>
      <c r="AE38" s="72" t="str">
        <f aca="false">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73"/>
      <c r="AG38" s="57"/>
      <c r="AH38" s="60"/>
      <c r="AI38" s="74"/>
      <c r="AJ38" s="74"/>
      <c r="AK38" s="57"/>
      <c r="AL38" s="60"/>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row>
    <row r="39" customFormat="false" ht="151.5" hidden="false" customHeight="true" outlineLevel="0" collapsed="false">
      <c r="A39" s="56"/>
      <c r="B39" s="57"/>
      <c r="C39" s="57"/>
      <c r="D39" s="77"/>
      <c r="E39" s="57"/>
      <c r="F39" s="59"/>
      <c r="G39" s="59"/>
      <c r="H39" s="57"/>
      <c r="I39" s="60"/>
      <c r="J39" s="61"/>
      <c r="K39" s="62"/>
      <c r="L39" s="63"/>
      <c r="M39" s="62" t="n">
        <f aca="false">IF(NOT(ISERROR(MATCH(L39,_xlfn.anchorarray(G50),0))),K52&amp;"Por favor no seleccionar los criterios de impacto",L39)</f>
        <v>0</v>
      </c>
      <c r="N39" s="61"/>
      <c r="O39" s="62"/>
      <c r="P39" s="64"/>
      <c r="Q39" s="56" t="n">
        <v>5</v>
      </c>
      <c r="R39" s="65"/>
      <c r="S39" s="66" t="str">
        <f aca="false">IF(OR(T39="Preventivo",T39="Detectivo"),"Probabilidad",IF(T39="Correctivo","Impacto",""))</f>
        <v/>
      </c>
      <c r="T39" s="67"/>
      <c r="U39" s="67"/>
      <c r="V39" s="68" t="str">
        <f aca="false">IF(AND(T39="Preventivo",U39="Automático"),"50%",IF(AND(T39="Preventivo",U39="Manual"),"40%",IF(AND(T39="Detectivo",U39="Automático"),"40%",IF(AND(T39="Detectivo",U39="Manual"),"30%",IF(AND(T39="Correctivo",U39="Automático"),"35%",IF(AND(T39="Correctivo",U39="Manual"),"25%",""))))))</f>
        <v/>
      </c>
      <c r="W39" s="67"/>
      <c r="X39" s="67"/>
      <c r="Y39" s="67"/>
      <c r="Z39" s="69" t="str">
        <f aca="false">IFERROR(IF(AND(S38="Probabilidad",S39="Probabilidad"),(AB38-(+AB38*V39)),IF(AND(S38="Impacto",S39="Probabilidad"),(AB37-(+AB37*V39)),IF(S39="Impacto",AB38,""))),"")</f>
        <v/>
      </c>
      <c r="AA39" s="70" t="str">
        <f aca="false">IFERROR(IF(Z39="","",IF(Z39&lt;=0.2,"Muy Baja",IF(Z39&lt;=0.4,"Baja",IF(Z39&lt;=0.6,"Media",IF(Z39&lt;=0.8,"Alta","Muy Alta"))))),"")</f>
        <v/>
      </c>
      <c r="AB39" s="71" t="str">
        <f aca="false">+Z39</f>
        <v/>
      </c>
      <c r="AC39" s="70" t="str">
        <f aca="false">IFERROR(IF(AD39="","",IF(AD39&lt;=0.2,"Leve",IF(AD39&lt;=0.4,"Menor",IF(AD39&lt;=0.6,"Moderado",IF(AD39&lt;=0.8,"Mayor","Catastrófico"))))),"")</f>
        <v/>
      </c>
      <c r="AD39" s="71" t="str">
        <f aca="false">IFERROR(IF(AND(S38="Impacto",S39="Impacto"),(AD38-(+AD38*V39)),IF(AND(S38="Probabilidad",S39="Impacto"),(AD37-(+AD37*V39)),IF(S39="Probabilidad",AD38,""))),"")</f>
        <v/>
      </c>
      <c r="AE39" s="72" t="str">
        <f aca="false">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73"/>
      <c r="AG39" s="57"/>
      <c r="AH39" s="60"/>
      <c r="AI39" s="74"/>
      <c r="AJ39" s="74"/>
      <c r="AK39" s="57"/>
      <c r="AL39" s="60"/>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row>
    <row r="40" customFormat="false" ht="151.5" hidden="false" customHeight="true" outlineLevel="0" collapsed="false">
      <c r="A40" s="56"/>
      <c r="B40" s="57"/>
      <c r="C40" s="57"/>
      <c r="D40" s="79"/>
      <c r="E40" s="57"/>
      <c r="F40" s="59"/>
      <c r="G40" s="59"/>
      <c r="H40" s="57"/>
      <c r="I40" s="60"/>
      <c r="J40" s="61"/>
      <c r="K40" s="62"/>
      <c r="L40" s="63"/>
      <c r="M40" s="62" t="n">
        <f aca="false">IF(NOT(ISERROR(MATCH(L40,_xlfn.anchorarray(G51),0))),K53&amp;"Por favor no seleccionar los criterios de impacto",L40)</f>
        <v>0</v>
      </c>
      <c r="N40" s="61"/>
      <c r="O40" s="62"/>
      <c r="P40" s="64"/>
      <c r="Q40" s="56" t="n">
        <v>6</v>
      </c>
      <c r="R40" s="65"/>
      <c r="S40" s="66" t="str">
        <f aca="false">IF(OR(T40="Preventivo",T40="Detectivo"),"Probabilidad",IF(T40="Correctivo","Impacto",""))</f>
        <v/>
      </c>
      <c r="T40" s="67"/>
      <c r="U40" s="67"/>
      <c r="V40" s="68" t="str">
        <f aca="false">IF(AND(T40="Preventivo",U40="Automático"),"50%",IF(AND(T40="Preventivo",U40="Manual"),"40%",IF(AND(T40="Detectivo",U40="Automático"),"40%",IF(AND(T40="Detectivo",U40="Manual"),"30%",IF(AND(T40="Correctivo",U40="Automático"),"35%",IF(AND(T40="Correctivo",U40="Manual"),"25%",""))))))</f>
        <v/>
      </c>
      <c r="W40" s="67"/>
      <c r="X40" s="67"/>
      <c r="Y40" s="67"/>
      <c r="Z40" s="69" t="str">
        <f aca="false">IFERROR(IF(AND(S39="Probabilidad",S40="Probabilidad"),(AB39-(+AB39*V40)),IF(AND(S39="Impacto",S40="Probabilidad"),(AB38-(+AB38*V40)),IF(S40="Impacto",AB39,""))),"")</f>
        <v/>
      </c>
      <c r="AA40" s="70" t="str">
        <f aca="false">IFERROR(IF(Z40="","",IF(Z40&lt;=0.2,"Muy Baja",IF(Z40&lt;=0.4,"Baja",IF(Z40&lt;=0.6,"Media",IF(Z40&lt;=0.8,"Alta","Muy Alta"))))),"")</f>
        <v/>
      </c>
      <c r="AB40" s="71" t="str">
        <f aca="false">+Z40</f>
        <v/>
      </c>
      <c r="AC40" s="70" t="str">
        <f aca="false">IFERROR(IF(AD40="","",IF(AD40&lt;=0.2,"Leve",IF(AD40&lt;=0.4,"Menor",IF(AD40&lt;=0.6,"Moderado",IF(AD40&lt;=0.8,"Mayor","Catastrófico"))))),"")</f>
        <v/>
      </c>
      <c r="AD40" s="71" t="str">
        <f aca="false">IFERROR(IF(AND(S39="Impacto",S40="Impacto"),(AD39-(+AD39*V40)),IF(AND(S39="Probabilidad",S40="Impacto"),(AD38-(+AD38*V40)),IF(S40="Probabilidad",AD39,""))),"")</f>
        <v/>
      </c>
      <c r="AE40" s="72" t="str">
        <f aca="false">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73"/>
      <c r="AG40" s="57"/>
      <c r="AH40" s="60"/>
      <c r="AI40" s="74"/>
      <c r="AJ40" s="74"/>
      <c r="AK40" s="57"/>
      <c r="AL40" s="60"/>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row>
    <row r="41" customFormat="false" ht="151.5" hidden="false" customHeight="true" outlineLevel="0" collapsed="false">
      <c r="A41" s="56" t="n">
        <v>6</v>
      </c>
      <c r="B41" s="57"/>
      <c r="C41" s="57"/>
      <c r="D41" s="58"/>
      <c r="E41" s="57"/>
      <c r="F41" s="59"/>
      <c r="G41" s="59"/>
      <c r="H41" s="57"/>
      <c r="I41" s="60"/>
      <c r="J41" s="61" t="str">
        <f aca="false">IF(I41&lt;=0,"",IF(I41&lt;=2,"Muy Baja",IF(I41&lt;=24,"Baja",IF(I41&lt;=500,"Media",IF(I41&lt;=5000,"Alta","Muy Alta")))))</f>
        <v/>
      </c>
      <c r="K41" s="62" t="str">
        <f aca="false">IF(J41="","",IF(J41="Muy Baja",0.2,IF(J41="Baja",0.4,IF(J41="Media",0.6,IF(J41="Alta",0.8,IF(J41="Muy Alta",1,))))))</f>
        <v/>
      </c>
      <c r="L41" s="63"/>
      <c r="M41" s="62" t="n">
        <f aca="false">IF(NOT(ISERROR(MATCH(L41,'Tabla Impacto'!$B$221:$B$223,0))),'Tabla Impacto'!$F$223&amp;"Por favor no seleccionar los criterios de impacto(Afectación Económica o presupuestal y Pérdida Reputacional)",L41)</f>
        <v>0</v>
      </c>
      <c r="N41" s="61" t="str">
        <f aca="false">IF(OR(M41='Tabla Impacto'!$C$11,M41='Tabla Impacto'!$D$11),"Leve",IF(OR(M41='Tabla Impacto'!$C$12,M41='Tabla Impacto'!$D$12),"Menor",IF(OR(M41='Tabla Impacto'!$C$13,M41='Tabla Impacto'!$D$13),"Moderado",IF(OR(M41='Tabla Impacto'!$C$14,M41='Tabla Impacto'!$D$14),"Mayor",IF(OR(M41='Tabla Impacto'!$C$15,M41='Tabla Impacto'!$D$15),"Catastrófico","")))))</f>
        <v/>
      </c>
      <c r="O41" s="62" t="str">
        <f aca="false">IF(N41="","",IF(N41="Leve",0.2,IF(N41="Menor",0.4,IF(N41="Moderado",0.6,IF(N41="Mayor",0.8,IF(N41="Catastrófico",1,))))))</f>
        <v/>
      </c>
      <c r="P41" s="64" t="str">
        <f aca="false">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56" t="n">
        <v>1</v>
      </c>
      <c r="R41" s="65"/>
      <c r="S41" s="66" t="str">
        <f aca="false">IF(OR(T41="Preventivo",T41="Detectivo"),"Probabilidad",IF(T41="Correctivo","Impacto",""))</f>
        <v/>
      </c>
      <c r="T41" s="67"/>
      <c r="U41" s="67"/>
      <c r="V41" s="68" t="str">
        <f aca="false">IF(AND(T41="Preventivo",U41="Automático"),"50%",IF(AND(T41="Preventivo",U41="Manual"),"40%",IF(AND(T41="Detectivo",U41="Automático"),"40%",IF(AND(T41="Detectivo",U41="Manual"),"30%",IF(AND(T41="Correctivo",U41="Automático"),"35%",IF(AND(T41="Correctivo",U41="Manual"),"25%",""))))))</f>
        <v/>
      </c>
      <c r="W41" s="67"/>
      <c r="X41" s="67"/>
      <c r="Y41" s="67"/>
      <c r="Z41" s="69" t="str">
        <f aca="false">IFERROR(IF(S41="Probabilidad",(K41-(+K41*V41)),IF(S41="Impacto",K41,"")),"")</f>
        <v/>
      </c>
      <c r="AA41" s="70" t="str">
        <f aca="false">IFERROR(IF(Z41="","",IF(Z41&lt;=0.2,"Muy Baja",IF(Z41&lt;=0.4,"Baja",IF(Z41&lt;=0.6,"Media",IF(Z41&lt;=0.8,"Alta","Muy Alta"))))),"")</f>
        <v/>
      </c>
      <c r="AB41" s="71" t="str">
        <f aca="false">+Z41</f>
        <v/>
      </c>
      <c r="AC41" s="70" t="str">
        <f aca="false">IFERROR(IF(AD41="","",IF(AD41&lt;=0.2,"Leve",IF(AD41&lt;=0.4,"Menor",IF(AD41&lt;=0.6,"Moderado",IF(AD41&lt;=0.8,"Mayor","Catastrófico"))))),"")</f>
        <v/>
      </c>
      <c r="AD41" s="71" t="str">
        <f aca="false">IFERROR(IF(S41="Impacto",(O41-(+O41*V41)),IF(S41="Probabilidad",O41,"")),"")</f>
        <v/>
      </c>
      <c r="AE41" s="72" t="str">
        <f aca="false">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73"/>
      <c r="AG41" s="57"/>
      <c r="AH41" s="60"/>
      <c r="AI41" s="74"/>
      <c r="AJ41" s="74"/>
      <c r="AK41" s="57"/>
      <c r="AL41" s="60"/>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row>
    <row r="42" customFormat="false" ht="151.5" hidden="false" customHeight="true" outlineLevel="0" collapsed="false">
      <c r="A42" s="56"/>
      <c r="B42" s="57"/>
      <c r="C42" s="57"/>
      <c r="D42" s="77"/>
      <c r="E42" s="57"/>
      <c r="F42" s="59"/>
      <c r="G42" s="59"/>
      <c r="H42" s="57"/>
      <c r="I42" s="60"/>
      <c r="J42" s="61"/>
      <c r="K42" s="62"/>
      <c r="L42" s="63"/>
      <c r="M42" s="62" t="n">
        <f aca="false">IF(NOT(ISERROR(MATCH(L42,_xlfn.anchorarray(G53),0))),K55&amp;"Por favor no seleccionar los criterios de impacto",L42)</f>
        <v>0</v>
      </c>
      <c r="N42" s="61"/>
      <c r="O42" s="62"/>
      <c r="P42" s="64"/>
      <c r="Q42" s="56" t="n">
        <v>2</v>
      </c>
      <c r="R42" s="65"/>
      <c r="S42" s="66" t="str">
        <f aca="false">IF(OR(T42="Preventivo",T42="Detectivo"),"Probabilidad",IF(T42="Correctivo","Impacto",""))</f>
        <v/>
      </c>
      <c r="T42" s="67"/>
      <c r="U42" s="67"/>
      <c r="V42" s="68" t="str">
        <f aca="false">IF(AND(T42="Preventivo",U42="Automático"),"50%",IF(AND(T42="Preventivo",U42="Manual"),"40%",IF(AND(T42="Detectivo",U42="Automático"),"40%",IF(AND(T42="Detectivo",U42="Manual"),"30%",IF(AND(T42="Correctivo",U42="Automático"),"35%",IF(AND(T42="Correctivo",U42="Manual"),"25%",""))))))</f>
        <v/>
      </c>
      <c r="W42" s="67"/>
      <c r="X42" s="67"/>
      <c r="Y42" s="67"/>
      <c r="Z42" s="69" t="str">
        <f aca="false">IFERROR(IF(AND(S41="Probabilidad",S42="Probabilidad"),(AB41-(+AB41*V42)),IF(S42="Probabilidad",(K41-(+K41*V42)),IF(S42="Impacto",AB41,""))),"")</f>
        <v/>
      </c>
      <c r="AA42" s="70" t="str">
        <f aca="false">IFERROR(IF(Z42="","",IF(Z42&lt;=0.2,"Muy Baja",IF(Z42&lt;=0.4,"Baja",IF(Z42&lt;=0.6,"Media",IF(Z42&lt;=0.8,"Alta","Muy Alta"))))),"")</f>
        <v/>
      </c>
      <c r="AB42" s="71" t="str">
        <f aca="false">+Z42</f>
        <v/>
      </c>
      <c r="AC42" s="70" t="str">
        <f aca="false">IFERROR(IF(AD42="","",IF(AD42&lt;=0.2,"Leve",IF(AD42&lt;=0.4,"Menor",IF(AD42&lt;=0.6,"Moderado",IF(AD42&lt;=0.8,"Mayor","Catastrófico"))))),"")</f>
        <v/>
      </c>
      <c r="AD42" s="71" t="str">
        <f aca="false">IFERROR(IF(AND(S41="Impacto",S42="Impacto"),(AD41-(+AD41*V42)),IF(S42="Impacto",(O41-(+O41*V42)),IF(S42="Probabilidad",AD41,""))),"")</f>
        <v/>
      </c>
      <c r="AE42" s="72" t="str">
        <f aca="false">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73"/>
      <c r="AG42" s="57"/>
      <c r="AH42" s="60"/>
      <c r="AI42" s="74"/>
      <c r="AJ42" s="74"/>
      <c r="AK42" s="57"/>
      <c r="AL42" s="60"/>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row>
    <row r="43" customFormat="false" ht="151.5" hidden="false" customHeight="true" outlineLevel="0" collapsed="false">
      <c r="A43" s="56"/>
      <c r="B43" s="57"/>
      <c r="C43" s="57"/>
      <c r="D43" s="77"/>
      <c r="E43" s="57"/>
      <c r="F43" s="59"/>
      <c r="G43" s="59"/>
      <c r="H43" s="57"/>
      <c r="I43" s="60"/>
      <c r="J43" s="61"/>
      <c r="K43" s="62"/>
      <c r="L43" s="63"/>
      <c r="M43" s="62" t="n">
        <f aca="false">IF(NOT(ISERROR(MATCH(L43,_xlfn.anchorarray(G54),0))),K56&amp;"Por favor no seleccionar los criterios de impacto",L43)</f>
        <v>0</v>
      </c>
      <c r="N43" s="61"/>
      <c r="O43" s="62"/>
      <c r="P43" s="64"/>
      <c r="Q43" s="56" t="n">
        <v>3</v>
      </c>
      <c r="R43" s="80"/>
      <c r="S43" s="66" t="str">
        <f aca="false">IF(OR(T43="Preventivo",T43="Detectivo"),"Probabilidad",IF(T43="Correctivo","Impacto",""))</f>
        <v/>
      </c>
      <c r="T43" s="67"/>
      <c r="U43" s="67"/>
      <c r="V43" s="68" t="str">
        <f aca="false">IF(AND(T43="Preventivo",U43="Automático"),"50%",IF(AND(T43="Preventivo",U43="Manual"),"40%",IF(AND(T43="Detectivo",U43="Automático"),"40%",IF(AND(T43="Detectivo",U43="Manual"),"30%",IF(AND(T43="Correctivo",U43="Automático"),"35%",IF(AND(T43="Correctivo",U43="Manual"),"25%",""))))))</f>
        <v/>
      </c>
      <c r="W43" s="67"/>
      <c r="X43" s="67"/>
      <c r="Y43" s="67"/>
      <c r="Z43" s="69" t="str">
        <f aca="false">IFERROR(IF(AND(S42="Probabilidad",S43="Probabilidad"),(AB42-(+AB42*V43)),IF(AND(S42="Impacto",S43="Probabilidad"),(AB41-(+AB41*V43)),IF(S43="Impacto",AB42,""))),"")</f>
        <v/>
      </c>
      <c r="AA43" s="70" t="str">
        <f aca="false">IFERROR(IF(Z43="","",IF(Z43&lt;=0.2,"Muy Baja",IF(Z43&lt;=0.4,"Baja",IF(Z43&lt;=0.6,"Media",IF(Z43&lt;=0.8,"Alta","Muy Alta"))))),"")</f>
        <v/>
      </c>
      <c r="AB43" s="71" t="str">
        <f aca="false">+Z43</f>
        <v/>
      </c>
      <c r="AC43" s="70" t="str">
        <f aca="false">IFERROR(IF(AD43="","",IF(AD43&lt;=0.2,"Leve",IF(AD43&lt;=0.4,"Menor",IF(AD43&lt;=0.6,"Moderado",IF(AD43&lt;=0.8,"Mayor","Catastrófico"))))),"")</f>
        <v/>
      </c>
      <c r="AD43" s="71" t="str">
        <f aca="false">IFERROR(IF(AND(S42="Impacto",S43="Impacto"),(AD42-(+AD42*V43)),IF(AND(S42="Probabilidad",S43="Impacto"),(AD41-(+AD41*V43)),IF(S43="Probabilidad",AD42,""))),"")</f>
        <v/>
      </c>
      <c r="AE43" s="72" t="str">
        <f aca="false">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73"/>
      <c r="AG43" s="57"/>
      <c r="AH43" s="60"/>
      <c r="AI43" s="74"/>
      <c r="AJ43" s="74"/>
      <c r="AK43" s="57"/>
      <c r="AL43" s="60"/>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row>
    <row r="44" customFormat="false" ht="151.5" hidden="false" customHeight="true" outlineLevel="0" collapsed="false">
      <c r="A44" s="56"/>
      <c r="B44" s="57"/>
      <c r="C44" s="57"/>
      <c r="D44" s="77"/>
      <c r="E44" s="57"/>
      <c r="F44" s="59"/>
      <c r="G44" s="59"/>
      <c r="H44" s="57"/>
      <c r="I44" s="60"/>
      <c r="J44" s="61"/>
      <c r="K44" s="62"/>
      <c r="L44" s="63"/>
      <c r="M44" s="62" t="n">
        <f aca="false">IF(NOT(ISERROR(MATCH(L44,_xlfn.anchorarray(G55),0))),K57&amp;"Por favor no seleccionar los criterios de impacto",L44)</f>
        <v>0</v>
      </c>
      <c r="N44" s="61"/>
      <c r="O44" s="62"/>
      <c r="P44" s="64"/>
      <c r="Q44" s="56" t="n">
        <v>4</v>
      </c>
      <c r="R44" s="65"/>
      <c r="S44" s="66" t="str">
        <f aca="false">IF(OR(T44="Preventivo",T44="Detectivo"),"Probabilidad",IF(T44="Correctivo","Impacto",""))</f>
        <v/>
      </c>
      <c r="T44" s="67"/>
      <c r="U44" s="67"/>
      <c r="V44" s="68" t="str">
        <f aca="false">IF(AND(T44="Preventivo",U44="Automático"),"50%",IF(AND(T44="Preventivo",U44="Manual"),"40%",IF(AND(T44="Detectivo",U44="Automático"),"40%",IF(AND(T44="Detectivo",U44="Manual"),"30%",IF(AND(T44="Correctivo",U44="Automático"),"35%",IF(AND(T44="Correctivo",U44="Manual"),"25%",""))))))</f>
        <v/>
      </c>
      <c r="W44" s="67"/>
      <c r="X44" s="67"/>
      <c r="Y44" s="67"/>
      <c r="Z44" s="69" t="str">
        <f aca="false">IFERROR(IF(AND(S43="Probabilidad",S44="Probabilidad"),(AB43-(+AB43*V44)),IF(AND(S43="Impacto",S44="Probabilidad"),(AB42-(+AB42*V44)),IF(S44="Impacto",AB43,""))),"")</f>
        <v/>
      </c>
      <c r="AA44" s="70" t="str">
        <f aca="false">IFERROR(IF(Z44="","",IF(Z44&lt;=0.2,"Muy Baja",IF(Z44&lt;=0.4,"Baja",IF(Z44&lt;=0.6,"Media",IF(Z44&lt;=0.8,"Alta","Muy Alta"))))),"")</f>
        <v/>
      </c>
      <c r="AB44" s="71" t="str">
        <f aca="false">+Z44</f>
        <v/>
      </c>
      <c r="AC44" s="70" t="str">
        <f aca="false">IFERROR(IF(AD44="","",IF(AD44&lt;=0.2,"Leve",IF(AD44&lt;=0.4,"Menor",IF(AD44&lt;=0.6,"Moderado",IF(AD44&lt;=0.8,"Mayor","Catastrófico"))))),"")</f>
        <v/>
      </c>
      <c r="AD44" s="71" t="str">
        <f aca="false">IFERROR(IF(AND(S43="Impacto",S44="Impacto"),(AD43-(+AD43*V44)),IF(AND(S43="Probabilidad",S44="Impacto"),(AD42-(+AD42*V44)),IF(S44="Probabilidad",AD43,""))),"")</f>
        <v/>
      </c>
      <c r="AE44" s="72" t="str">
        <f aca="false">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73"/>
      <c r="AG44" s="57"/>
      <c r="AH44" s="60"/>
      <c r="AI44" s="74"/>
      <c r="AJ44" s="74"/>
      <c r="AK44" s="57"/>
      <c r="AL44" s="60"/>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row>
    <row r="45" customFormat="false" ht="151.5" hidden="false" customHeight="true" outlineLevel="0" collapsed="false">
      <c r="A45" s="56"/>
      <c r="B45" s="57"/>
      <c r="C45" s="57"/>
      <c r="D45" s="77"/>
      <c r="E45" s="57"/>
      <c r="F45" s="59"/>
      <c r="G45" s="59"/>
      <c r="H45" s="57"/>
      <c r="I45" s="60"/>
      <c r="J45" s="61"/>
      <c r="K45" s="62"/>
      <c r="L45" s="63"/>
      <c r="M45" s="62" t="n">
        <f aca="false">IF(NOT(ISERROR(MATCH(L45,_xlfn.anchorarray(G56),0))),K58&amp;"Por favor no seleccionar los criterios de impacto",L45)</f>
        <v>0</v>
      </c>
      <c r="N45" s="61"/>
      <c r="O45" s="62"/>
      <c r="P45" s="64"/>
      <c r="Q45" s="56" t="n">
        <v>5</v>
      </c>
      <c r="R45" s="65"/>
      <c r="S45" s="66" t="str">
        <f aca="false">IF(OR(T45="Preventivo",T45="Detectivo"),"Probabilidad",IF(T45="Correctivo","Impacto",""))</f>
        <v/>
      </c>
      <c r="T45" s="67"/>
      <c r="U45" s="67"/>
      <c r="V45" s="68" t="str">
        <f aca="false">IF(AND(T45="Preventivo",U45="Automático"),"50%",IF(AND(T45="Preventivo",U45="Manual"),"40%",IF(AND(T45="Detectivo",U45="Automático"),"40%",IF(AND(T45="Detectivo",U45="Manual"),"30%",IF(AND(T45="Correctivo",U45="Automático"),"35%",IF(AND(T45="Correctivo",U45="Manual"),"25%",""))))))</f>
        <v/>
      </c>
      <c r="W45" s="67"/>
      <c r="X45" s="67"/>
      <c r="Y45" s="67"/>
      <c r="Z45" s="69" t="str">
        <f aca="false">IFERROR(IF(AND(S44="Probabilidad",S45="Probabilidad"),(AB44-(+AB44*V45)),IF(AND(S44="Impacto",S45="Probabilidad"),(AB43-(+AB43*V45)),IF(S45="Impacto",AB44,""))),"")</f>
        <v/>
      </c>
      <c r="AA45" s="70" t="str">
        <f aca="false">IFERROR(IF(Z45="","",IF(Z45&lt;=0.2,"Muy Baja",IF(Z45&lt;=0.4,"Baja",IF(Z45&lt;=0.6,"Media",IF(Z45&lt;=0.8,"Alta","Muy Alta"))))),"")</f>
        <v/>
      </c>
      <c r="AB45" s="71" t="str">
        <f aca="false">+Z45</f>
        <v/>
      </c>
      <c r="AC45" s="70" t="str">
        <f aca="false">IFERROR(IF(AD45="","",IF(AD45&lt;=0.2,"Leve",IF(AD45&lt;=0.4,"Menor",IF(AD45&lt;=0.6,"Moderado",IF(AD45&lt;=0.8,"Mayor","Catastrófico"))))),"")</f>
        <v/>
      </c>
      <c r="AD45" s="71" t="str">
        <f aca="false">IFERROR(IF(AND(S44="Impacto",S45="Impacto"),(AD44-(+AD44*V45)),IF(AND(S44="Probabilidad",S45="Impacto"),(AD43-(+AD43*V45)),IF(S45="Probabilidad",AD44,""))),"")</f>
        <v/>
      </c>
      <c r="AE45" s="72" t="str">
        <f aca="false">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73"/>
      <c r="AG45" s="57"/>
      <c r="AH45" s="60"/>
      <c r="AI45" s="74"/>
      <c r="AJ45" s="74"/>
      <c r="AK45" s="57"/>
      <c r="AL45" s="60"/>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row>
    <row r="46" customFormat="false" ht="151.5" hidden="false" customHeight="true" outlineLevel="0" collapsed="false">
      <c r="A46" s="56"/>
      <c r="B46" s="57"/>
      <c r="C46" s="57"/>
      <c r="D46" s="79"/>
      <c r="E46" s="57"/>
      <c r="F46" s="59"/>
      <c r="G46" s="59"/>
      <c r="H46" s="57"/>
      <c r="I46" s="60"/>
      <c r="J46" s="61"/>
      <c r="K46" s="62"/>
      <c r="L46" s="63"/>
      <c r="M46" s="62" t="n">
        <f aca="false">IF(NOT(ISERROR(MATCH(L46,_xlfn.anchorarray(G57),0))),K59&amp;"Por favor no seleccionar los criterios de impacto",L46)</f>
        <v>0</v>
      </c>
      <c r="N46" s="61"/>
      <c r="O46" s="62"/>
      <c r="P46" s="64"/>
      <c r="Q46" s="56" t="n">
        <v>6</v>
      </c>
      <c r="R46" s="65"/>
      <c r="S46" s="66" t="str">
        <f aca="false">IF(OR(T46="Preventivo",T46="Detectivo"),"Probabilidad",IF(T46="Correctivo","Impacto",""))</f>
        <v/>
      </c>
      <c r="T46" s="67"/>
      <c r="U46" s="67"/>
      <c r="V46" s="68" t="str">
        <f aca="false">IF(AND(T46="Preventivo",U46="Automático"),"50%",IF(AND(T46="Preventivo",U46="Manual"),"40%",IF(AND(T46="Detectivo",U46="Automático"),"40%",IF(AND(T46="Detectivo",U46="Manual"),"30%",IF(AND(T46="Correctivo",U46="Automático"),"35%",IF(AND(T46="Correctivo",U46="Manual"),"25%",""))))))</f>
        <v/>
      </c>
      <c r="W46" s="67"/>
      <c r="X46" s="67"/>
      <c r="Y46" s="67"/>
      <c r="Z46" s="69" t="str">
        <f aca="false">IFERROR(IF(AND(S45="Probabilidad",S46="Probabilidad"),(AB45-(+AB45*V46)),IF(AND(S45="Impacto",S46="Probabilidad"),(AB44-(+AB44*V46)),IF(S46="Impacto",AB45,""))),"")</f>
        <v/>
      </c>
      <c r="AA46" s="70" t="str">
        <f aca="false">IFERROR(IF(Z46="","",IF(Z46&lt;=0.2,"Muy Baja",IF(Z46&lt;=0.4,"Baja",IF(Z46&lt;=0.6,"Media",IF(Z46&lt;=0.8,"Alta","Muy Alta"))))),"")</f>
        <v/>
      </c>
      <c r="AB46" s="71" t="str">
        <f aca="false">+Z46</f>
        <v/>
      </c>
      <c r="AC46" s="70" t="str">
        <f aca="false">IFERROR(IF(AD46="","",IF(AD46&lt;=0.2,"Leve",IF(AD46&lt;=0.4,"Menor",IF(AD46&lt;=0.6,"Moderado",IF(AD46&lt;=0.8,"Mayor","Catastrófico"))))),"")</f>
        <v/>
      </c>
      <c r="AD46" s="71" t="str">
        <f aca="false">IFERROR(IF(AND(S45="Impacto",S46="Impacto"),(AD45-(+AD45*V46)),IF(AND(S45="Probabilidad",S46="Impacto"),(AD44-(+AD44*V46)),IF(S46="Probabilidad",AD45,""))),"")</f>
        <v/>
      </c>
      <c r="AE46" s="72" t="str">
        <f aca="false">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73"/>
      <c r="AG46" s="57"/>
      <c r="AH46" s="60"/>
      <c r="AI46" s="74"/>
      <c r="AJ46" s="74"/>
      <c r="AK46" s="57"/>
      <c r="AL46" s="60"/>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row>
    <row r="47" customFormat="false" ht="151.5" hidden="false" customHeight="true" outlineLevel="0" collapsed="false">
      <c r="A47" s="56" t="n">
        <v>7</v>
      </c>
      <c r="B47" s="57"/>
      <c r="C47" s="57"/>
      <c r="D47" s="58"/>
      <c r="E47" s="57"/>
      <c r="F47" s="59"/>
      <c r="G47" s="59"/>
      <c r="H47" s="57"/>
      <c r="I47" s="60"/>
      <c r="J47" s="61" t="str">
        <f aca="false">IF(I47&lt;=0,"",IF(I47&lt;=2,"Muy Baja",IF(I47&lt;=24,"Baja",IF(I47&lt;=500,"Media",IF(I47&lt;=5000,"Alta","Muy Alta")))))</f>
        <v/>
      </c>
      <c r="K47" s="62" t="str">
        <f aca="false">IF(J47="","",IF(J47="Muy Baja",0.2,IF(J47="Baja",0.4,IF(J47="Media",0.6,IF(J47="Alta",0.8,IF(J47="Muy Alta",1,))))))</f>
        <v/>
      </c>
      <c r="L47" s="63"/>
      <c r="M47" s="62" t="n">
        <f aca="false">IF(NOT(ISERROR(MATCH(L47,'Tabla Impacto'!$B$221:$B$223,0))),'Tabla Impacto'!$F$223&amp;"Por favor no seleccionar los criterios de impacto(Afectación Económica o presupuestal y Pérdida Reputacional)",L47)</f>
        <v>0</v>
      </c>
      <c r="N47" s="61" t="str">
        <f aca="false">IF(OR(M47='Tabla Impacto'!$C$11,M47='Tabla Impacto'!$D$11),"Leve",IF(OR(M47='Tabla Impacto'!$C$12,M47='Tabla Impacto'!$D$12),"Menor",IF(OR(M47='Tabla Impacto'!$C$13,M47='Tabla Impacto'!$D$13),"Moderado",IF(OR(M47='Tabla Impacto'!$C$14,M47='Tabla Impacto'!$D$14),"Mayor",IF(OR(M47='Tabla Impacto'!$C$15,M47='Tabla Impacto'!$D$15),"Catastrófico","")))))</f>
        <v/>
      </c>
      <c r="O47" s="62" t="str">
        <f aca="false">IF(N47="","",IF(N47="Leve",0.2,IF(N47="Menor",0.4,IF(N47="Moderado",0.6,IF(N47="Mayor",0.8,IF(N47="Catastrófico",1,))))))</f>
        <v/>
      </c>
      <c r="P47" s="64" t="str">
        <f aca="false">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56" t="n">
        <v>1</v>
      </c>
      <c r="R47" s="65"/>
      <c r="S47" s="66" t="str">
        <f aca="false">IF(OR(T47="Preventivo",T47="Detectivo"),"Probabilidad",IF(T47="Correctivo","Impacto",""))</f>
        <v/>
      </c>
      <c r="T47" s="67"/>
      <c r="U47" s="67"/>
      <c r="V47" s="68" t="str">
        <f aca="false">IF(AND(T47="Preventivo",U47="Automático"),"50%",IF(AND(T47="Preventivo",U47="Manual"),"40%",IF(AND(T47="Detectivo",U47="Automático"),"40%",IF(AND(T47="Detectivo",U47="Manual"),"30%",IF(AND(T47="Correctivo",U47="Automático"),"35%",IF(AND(T47="Correctivo",U47="Manual"),"25%",""))))))</f>
        <v/>
      </c>
      <c r="W47" s="67"/>
      <c r="X47" s="67"/>
      <c r="Y47" s="67"/>
      <c r="Z47" s="69" t="str">
        <f aca="false">IFERROR(IF(S47="Probabilidad",(K47-(+K47*V47)),IF(S47="Impacto",K47,"")),"")</f>
        <v/>
      </c>
      <c r="AA47" s="70" t="str">
        <f aca="false">IFERROR(IF(Z47="","",IF(Z47&lt;=0.2,"Muy Baja",IF(Z47&lt;=0.4,"Baja",IF(Z47&lt;=0.6,"Media",IF(Z47&lt;=0.8,"Alta","Muy Alta"))))),"")</f>
        <v/>
      </c>
      <c r="AB47" s="71" t="str">
        <f aca="false">+Z47</f>
        <v/>
      </c>
      <c r="AC47" s="70" t="str">
        <f aca="false">IFERROR(IF(AD47="","",IF(AD47&lt;=0.2,"Leve",IF(AD47&lt;=0.4,"Menor",IF(AD47&lt;=0.6,"Moderado",IF(AD47&lt;=0.8,"Mayor","Catastrófico"))))),"")</f>
        <v/>
      </c>
      <c r="AD47" s="71" t="str">
        <f aca="false">IFERROR(IF(S47="Impacto",(O47-(+O47*V47)),IF(S47="Probabilidad",O47,"")),"")</f>
        <v/>
      </c>
      <c r="AE47" s="72" t="str">
        <f aca="false">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73"/>
      <c r="AG47" s="57"/>
      <c r="AH47" s="60"/>
      <c r="AI47" s="74"/>
      <c r="AJ47" s="74"/>
      <c r="AK47" s="57"/>
      <c r="AL47" s="60"/>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row>
    <row r="48" customFormat="false" ht="151.5" hidden="false" customHeight="true" outlineLevel="0" collapsed="false">
      <c r="A48" s="56"/>
      <c r="B48" s="57"/>
      <c r="C48" s="57"/>
      <c r="D48" s="77"/>
      <c r="E48" s="57"/>
      <c r="F48" s="59"/>
      <c r="G48" s="59"/>
      <c r="H48" s="57"/>
      <c r="I48" s="60"/>
      <c r="J48" s="61"/>
      <c r="K48" s="62"/>
      <c r="L48" s="63"/>
      <c r="M48" s="62" t="n">
        <f aca="false">IF(NOT(ISERROR(MATCH(L48,_xlfn.anchorarray(G59),0))),K61&amp;"Por favor no seleccionar los criterios de impacto",L48)</f>
        <v>0</v>
      </c>
      <c r="N48" s="61"/>
      <c r="O48" s="62"/>
      <c r="P48" s="64"/>
      <c r="Q48" s="56" t="n">
        <v>2</v>
      </c>
      <c r="R48" s="65"/>
      <c r="S48" s="66" t="str">
        <f aca="false">IF(OR(T48="Preventivo",T48="Detectivo"),"Probabilidad",IF(T48="Correctivo","Impacto",""))</f>
        <v/>
      </c>
      <c r="T48" s="67"/>
      <c r="U48" s="67"/>
      <c r="V48" s="68" t="str">
        <f aca="false">IF(AND(T48="Preventivo",U48="Automático"),"50%",IF(AND(T48="Preventivo",U48="Manual"),"40%",IF(AND(T48="Detectivo",U48="Automático"),"40%",IF(AND(T48="Detectivo",U48="Manual"),"30%",IF(AND(T48="Correctivo",U48="Automático"),"35%",IF(AND(T48="Correctivo",U48="Manual"),"25%",""))))))</f>
        <v/>
      </c>
      <c r="W48" s="67"/>
      <c r="X48" s="67"/>
      <c r="Y48" s="67"/>
      <c r="Z48" s="69" t="str">
        <f aca="false">IFERROR(IF(AND(S47="Probabilidad",S48="Probabilidad"),(AB47-(+AB47*V48)),IF(S48="Probabilidad",(K47-(+K47*V48)),IF(S48="Impacto",AB47,""))),"")</f>
        <v/>
      </c>
      <c r="AA48" s="70" t="str">
        <f aca="false">IFERROR(IF(Z48="","",IF(Z48&lt;=0.2,"Muy Baja",IF(Z48&lt;=0.4,"Baja",IF(Z48&lt;=0.6,"Media",IF(Z48&lt;=0.8,"Alta","Muy Alta"))))),"")</f>
        <v/>
      </c>
      <c r="AB48" s="71" t="str">
        <f aca="false">+Z48</f>
        <v/>
      </c>
      <c r="AC48" s="70" t="str">
        <f aca="false">IFERROR(IF(AD48="","",IF(AD48&lt;=0.2,"Leve",IF(AD48&lt;=0.4,"Menor",IF(AD48&lt;=0.6,"Moderado",IF(AD48&lt;=0.8,"Mayor","Catastrófico"))))),"")</f>
        <v/>
      </c>
      <c r="AD48" s="71" t="str">
        <f aca="false">IFERROR(IF(AND(S47="Impacto",S48="Impacto"),(AD47-(+AD47*V48)),IF(S48="Impacto",(O47-(+O47*V48)),IF(S48="Probabilidad",AD47,""))),"")</f>
        <v/>
      </c>
      <c r="AE48" s="72" t="str">
        <f aca="false">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73"/>
      <c r="AG48" s="57"/>
      <c r="AH48" s="60"/>
      <c r="AI48" s="74"/>
      <c r="AJ48" s="74"/>
      <c r="AK48" s="57"/>
      <c r="AL48" s="60"/>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row>
    <row r="49" customFormat="false" ht="151.5" hidden="false" customHeight="true" outlineLevel="0" collapsed="false">
      <c r="A49" s="56"/>
      <c r="B49" s="57"/>
      <c r="C49" s="57"/>
      <c r="D49" s="77"/>
      <c r="E49" s="57"/>
      <c r="F49" s="59"/>
      <c r="G49" s="59"/>
      <c r="H49" s="57"/>
      <c r="I49" s="60"/>
      <c r="J49" s="61"/>
      <c r="K49" s="62"/>
      <c r="L49" s="63"/>
      <c r="M49" s="62" t="n">
        <f aca="false">IF(NOT(ISERROR(MATCH(L49,_xlfn.anchorarray(G60),0))),K62&amp;"Por favor no seleccionar los criterios de impacto",L49)</f>
        <v>0</v>
      </c>
      <c r="N49" s="61"/>
      <c r="O49" s="62"/>
      <c r="P49" s="64"/>
      <c r="Q49" s="56" t="n">
        <v>3</v>
      </c>
      <c r="R49" s="80"/>
      <c r="S49" s="66" t="str">
        <f aca="false">IF(OR(T49="Preventivo",T49="Detectivo"),"Probabilidad",IF(T49="Correctivo","Impacto",""))</f>
        <v/>
      </c>
      <c r="T49" s="67"/>
      <c r="U49" s="67"/>
      <c r="V49" s="68" t="str">
        <f aca="false">IF(AND(T49="Preventivo",U49="Automático"),"50%",IF(AND(T49="Preventivo",U49="Manual"),"40%",IF(AND(T49="Detectivo",U49="Automático"),"40%",IF(AND(T49="Detectivo",U49="Manual"),"30%",IF(AND(T49="Correctivo",U49="Automático"),"35%",IF(AND(T49="Correctivo",U49="Manual"),"25%",""))))))</f>
        <v/>
      </c>
      <c r="W49" s="67"/>
      <c r="X49" s="67"/>
      <c r="Y49" s="67"/>
      <c r="Z49" s="69" t="str">
        <f aca="false">IFERROR(IF(AND(S48="Probabilidad",S49="Probabilidad"),(AB48-(+AB48*V49)),IF(AND(S48="Impacto",S49="Probabilidad"),(AB47-(+AB47*V49)),IF(S49="Impacto",AB48,""))),"")</f>
        <v/>
      </c>
      <c r="AA49" s="70" t="str">
        <f aca="false">IFERROR(IF(Z49="","",IF(Z49&lt;=0.2,"Muy Baja",IF(Z49&lt;=0.4,"Baja",IF(Z49&lt;=0.6,"Media",IF(Z49&lt;=0.8,"Alta","Muy Alta"))))),"")</f>
        <v/>
      </c>
      <c r="AB49" s="71" t="str">
        <f aca="false">+Z49</f>
        <v/>
      </c>
      <c r="AC49" s="70" t="str">
        <f aca="false">IFERROR(IF(AD49="","",IF(AD49&lt;=0.2,"Leve",IF(AD49&lt;=0.4,"Menor",IF(AD49&lt;=0.6,"Moderado",IF(AD49&lt;=0.8,"Mayor","Catastrófico"))))),"")</f>
        <v/>
      </c>
      <c r="AD49" s="71" t="str">
        <f aca="false">IFERROR(IF(AND(S48="Impacto",S49="Impacto"),(AD48-(+AD48*V49)),IF(AND(S48="Probabilidad",S49="Impacto"),(AD47-(+AD47*V49)),IF(S49="Probabilidad",AD48,""))),"")</f>
        <v/>
      </c>
      <c r="AE49" s="72" t="str">
        <f aca="false">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73"/>
      <c r="AG49" s="57"/>
      <c r="AH49" s="60"/>
      <c r="AI49" s="74"/>
      <c r="AJ49" s="74"/>
      <c r="AK49" s="57"/>
      <c r="AL49" s="60"/>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row>
    <row r="50" customFormat="false" ht="151.5" hidden="false" customHeight="true" outlineLevel="0" collapsed="false">
      <c r="A50" s="56"/>
      <c r="B50" s="57"/>
      <c r="C50" s="57"/>
      <c r="D50" s="77"/>
      <c r="E50" s="57"/>
      <c r="F50" s="59"/>
      <c r="G50" s="59"/>
      <c r="H50" s="57"/>
      <c r="I50" s="60"/>
      <c r="J50" s="61"/>
      <c r="K50" s="62"/>
      <c r="L50" s="63"/>
      <c r="M50" s="62" t="n">
        <f aca="false">IF(NOT(ISERROR(MATCH(L50,_xlfn.anchorarray(G61),0))),K63&amp;"Por favor no seleccionar los criterios de impacto",L50)</f>
        <v>0</v>
      </c>
      <c r="N50" s="61"/>
      <c r="O50" s="62"/>
      <c r="P50" s="64"/>
      <c r="Q50" s="56" t="n">
        <v>4</v>
      </c>
      <c r="R50" s="65"/>
      <c r="S50" s="66" t="str">
        <f aca="false">IF(OR(T50="Preventivo",T50="Detectivo"),"Probabilidad",IF(T50="Correctivo","Impacto",""))</f>
        <v/>
      </c>
      <c r="T50" s="67"/>
      <c r="U50" s="67"/>
      <c r="V50" s="68" t="str">
        <f aca="false">IF(AND(T50="Preventivo",U50="Automático"),"50%",IF(AND(T50="Preventivo",U50="Manual"),"40%",IF(AND(T50="Detectivo",U50="Automático"),"40%",IF(AND(T50="Detectivo",U50="Manual"),"30%",IF(AND(T50="Correctivo",U50="Automático"),"35%",IF(AND(T50="Correctivo",U50="Manual"),"25%",""))))))</f>
        <v/>
      </c>
      <c r="W50" s="67"/>
      <c r="X50" s="67"/>
      <c r="Y50" s="67"/>
      <c r="Z50" s="69" t="str">
        <f aca="false">IFERROR(IF(AND(S49="Probabilidad",S50="Probabilidad"),(AB49-(+AB49*V50)),IF(AND(S49="Impacto",S50="Probabilidad"),(AB48-(+AB48*V50)),IF(S50="Impacto",AB49,""))),"")</f>
        <v/>
      </c>
      <c r="AA50" s="70" t="str">
        <f aca="false">IFERROR(IF(Z50="","",IF(Z50&lt;=0.2,"Muy Baja",IF(Z50&lt;=0.4,"Baja",IF(Z50&lt;=0.6,"Media",IF(Z50&lt;=0.8,"Alta","Muy Alta"))))),"")</f>
        <v/>
      </c>
      <c r="AB50" s="71" t="str">
        <f aca="false">+Z50</f>
        <v/>
      </c>
      <c r="AC50" s="70" t="str">
        <f aca="false">IFERROR(IF(AD50="","",IF(AD50&lt;=0.2,"Leve",IF(AD50&lt;=0.4,"Menor",IF(AD50&lt;=0.6,"Moderado",IF(AD50&lt;=0.8,"Mayor","Catastrófico"))))),"")</f>
        <v/>
      </c>
      <c r="AD50" s="71" t="str">
        <f aca="false">IFERROR(IF(AND(S49="Impacto",S50="Impacto"),(AD49-(+AD49*V50)),IF(AND(S49="Probabilidad",S50="Impacto"),(AD48-(+AD48*V50)),IF(S50="Probabilidad",AD49,""))),"")</f>
        <v/>
      </c>
      <c r="AE50" s="72" t="str">
        <f aca="false">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73"/>
      <c r="AG50" s="57"/>
      <c r="AH50" s="60"/>
      <c r="AI50" s="74"/>
      <c r="AJ50" s="74"/>
      <c r="AK50" s="57"/>
      <c r="AL50" s="60"/>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row>
    <row r="51" customFormat="false" ht="151.5" hidden="false" customHeight="true" outlineLevel="0" collapsed="false">
      <c r="A51" s="56"/>
      <c r="B51" s="57"/>
      <c r="C51" s="57"/>
      <c r="D51" s="77"/>
      <c r="E51" s="57"/>
      <c r="F51" s="59"/>
      <c r="G51" s="59"/>
      <c r="H51" s="57"/>
      <c r="I51" s="60"/>
      <c r="J51" s="61"/>
      <c r="K51" s="62"/>
      <c r="L51" s="63"/>
      <c r="M51" s="62" t="n">
        <f aca="false">IF(NOT(ISERROR(MATCH(L51,_xlfn.anchorarray(G62),0))),K64&amp;"Por favor no seleccionar los criterios de impacto",L51)</f>
        <v>0</v>
      </c>
      <c r="N51" s="61"/>
      <c r="O51" s="62"/>
      <c r="P51" s="64"/>
      <c r="Q51" s="56" t="n">
        <v>5</v>
      </c>
      <c r="R51" s="65"/>
      <c r="S51" s="66" t="str">
        <f aca="false">IF(OR(T51="Preventivo",T51="Detectivo"),"Probabilidad",IF(T51="Correctivo","Impacto",""))</f>
        <v/>
      </c>
      <c r="T51" s="67"/>
      <c r="U51" s="67"/>
      <c r="V51" s="68" t="str">
        <f aca="false">IF(AND(T51="Preventivo",U51="Automático"),"50%",IF(AND(T51="Preventivo",U51="Manual"),"40%",IF(AND(T51="Detectivo",U51="Automático"),"40%",IF(AND(T51="Detectivo",U51="Manual"),"30%",IF(AND(T51="Correctivo",U51="Automático"),"35%",IF(AND(T51="Correctivo",U51="Manual"),"25%",""))))))</f>
        <v/>
      </c>
      <c r="W51" s="67"/>
      <c r="X51" s="67"/>
      <c r="Y51" s="67"/>
      <c r="Z51" s="69" t="str">
        <f aca="false">IFERROR(IF(AND(S50="Probabilidad",S51="Probabilidad"),(AB50-(+AB50*V51)),IF(AND(S50="Impacto",S51="Probabilidad"),(AB49-(+AB49*V51)),IF(S51="Impacto",AB50,""))),"")</f>
        <v/>
      </c>
      <c r="AA51" s="70" t="str">
        <f aca="false">IFERROR(IF(Z51="","",IF(Z51&lt;=0.2,"Muy Baja",IF(Z51&lt;=0.4,"Baja",IF(Z51&lt;=0.6,"Media",IF(Z51&lt;=0.8,"Alta","Muy Alta"))))),"")</f>
        <v/>
      </c>
      <c r="AB51" s="71" t="str">
        <f aca="false">+Z51</f>
        <v/>
      </c>
      <c r="AC51" s="70" t="str">
        <f aca="false">IFERROR(IF(AD51="","",IF(AD51&lt;=0.2,"Leve",IF(AD51&lt;=0.4,"Menor",IF(AD51&lt;=0.6,"Moderado",IF(AD51&lt;=0.8,"Mayor","Catastrófico"))))),"")</f>
        <v/>
      </c>
      <c r="AD51" s="71" t="str">
        <f aca="false">IFERROR(IF(AND(S50="Impacto",S51="Impacto"),(AD50-(+AD50*V51)),IF(AND(S50="Probabilidad",S51="Impacto"),(AD49-(+AD49*V51)),IF(S51="Probabilidad",AD50,""))),"")</f>
        <v/>
      </c>
      <c r="AE51" s="72" t="str">
        <f aca="false">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73"/>
      <c r="AG51" s="57"/>
      <c r="AH51" s="60"/>
      <c r="AI51" s="74"/>
      <c r="AJ51" s="74"/>
      <c r="AK51" s="57"/>
      <c r="AL51" s="60"/>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row>
    <row r="52" customFormat="false" ht="151.5" hidden="false" customHeight="true" outlineLevel="0" collapsed="false">
      <c r="A52" s="56"/>
      <c r="B52" s="57"/>
      <c r="C52" s="57"/>
      <c r="D52" s="79"/>
      <c r="E52" s="57"/>
      <c r="F52" s="59"/>
      <c r="G52" s="59"/>
      <c r="H52" s="57"/>
      <c r="I52" s="60"/>
      <c r="J52" s="61"/>
      <c r="K52" s="62"/>
      <c r="L52" s="63"/>
      <c r="M52" s="62" t="n">
        <f aca="false">IF(NOT(ISERROR(MATCH(L52,_xlfn.anchorarray(G63),0))),K65&amp;"Por favor no seleccionar los criterios de impacto",L52)</f>
        <v>0</v>
      </c>
      <c r="N52" s="61"/>
      <c r="O52" s="62"/>
      <c r="P52" s="64"/>
      <c r="Q52" s="56" t="n">
        <v>6</v>
      </c>
      <c r="R52" s="65"/>
      <c r="S52" s="66" t="str">
        <f aca="false">IF(OR(T52="Preventivo",T52="Detectivo"),"Probabilidad",IF(T52="Correctivo","Impacto",""))</f>
        <v/>
      </c>
      <c r="T52" s="67"/>
      <c r="U52" s="67"/>
      <c r="V52" s="68" t="str">
        <f aca="false">IF(AND(T52="Preventivo",U52="Automático"),"50%",IF(AND(T52="Preventivo",U52="Manual"),"40%",IF(AND(T52="Detectivo",U52="Automático"),"40%",IF(AND(T52="Detectivo",U52="Manual"),"30%",IF(AND(T52="Correctivo",U52="Automático"),"35%",IF(AND(T52="Correctivo",U52="Manual"),"25%",""))))))</f>
        <v/>
      </c>
      <c r="W52" s="67"/>
      <c r="X52" s="67"/>
      <c r="Y52" s="67"/>
      <c r="Z52" s="69" t="str">
        <f aca="false">IFERROR(IF(AND(S51="Probabilidad",S52="Probabilidad"),(AB51-(+AB51*V52)),IF(AND(S51="Impacto",S52="Probabilidad"),(AB50-(+AB50*V52)),IF(S52="Impacto",AB51,""))),"")</f>
        <v/>
      </c>
      <c r="AA52" s="70" t="str">
        <f aca="false">IFERROR(IF(Z52="","",IF(Z52&lt;=0.2,"Muy Baja",IF(Z52&lt;=0.4,"Baja",IF(Z52&lt;=0.6,"Media",IF(Z52&lt;=0.8,"Alta","Muy Alta"))))),"")</f>
        <v/>
      </c>
      <c r="AB52" s="71" t="str">
        <f aca="false">+Z52</f>
        <v/>
      </c>
      <c r="AC52" s="70" t="str">
        <f aca="false">IFERROR(IF(AD52="","",IF(AD52&lt;=0.2,"Leve",IF(AD52&lt;=0.4,"Menor",IF(AD52&lt;=0.6,"Moderado",IF(AD52&lt;=0.8,"Mayor","Catastrófico"))))),"")</f>
        <v/>
      </c>
      <c r="AD52" s="71" t="str">
        <f aca="false">IFERROR(IF(AND(S51="Impacto",S52="Impacto"),(AD51-(+AD51*V52)),IF(AND(S51="Probabilidad",S52="Impacto"),(AD50-(+AD50*V52)),IF(S52="Probabilidad",AD51,""))),"")</f>
        <v/>
      </c>
      <c r="AE52" s="72" t="str">
        <f aca="false">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73"/>
      <c r="AG52" s="57"/>
      <c r="AH52" s="60"/>
      <c r="AI52" s="74"/>
      <c r="AJ52" s="74"/>
      <c r="AK52" s="57"/>
      <c r="AL52" s="60"/>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row>
    <row r="53" customFormat="false" ht="151.5" hidden="false" customHeight="true" outlineLevel="0" collapsed="false">
      <c r="A53" s="56" t="n">
        <v>8</v>
      </c>
      <c r="B53" s="57"/>
      <c r="C53" s="57"/>
      <c r="D53" s="58"/>
      <c r="E53" s="57"/>
      <c r="F53" s="59"/>
      <c r="G53" s="59"/>
      <c r="H53" s="57"/>
      <c r="I53" s="60"/>
      <c r="J53" s="61" t="str">
        <f aca="false">IF(I53&lt;=0,"",IF(I53&lt;=2,"Muy Baja",IF(I53&lt;=24,"Baja",IF(I53&lt;=500,"Media",IF(I53&lt;=5000,"Alta","Muy Alta")))))</f>
        <v/>
      </c>
      <c r="K53" s="62" t="str">
        <f aca="false">IF(J53="","",IF(J53="Muy Baja",0.2,IF(J53="Baja",0.4,IF(J53="Media",0.6,IF(J53="Alta",0.8,IF(J53="Muy Alta",1,))))))</f>
        <v/>
      </c>
      <c r="L53" s="63"/>
      <c r="M53" s="62" t="n">
        <f aca="false">IF(NOT(ISERROR(MATCH(L53,'Tabla Impacto'!$B$221:$B$223,0))),'Tabla Impacto'!$F$223&amp;"Por favor no seleccionar los criterios de impacto(Afectación Económica o presupuestal y Pérdida Reputacional)",L53)</f>
        <v>0</v>
      </c>
      <c r="N53" s="61" t="str">
        <f aca="false">IF(OR(M53='Tabla Impacto'!$C$11,M53='Tabla Impacto'!$D$11),"Leve",IF(OR(M53='Tabla Impacto'!$C$12,M53='Tabla Impacto'!$D$12),"Menor",IF(OR(M53='Tabla Impacto'!$C$13,M53='Tabla Impacto'!$D$13),"Moderado",IF(OR(M53='Tabla Impacto'!$C$14,M53='Tabla Impacto'!$D$14),"Mayor",IF(OR(M53='Tabla Impacto'!$C$15,M53='Tabla Impacto'!$D$15),"Catastrófico","")))))</f>
        <v/>
      </c>
      <c r="O53" s="62" t="str">
        <f aca="false">IF(N53="","",IF(N53="Leve",0.2,IF(N53="Menor",0.4,IF(N53="Moderado",0.6,IF(N53="Mayor",0.8,IF(N53="Catastrófico",1,))))))</f>
        <v/>
      </c>
      <c r="P53" s="64" t="str">
        <f aca="false">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56" t="n">
        <v>1</v>
      </c>
      <c r="R53" s="65"/>
      <c r="S53" s="66" t="str">
        <f aca="false">IF(OR(T53="Preventivo",T53="Detectivo"),"Probabilidad",IF(T53="Correctivo","Impacto",""))</f>
        <v/>
      </c>
      <c r="T53" s="67"/>
      <c r="U53" s="67"/>
      <c r="V53" s="68" t="str">
        <f aca="false">IF(AND(T53="Preventivo",U53="Automático"),"50%",IF(AND(T53="Preventivo",U53="Manual"),"40%",IF(AND(T53="Detectivo",U53="Automático"),"40%",IF(AND(T53="Detectivo",U53="Manual"),"30%",IF(AND(T53="Correctivo",U53="Automático"),"35%",IF(AND(T53="Correctivo",U53="Manual"),"25%",""))))))</f>
        <v/>
      </c>
      <c r="W53" s="67"/>
      <c r="X53" s="67"/>
      <c r="Y53" s="67"/>
      <c r="Z53" s="69" t="str">
        <f aca="false">IFERROR(IF(S53="Probabilidad",(K53-(+K53*V53)),IF(S53="Impacto",K53,"")),"")</f>
        <v/>
      </c>
      <c r="AA53" s="70" t="str">
        <f aca="false">IFERROR(IF(Z53="","",IF(Z53&lt;=0.2,"Muy Baja",IF(Z53&lt;=0.4,"Baja",IF(Z53&lt;=0.6,"Media",IF(Z53&lt;=0.8,"Alta","Muy Alta"))))),"")</f>
        <v/>
      </c>
      <c r="AB53" s="71" t="str">
        <f aca="false">+Z53</f>
        <v/>
      </c>
      <c r="AC53" s="70" t="str">
        <f aca="false">IFERROR(IF(AD53="","",IF(AD53&lt;=0.2,"Leve",IF(AD53&lt;=0.4,"Menor",IF(AD53&lt;=0.6,"Moderado",IF(AD53&lt;=0.8,"Mayor","Catastrófico"))))),"")</f>
        <v/>
      </c>
      <c r="AD53" s="71" t="str">
        <f aca="false">IFERROR(IF(S53="Impacto",(O53-(+O53*V53)),IF(S53="Probabilidad",O53,"")),"")</f>
        <v/>
      </c>
      <c r="AE53" s="72" t="str">
        <f aca="false">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73"/>
      <c r="AG53" s="57"/>
      <c r="AH53" s="60"/>
      <c r="AI53" s="74"/>
      <c r="AJ53" s="74"/>
      <c r="AK53" s="57"/>
      <c r="AL53" s="60"/>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row>
    <row r="54" customFormat="false" ht="151.5" hidden="false" customHeight="true" outlineLevel="0" collapsed="false">
      <c r="A54" s="56"/>
      <c r="B54" s="57"/>
      <c r="C54" s="57"/>
      <c r="D54" s="77"/>
      <c r="E54" s="57"/>
      <c r="F54" s="59"/>
      <c r="G54" s="59"/>
      <c r="H54" s="57"/>
      <c r="I54" s="60"/>
      <c r="J54" s="61"/>
      <c r="K54" s="62"/>
      <c r="L54" s="63"/>
      <c r="M54" s="62" t="n">
        <f aca="false">IF(NOT(ISERROR(MATCH(L54,_xlfn.anchorarray(G65),0))),K67&amp;"Por favor no seleccionar los criterios de impacto",L54)</f>
        <v>0</v>
      </c>
      <c r="N54" s="61"/>
      <c r="O54" s="62"/>
      <c r="P54" s="64"/>
      <c r="Q54" s="56" t="n">
        <v>2</v>
      </c>
      <c r="R54" s="65"/>
      <c r="S54" s="66" t="str">
        <f aca="false">IF(OR(T54="Preventivo",T54="Detectivo"),"Probabilidad",IF(T54="Correctivo","Impacto",""))</f>
        <v/>
      </c>
      <c r="T54" s="67"/>
      <c r="U54" s="67"/>
      <c r="V54" s="68" t="str">
        <f aca="false">IF(AND(T54="Preventivo",U54="Automático"),"50%",IF(AND(T54="Preventivo",U54="Manual"),"40%",IF(AND(T54="Detectivo",U54="Automático"),"40%",IF(AND(T54="Detectivo",U54="Manual"),"30%",IF(AND(T54="Correctivo",U54="Automático"),"35%",IF(AND(T54="Correctivo",U54="Manual"),"25%",""))))))</f>
        <v/>
      </c>
      <c r="W54" s="67"/>
      <c r="X54" s="67"/>
      <c r="Y54" s="67"/>
      <c r="Z54" s="69" t="str">
        <f aca="false">IFERROR(IF(AND(S53="Probabilidad",S54="Probabilidad"),(AB53-(+AB53*V54)),IF(S54="Probabilidad",(K53-(+K53*V54)),IF(S54="Impacto",AB53,""))),"")</f>
        <v/>
      </c>
      <c r="AA54" s="70" t="str">
        <f aca="false">IFERROR(IF(Z54="","",IF(Z54&lt;=0.2,"Muy Baja",IF(Z54&lt;=0.4,"Baja",IF(Z54&lt;=0.6,"Media",IF(Z54&lt;=0.8,"Alta","Muy Alta"))))),"")</f>
        <v/>
      </c>
      <c r="AB54" s="71" t="str">
        <f aca="false">+Z54</f>
        <v/>
      </c>
      <c r="AC54" s="70" t="str">
        <f aca="false">IFERROR(IF(AD54="","",IF(AD54&lt;=0.2,"Leve",IF(AD54&lt;=0.4,"Menor",IF(AD54&lt;=0.6,"Moderado",IF(AD54&lt;=0.8,"Mayor","Catastrófico"))))),"")</f>
        <v/>
      </c>
      <c r="AD54" s="71" t="str">
        <f aca="false">IFERROR(IF(AND(S53="Impacto",S54="Impacto"),(AD53-(+AD53*V54)),IF(S54="Impacto",(O53-(+O53*V54)),IF(S54="Probabilidad",AD53,""))),"")</f>
        <v/>
      </c>
      <c r="AE54" s="72" t="str">
        <f aca="false">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73"/>
      <c r="AG54" s="57"/>
      <c r="AH54" s="60"/>
      <c r="AI54" s="74"/>
      <c r="AJ54" s="74"/>
      <c r="AK54" s="57"/>
      <c r="AL54" s="60"/>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row>
    <row r="55" customFormat="false" ht="151.5" hidden="false" customHeight="true" outlineLevel="0" collapsed="false">
      <c r="A55" s="56"/>
      <c r="B55" s="57"/>
      <c r="C55" s="57"/>
      <c r="D55" s="77"/>
      <c r="E55" s="57"/>
      <c r="F55" s="59"/>
      <c r="G55" s="59"/>
      <c r="H55" s="57"/>
      <c r="I55" s="60"/>
      <c r="J55" s="61"/>
      <c r="K55" s="62"/>
      <c r="L55" s="63"/>
      <c r="M55" s="62" t="n">
        <f aca="false">IF(NOT(ISERROR(MATCH(L55,_xlfn.anchorarray(G66),0))),K68&amp;"Por favor no seleccionar los criterios de impacto",L55)</f>
        <v>0</v>
      </c>
      <c r="N55" s="61"/>
      <c r="O55" s="62"/>
      <c r="P55" s="64"/>
      <c r="Q55" s="56" t="n">
        <v>3</v>
      </c>
      <c r="R55" s="80"/>
      <c r="S55" s="66" t="str">
        <f aca="false">IF(OR(T55="Preventivo",T55="Detectivo"),"Probabilidad",IF(T55="Correctivo","Impacto",""))</f>
        <v/>
      </c>
      <c r="T55" s="67"/>
      <c r="U55" s="67"/>
      <c r="V55" s="68" t="str">
        <f aca="false">IF(AND(T55="Preventivo",U55="Automático"),"50%",IF(AND(T55="Preventivo",U55="Manual"),"40%",IF(AND(T55="Detectivo",U55="Automático"),"40%",IF(AND(T55="Detectivo",U55="Manual"),"30%",IF(AND(T55="Correctivo",U55="Automático"),"35%",IF(AND(T55="Correctivo",U55="Manual"),"25%",""))))))</f>
        <v/>
      </c>
      <c r="W55" s="67"/>
      <c r="X55" s="67"/>
      <c r="Y55" s="67"/>
      <c r="Z55" s="69" t="str">
        <f aca="false">IFERROR(IF(AND(S54="Probabilidad",S55="Probabilidad"),(AB54-(+AB54*V55)),IF(AND(S54="Impacto",S55="Probabilidad"),(AB53-(+AB53*V55)),IF(S55="Impacto",AB54,""))),"")</f>
        <v/>
      </c>
      <c r="AA55" s="70" t="str">
        <f aca="false">IFERROR(IF(Z55="","",IF(Z55&lt;=0.2,"Muy Baja",IF(Z55&lt;=0.4,"Baja",IF(Z55&lt;=0.6,"Media",IF(Z55&lt;=0.8,"Alta","Muy Alta"))))),"")</f>
        <v/>
      </c>
      <c r="AB55" s="71" t="str">
        <f aca="false">+Z55</f>
        <v/>
      </c>
      <c r="AC55" s="70" t="str">
        <f aca="false">IFERROR(IF(AD55="","",IF(AD55&lt;=0.2,"Leve",IF(AD55&lt;=0.4,"Menor",IF(AD55&lt;=0.6,"Moderado",IF(AD55&lt;=0.8,"Mayor","Catastrófico"))))),"")</f>
        <v/>
      </c>
      <c r="AD55" s="71" t="str">
        <f aca="false">IFERROR(IF(AND(S54="Impacto",S55="Impacto"),(AD54-(+AD54*V55)),IF(AND(S54="Probabilidad",S55="Impacto"),(AD53-(+AD53*V55)),IF(S55="Probabilidad",AD54,""))),"")</f>
        <v/>
      </c>
      <c r="AE55" s="72" t="str">
        <f aca="false">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73"/>
      <c r="AG55" s="57"/>
      <c r="AH55" s="60"/>
      <c r="AI55" s="74"/>
      <c r="AJ55" s="74"/>
      <c r="AK55" s="57"/>
      <c r="AL55" s="60"/>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row>
    <row r="56" customFormat="false" ht="151.5" hidden="false" customHeight="true" outlineLevel="0" collapsed="false">
      <c r="A56" s="56"/>
      <c r="B56" s="57"/>
      <c r="C56" s="57"/>
      <c r="D56" s="77"/>
      <c r="E56" s="57"/>
      <c r="F56" s="59"/>
      <c r="G56" s="59"/>
      <c r="H56" s="57"/>
      <c r="I56" s="60"/>
      <c r="J56" s="61"/>
      <c r="K56" s="62"/>
      <c r="L56" s="63"/>
      <c r="M56" s="62" t="n">
        <f aca="false">IF(NOT(ISERROR(MATCH(L56,_xlfn.anchorarray(G67),0))),K69&amp;"Por favor no seleccionar los criterios de impacto",L56)</f>
        <v>0</v>
      </c>
      <c r="N56" s="61"/>
      <c r="O56" s="62"/>
      <c r="P56" s="64"/>
      <c r="Q56" s="56" t="n">
        <v>4</v>
      </c>
      <c r="R56" s="65"/>
      <c r="S56" s="66" t="str">
        <f aca="false">IF(OR(T56="Preventivo",T56="Detectivo"),"Probabilidad",IF(T56="Correctivo","Impacto",""))</f>
        <v/>
      </c>
      <c r="T56" s="67"/>
      <c r="U56" s="67"/>
      <c r="V56" s="68" t="str">
        <f aca="false">IF(AND(T56="Preventivo",U56="Automático"),"50%",IF(AND(T56="Preventivo",U56="Manual"),"40%",IF(AND(T56="Detectivo",U56="Automático"),"40%",IF(AND(T56="Detectivo",U56="Manual"),"30%",IF(AND(T56="Correctivo",U56="Automático"),"35%",IF(AND(T56="Correctivo",U56="Manual"),"25%",""))))))</f>
        <v/>
      </c>
      <c r="W56" s="67"/>
      <c r="X56" s="67"/>
      <c r="Y56" s="67"/>
      <c r="Z56" s="69" t="str">
        <f aca="false">IFERROR(IF(AND(S55="Probabilidad",S56="Probabilidad"),(AB55-(+AB55*V56)),IF(AND(S55="Impacto",S56="Probabilidad"),(AB54-(+AB54*V56)),IF(S56="Impacto",AB55,""))),"")</f>
        <v/>
      </c>
      <c r="AA56" s="70" t="str">
        <f aca="false">IFERROR(IF(Z56="","",IF(Z56&lt;=0.2,"Muy Baja",IF(Z56&lt;=0.4,"Baja",IF(Z56&lt;=0.6,"Media",IF(Z56&lt;=0.8,"Alta","Muy Alta"))))),"")</f>
        <v/>
      </c>
      <c r="AB56" s="71" t="str">
        <f aca="false">+Z56</f>
        <v/>
      </c>
      <c r="AC56" s="70" t="str">
        <f aca="false">IFERROR(IF(AD56="","",IF(AD56&lt;=0.2,"Leve",IF(AD56&lt;=0.4,"Menor",IF(AD56&lt;=0.6,"Moderado",IF(AD56&lt;=0.8,"Mayor","Catastrófico"))))),"")</f>
        <v/>
      </c>
      <c r="AD56" s="71" t="str">
        <f aca="false">IFERROR(IF(AND(S55="Impacto",S56="Impacto"),(AD55-(+AD55*V56)),IF(AND(S55="Probabilidad",S56="Impacto"),(AD54-(+AD54*V56)),IF(S56="Probabilidad",AD55,""))),"")</f>
        <v/>
      </c>
      <c r="AE56" s="72" t="str">
        <f aca="false">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73"/>
      <c r="AG56" s="57"/>
      <c r="AH56" s="60"/>
      <c r="AI56" s="74"/>
      <c r="AJ56" s="74"/>
      <c r="AK56" s="57"/>
      <c r="AL56" s="60"/>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row>
    <row r="57" customFormat="false" ht="151.5" hidden="false" customHeight="true" outlineLevel="0" collapsed="false">
      <c r="A57" s="56"/>
      <c r="B57" s="57"/>
      <c r="C57" s="57"/>
      <c r="D57" s="77"/>
      <c r="E57" s="57"/>
      <c r="F57" s="59"/>
      <c r="G57" s="59"/>
      <c r="H57" s="57"/>
      <c r="I57" s="60"/>
      <c r="J57" s="61"/>
      <c r="K57" s="62"/>
      <c r="L57" s="63"/>
      <c r="M57" s="62" t="n">
        <f aca="false">IF(NOT(ISERROR(MATCH(L57,_xlfn.anchorarray(G68),0))),K70&amp;"Por favor no seleccionar los criterios de impacto",L57)</f>
        <v>0</v>
      </c>
      <c r="N57" s="61"/>
      <c r="O57" s="62"/>
      <c r="P57" s="64"/>
      <c r="Q57" s="56" t="n">
        <v>5</v>
      </c>
      <c r="R57" s="65"/>
      <c r="S57" s="66" t="str">
        <f aca="false">IF(OR(T57="Preventivo",T57="Detectivo"),"Probabilidad",IF(T57="Correctivo","Impacto",""))</f>
        <v/>
      </c>
      <c r="T57" s="67"/>
      <c r="U57" s="67"/>
      <c r="V57" s="68" t="str">
        <f aca="false">IF(AND(T57="Preventivo",U57="Automático"),"50%",IF(AND(T57="Preventivo",U57="Manual"),"40%",IF(AND(T57="Detectivo",U57="Automático"),"40%",IF(AND(T57="Detectivo",U57="Manual"),"30%",IF(AND(T57="Correctivo",U57="Automático"),"35%",IF(AND(T57="Correctivo",U57="Manual"),"25%",""))))))</f>
        <v/>
      </c>
      <c r="W57" s="67"/>
      <c r="X57" s="67"/>
      <c r="Y57" s="67"/>
      <c r="Z57" s="69" t="str">
        <f aca="false">IFERROR(IF(AND(S56="Probabilidad",S57="Probabilidad"),(AB56-(+AB56*V57)),IF(AND(S56="Impacto",S57="Probabilidad"),(AB55-(+AB55*V57)),IF(S57="Impacto",AB56,""))),"")</f>
        <v/>
      </c>
      <c r="AA57" s="70" t="str">
        <f aca="false">IFERROR(IF(Z57="","",IF(Z57&lt;=0.2,"Muy Baja",IF(Z57&lt;=0.4,"Baja",IF(Z57&lt;=0.6,"Media",IF(Z57&lt;=0.8,"Alta","Muy Alta"))))),"")</f>
        <v/>
      </c>
      <c r="AB57" s="71" t="str">
        <f aca="false">+Z57</f>
        <v/>
      </c>
      <c r="AC57" s="70" t="str">
        <f aca="false">IFERROR(IF(AD57="","",IF(AD57&lt;=0.2,"Leve",IF(AD57&lt;=0.4,"Menor",IF(AD57&lt;=0.6,"Moderado",IF(AD57&lt;=0.8,"Mayor","Catastrófico"))))),"")</f>
        <v/>
      </c>
      <c r="AD57" s="71" t="str">
        <f aca="false">IFERROR(IF(AND(S56="Impacto",S57="Impacto"),(AD56-(+AD56*V57)),IF(AND(S56="Probabilidad",S57="Impacto"),(AD55-(+AD55*V57)),IF(S57="Probabilidad",AD56,""))),"")</f>
        <v/>
      </c>
      <c r="AE57" s="72" t="str">
        <f aca="false">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73"/>
      <c r="AG57" s="57"/>
      <c r="AH57" s="60"/>
      <c r="AI57" s="74"/>
      <c r="AJ57" s="74"/>
      <c r="AK57" s="57"/>
      <c r="AL57" s="60"/>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row>
    <row r="58" customFormat="false" ht="151.5" hidden="false" customHeight="true" outlineLevel="0" collapsed="false">
      <c r="A58" s="56"/>
      <c r="B58" s="57"/>
      <c r="C58" s="57"/>
      <c r="D58" s="79"/>
      <c r="E58" s="57"/>
      <c r="F58" s="59"/>
      <c r="G58" s="59"/>
      <c r="H58" s="57"/>
      <c r="I58" s="60"/>
      <c r="J58" s="61"/>
      <c r="K58" s="62"/>
      <c r="L58" s="63"/>
      <c r="M58" s="62" t="n">
        <f aca="false">IF(NOT(ISERROR(MATCH(L58,_xlfn.anchorarray(G69),0))),K71&amp;"Por favor no seleccionar los criterios de impacto",L58)</f>
        <v>0</v>
      </c>
      <c r="N58" s="61"/>
      <c r="O58" s="62"/>
      <c r="P58" s="64"/>
      <c r="Q58" s="56" t="n">
        <v>6</v>
      </c>
      <c r="R58" s="65"/>
      <c r="S58" s="66" t="str">
        <f aca="false">IF(OR(T58="Preventivo",T58="Detectivo"),"Probabilidad",IF(T58="Correctivo","Impacto",""))</f>
        <v/>
      </c>
      <c r="T58" s="67"/>
      <c r="U58" s="67"/>
      <c r="V58" s="68" t="str">
        <f aca="false">IF(AND(T58="Preventivo",U58="Automático"),"50%",IF(AND(T58="Preventivo",U58="Manual"),"40%",IF(AND(T58="Detectivo",U58="Automático"),"40%",IF(AND(T58="Detectivo",U58="Manual"),"30%",IF(AND(T58="Correctivo",U58="Automático"),"35%",IF(AND(T58="Correctivo",U58="Manual"),"25%",""))))))</f>
        <v/>
      </c>
      <c r="W58" s="67"/>
      <c r="X58" s="67"/>
      <c r="Y58" s="67"/>
      <c r="Z58" s="69" t="str">
        <f aca="false">IFERROR(IF(AND(S57="Probabilidad",S58="Probabilidad"),(AB57-(+AB57*V58)),IF(AND(S57="Impacto",S58="Probabilidad"),(AB56-(+AB56*V58)),IF(S58="Impacto",AB57,""))),"")</f>
        <v/>
      </c>
      <c r="AA58" s="70" t="str">
        <f aca="false">IFERROR(IF(Z58="","",IF(Z58&lt;=0.2,"Muy Baja",IF(Z58&lt;=0.4,"Baja",IF(Z58&lt;=0.6,"Media",IF(Z58&lt;=0.8,"Alta","Muy Alta"))))),"")</f>
        <v/>
      </c>
      <c r="AB58" s="71" t="str">
        <f aca="false">+Z58</f>
        <v/>
      </c>
      <c r="AC58" s="70" t="str">
        <f aca="false">IFERROR(IF(AD58="","",IF(AD58&lt;=0.2,"Leve",IF(AD58&lt;=0.4,"Menor",IF(AD58&lt;=0.6,"Moderado",IF(AD58&lt;=0.8,"Mayor","Catastrófico"))))),"")</f>
        <v/>
      </c>
      <c r="AD58" s="71" t="str">
        <f aca="false">IFERROR(IF(AND(S57="Impacto",S58="Impacto"),(AD57-(+AD57*V58)),IF(AND(S57="Probabilidad",S58="Impacto"),(AD56-(+AD56*V58)),IF(S58="Probabilidad",AD57,""))),"")</f>
        <v/>
      </c>
      <c r="AE58" s="72" t="str">
        <f aca="false">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73"/>
      <c r="AG58" s="57"/>
      <c r="AH58" s="60"/>
      <c r="AI58" s="74"/>
      <c r="AJ58" s="74"/>
      <c r="AK58" s="57"/>
      <c r="AL58" s="60"/>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row>
    <row r="59" customFormat="false" ht="151.5" hidden="false" customHeight="true" outlineLevel="0" collapsed="false">
      <c r="A59" s="56" t="n">
        <v>9</v>
      </c>
      <c r="B59" s="57"/>
      <c r="C59" s="57"/>
      <c r="D59" s="58"/>
      <c r="E59" s="57"/>
      <c r="F59" s="59"/>
      <c r="G59" s="59"/>
      <c r="H59" s="57"/>
      <c r="I59" s="60"/>
      <c r="J59" s="61" t="str">
        <f aca="false">IF(I59&lt;=0,"",IF(I59&lt;=2,"Muy Baja",IF(I59&lt;=24,"Baja",IF(I59&lt;=500,"Media",IF(I59&lt;=5000,"Alta","Muy Alta")))))</f>
        <v/>
      </c>
      <c r="K59" s="62" t="str">
        <f aca="false">IF(J59="","",IF(J59="Muy Baja",0.2,IF(J59="Baja",0.4,IF(J59="Media",0.6,IF(J59="Alta",0.8,IF(J59="Muy Alta",1,))))))</f>
        <v/>
      </c>
      <c r="L59" s="63"/>
      <c r="M59" s="62" t="n">
        <f aca="false">IF(NOT(ISERROR(MATCH(L59,'Tabla Impacto'!$B$221:$B$223,0))),'Tabla Impacto'!$F$223&amp;"Por favor no seleccionar los criterios de impacto(Afectación Económica o presupuestal y Pérdida Reputacional)",L59)</f>
        <v>0</v>
      </c>
      <c r="N59" s="61" t="str">
        <f aca="false">IF(OR(M59='Tabla Impacto'!$C$11,M59='Tabla Impacto'!$D$11),"Leve",IF(OR(M59='Tabla Impacto'!$C$12,M59='Tabla Impacto'!$D$12),"Menor",IF(OR(M59='Tabla Impacto'!$C$13,M59='Tabla Impacto'!$D$13),"Moderado",IF(OR(M59='Tabla Impacto'!$C$14,M59='Tabla Impacto'!$D$14),"Mayor",IF(OR(M59='Tabla Impacto'!$C$15,M59='Tabla Impacto'!$D$15),"Catastrófico","")))))</f>
        <v/>
      </c>
      <c r="O59" s="62" t="str">
        <f aca="false">IF(N59="","",IF(N59="Leve",0.2,IF(N59="Menor",0.4,IF(N59="Moderado",0.6,IF(N59="Mayor",0.8,IF(N59="Catastrófico",1,))))))</f>
        <v/>
      </c>
      <c r="P59" s="64" t="str">
        <f aca="false">IF(OR(AND(J59="Muy Baja",N59="Leve"),AND(J59="Muy Baja",N59="Menor"),AND(J59="Baja",N59="Leve")),"Bajo",IF(OR(AND(J59="Muy baja",N59="Moderado"),AND(J59="Baja",N59="Menor"),AND(J59="Baja",N59="Moderado"),AND(J59="Media",N59="Leve"),AND(J59="Media",N59="Menor"),AND(J59="Media",N59="Moderado"),AND(J59="Alta",N59="Leve"),AND(J59="Alta",N59="Menor")),"Moderado",IF(OR(AND(J59="Muy Baja",N59="Mayor"),AND(J59="Baja",N59="Mayor"),AND(J59="Media",N59="Mayor"),AND(J59="Alta",N59="Moderado"),AND(J59="Alta",N59="Mayor"),AND(J59="Muy Alta",N59="Leve"),AND(J59="Muy Alta",N59="Menor"),AND(J59="Muy Alta",N59="Moderado"),AND(J59="Muy Alta",N59="Mayor")),"Alto",IF(OR(AND(J59="Muy Baja",N59="Catastrófico"),AND(J59="Baja",N59="Catastrófico"),AND(J59="Media",N59="Catastrófico"),AND(J59="Alta",N59="Catastrófico"),AND(J59="Muy Alta",N59="Catastrófico")),"Extremo",""))))</f>
        <v/>
      </c>
      <c r="Q59" s="56" t="n">
        <v>1</v>
      </c>
      <c r="R59" s="65"/>
      <c r="S59" s="66" t="str">
        <f aca="false">IF(OR(T59="Preventivo",T59="Detectivo"),"Probabilidad",IF(T59="Correctivo","Impacto",""))</f>
        <v/>
      </c>
      <c r="T59" s="67"/>
      <c r="U59" s="67"/>
      <c r="V59" s="68" t="str">
        <f aca="false">IF(AND(T59="Preventivo",U59="Automático"),"50%",IF(AND(T59="Preventivo",U59="Manual"),"40%",IF(AND(T59="Detectivo",U59="Automático"),"40%",IF(AND(T59="Detectivo",U59="Manual"),"30%",IF(AND(T59="Correctivo",U59="Automático"),"35%",IF(AND(T59="Correctivo",U59="Manual"),"25%",""))))))</f>
        <v/>
      </c>
      <c r="W59" s="67"/>
      <c r="X59" s="67"/>
      <c r="Y59" s="67"/>
      <c r="Z59" s="69" t="str">
        <f aca="false">IFERROR(IF(S59="Probabilidad",(K59-(+K59*V59)),IF(S59="Impacto",K59,"")),"")</f>
        <v/>
      </c>
      <c r="AA59" s="70" t="str">
        <f aca="false">IFERROR(IF(Z59="","",IF(Z59&lt;=0.2,"Muy Baja",IF(Z59&lt;=0.4,"Baja",IF(Z59&lt;=0.6,"Media",IF(Z59&lt;=0.8,"Alta","Muy Alta"))))),"")</f>
        <v/>
      </c>
      <c r="AB59" s="71" t="str">
        <f aca="false">+Z59</f>
        <v/>
      </c>
      <c r="AC59" s="70" t="str">
        <f aca="false">IFERROR(IF(AD59="","",IF(AD59&lt;=0.2,"Leve",IF(AD59&lt;=0.4,"Menor",IF(AD59&lt;=0.6,"Moderado",IF(AD59&lt;=0.8,"Mayor","Catastrófico"))))),"")</f>
        <v/>
      </c>
      <c r="AD59" s="71" t="str">
        <f aca="false">IFERROR(IF(S59="Impacto",(O59-(+O59*V59)),IF(S59="Probabilidad",O59,"")),"")</f>
        <v/>
      </c>
      <c r="AE59" s="72" t="str">
        <f aca="false">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73"/>
      <c r="AG59" s="57"/>
      <c r="AH59" s="60"/>
      <c r="AI59" s="74"/>
      <c r="AJ59" s="74"/>
      <c r="AK59" s="57"/>
      <c r="AL59" s="60"/>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row>
    <row r="60" customFormat="false" ht="151.5" hidden="false" customHeight="true" outlineLevel="0" collapsed="false">
      <c r="A60" s="56"/>
      <c r="B60" s="57"/>
      <c r="C60" s="57"/>
      <c r="D60" s="77"/>
      <c r="E60" s="57"/>
      <c r="F60" s="59"/>
      <c r="G60" s="59"/>
      <c r="H60" s="57"/>
      <c r="I60" s="60"/>
      <c r="J60" s="61"/>
      <c r="K60" s="62"/>
      <c r="L60" s="63"/>
      <c r="M60" s="62" t="n">
        <f aca="false">IF(NOT(ISERROR(MATCH(L60,_xlfn.anchorarray(E71),0))),K73&amp;"Por favor no seleccionar los criterios de impacto",L60)</f>
        <v>0</v>
      </c>
      <c r="N60" s="61"/>
      <c r="O60" s="62"/>
      <c r="P60" s="64"/>
      <c r="Q60" s="56" t="n">
        <v>2</v>
      </c>
      <c r="R60" s="65"/>
      <c r="S60" s="66" t="str">
        <f aca="false">IF(OR(T60="Preventivo",T60="Detectivo"),"Probabilidad",IF(T60="Correctivo","Impacto",""))</f>
        <v/>
      </c>
      <c r="T60" s="67"/>
      <c r="U60" s="67"/>
      <c r="V60" s="68" t="str">
        <f aca="false">IF(AND(T60="Preventivo",U60="Automático"),"50%",IF(AND(T60="Preventivo",U60="Manual"),"40%",IF(AND(T60="Detectivo",U60="Automático"),"40%",IF(AND(T60="Detectivo",U60="Manual"),"30%",IF(AND(T60="Correctivo",U60="Automático"),"35%",IF(AND(T60="Correctivo",U60="Manual"),"25%",""))))))</f>
        <v/>
      </c>
      <c r="W60" s="67"/>
      <c r="X60" s="67"/>
      <c r="Y60" s="67"/>
      <c r="Z60" s="69" t="str">
        <f aca="false">IFERROR(IF(AND(S59="Probabilidad",S60="Probabilidad"),(AB59-(+AB59*V60)),IF(S60="Probabilidad",(K59-(+K59*V60)),IF(S60="Impacto",AB59,""))),"")</f>
        <v/>
      </c>
      <c r="AA60" s="70" t="str">
        <f aca="false">IFERROR(IF(Z60="","",IF(Z60&lt;=0.2,"Muy Baja",IF(Z60&lt;=0.4,"Baja",IF(Z60&lt;=0.6,"Media",IF(Z60&lt;=0.8,"Alta","Muy Alta"))))),"")</f>
        <v/>
      </c>
      <c r="AB60" s="71" t="str">
        <f aca="false">+Z60</f>
        <v/>
      </c>
      <c r="AC60" s="70" t="str">
        <f aca="false">IFERROR(IF(AD60="","",IF(AD60&lt;=0.2,"Leve",IF(AD60&lt;=0.4,"Menor",IF(AD60&lt;=0.6,"Moderado",IF(AD60&lt;=0.8,"Mayor","Catastrófico"))))),"")</f>
        <v/>
      </c>
      <c r="AD60" s="71" t="str">
        <f aca="false">IFERROR(IF(AND(S59="Impacto",S60="Impacto"),(AD59-(+AD59*V60)),IF(S60="Impacto",(O59-(+O59*V60)),IF(S60="Probabilidad",AD59,""))),"")</f>
        <v/>
      </c>
      <c r="AE60" s="72" t="str">
        <f aca="false">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73"/>
      <c r="AG60" s="57"/>
      <c r="AH60" s="60"/>
      <c r="AI60" s="74"/>
      <c r="AJ60" s="74"/>
      <c r="AK60" s="57"/>
      <c r="AL60" s="60"/>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row>
    <row r="61" customFormat="false" ht="151.5" hidden="false" customHeight="true" outlineLevel="0" collapsed="false">
      <c r="A61" s="56"/>
      <c r="B61" s="57"/>
      <c r="C61" s="57"/>
      <c r="D61" s="77"/>
      <c r="E61" s="57"/>
      <c r="F61" s="59"/>
      <c r="G61" s="59"/>
      <c r="H61" s="57"/>
      <c r="I61" s="60"/>
      <c r="J61" s="61"/>
      <c r="K61" s="62"/>
      <c r="L61" s="63"/>
      <c r="M61" s="62" t="n">
        <f aca="false">IF(NOT(ISERROR(MATCH(L61,_xlfn.anchorarray(E72),0))),K74&amp;"Por favor no seleccionar los criterios de impacto",L61)</f>
        <v>0</v>
      </c>
      <c r="N61" s="61"/>
      <c r="O61" s="62"/>
      <c r="P61" s="64"/>
      <c r="Q61" s="56" t="n">
        <v>3</v>
      </c>
      <c r="R61" s="80"/>
      <c r="S61" s="66" t="str">
        <f aca="false">IF(OR(T61="Preventivo",T61="Detectivo"),"Probabilidad",IF(T61="Correctivo","Impacto",""))</f>
        <v/>
      </c>
      <c r="T61" s="67"/>
      <c r="U61" s="67"/>
      <c r="V61" s="68" t="str">
        <f aca="false">IF(AND(T61="Preventivo",U61="Automático"),"50%",IF(AND(T61="Preventivo",U61="Manual"),"40%",IF(AND(T61="Detectivo",U61="Automático"),"40%",IF(AND(T61="Detectivo",U61="Manual"),"30%",IF(AND(T61="Correctivo",U61="Automático"),"35%",IF(AND(T61="Correctivo",U61="Manual"),"25%",""))))))</f>
        <v/>
      </c>
      <c r="W61" s="67"/>
      <c r="X61" s="67"/>
      <c r="Y61" s="67"/>
      <c r="Z61" s="69" t="str">
        <f aca="false">IFERROR(IF(AND(S60="Probabilidad",S61="Probabilidad"),(AB60-(+AB60*V61)),IF(AND(S60="Impacto",S61="Probabilidad"),(AB59-(+AB59*V61)),IF(S61="Impacto",AB60,""))),"")</f>
        <v/>
      </c>
      <c r="AA61" s="70" t="str">
        <f aca="false">IFERROR(IF(Z61="","",IF(Z61&lt;=0.2,"Muy Baja",IF(Z61&lt;=0.4,"Baja",IF(Z61&lt;=0.6,"Media",IF(Z61&lt;=0.8,"Alta","Muy Alta"))))),"")</f>
        <v/>
      </c>
      <c r="AB61" s="71" t="str">
        <f aca="false">+Z61</f>
        <v/>
      </c>
      <c r="AC61" s="70" t="str">
        <f aca="false">IFERROR(IF(AD61="","",IF(AD61&lt;=0.2,"Leve",IF(AD61&lt;=0.4,"Menor",IF(AD61&lt;=0.6,"Moderado",IF(AD61&lt;=0.8,"Mayor","Catastrófico"))))),"")</f>
        <v/>
      </c>
      <c r="AD61" s="71" t="str">
        <f aca="false">IFERROR(IF(AND(S60="Impacto",S61="Impacto"),(AD60-(+AD60*V61)),IF(AND(S60="Probabilidad",S61="Impacto"),(AD59-(+AD59*V61)),IF(S61="Probabilidad",AD60,""))),"")</f>
        <v/>
      </c>
      <c r="AE61" s="72" t="str">
        <f aca="false">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73"/>
      <c r="AG61" s="57"/>
      <c r="AH61" s="60"/>
      <c r="AI61" s="74"/>
      <c r="AJ61" s="74"/>
      <c r="AK61" s="57"/>
      <c r="AL61" s="60"/>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row>
    <row r="62" customFormat="false" ht="151.5" hidden="false" customHeight="true" outlineLevel="0" collapsed="false">
      <c r="A62" s="56"/>
      <c r="B62" s="57"/>
      <c r="C62" s="57"/>
      <c r="D62" s="77"/>
      <c r="E62" s="57"/>
      <c r="F62" s="59"/>
      <c r="G62" s="59"/>
      <c r="H62" s="57"/>
      <c r="I62" s="60"/>
      <c r="J62" s="61"/>
      <c r="K62" s="62"/>
      <c r="L62" s="63"/>
      <c r="M62" s="62" t="n">
        <f aca="false">IF(NOT(ISERROR(MATCH(L62,_xlfn.anchorarray(E73),0))),K75&amp;"Por favor no seleccionar los criterios de impacto",L62)</f>
        <v>0</v>
      </c>
      <c r="N62" s="61"/>
      <c r="O62" s="62"/>
      <c r="P62" s="64"/>
      <c r="Q62" s="56" t="n">
        <v>4</v>
      </c>
      <c r="R62" s="65"/>
      <c r="S62" s="66" t="str">
        <f aca="false">IF(OR(T62="Preventivo",T62="Detectivo"),"Probabilidad",IF(T62="Correctivo","Impacto",""))</f>
        <v/>
      </c>
      <c r="T62" s="67"/>
      <c r="U62" s="67"/>
      <c r="V62" s="68" t="str">
        <f aca="false">IF(AND(T62="Preventivo",U62="Automático"),"50%",IF(AND(T62="Preventivo",U62="Manual"),"40%",IF(AND(T62="Detectivo",U62="Automático"),"40%",IF(AND(T62="Detectivo",U62="Manual"),"30%",IF(AND(T62="Correctivo",U62="Automático"),"35%",IF(AND(T62="Correctivo",U62="Manual"),"25%",""))))))</f>
        <v/>
      </c>
      <c r="W62" s="67"/>
      <c r="X62" s="67"/>
      <c r="Y62" s="67"/>
      <c r="Z62" s="69" t="str">
        <f aca="false">IFERROR(IF(AND(S61="Probabilidad",S62="Probabilidad"),(AB61-(+AB61*V62)),IF(AND(S61="Impacto",S62="Probabilidad"),(AB60-(+AB60*V62)),IF(S62="Impacto",AB61,""))),"")</f>
        <v/>
      </c>
      <c r="AA62" s="70" t="str">
        <f aca="false">IFERROR(IF(Z62="","",IF(Z62&lt;=0.2,"Muy Baja",IF(Z62&lt;=0.4,"Baja",IF(Z62&lt;=0.6,"Media",IF(Z62&lt;=0.8,"Alta","Muy Alta"))))),"")</f>
        <v/>
      </c>
      <c r="AB62" s="71" t="str">
        <f aca="false">+Z62</f>
        <v/>
      </c>
      <c r="AC62" s="70" t="str">
        <f aca="false">IFERROR(IF(AD62="","",IF(AD62&lt;=0.2,"Leve",IF(AD62&lt;=0.4,"Menor",IF(AD62&lt;=0.6,"Moderado",IF(AD62&lt;=0.8,"Mayor","Catastrófico"))))),"")</f>
        <v/>
      </c>
      <c r="AD62" s="71" t="str">
        <f aca="false">IFERROR(IF(AND(S61="Impacto",S62="Impacto"),(AD61-(+AD61*V62)),IF(AND(S61="Probabilidad",S62="Impacto"),(AD60-(+AD60*V62)),IF(S62="Probabilidad",AD61,""))),"")</f>
        <v/>
      </c>
      <c r="AE62" s="72" t="str">
        <f aca="false">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73"/>
      <c r="AG62" s="57"/>
      <c r="AH62" s="60"/>
      <c r="AI62" s="74"/>
      <c r="AJ62" s="74"/>
      <c r="AK62" s="57"/>
      <c r="AL62" s="60"/>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row>
    <row r="63" customFormat="false" ht="151.5" hidden="false" customHeight="true" outlineLevel="0" collapsed="false">
      <c r="A63" s="56"/>
      <c r="B63" s="57"/>
      <c r="C63" s="57"/>
      <c r="D63" s="77"/>
      <c r="E63" s="57"/>
      <c r="F63" s="59"/>
      <c r="G63" s="59"/>
      <c r="H63" s="57"/>
      <c r="I63" s="60"/>
      <c r="J63" s="61"/>
      <c r="K63" s="62"/>
      <c r="L63" s="63"/>
      <c r="M63" s="62" t="n">
        <f aca="false">IF(NOT(ISERROR(MATCH(L63,_xlfn.anchorarray(E74),0))),K76&amp;"Por favor no seleccionar los criterios de impacto",L63)</f>
        <v>0</v>
      </c>
      <c r="N63" s="61"/>
      <c r="O63" s="62"/>
      <c r="P63" s="64"/>
      <c r="Q63" s="56" t="n">
        <v>5</v>
      </c>
      <c r="R63" s="65"/>
      <c r="S63" s="66" t="str">
        <f aca="false">IF(OR(T63="Preventivo",T63="Detectivo"),"Probabilidad",IF(T63="Correctivo","Impacto",""))</f>
        <v/>
      </c>
      <c r="T63" s="67"/>
      <c r="U63" s="67"/>
      <c r="V63" s="68" t="str">
        <f aca="false">IF(AND(T63="Preventivo",U63="Automático"),"50%",IF(AND(T63="Preventivo",U63="Manual"),"40%",IF(AND(T63="Detectivo",U63="Automático"),"40%",IF(AND(T63="Detectivo",U63="Manual"),"30%",IF(AND(T63="Correctivo",U63="Automático"),"35%",IF(AND(T63="Correctivo",U63="Manual"),"25%",""))))))</f>
        <v/>
      </c>
      <c r="W63" s="67"/>
      <c r="X63" s="67"/>
      <c r="Y63" s="67"/>
      <c r="Z63" s="69" t="str">
        <f aca="false">IFERROR(IF(AND(S62="Probabilidad",S63="Probabilidad"),(AB62-(+AB62*V63)),IF(AND(S62="Impacto",S63="Probabilidad"),(AB61-(+AB61*V63)),IF(S63="Impacto",AB62,""))),"")</f>
        <v/>
      </c>
      <c r="AA63" s="70" t="str">
        <f aca="false">IFERROR(IF(Z63="","",IF(Z63&lt;=0.2,"Muy Baja",IF(Z63&lt;=0.4,"Baja",IF(Z63&lt;=0.6,"Media",IF(Z63&lt;=0.8,"Alta","Muy Alta"))))),"")</f>
        <v/>
      </c>
      <c r="AB63" s="71" t="str">
        <f aca="false">+Z63</f>
        <v/>
      </c>
      <c r="AC63" s="70" t="str">
        <f aca="false">IFERROR(IF(AD63="","",IF(AD63&lt;=0.2,"Leve",IF(AD63&lt;=0.4,"Menor",IF(AD63&lt;=0.6,"Moderado",IF(AD63&lt;=0.8,"Mayor","Catastrófico"))))),"")</f>
        <v/>
      </c>
      <c r="AD63" s="71" t="str">
        <f aca="false">IFERROR(IF(AND(S62="Impacto",S63="Impacto"),(AD62-(+AD62*V63)),IF(AND(S62="Probabilidad",S63="Impacto"),(AD61-(+AD61*V63)),IF(S63="Probabilidad",AD62,""))),"")</f>
        <v/>
      </c>
      <c r="AE63" s="72" t="str">
        <f aca="false">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73"/>
      <c r="AG63" s="57"/>
      <c r="AH63" s="60"/>
      <c r="AI63" s="74"/>
      <c r="AJ63" s="74"/>
      <c r="AK63" s="57"/>
      <c r="AL63" s="60"/>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row>
    <row r="64" customFormat="false" ht="151.5" hidden="false" customHeight="true" outlineLevel="0" collapsed="false">
      <c r="A64" s="56"/>
      <c r="B64" s="57"/>
      <c r="C64" s="57"/>
      <c r="D64" s="79"/>
      <c r="E64" s="57"/>
      <c r="F64" s="59"/>
      <c r="G64" s="59"/>
      <c r="H64" s="57"/>
      <c r="I64" s="60"/>
      <c r="J64" s="61"/>
      <c r="K64" s="62"/>
      <c r="L64" s="63"/>
      <c r="M64" s="62" t="n">
        <f aca="false">IF(NOT(ISERROR(MATCH(L64,_xlfn.anchorarray(E75),0))),K77&amp;"Por favor no seleccionar los criterios de impacto",L64)</f>
        <v>0</v>
      </c>
      <c r="N64" s="61"/>
      <c r="O64" s="62"/>
      <c r="P64" s="64"/>
      <c r="Q64" s="56" t="n">
        <v>6</v>
      </c>
      <c r="R64" s="65"/>
      <c r="S64" s="66" t="str">
        <f aca="false">IF(OR(T64="Preventivo",T64="Detectivo"),"Probabilidad",IF(T64="Correctivo","Impacto",""))</f>
        <v/>
      </c>
      <c r="T64" s="67"/>
      <c r="U64" s="67"/>
      <c r="V64" s="68" t="str">
        <f aca="false">IF(AND(T64="Preventivo",U64="Automático"),"50%",IF(AND(T64="Preventivo",U64="Manual"),"40%",IF(AND(T64="Detectivo",U64="Automático"),"40%",IF(AND(T64="Detectivo",U64="Manual"),"30%",IF(AND(T64="Correctivo",U64="Automático"),"35%",IF(AND(T64="Correctivo",U64="Manual"),"25%",""))))))</f>
        <v/>
      </c>
      <c r="W64" s="67"/>
      <c r="X64" s="67"/>
      <c r="Y64" s="67"/>
      <c r="Z64" s="69" t="str">
        <f aca="false">IFERROR(IF(AND(S63="Probabilidad",S64="Probabilidad"),(AB63-(+AB63*V64)),IF(AND(S63="Impacto",S64="Probabilidad"),(AB62-(+AB62*V64)),IF(S64="Impacto",AB63,""))),"")</f>
        <v/>
      </c>
      <c r="AA64" s="70" t="str">
        <f aca="false">IFERROR(IF(Z64="","",IF(Z64&lt;=0.2,"Muy Baja",IF(Z64&lt;=0.4,"Baja",IF(Z64&lt;=0.6,"Media",IF(Z64&lt;=0.8,"Alta","Muy Alta"))))),"")</f>
        <v/>
      </c>
      <c r="AB64" s="71" t="str">
        <f aca="false">+Z64</f>
        <v/>
      </c>
      <c r="AC64" s="70" t="str">
        <f aca="false">IFERROR(IF(AD64="","",IF(AD64&lt;=0.2,"Leve",IF(AD64&lt;=0.4,"Menor",IF(AD64&lt;=0.6,"Moderado",IF(AD64&lt;=0.8,"Mayor","Catastrófico"))))),"")</f>
        <v/>
      </c>
      <c r="AD64" s="71" t="str">
        <f aca="false">IFERROR(IF(AND(S63="Impacto",S64="Impacto"),(AD63-(+AD63*V64)),IF(AND(S63="Probabilidad",S64="Impacto"),(AD62-(+AD62*V64)),IF(S64="Probabilidad",AD63,""))),"")</f>
        <v/>
      </c>
      <c r="AE64" s="72" t="str">
        <f aca="false">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73"/>
      <c r="AG64" s="57"/>
      <c r="AH64" s="60"/>
      <c r="AI64" s="74"/>
      <c r="AJ64" s="74"/>
      <c r="AK64" s="57"/>
      <c r="AL64" s="60"/>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row>
    <row r="65" customFormat="false" ht="151.5" hidden="false" customHeight="true" outlineLevel="0" collapsed="false">
      <c r="A65" s="56" t="n">
        <v>10</v>
      </c>
      <c r="B65" s="57"/>
      <c r="C65" s="57"/>
      <c r="D65" s="58"/>
      <c r="E65" s="57"/>
      <c r="F65" s="59"/>
      <c r="G65" s="59"/>
      <c r="H65" s="57"/>
      <c r="I65" s="60"/>
      <c r="J65" s="61" t="str">
        <f aca="false">IF(I65&lt;=0,"",IF(I65&lt;=2,"Muy Baja",IF(I65&lt;=24,"Baja",IF(I65&lt;=500,"Media",IF(I65&lt;=5000,"Alta","Muy Alta")))))</f>
        <v/>
      </c>
      <c r="K65" s="62" t="str">
        <f aca="false">IF(J65="","",IF(J65="Muy Baja",0.2,IF(J65="Baja",0.4,IF(J65="Media",0.6,IF(J65="Alta",0.8,IF(J65="Muy Alta",1,))))))</f>
        <v/>
      </c>
      <c r="L65" s="63"/>
      <c r="M65" s="62" t="n">
        <f aca="false">IF(NOT(ISERROR(MATCH(L65,'Tabla Impacto'!$B$221:$B$223,0))),'Tabla Impacto'!$F$223&amp;"Por favor no seleccionar los criterios de impacto(Afectación Económica o presupuestal y Pérdida Reputacional)",L65)</f>
        <v>0</v>
      </c>
      <c r="N65" s="61" t="str">
        <f aca="false">IF(OR(M65='Tabla Impacto'!$C$11,M65='Tabla Impacto'!$D$11),"Leve",IF(OR(M65='Tabla Impacto'!$C$12,M65='Tabla Impacto'!$D$12),"Menor",IF(OR(M65='Tabla Impacto'!$C$13,M65='Tabla Impacto'!$D$13),"Moderado",IF(OR(M65='Tabla Impacto'!$C$14,M65='Tabla Impacto'!$D$14),"Mayor",IF(OR(M65='Tabla Impacto'!$C$15,M65='Tabla Impacto'!$D$15),"Catastrófico","")))))</f>
        <v/>
      </c>
      <c r="O65" s="62" t="str">
        <f aca="false">IF(N65="","",IF(N65="Leve",0.2,IF(N65="Menor",0.4,IF(N65="Moderado",0.6,IF(N65="Mayor",0.8,IF(N65="Catastrófico",1,))))))</f>
        <v/>
      </c>
      <c r="P65" s="64" t="str">
        <f aca="false">IF(OR(AND(J65="Muy Baja",N65="Leve"),AND(J65="Muy Baja",N65="Menor"),AND(J65="Baja",N65="Leve")),"Bajo",IF(OR(AND(J65="Muy baja",N65="Moderado"),AND(J65="Baja",N65="Menor"),AND(J65="Baja",N65="Moderado"),AND(J65="Media",N65="Leve"),AND(J65="Media",N65="Menor"),AND(J65="Media",N65="Moderado"),AND(J65="Alta",N65="Leve"),AND(J65="Alta",N65="Menor")),"Moderado",IF(OR(AND(J65="Muy Baja",N65="Mayor"),AND(J65="Baja",N65="Mayor"),AND(J65="Media",N65="Mayor"),AND(J65="Alta",N65="Moderado"),AND(J65="Alta",N65="Mayor"),AND(J65="Muy Alta",N65="Leve"),AND(J65="Muy Alta",N65="Menor"),AND(J65="Muy Alta",N65="Moderado"),AND(J65="Muy Alta",N65="Mayor")),"Alto",IF(OR(AND(J65="Muy Baja",N65="Catastrófico"),AND(J65="Baja",N65="Catastrófico"),AND(J65="Media",N65="Catastrófico"),AND(J65="Alta",N65="Catastrófico"),AND(J65="Muy Alta",N65="Catastrófico")),"Extremo",""))))</f>
        <v/>
      </c>
      <c r="Q65" s="56" t="n">
        <v>1</v>
      </c>
      <c r="R65" s="65"/>
      <c r="S65" s="66" t="str">
        <f aca="false">IF(OR(T65="Preventivo",T65="Detectivo"),"Probabilidad",IF(T65="Correctivo","Impacto",""))</f>
        <v/>
      </c>
      <c r="T65" s="67"/>
      <c r="U65" s="67"/>
      <c r="V65" s="68" t="str">
        <f aca="false">IF(AND(T65="Preventivo",U65="Automático"),"50%",IF(AND(T65="Preventivo",U65="Manual"),"40%",IF(AND(T65="Detectivo",U65="Automático"),"40%",IF(AND(T65="Detectivo",U65="Manual"),"30%",IF(AND(T65="Correctivo",U65="Automático"),"35%",IF(AND(T65="Correctivo",U65="Manual"),"25%",""))))))</f>
        <v/>
      </c>
      <c r="W65" s="67"/>
      <c r="X65" s="67"/>
      <c r="Y65" s="67"/>
      <c r="Z65" s="69" t="str">
        <f aca="false">IFERROR(IF(S65="Probabilidad",(K65-(+K65*V65)),IF(S65="Impacto",K65,"")),"")</f>
        <v/>
      </c>
      <c r="AA65" s="70" t="str">
        <f aca="false">IFERROR(IF(Z65="","",IF(Z65&lt;=0.2,"Muy Baja",IF(Z65&lt;=0.4,"Baja",IF(Z65&lt;=0.6,"Media",IF(Z65&lt;=0.8,"Alta","Muy Alta"))))),"")</f>
        <v/>
      </c>
      <c r="AB65" s="71" t="str">
        <f aca="false">+Z65</f>
        <v/>
      </c>
      <c r="AC65" s="70" t="str">
        <f aca="false">IFERROR(IF(AD65="","",IF(AD65&lt;=0.2,"Leve",IF(AD65&lt;=0.4,"Menor",IF(AD65&lt;=0.6,"Moderado",IF(AD65&lt;=0.8,"Mayor","Catastrófico"))))),"")</f>
        <v/>
      </c>
      <c r="AD65" s="71" t="str">
        <f aca="false">IFERROR(IF(S65="Impacto",(O65-(+O65*V65)),IF(S65="Probabilidad",O65,"")),"")</f>
        <v/>
      </c>
      <c r="AE65" s="72" t="str">
        <f aca="false">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73"/>
      <c r="AG65" s="57"/>
      <c r="AH65" s="60"/>
      <c r="AI65" s="74"/>
      <c r="AJ65" s="74"/>
      <c r="AK65" s="57"/>
      <c r="AL65" s="60"/>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row>
    <row r="66" customFormat="false" ht="151.5" hidden="false" customHeight="true" outlineLevel="0" collapsed="false">
      <c r="A66" s="56"/>
      <c r="B66" s="57"/>
      <c r="C66" s="57"/>
      <c r="D66" s="77"/>
      <c r="E66" s="57"/>
      <c r="F66" s="59"/>
      <c r="G66" s="59"/>
      <c r="H66" s="57"/>
      <c r="I66" s="60"/>
      <c r="J66" s="61"/>
      <c r="K66" s="62"/>
      <c r="L66" s="63"/>
      <c r="M66" s="62" t="n">
        <f aca="false">IF(NOT(ISERROR(MATCH(L66,_xlfn.anchorarray(E77),0))),K79&amp;"Por favor no seleccionar los criterios de impacto",L66)</f>
        <v>0</v>
      </c>
      <c r="N66" s="61"/>
      <c r="O66" s="62"/>
      <c r="P66" s="64"/>
      <c r="Q66" s="56" t="n">
        <v>2</v>
      </c>
      <c r="R66" s="65"/>
      <c r="S66" s="66" t="str">
        <f aca="false">IF(OR(T66="Preventivo",T66="Detectivo"),"Probabilidad",IF(T66="Correctivo","Impacto",""))</f>
        <v/>
      </c>
      <c r="T66" s="67"/>
      <c r="U66" s="67"/>
      <c r="V66" s="68" t="str">
        <f aca="false">IF(AND(T66="Preventivo",U66="Automático"),"50%",IF(AND(T66="Preventivo",U66="Manual"),"40%",IF(AND(T66="Detectivo",U66="Automático"),"40%",IF(AND(T66="Detectivo",U66="Manual"),"30%",IF(AND(T66="Correctivo",U66="Automático"),"35%",IF(AND(T66="Correctivo",U66="Manual"),"25%",""))))))</f>
        <v/>
      </c>
      <c r="W66" s="67"/>
      <c r="X66" s="67"/>
      <c r="Y66" s="67"/>
      <c r="Z66" s="69" t="str">
        <f aca="false">IFERROR(IF(AND(S65="Probabilidad",S66="Probabilidad"),(AB65-(+AB65*V66)),IF(S66="Probabilidad",(K65-(+K65*V66)),IF(S66="Impacto",AB65,""))),"")</f>
        <v/>
      </c>
      <c r="AA66" s="70" t="str">
        <f aca="false">IFERROR(IF(Z66="","",IF(Z66&lt;=0.2,"Muy Baja",IF(Z66&lt;=0.4,"Baja",IF(Z66&lt;=0.6,"Media",IF(Z66&lt;=0.8,"Alta","Muy Alta"))))),"")</f>
        <v/>
      </c>
      <c r="AB66" s="71" t="str">
        <f aca="false">+Z66</f>
        <v/>
      </c>
      <c r="AC66" s="70" t="str">
        <f aca="false">IFERROR(IF(AD66="","",IF(AD66&lt;=0.2,"Leve",IF(AD66&lt;=0.4,"Menor",IF(AD66&lt;=0.6,"Moderado",IF(AD66&lt;=0.8,"Mayor","Catastrófico"))))),"")</f>
        <v/>
      </c>
      <c r="AD66" s="71" t="str">
        <f aca="false">IFERROR(IF(AND(S65="Impacto",S66="Impacto"),(AD65-(+AD65*V66)),IF(S66="Impacto",(O65-(+O65*V66)),IF(S66="Probabilidad",AD65,""))),"")</f>
        <v/>
      </c>
      <c r="AE66" s="72" t="str">
        <f aca="false">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73"/>
      <c r="AG66" s="57"/>
      <c r="AH66" s="60"/>
      <c r="AI66" s="74"/>
      <c r="AJ66" s="74"/>
      <c r="AK66" s="57"/>
      <c r="AL66" s="60"/>
    </row>
    <row r="67" customFormat="false" ht="151.5" hidden="false" customHeight="true" outlineLevel="0" collapsed="false">
      <c r="A67" s="56"/>
      <c r="B67" s="57"/>
      <c r="C67" s="57"/>
      <c r="D67" s="77"/>
      <c r="E67" s="57"/>
      <c r="F67" s="59"/>
      <c r="G67" s="59"/>
      <c r="H67" s="57"/>
      <c r="I67" s="60"/>
      <c r="J67" s="61"/>
      <c r="K67" s="62"/>
      <c r="L67" s="63"/>
      <c r="M67" s="62" t="n">
        <f aca="false">IF(NOT(ISERROR(MATCH(L67,_xlfn.anchorarray(E78),0))),K80&amp;"Por favor no seleccionar los criterios de impacto",L67)</f>
        <v>0</v>
      </c>
      <c r="N67" s="61"/>
      <c r="O67" s="62"/>
      <c r="P67" s="64"/>
      <c r="Q67" s="56" t="n">
        <v>3</v>
      </c>
      <c r="R67" s="80"/>
      <c r="S67" s="66" t="str">
        <f aca="false">IF(OR(T67="Preventivo",T67="Detectivo"),"Probabilidad",IF(T67="Correctivo","Impacto",""))</f>
        <v/>
      </c>
      <c r="T67" s="67"/>
      <c r="U67" s="67"/>
      <c r="V67" s="68" t="str">
        <f aca="false">IF(AND(T67="Preventivo",U67="Automático"),"50%",IF(AND(T67="Preventivo",U67="Manual"),"40%",IF(AND(T67="Detectivo",U67="Automático"),"40%",IF(AND(T67="Detectivo",U67="Manual"),"30%",IF(AND(T67="Correctivo",U67="Automático"),"35%",IF(AND(T67="Correctivo",U67="Manual"),"25%",""))))))</f>
        <v/>
      </c>
      <c r="W67" s="67"/>
      <c r="X67" s="67"/>
      <c r="Y67" s="67"/>
      <c r="Z67" s="69" t="str">
        <f aca="false">IFERROR(IF(AND(S66="Probabilidad",S67="Probabilidad"),(AB66-(+AB66*V67)),IF(AND(S66="Impacto",S67="Probabilidad"),(AB65-(+AB65*V67)),IF(S67="Impacto",AB66,""))),"")</f>
        <v/>
      </c>
      <c r="AA67" s="70" t="str">
        <f aca="false">IFERROR(IF(Z67="","",IF(Z67&lt;=0.2,"Muy Baja",IF(Z67&lt;=0.4,"Baja",IF(Z67&lt;=0.6,"Media",IF(Z67&lt;=0.8,"Alta","Muy Alta"))))),"")</f>
        <v/>
      </c>
      <c r="AB67" s="71" t="str">
        <f aca="false">+Z67</f>
        <v/>
      </c>
      <c r="AC67" s="70" t="str">
        <f aca="false">IFERROR(IF(AD67="","",IF(AD67&lt;=0.2,"Leve",IF(AD67&lt;=0.4,"Menor",IF(AD67&lt;=0.6,"Moderado",IF(AD67&lt;=0.8,"Mayor","Catastrófico"))))),"")</f>
        <v/>
      </c>
      <c r="AD67" s="71" t="str">
        <f aca="false">IFERROR(IF(AND(S66="Impacto",S67="Impacto"),(AD66-(+AD66*V67)),IF(AND(S66="Probabilidad",S67="Impacto"),(AD65-(+AD65*V67)),IF(S67="Probabilidad",AD66,""))),"")</f>
        <v/>
      </c>
      <c r="AE67" s="72" t="str">
        <f aca="false">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73"/>
      <c r="AG67" s="57"/>
      <c r="AH67" s="60"/>
      <c r="AI67" s="74"/>
      <c r="AJ67" s="74"/>
      <c r="AK67" s="57"/>
      <c r="AL67" s="60"/>
    </row>
    <row r="68" customFormat="false" ht="151.5" hidden="false" customHeight="true" outlineLevel="0" collapsed="false">
      <c r="A68" s="56"/>
      <c r="B68" s="57"/>
      <c r="C68" s="57"/>
      <c r="D68" s="77"/>
      <c r="E68" s="57"/>
      <c r="F68" s="59"/>
      <c r="G68" s="59"/>
      <c r="H68" s="57"/>
      <c r="I68" s="60"/>
      <c r="J68" s="61"/>
      <c r="K68" s="62"/>
      <c r="L68" s="63"/>
      <c r="M68" s="62" t="n">
        <f aca="false">IF(NOT(ISERROR(MATCH(L68,_xlfn.anchorarray(E79),0))),K81&amp;"Por favor no seleccionar los criterios de impacto",L68)</f>
        <v>0</v>
      </c>
      <c r="N68" s="61"/>
      <c r="O68" s="62"/>
      <c r="P68" s="64"/>
      <c r="Q68" s="56" t="n">
        <v>4</v>
      </c>
      <c r="R68" s="65"/>
      <c r="S68" s="66" t="str">
        <f aca="false">IF(OR(T68="Preventivo",T68="Detectivo"),"Probabilidad",IF(T68="Correctivo","Impacto",""))</f>
        <v/>
      </c>
      <c r="T68" s="67"/>
      <c r="U68" s="67"/>
      <c r="V68" s="68" t="str">
        <f aca="false">IF(AND(T68="Preventivo",U68="Automático"),"50%",IF(AND(T68="Preventivo",U68="Manual"),"40%",IF(AND(T68="Detectivo",U68="Automático"),"40%",IF(AND(T68="Detectivo",U68="Manual"),"30%",IF(AND(T68="Correctivo",U68="Automático"),"35%",IF(AND(T68="Correctivo",U68="Manual"),"25%",""))))))</f>
        <v/>
      </c>
      <c r="W68" s="67"/>
      <c r="X68" s="67"/>
      <c r="Y68" s="67"/>
      <c r="Z68" s="69" t="str">
        <f aca="false">IFERROR(IF(AND(S67="Probabilidad",S68="Probabilidad"),(AB67-(+AB67*V68)),IF(AND(S67="Impacto",S68="Probabilidad"),(AB66-(+AB66*V68)),IF(S68="Impacto",AB67,""))),"")</f>
        <v/>
      </c>
      <c r="AA68" s="70" t="str">
        <f aca="false">IFERROR(IF(Z68="","",IF(Z68&lt;=0.2,"Muy Baja",IF(Z68&lt;=0.4,"Baja",IF(Z68&lt;=0.6,"Media",IF(Z68&lt;=0.8,"Alta","Muy Alta"))))),"")</f>
        <v/>
      </c>
      <c r="AB68" s="71" t="str">
        <f aca="false">+Z68</f>
        <v/>
      </c>
      <c r="AC68" s="70" t="str">
        <f aca="false">IFERROR(IF(AD68="","",IF(AD68&lt;=0.2,"Leve",IF(AD68&lt;=0.4,"Menor",IF(AD68&lt;=0.6,"Moderado",IF(AD68&lt;=0.8,"Mayor","Catastrófico"))))),"")</f>
        <v/>
      </c>
      <c r="AD68" s="71" t="str">
        <f aca="false">IFERROR(IF(AND(S67="Impacto",S68="Impacto"),(AD67-(+AD67*V68)),IF(AND(S67="Probabilidad",S68="Impacto"),(AD66-(+AD66*V68)),IF(S68="Probabilidad",AD67,""))),"")</f>
        <v/>
      </c>
      <c r="AE68" s="72" t="str">
        <f aca="false">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73"/>
      <c r="AG68" s="57"/>
      <c r="AH68" s="60"/>
      <c r="AI68" s="74"/>
      <c r="AJ68" s="74"/>
      <c r="AK68" s="57"/>
      <c r="AL68" s="60"/>
    </row>
    <row r="69" customFormat="false" ht="151.5" hidden="false" customHeight="true" outlineLevel="0" collapsed="false">
      <c r="A69" s="56"/>
      <c r="B69" s="57"/>
      <c r="C69" s="57"/>
      <c r="D69" s="77"/>
      <c r="E69" s="57"/>
      <c r="F69" s="59"/>
      <c r="G69" s="59"/>
      <c r="H69" s="57"/>
      <c r="I69" s="60"/>
      <c r="J69" s="61"/>
      <c r="K69" s="62"/>
      <c r="L69" s="63"/>
      <c r="M69" s="62" t="n">
        <f aca="false">IF(NOT(ISERROR(MATCH(L69,_xlfn.anchorarray(E80),0))),K82&amp;"Por favor no seleccionar los criterios de impacto",L69)</f>
        <v>0</v>
      </c>
      <c r="N69" s="61"/>
      <c r="O69" s="62"/>
      <c r="P69" s="64"/>
      <c r="Q69" s="56" t="n">
        <v>5</v>
      </c>
      <c r="R69" s="65"/>
      <c r="S69" s="66" t="str">
        <f aca="false">IF(OR(T69="Preventivo",T69="Detectivo"),"Probabilidad",IF(T69="Correctivo","Impacto",""))</f>
        <v/>
      </c>
      <c r="T69" s="67"/>
      <c r="U69" s="67"/>
      <c r="V69" s="68" t="str">
        <f aca="false">IF(AND(T69="Preventivo",U69="Automático"),"50%",IF(AND(T69="Preventivo",U69="Manual"),"40%",IF(AND(T69="Detectivo",U69="Automático"),"40%",IF(AND(T69="Detectivo",U69="Manual"),"30%",IF(AND(T69="Correctivo",U69="Automático"),"35%",IF(AND(T69="Correctivo",U69="Manual"),"25%",""))))))</f>
        <v/>
      </c>
      <c r="W69" s="67"/>
      <c r="X69" s="67"/>
      <c r="Y69" s="67"/>
      <c r="Z69" s="69" t="str">
        <f aca="false">IFERROR(IF(AND(S68="Probabilidad",S69="Probabilidad"),(AB68-(+AB68*V69)),IF(AND(S68="Impacto",S69="Probabilidad"),(AB67-(+AB67*V69)),IF(S69="Impacto",AB68,""))),"")</f>
        <v/>
      </c>
      <c r="AA69" s="70" t="str">
        <f aca="false">IFERROR(IF(Z69="","",IF(Z69&lt;=0.2,"Muy Baja",IF(Z69&lt;=0.4,"Baja",IF(Z69&lt;=0.6,"Media",IF(Z69&lt;=0.8,"Alta","Muy Alta"))))),"")</f>
        <v/>
      </c>
      <c r="AB69" s="71" t="str">
        <f aca="false">+Z69</f>
        <v/>
      </c>
      <c r="AC69" s="70" t="str">
        <f aca="false">IFERROR(IF(AD69="","",IF(AD69&lt;=0.2,"Leve",IF(AD69&lt;=0.4,"Menor",IF(AD69&lt;=0.6,"Moderado",IF(AD69&lt;=0.8,"Mayor","Catastrófico"))))),"")</f>
        <v/>
      </c>
      <c r="AD69" s="71" t="str">
        <f aca="false">IFERROR(IF(AND(S68="Impacto",S69="Impacto"),(AD68-(+AD68*V69)),IF(AND(S68="Probabilidad",S69="Impacto"),(AD67-(+AD67*V69)),IF(S69="Probabilidad",AD68,""))),"")</f>
        <v/>
      </c>
      <c r="AE69" s="72" t="str">
        <f aca="false">IFERROR(IF(OR(AND(AA69="Muy Baja",AC69="Leve"),AND(AA69="Muy Baja",AC69="Menor"),AND(AA69="Baja",AC69="Leve")),"Bajo",IF(OR(AND(AA69="Muy baja",AC69="Moderado"),AND(AA69="Baja",AC69="Menor"),AND(AA69="Baja",AC69="Moderado"),AND(AA69="Media",AC69="Leve"),AND(AA69="Media",AC69="Menor"),AND(AA69="Media",AC69="Moderado"),AND(AA69="Alta",AC69="Leve"),AND(AA69="Alta",AC69="Menor")),"Moderado",IF(OR(AND(AA69="Muy Baja",AC69="Mayor"),AND(AA69="Baja",AC69="Mayor"),AND(AA69="Media",AC69="Mayor"),AND(AA69="Alta",AC69="Moderado"),AND(AA69="Alta",AC69="Mayor"),AND(AA69="Muy Alta",AC69="Leve"),AND(AA69="Muy Alta",AC69="Menor"),AND(AA69="Muy Alta",AC69="Moderado"),AND(AA69="Muy Alta",AC69="Mayor")),"Alto",IF(OR(AND(AA69="Muy Baja",AC69="Catastrófico"),AND(AA69="Baja",AC69="Catastrófico"),AND(AA69="Media",AC69="Catastrófico"),AND(AA69="Alta",AC69="Catastrófico"),AND(AA69="Muy Alta",AC69="Catastrófico")),"Extremo","")))),"")</f>
        <v/>
      </c>
      <c r="AF69" s="73"/>
      <c r="AG69" s="57"/>
      <c r="AH69" s="60"/>
      <c r="AI69" s="74"/>
      <c r="AJ69" s="74"/>
      <c r="AK69" s="57"/>
      <c r="AL69" s="60"/>
    </row>
    <row r="70" customFormat="false" ht="151.5" hidden="false" customHeight="true" outlineLevel="0" collapsed="false">
      <c r="A70" s="56"/>
      <c r="B70" s="57"/>
      <c r="C70" s="57"/>
      <c r="D70" s="79"/>
      <c r="E70" s="57"/>
      <c r="F70" s="59"/>
      <c r="G70" s="59"/>
      <c r="H70" s="57"/>
      <c r="I70" s="60"/>
      <c r="J70" s="61"/>
      <c r="K70" s="62"/>
      <c r="L70" s="63"/>
      <c r="M70" s="62" t="n">
        <f aca="false">IF(NOT(ISERROR(MATCH(L70,_xlfn.anchorarray(E81),0))),K83&amp;"Por favor no seleccionar los criterios de impacto",L70)</f>
        <v>0</v>
      </c>
      <c r="N70" s="61"/>
      <c r="O70" s="62"/>
      <c r="P70" s="64"/>
      <c r="Q70" s="56" t="n">
        <v>6</v>
      </c>
      <c r="R70" s="65"/>
      <c r="S70" s="66" t="str">
        <f aca="false">IF(OR(T70="Preventivo",T70="Detectivo"),"Probabilidad",IF(T70="Correctivo","Impacto",""))</f>
        <v/>
      </c>
      <c r="T70" s="67"/>
      <c r="U70" s="67"/>
      <c r="V70" s="68" t="str">
        <f aca="false">IF(AND(T70="Preventivo",U70="Automático"),"50%",IF(AND(T70="Preventivo",U70="Manual"),"40%",IF(AND(T70="Detectivo",U70="Automático"),"40%",IF(AND(T70="Detectivo",U70="Manual"),"30%",IF(AND(T70="Correctivo",U70="Automático"),"35%",IF(AND(T70="Correctivo",U70="Manual"),"25%",""))))))</f>
        <v/>
      </c>
      <c r="W70" s="67"/>
      <c r="X70" s="67"/>
      <c r="Y70" s="67"/>
      <c r="Z70" s="69" t="str">
        <f aca="false">IFERROR(IF(AND(S69="Probabilidad",S70="Probabilidad"),(AB69-(+AB69*V70)),IF(AND(S69="Impacto",S70="Probabilidad"),(AB68-(+AB68*V70)),IF(S70="Impacto",AB69,""))),"")</f>
        <v/>
      </c>
      <c r="AA70" s="70" t="str">
        <f aca="false">IFERROR(IF(Z70="","",IF(Z70&lt;=0.2,"Muy Baja",IF(Z70&lt;=0.4,"Baja",IF(Z70&lt;=0.6,"Media",IF(Z70&lt;=0.8,"Alta","Muy Alta"))))),"")</f>
        <v/>
      </c>
      <c r="AB70" s="71" t="str">
        <f aca="false">+Z70</f>
        <v/>
      </c>
      <c r="AC70" s="70" t="str">
        <f aca="false">IFERROR(IF(AD70="","",IF(AD70&lt;=0.2,"Leve",IF(AD70&lt;=0.4,"Menor",IF(AD70&lt;=0.6,"Moderado",IF(AD70&lt;=0.8,"Mayor","Catastrófico"))))),"")</f>
        <v/>
      </c>
      <c r="AD70" s="71" t="str">
        <f aca="false">IFERROR(IF(AND(S69="Impacto",S70="Impacto"),(AD69-(+AD69*V70)),IF(AND(S69="Probabilidad",S70="Impacto"),(AD68-(+AD68*V70)),IF(S70="Probabilidad",AD69,""))),"")</f>
        <v/>
      </c>
      <c r="AE70" s="72" t="str">
        <f aca="false">IFERROR(IF(OR(AND(AA70="Muy Baja",AC70="Leve"),AND(AA70="Muy Baja",AC70="Menor"),AND(AA70="Baja",AC70="Leve")),"Bajo",IF(OR(AND(AA70="Muy baja",AC70="Moderado"),AND(AA70="Baja",AC70="Menor"),AND(AA70="Baja",AC70="Moderado"),AND(AA70="Media",AC70="Leve"),AND(AA70="Media",AC70="Menor"),AND(AA70="Media",AC70="Moderado"),AND(AA70="Alta",AC70="Leve"),AND(AA70="Alta",AC70="Menor")),"Moderado",IF(OR(AND(AA70="Muy Baja",AC70="Mayor"),AND(AA70="Baja",AC70="Mayor"),AND(AA70="Media",AC70="Mayor"),AND(AA70="Alta",AC70="Moderado"),AND(AA70="Alta",AC70="Mayor"),AND(AA70="Muy Alta",AC70="Leve"),AND(AA70="Muy Alta",AC70="Menor"),AND(AA70="Muy Alta",AC70="Moderado"),AND(AA70="Muy Alta",AC70="Mayor")),"Alto",IF(OR(AND(AA70="Muy Baja",AC70="Catastrófico"),AND(AA70="Baja",AC70="Catastrófico"),AND(AA70="Media",AC70="Catastrófico"),AND(AA70="Alta",AC70="Catastrófico"),AND(AA70="Muy Alta",AC70="Catastrófico")),"Extremo","")))),"")</f>
        <v/>
      </c>
      <c r="AF70" s="73"/>
      <c r="AG70" s="57"/>
      <c r="AH70" s="60"/>
      <c r="AI70" s="74"/>
      <c r="AJ70" s="74"/>
      <c r="AK70" s="57"/>
      <c r="AL70" s="60"/>
    </row>
    <row r="71" customFormat="false" ht="49.65" hidden="false" customHeight="true" outlineLevel="0" collapsed="false">
      <c r="A71" s="82"/>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row>
    <row r="73" s="33" customFormat="true" ht="13.8" hidden="false" customHeight="false" outlineLevel="0" collapsed="false">
      <c r="B73" s="84"/>
    </row>
  </sheetData>
  <mergeCells count="200">
    <mergeCell ref="A1:AL2"/>
    <mergeCell ref="A4:B4"/>
    <mergeCell ref="C4:P4"/>
    <mergeCell ref="Q4:S4"/>
    <mergeCell ref="A5:B5"/>
    <mergeCell ref="C5:P5"/>
    <mergeCell ref="Q5:S5"/>
    <mergeCell ref="A6:B6"/>
    <mergeCell ref="C6:P6"/>
    <mergeCell ref="A7:B7"/>
    <mergeCell ref="C7:P7"/>
    <mergeCell ref="A8:I8"/>
    <mergeCell ref="J8:P8"/>
    <mergeCell ref="Q8:Y8"/>
    <mergeCell ref="Z8:AF8"/>
    <mergeCell ref="AG8:AL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Y9"/>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11:A16"/>
    <mergeCell ref="B11:B16"/>
    <mergeCell ref="C11:C16"/>
    <mergeCell ref="E11:E16"/>
    <mergeCell ref="F11:F16"/>
    <mergeCell ref="G11:G16"/>
    <mergeCell ref="H11:H16"/>
    <mergeCell ref="I11:I16"/>
    <mergeCell ref="J11:J16"/>
    <mergeCell ref="K11:K16"/>
    <mergeCell ref="L11:L16"/>
    <mergeCell ref="M11:M16"/>
    <mergeCell ref="N11:N16"/>
    <mergeCell ref="O11:O16"/>
    <mergeCell ref="P11:P16"/>
    <mergeCell ref="A17:A22"/>
    <mergeCell ref="B17:B22"/>
    <mergeCell ref="C17:C22"/>
    <mergeCell ref="E17:E22"/>
    <mergeCell ref="F17:F22"/>
    <mergeCell ref="G17:G22"/>
    <mergeCell ref="H17:H22"/>
    <mergeCell ref="I17:I22"/>
    <mergeCell ref="J17:J22"/>
    <mergeCell ref="K17:K22"/>
    <mergeCell ref="L17:L22"/>
    <mergeCell ref="M17:M22"/>
    <mergeCell ref="N17:N22"/>
    <mergeCell ref="O17:O22"/>
    <mergeCell ref="P17:P22"/>
    <mergeCell ref="A23:A28"/>
    <mergeCell ref="B23:B28"/>
    <mergeCell ref="C23:C28"/>
    <mergeCell ref="E23:E28"/>
    <mergeCell ref="F23:F28"/>
    <mergeCell ref="G23:G28"/>
    <mergeCell ref="H23:H28"/>
    <mergeCell ref="I23:I28"/>
    <mergeCell ref="J23:J28"/>
    <mergeCell ref="K23:K28"/>
    <mergeCell ref="L23:L28"/>
    <mergeCell ref="M23:M28"/>
    <mergeCell ref="N23:N28"/>
    <mergeCell ref="O23:O28"/>
    <mergeCell ref="P23:P28"/>
    <mergeCell ref="A29:A34"/>
    <mergeCell ref="B29:B34"/>
    <mergeCell ref="C29:C34"/>
    <mergeCell ref="E29:E34"/>
    <mergeCell ref="F29:F34"/>
    <mergeCell ref="G29:G34"/>
    <mergeCell ref="H29:H34"/>
    <mergeCell ref="I29:I34"/>
    <mergeCell ref="J29:J34"/>
    <mergeCell ref="K29:K34"/>
    <mergeCell ref="L29:L34"/>
    <mergeCell ref="M29:M34"/>
    <mergeCell ref="N29:N34"/>
    <mergeCell ref="O29:O34"/>
    <mergeCell ref="P29:P34"/>
    <mergeCell ref="A35:A40"/>
    <mergeCell ref="B35:B40"/>
    <mergeCell ref="C35:C40"/>
    <mergeCell ref="E35:E40"/>
    <mergeCell ref="F35:F40"/>
    <mergeCell ref="G35:G40"/>
    <mergeCell ref="H35:H40"/>
    <mergeCell ref="I35:I40"/>
    <mergeCell ref="J35:J40"/>
    <mergeCell ref="K35:K40"/>
    <mergeCell ref="L35:L40"/>
    <mergeCell ref="M35:M40"/>
    <mergeCell ref="N35:N40"/>
    <mergeCell ref="O35:O40"/>
    <mergeCell ref="P35:P40"/>
    <mergeCell ref="A41:A46"/>
    <mergeCell ref="B41:B46"/>
    <mergeCell ref="C41:C46"/>
    <mergeCell ref="E41:E46"/>
    <mergeCell ref="F41:F46"/>
    <mergeCell ref="G41:G46"/>
    <mergeCell ref="H41:H46"/>
    <mergeCell ref="I41:I46"/>
    <mergeCell ref="J41:J46"/>
    <mergeCell ref="K41:K46"/>
    <mergeCell ref="L41:L46"/>
    <mergeCell ref="M41:M46"/>
    <mergeCell ref="N41:N46"/>
    <mergeCell ref="O41:O46"/>
    <mergeCell ref="P41:P46"/>
    <mergeCell ref="A47:A52"/>
    <mergeCell ref="B47:B52"/>
    <mergeCell ref="C47:C52"/>
    <mergeCell ref="E47:E52"/>
    <mergeCell ref="F47:F52"/>
    <mergeCell ref="G47:G52"/>
    <mergeCell ref="H47:H52"/>
    <mergeCell ref="I47:I52"/>
    <mergeCell ref="J47:J52"/>
    <mergeCell ref="K47:K52"/>
    <mergeCell ref="L47:L52"/>
    <mergeCell ref="M47:M52"/>
    <mergeCell ref="N47:N52"/>
    <mergeCell ref="O47:O52"/>
    <mergeCell ref="P47:P52"/>
    <mergeCell ref="A53:A58"/>
    <mergeCell ref="B53:B58"/>
    <mergeCell ref="C53:C58"/>
    <mergeCell ref="E53:E58"/>
    <mergeCell ref="F53:F58"/>
    <mergeCell ref="G53:G58"/>
    <mergeCell ref="H53:H58"/>
    <mergeCell ref="I53:I58"/>
    <mergeCell ref="J53:J58"/>
    <mergeCell ref="K53:K58"/>
    <mergeCell ref="L53:L58"/>
    <mergeCell ref="M53:M58"/>
    <mergeCell ref="N53:N58"/>
    <mergeCell ref="O53:O58"/>
    <mergeCell ref="P53:P58"/>
    <mergeCell ref="A59:A64"/>
    <mergeCell ref="B59:B64"/>
    <mergeCell ref="C59:C64"/>
    <mergeCell ref="E59:E64"/>
    <mergeCell ref="F59:F64"/>
    <mergeCell ref="G59:G64"/>
    <mergeCell ref="H59:H64"/>
    <mergeCell ref="I59:I64"/>
    <mergeCell ref="J59:J64"/>
    <mergeCell ref="K59:K64"/>
    <mergeCell ref="L59:L64"/>
    <mergeCell ref="M59:M64"/>
    <mergeCell ref="N59:N64"/>
    <mergeCell ref="O59:O64"/>
    <mergeCell ref="P59:P64"/>
    <mergeCell ref="A65:A70"/>
    <mergeCell ref="B65:B70"/>
    <mergeCell ref="C65:C70"/>
    <mergeCell ref="E65:E70"/>
    <mergeCell ref="F65:F70"/>
    <mergeCell ref="G65:G70"/>
    <mergeCell ref="H65:H70"/>
    <mergeCell ref="I65:I70"/>
    <mergeCell ref="J65:J70"/>
    <mergeCell ref="K65:K70"/>
    <mergeCell ref="L65:L70"/>
    <mergeCell ref="M65:M70"/>
    <mergeCell ref="N65:N70"/>
    <mergeCell ref="O65:O70"/>
    <mergeCell ref="P65:P70"/>
    <mergeCell ref="B71:AL71"/>
  </mergeCells>
  <conditionalFormatting sqref="J11 J17">
    <cfRule type="cellIs" priority="2" operator="equal" aboveAverage="0" equalAverage="0" bottom="0" percent="0" rank="0" text="" dxfId="0">
      <formula>"Muy Alta"</formula>
    </cfRule>
    <cfRule type="cellIs" priority="3" operator="equal" aboveAverage="0" equalAverage="0" bottom="0" percent="0" rank="0" text="" dxfId="1">
      <formula>"Alta"</formula>
    </cfRule>
    <cfRule type="cellIs" priority="4" operator="equal" aboveAverage="0" equalAverage="0" bottom="0" percent="0" rank="0" text="" dxfId="2">
      <formula>"Media"</formula>
    </cfRule>
    <cfRule type="cellIs" priority="5" operator="equal" aboveAverage="0" equalAverage="0" bottom="0" percent="0" rank="0" text="" dxfId="3">
      <formula>"Baja"</formula>
    </cfRule>
    <cfRule type="cellIs" priority="6" operator="equal" aboveAverage="0" equalAverage="0" bottom="0" percent="0" rank="0" text="" dxfId="4">
      <formula>"Muy Baja"</formula>
    </cfRule>
  </conditionalFormatting>
  <conditionalFormatting sqref="N11 N17 N23 N29 N35 N41 N47 N53 N59 N65">
    <cfRule type="cellIs" priority="7" operator="equal" aboveAverage="0" equalAverage="0" bottom="0" percent="0" rank="0" text="" dxfId="5">
      <formula>"Catastrófico"</formula>
    </cfRule>
    <cfRule type="cellIs" priority="8" operator="equal" aboveAverage="0" equalAverage="0" bottom="0" percent="0" rank="0" text="" dxfId="6">
      <formula>"Mayor"</formula>
    </cfRule>
    <cfRule type="cellIs" priority="9" operator="equal" aboveAverage="0" equalAverage="0" bottom="0" percent="0" rank="0" text="" dxfId="7">
      <formula>"Moderado"</formula>
    </cfRule>
    <cfRule type="cellIs" priority="10" operator="equal" aboveAverage="0" equalAverage="0" bottom="0" percent="0" rank="0" text="" dxfId="8">
      <formula>"Menor"</formula>
    </cfRule>
    <cfRule type="cellIs" priority="11" operator="equal" aboveAverage="0" equalAverage="0" bottom="0" percent="0" rank="0" text="" dxfId="9">
      <formula>"Leve"</formula>
    </cfRule>
  </conditionalFormatting>
  <conditionalFormatting sqref="P11">
    <cfRule type="cellIs" priority="12" operator="equal" aboveAverage="0" equalAverage="0" bottom="0" percent="0" rank="0" text="" dxfId="10">
      <formula>"Extremo"</formula>
    </cfRule>
    <cfRule type="cellIs" priority="13" operator="equal" aboveAverage="0" equalAverage="0" bottom="0" percent="0" rank="0" text="" dxfId="11">
      <formula>"Alto"</formula>
    </cfRule>
    <cfRule type="cellIs" priority="14" operator="equal" aboveAverage="0" equalAverage="0" bottom="0" percent="0" rank="0" text="" dxfId="12">
      <formula>"Moderado"</formula>
    </cfRule>
    <cfRule type="cellIs" priority="15" operator="equal" aboveAverage="0" equalAverage="0" bottom="0" percent="0" rank="0" text="" dxfId="13">
      <formula>"Bajo"</formula>
    </cfRule>
  </conditionalFormatting>
  <conditionalFormatting sqref="AA11:AA16">
    <cfRule type="cellIs" priority="16" operator="equal" aboveAverage="0" equalAverage="0" bottom="0" percent="0" rank="0" text="" dxfId="14">
      <formula>"Muy Alta"</formula>
    </cfRule>
    <cfRule type="cellIs" priority="17" operator="equal" aboveAverage="0" equalAverage="0" bottom="0" percent="0" rank="0" text="" dxfId="15">
      <formula>"Alta"</formula>
    </cfRule>
    <cfRule type="cellIs" priority="18" operator="equal" aboveAverage="0" equalAverage="0" bottom="0" percent="0" rank="0" text="" dxfId="16">
      <formula>"Media"</formula>
    </cfRule>
    <cfRule type="cellIs" priority="19" operator="equal" aboveAverage="0" equalAverage="0" bottom="0" percent="0" rank="0" text="" dxfId="17">
      <formula>"Baja"</formula>
    </cfRule>
    <cfRule type="cellIs" priority="20" operator="equal" aboveAverage="0" equalAverage="0" bottom="0" percent="0" rank="0" text="" dxfId="18">
      <formula>"Muy Baja"</formula>
    </cfRule>
  </conditionalFormatting>
  <conditionalFormatting sqref="AC11:AC16">
    <cfRule type="cellIs" priority="21" operator="equal" aboveAverage="0" equalAverage="0" bottom="0" percent="0" rank="0" text="" dxfId="19">
      <formula>"Catastrófico"</formula>
    </cfRule>
    <cfRule type="cellIs" priority="22" operator="equal" aboveAverage="0" equalAverage="0" bottom="0" percent="0" rank="0" text="" dxfId="20">
      <formula>"Mayor"</formula>
    </cfRule>
    <cfRule type="cellIs" priority="23" operator="equal" aboveAverage="0" equalAverage="0" bottom="0" percent="0" rank="0" text="" dxfId="21">
      <formula>"Moderado"</formula>
    </cfRule>
    <cfRule type="cellIs" priority="24" operator="equal" aboveAverage="0" equalAverage="0" bottom="0" percent="0" rank="0" text="" dxfId="22">
      <formula>"Menor"</formula>
    </cfRule>
    <cfRule type="cellIs" priority="25" operator="equal" aboveAverage="0" equalAverage="0" bottom="0" percent="0" rank="0" text="" dxfId="23">
      <formula>"Leve"</formula>
    </cfRule>
  </conditionalFormatting>
  <conditionalFormatting sqref="AE11:AE16">
    <cfRule type="cellIs" priority="26" operator="equal" aboveAverage="0" equalAverage="0" bottom="0" percent="0" rank="0" text="" dxfId="24">
      <formula>"Extremo"</formula>
    </cfRule>
    <cfRule type="cellIs" priority="27" operator="equal" aboveAverage="0" equalAverage="0" bottom="0" percent="0" rank="0" text="" dxfId="25">
      <formula>"Alto"</formula>
    </cfRule>
    <cfRule type="cellIs" priority="28" operator="equal" aboveAverage="0" equalAverage="0" bottom="0" percent="0" rank="0" text="" dxfId="26">
      <formula>"Moderado"</formula>
    </cfRule>
    <cfRule type="cellIs" priority="29" operator="equal" aboveAverage="0" equalAverage="0" bottom="0" percent="0" rank="0" text="" dxfId="27">
      <formula>"Bajo"</formula>
    </cfRule>
  </conditionalFormatting>
  <conditionalFormatting sqref="J59">
    <cfRule type="cellIs" priority="30" operator="equal" aboveAverage="0" equalAverage="0" bottom="0" percent="0" rank="0" text="" dxfId="28">
      <formula>"Muy Alta"</formula>
    </cfRule>
    <cfRule type="cellIs" priority="31" operator="equal" aboveAverage="0" equalAverage="0" bottom="0" percent="0" rank="0" text="" dxfId="29">
      <formula>"Alta"</formula>
    </cfRule>
    <cfRule type="cellIs" priority="32" operator="equal" aboveAverage="0" equalAverage="0" bottom="0" percent="0" rank="0" text="" dxfId="30">
      <formula>"Media"</formula>
    </cfRule>
    <cfRule type="cellIs" priority="33" operator="equal" aboveAverage="0" equalAverage="0" bottom="0" percent="0" rank="0" text="" dxfId="31">
      <formula>"Baja"</formula>
    </cfRule>
    <cfRule type="cellIs" priority="34" operator="equal" aboveAverage="0" equalAverage="0" bottom="0" percent="0" rank="0" text="" dxfId="32">
      <formula>"Muy Baja"</formula>
    </cfRule>
  </conditionalFormatting>
  <conditionalFormatting sqref="P17">
    <cfRule type="cellIs" priority="35" operator="equal" aboveAverage="0" equalAverage="0" bottom="0" percent="0" rank="0" text="" dxfId="33">
      <formula>"Extremo"</formula>
    </cfRule>
    <cfRule type="cellIs" priority="36" operator="equal" aboveAverage="0" equalAverage="0" bottom="0" percent="0" rank="0" text="" dxfId="34">
      <formula>"Alto"</formula>
    </cfRule>
    <cfRule type="cellIs" priority="37" operator="equal" aboveAverage="0" equalAverage="0" bottom="0" percent="0" rank="0" text="" dxfId="35">
      <formula>"Moderado"</formula>
    </cfRule>
    <cfRule type="cellIs" priority="38" operator="equal" aboveAverage="0" equalAverage="0" bottom="0" percent="0" rank="0" text="" dxfId="36">
      <formula>"Bajo"</formula>
    </cfRule>
  </conditionalFormatting>
  <conditionalFormatting sqref="AA17:AA22">
    <cfRule type="cellIs" priority="39" operator="equal" aboveAverage="0" equalAverage="0" bottom="0" percent="0" rank="0" text="" dxfId="37">
      <formula>"Muy Alta"</formula>
    </cfRule>
    <cfRule type="cellIs" priority="40" operator="equal" aboveAverage="0" equalAverage="0" bottom="0" percent="0" rank="0" text="" dxfId="38">
      <formula>"Alta"</formula>
    </cfRule>
    <cfRule type="cellIs" priority="41" operator="equal" aboveAverage="0" equalAverage="0" bottom="0" percent="0" rank="0" text="" dxfId="39">
      <formula>"Media"</formula>
    </cfRule>
    <cfRule type="cellIs" priority="42" operator="equal" aboveAverage="0" equalAverage="0" bottom="0" percent="0" rank="0" text="" dxfId="40">
      <formula>"Baja"</formula>
    </cfRule>
    <cfRule type="cellIs" priority="43" operator="equal" aboveAverage="0" equalAverage="0" bottom="0" percent="0" rank="0" text="" dxfId="41">
      <formula>"Muy Baja"</formula>
    </cfRule>
  </conditionalFormatting>
  <conditionalFormatting sqref="AC17:AC22">
    <cfRule type="cellIs" priority="44" operator="equal" aboveAverage="0" equalAverage="0" bottom="0" percent="0" rank="0" text="" dxfId="42">
      <formula>"Catastrófico"</formula>
    </cfRule>
    <cfRule type="cellIs" priority="45" operator="equal" aboveAverage="0" equalAverage="0" bottom="0" percent="0" rank="0" text="" dxfId="43">
      <formula>"Mayor"</formula>
    </cfRule>
    <cfRule type="cellIs" priority="46" operator="equal" aboveAverage="0" equalAverage="0" bottom="0" percent="0" rank="0" text="" dxfId="44">
      <formula>"Moderado"</formula>
    </cfRule>
    <cfRule type="cellIs" priority="47" operator="equal" aboveAverage="0" equalAverage="0" bottom="0" percent="0" rank="0" text="" dxfId="45">
      <formula>"Menor"</formula>
    </cfRule>
    <cfRule type="cellIs" priority="48" operator="equal" aboveAverage="0" equalAverage="0" bottom="0" percent="0" rank="0" text="" dxfId="46">
      <formula>"Leve"</formula>
    </cfRule>
  </conditionalFormatting>
  <conditionalFormatting sqref="AE17:AE22">
    <cfRule type="cellIs" priority="49" operator="equal" aboveAverage="0" equalAverage="0" bottom="0" percent="0" rank="0" text="" dxfId="47">
      <formula>"Extremo"</formula>
    </cfRule>
    <cfRule type="cellIs" priority="50" operator="equal" aboveAverage="0" equalAverage="0" bottom="0" percent="0" rank="0" text="" dxfId="48">
      <formula>"Alto"</formula>
    </cfRule>
    <cfRule type="cellIs" priority="51" operator="equal" aboveAverage="0" equalAverage="0" bottom="0" percent="0" rank="0" text="" dxfId="49">
      <formula>"Moderado"</formula>
    </cfRule>
    <cfRule type="cellIs" priority="52" operator="equal" aboveAverage="0" equalAverage="0" bottom="0" percent="0" rank="0" text="" dxfId="50">
      <formula>"Bajo"</formula>
    </cfRule>
  </conditionalFormatting>
  <conditionalFormatting sqref="J23">
    <cfRule type="cellIs" priority="53" operator="equal" aboveAverage="0" equalAverage="0" bottom="0" percent="0" rank="0" text="" dxfId="51">
      <formula>"Muy Alta"</formula>
    </cfRule>
    <cfRule type="cellIs" priority="54" operator="equal" aboveAverage="0" equalAverage="0" bottom="0" percent="0" rank="0" text="" dxfId="52">
      <formula>"Alta"</formula>
    </cfRule>
    <cfRule type="cellIs" priority="55" operator="equal" aboveAverage="0" equalAverage="0" bottom="0" percent="0" rank="0" text="" dxfId="53">
      <formula>"Media"</formula>
    </cfRule>
    <cfRule type="cellIs" priority="56" operator="equal" aboveAverage="0" equalAverage="0" bottom="0" percent="0" rank="0" text="" dxfId="54">
      <formula>"Baja"</formula>
    </cfRule>
    <cfRule type="cellIs" priority="57" operator="equal" aboveAverage="0" equalAverage="0" bottom="0" percent="0" rank="0" text="" dxfId="55">
      <formula>"Muy Baja"</formula>
    </cfRule>
  </conditionalFormatting>
  <conditionalFormatting sqref="P23">
    <cfRule type="cellIs" priority="58" operator="equal" aboveAverage="0" equalAverage="0" bottom="0" percent="0" rank="0" text="" dxfId="56">
      <formula>"Extremo"</formula>
    </cfRule>
    <cfRule type="cellIs" priority="59" operator="equal" aboveAverage="0" equalAverage="0" bottom="0" percent="0" rank="0" text="" dxfId="57">
      <formula>"Alto"</formula>
    </cfRule>
    <cfRule type="cellIs" priority="60" operator="equal" aboveAverage="0" equalAverage="0" bottom="0" percent="0" rank="0" text="" dxfId="58">
      <formula>"Moderado"</formula>
    </cfRule>
    <cfRule type="cellIs" priority="61" operator="equal" aboveAverage="0" equalAverage="0" bottom="0" percent="0" rank="0" text="" dxfId="59">
      <formula>"Bajo"</formula>
    </cfRule>
  </conditionalFormatting>
  <conditionalFormatting sqref="AA23:AA28">
    <cfRule type="cellIs" priority="62" operator="equal" aboveAverage="0" equalAverage="0" bottom="0" percent="0" rank="0" text="" dxfId="60">
      <formula>"Muy Alta"</formula>
    </cfRule>
    <cfRule type="cellIs" priority="63" operator="equal" aboveAverage="0" equalAverage="0" bottom="0" percent="0" rank="0" text="" dxfId="61">
      <formula>"Alta"</formula>
    </cfRule>
    <cfRule type="cellIs" priority="64" operator="equal" aboveAverage="0" equalAverage="0" bottom="0" percent="0" rank="0" text="" dxfId="62">
      <formula>"Media"</formula>
    </cfRule>
    <cfRule type="cellIs" priority="65" operator="equal" aboveAverage="0" equalAverage="0" bottom="0" percent="0" rank="0" text="" dxfId="63">
      <formula>"Baja"</formula>
    </cfRule>
    <cfRule type="cellIs" priority="66" operator="equal" aboveAverage="0" equalAverage="0" bottom="0" percent="0" rank="0" text="" dxfId="64">
      <formula>"Muy Baja"</formula>
    </cfRule>
  </conditionalFormatting>
  <conditionalFormatting sqref="AC23:AC28">
    <cfRule type="cellIs" priority="67" operator="equal" aboveAverage="0" equalAverage="0" bottom="0" percent="0" rank="0" text="" dxfId="65">
      <formula>"Catastrófico"</formula>
    </cfRule>
    <cfRule type="cellIs" priority="68" operator="equal" aboveAverage="0" equalAverage="0" bottom="0" percent="0" rank="0" text="" dxfId="66">
      <formula>"Mayor"</formula>
    </cfRule>
    <cfRule type="cellIs" priority="69" operator="equal" aboveAverage="0" equalAverage="0" bottom="0" percent="0" rank="0" text="" dxfId="67">
      <formula>"Moderado"</formula>
    </cfRule>
    <cfRule type="cellIs" priority="70" operator="equal" aboveAverage="0" equalAverage="0" bottom="0" percent="0" rank="0" text="" dxfId="68">
      <formula>"Menor"</formula>
    </cfRule>
    <cfRule type="cellIs" priority="71" operator="equal" aboveAverage="0" equalAverage="0" bottom="0" percent="0" rank="0" text="" dxfId="69">
      <formula>"Leve"</formula>
    </cfRule>
  </conditionalFormatting>
  <conditionalFormatting sqref="AE23:AE28">
    <cfRule type="cellIs" priority="72" operator="equal" aboveAverage="0" equalAverage="0" bottom="0" percent="0" rank="0" text="" dxfId="70">
      <formula>"Extremo"</formula>
    </cfRule>
    <cfRule type="cellIs" priority="73" operator="equal" aboveAverage="0" equalAverage="0" bottom="0" percent="0" rank="0" text="" dxfId="71">
      <formula>"Alto"</formula>
    </cfRule>
    <cfRule type="cellIs" priority="74" operator="equal" aboveAverage="0" equalAverage="0" bottom="0" percent="0" rank="0" text="" dxfId="72">
      <formula>"Moderado"</formula>
    </cfRule>
    <cfRule type="cellIs" priority="75" operator="equal" aboveAverage="0" equalAverage="0" bottom="0" percent="0" rank="0" text="" dxfId="73">
      <formula>"Bajo"</formula>
    </cfRule>
  </conditionalFormatting>
  <conditionalFormatting sqref="J29">
    <cfRule type="cellIs" priority="76" operator="equal" aboveAverage="0" equalAverage="0" bottom="0" percent="0" rank="0" text="" dxfId="74">
      <formula>"Muy Alta"</formula>
    </cfRule>
    <cfRule type="cellIs" priority="77" operator="equal" aboveAverage="0" equalAverage="0" bottom="0" percent="0" rank="0" text="" dxfId="75">
      <formula>"Alta"</formula>
    </cfRule>
    <cfRule type="cellIs" priority="78" operator="equal" aboveAverage="0" equalAverage="0" bottom="0" percent="0" rank="0" text="" dxfId="76">
      <formula>"Media"</formula>
    </cfRule>
    <cfRule type="cellIs" priority="79" operator="equal" aboveAverage="0" equalAverage="0" bottom="0" percent="0" rank="0" text="" dxfId="77">
      <formula>"Baja"</formula>
    </cfRule>
    <cfRule type="cellIs" priority="80" operator="equal" aboveAverage="0" equalAverage="0" bottom="0" percent="0" rank="0" text="" dxfId="78">
      <formula>"Muy Baja"</formula>
    </cfRule>
  </conditionalFormatting>
  <conditionalFormatting sqref="P29">
    <cfRule type="cellIs" priority="81" operator="equal" aboveAverage="0" equalAverage="0" bottom="0" percent="0" rank="0" text="" dxfId="79">
      <formula>"Extremo"</formula>
    </cfRule>
    <cfRule type="cellIs" priority="82" operator="equal" aboveAverage="0" equalAverage="0" bottom="0" percent="0" rank="0" text="" dxfId="80">
      <formula>"Alto"</formula>
    </cfRule>
    <cfRule type="cellIs" priority="83" operator="equal" aboveAverage="0" equalAverage="0" bottom="0" percent="0" rank="0" text="" dxfId="81">
      <formula>"Moderado"</formula>
    </cfRule>
    <cfRule type="cellIs" priority="84" operator="equal" aboveAverage="0" equalAverage="0" bottom="0" percent="0" rank="0" text="" dxfId="82">
      <formula>"Bajo"</formula>
    </cfRule>
  </conditionalFormatting>
  <conditionalFormatting sqref="AA29:AA34">
    <cfRule type="cellIs" priority="85" operator="equal" aboveAverage="0" equalAverage="0" bottom="0" percent="0" rank="0" text="" dxfId="83">
      <formula>"Muy Alta"</formula>
    </cfRule>
    <cfRule type="cellIs" priority="86" operator="equal" aboveAverage="0" equalAverage="0" bottom="0" percent="0" rank="0" text="" dxfId="84">
      <formula>"Alta"</formula>
    </cfRule>
    <cfRule type="cellIs" priority="87" operator="equal" aboveAverage="0" equalAverage="0" bottom="0" percent="0" rank="0" text="" dxfId="85">
      <formula>"Media"</formula>
    </cfRule>
    <cfRule type="cellIs" priority="88" operator="equal" aboveAverage="0" equalAverage="0" bottom="0" percent="0" rank="0" text="" dxfId="86">
      <formula>"Baja"</formula>
    </cfRule>
    <cfRule type="cellIs" priority="89" operator="equal" aboveAverage="0" equalAverage="0" bottom="0" percent="0" rank="0" text="" dxfId="87">
      <formula>"Muy Baja"</formula>
    </cfRule>
  </conditionalFormatting>
  <conditionalFormatting sqref="AC29:AC34">
    <cfRule type="cellIs" priority="90" operator="equal" aboveAverage="0" equalAverage="0" bottom="0" percent="0" rank="0" text="" dxfId="88">
      <formula>"Catastrófico"</formula>
    </cfRule>
    <cfRule type="cellIs" priority="91" operator="equal" aboveAverage="0" equalAverage="0" bottom="0" percent="0" rank="0" text="" dxfId="89">
      <formula>"Mayor"</formula>
    </cfRule>
    <cfRule type="cellIs" priority="92" operator="equal" aboveAverage="0" equalAverage="0" bottom="0" percent="0" rank="0" text="" dxfId="90">
      <formula>"Moderado"</formula>
    </cfRule>
    <cfRule type="cellIs" priority="93" operator="equal" aboveAverage="0" equalAverage="0" bottom="0" percent="0" rank="0" text="" dxfId="91">
      <formula>"Menor"</formula>
    </cfRule>
    <cfRule type="cellIs" priority="94" operator="equal" aboveAverage="0" equalAverage="0" bottom="0" percent="0" rank="0" text="" dxfId="92">
      <formula>"Leve"</formula>
    </cfRule>
  </conditionalFormatting>
  <conditionalFormatting sqref="AE29:AE34">
    <cfRule type="cellIs" priority="95" operator="equal" aboveAverage="0" equalAverage="0" bottom="0" percent="0" rank="0" text="" dxfId="93">
      <formula>"Extremo"</formula>
    </cfRule>
    <cfRule type="cellIs" priority="96" operator="equal" aboveAverage="0" equalAverage="0" bottom="0" percent="0" rank="0" text="" dxfId="94">
      <formula>"Alto"</formula>
    </cfRule>
    <cfRule type="cellIs" priority="97" operator="equal" aboveAverage="0" equalAverage="0" bottom="0" percent="0" rank="0" text="" dxfId="95">
      <formula>"Moderado"</formula>
    </cfRule>
    <cfRule type="cellIs" priority="98" operator="equal" aboveAverage="0" equalAverage="0" bottom="0" percent="0" rank="0" text="" dxfId="96">
      <formula>"Bajo"</formula>
    </cfRule>
  </conditionalFormatting>
  <conditionalFormatting sqref="J35">
    <cfRule type="cellIs" priority="99" operator="equal" aboveAverage="0" equalAverage="0" bottom="0" percent="0" rank="0" text="" dxfId="97">
      <formula>"Muy Alta"</formula>
    </cfRule>
    <cfRule type="cellIs" priority="100" operator="equal" aboveAverage="0" equalAverage="0" bottom="0" percent="0" rank="0" text="" dxfId="98">
      <formula>"Alta"</formula>
    </cfRule>
    <cfRule type="cellIs" priority="101" operator="equal" aboveAverage="0" equalAverage="0" bottom="0" percent="0" rank="0" text="" dxfId="99">
      <formula>"Media"</formula>
    </cfRule>
    <cfRule type="cellIs" priority="102" operator="equal" aboveAverage="0" equalAverage="0" bottom="0" percent="0" rank="0" text="" dxfId="100">
      <formula>"Baja"</formula>
    </cfRule>
    <cfRule type="cellIs" priority="103" operator="equal" aboveAverage="0" equalAverage="0" bottom="0" percent="0" rank="0" text="" dxfId="101">
      <formula>"Muy Baja"</formula>
    </cfRule>
  </conditionalFormatting>
  <conditionalFormatting sqref="P35">
    <cfRule type="cellIs" priority="104" operator="equal" aboveAverage="0" equalAverage="0" bottom="0" percent="0" rank="0" text="" dxfId="102">
      <formula>"Extremo"</formula>
    </cfRule>
    <cfRule type="cellIs" priority="105" operator="equal" aboveAverage="0" equalAverage="0" bottom="0" percent="0" rank="0" text="" dxfId="103">
      <formula>"Alto"</formula>
    </cfRule>
    <cfRule type="cellIs" priority="106" operator="equal" aboveAverage="0" equalAverage="0" bottom="0" percent="0" rank="0" text="" dxfId="104">
      <formula>"Moderado"</formula>
    </cfRule>
    <cfRule type="cellIs" priority="107" operator="equal" aboveAverage="0" equalAverage="0" bottom="0" percent="0" rank="0" text="" dxfId="105">
      <formula>"Bajo"</formula>
    </cfRule>
  </conditionalFormatting>
  <conditionalFormatting sqref="AA35:AA40">
    <cfRule type="cellIs" priority="108" operator="equal" aboveAverage="0" equalAverage="0" bottom="0" percent="0" rank="0" text="" dxfId="106">
      <formula>"Muy Alta"</formula>
    </cfRule>
    <cfRule type="cellIs" priority="109" operator="equal" aboveAverage="0" equalAverage="0" bottom="0" percent="0" rank="0" text="" dxfId="107">
      <formula>"Alta"</formula>
    </cfRule>
    <cfRule type="cellIs" priority="110" operator="equal" aboveAverage="0" equalAverage="0" bottom="0" percent="0" rank="0" text="" dxfId="108">
      <formula>"Media"</formula>
    </cfRule>
    <cfRule type="cellIs" priority="111" operator="equal" aboveAverage="0" equalAverage="0" bottom="0" percent="0" rank="0" text="" dxfId="109">
      <formula>"Baja"</formula>
    </cfRule>
    <cfRule type="cellIs" priority="112" operator="equal" aboveAverage="0" equalAverage="0" bottom="0" percent="0" rank="0" text="" dxfId="110">
      <formula>"Muy Baja"</formula>
    </cfRule>
  </conditionalFormatting>
  <conditionalFormatting sqref="AC35:AC40">
    <cfRule type="cellIs" priority="113" operator="equal" aboveAverage="0" equalAverage="0" bottom="0" percent="0" rank="0" text="" dxfId="111">
      <formula>"Catastrófico"</formula>
    </cfRule>
    <cfRule type="cellIs" priority="114" operator="equal" aboveAverage="0" equalAverage="0" bottom="0" percent="0" rank="0" text="" dxfId="112">
      <formula>"Mayor"</formula>
    </cfRule>
    <cfRule type="cellIs" priority="115" operator="equal" aboveAverage="0" equalAverage="0" bottom="0" percent="0" rank="0" text="" dxfId="113">
      <formula>"Moderado"</formula>
    </cfRule>
    <cfRule type="cellIs" priority="116" operator="equal" aboveAverage="0" equalAverage="0" bottom="0" percent="0" rank="0" text="" dxfId="114">
      <formula>"Menor"</formula>
    </cfRule>
    <cfRule type="cellIs" priority="117" operator="equal" aboveAverage="0" equalAverage="0" bottom="0" percent="0" rank="0" text="" dxfId="115">
      <formula>"Leve"</formula>
    </cfRule>
  </conditionalFormatting>
  <conditionalFormatting sqref="AE35:AE40">
    <cfRule type="cellIs" priority="118" operator="equal" aboveAverage="0" equalAverage="0" bottom="0" percent="0" rank="0" text="" dxfId="116">
      <formula>"Extremo"</formula>
    </cfRule>
    <cfRule type="cellIs" priority="119" operator="equal" aboveAverage="0" equalAverage="0" bottom="0" percent="0" rank="0" text="" dxfId="117">
      <formula>"Alto"</formula>
    </cfRule>
    <cfRule type="cellIs" priority="120" operator="equal" aboveAverage="0" equalAverage="0" bottom="0" percent="0" rank="0" text="" dxfId="118">
      <formula>"Moderado"</formula>
    </cfRule>
    <cfRule type="cellIs" priority="121" operator="equal" aboveAverage="0" equalAverage="0" bottom="0" percent="0" rank="0" text="" dxfId="119">
      <formula>"Bajo"</formula>
    </cfRule>
  </conditionalFormatting>
  <conditionalFormatting sqref="J41">
    <cfRule type="cellIs" priority="122" operator="equal" aboveAverage="0" equalAverage="0" bottom="0" percent="0" rank="0" text="" dxfId="120">
      <formula>"Muy Alta"</formula>
    </cfRule>
    <cfRule type="cellIs" priority="123" operator="equal" aboveAverage="0" equalAverage="0" bottom="0" percent="0" rank="0" text="" dxfId="121">
      <formula>"Alta"</formula>
    </cfRule>
    <cfRule type="cellIs" priority="124" operator="equal" aboveAverage="0" equalAverage="0" bottom="0" percent="0" rank="0" text="" dxfId="122">
      <formula>"Media"</formula>
    </cfRule>
    <cfRule type="cellIs" priority="125" operator="equal" aboveAverage="0" equalAverage="0" bottom="0" percent="0" rank="0" text="" dxfId="123">
      <formula>"Baja"</formula>
    </cfRule>
    <cfRule type="cellIs" priority="126" operator="equal" aboveAverage="0" equalAverage="0" bottom="0" percent="0" rank="0" text="" dxfId="124">
      <formula>"Muy Baja"</formula>
    </cfRule>
  </conditionalFormatting>
  <conditionalFormatting sqref="P41">
    <cfRule type="cellIs" priority="127" operator="equal" aboveAverage="0" equalAverage="0" bottom="0" percent="0" rank="0" text="" dxfId="125">
      <formula>"Extremo"</formula>
    </cfRule>
    <cfRule type="cellIs" priority="128" operator="equal" aboveAverage="0" equalAverage="0" bottom="0" percent="0" rank="0" text="" dxfId="126">
      <formula>"Alto"</formula>
    </cfRule>
    <cfRule type="cellIs" priority="129" operator="equal" aboveAverage="0" equalAverage="0" bottom="0" percent="0" rank="0" text="" dxfId="127">
      <formula>"Moderado"</formula>
    </cfRule>
    <cfRule type="cellIs" priority="130" operator="equal" aboveAverage="0" equalAverage="0" bottom="0" percent="0" rank="0" text="" dxfId="128">
      <formula>"Bajo"</formula>
    </cfRule>
  </conditionalFormatting>
  <conditionalFormatting sqref="AA41:AA46">
    <cfRule type="cellIs" priority="131" operator="equal" aboveAverage="0" equalAverage="0" bottom="0" percent="0" rank="0" text="" dxfId="129">
      <formula>"Muy Alta"</formula>
    </cfRule>
    <cfRule type="cellIs" priority="132" operator="equal" aboveAverage="0" equalAverage="0" bottom="0" percent="0" rank="0" text="" dxfId="130">
      <formula>"Alta"</formula>
    </cfRule>
    <cfRule type="cellIs" priority="133" operator="equal" aboveAverage="0" equalAverage="0" bottom="0" percent="0" rank="0" text="" dxfId="131">
      <formula>"Media"</formula>
    </cfRule>
    <cfRule type="cellIs" priority="134" operator="equal" aboveAverage="0" equalAverage="0" bottom="0" percent="0" rank="0" text="" dxfId="132">
      <formula>"Baja"</formula>
    </cfRule>
    <cfRule type="cellIs" priority="135" operator="equal" aboveAverage="0" equalAverage="0" bottom="0" percent="0" rank="0" text="" dxfId="133">
      <formula>"Muy Baja"</formula>
    </cfRule>
  </conditionalFormatting>
  <conditionalFormatting sqref="AC41:AC46">
    <cfRule type="cellIs" priority="136" operator="equal" aboveAverage="0" equalAverage="0" bottom="0" percent="0" rank="0" text="" dxfId="134">
      <formula>"Catastrófico"</formula>
    </cfRule>
    <cfRule type="cellIs" priority="137" operator="equal" aboveAverage="0" equalAverage="0" bottom="0" percent="0" rank="0" text="" dxfId="135">
      <formula>"Mayor"</formula>
    </cfRule>
    <cfRule type="cellIs" priority="138" operator="equal" aboveAverage="0" equalAverage="0" bottom="0" percent="0" rank="0" text="" dxfId="136">
      <formula>"Moderado"</formula>
    </cfRule>
    <cfRule type="cellIs" priority="139" operator="equal" aboveAverage="0" equalAverage="0" bottom="0" percent="0" rank="0" text="" dxfId="137">
      <formula>"Menor"</formula>
    </cfRule>
    <cfRule type="cellIs" priority="140" operator="equal" aboveAverage="0" equalAverage="0" bottom="0" percent="0" rank="0" text="" dxfId="138">
      <formula>"Leve"</formula>
    </cfRule>
  </conditionalFormatting>
  <conditionalFormatting sqref="AE41:AE46">
    <cfRule type="cellIs" priority="141" operator="equal" aboveAverage="0" equalAverage="0" bottom="0" percent="0" rank="0" text="" dxfId="139">
      <formula>"Extremo"</formula>
    </cfRule>
    <cfRule type="cellIs" priority="142" operator="equal" aboveAverage="0" equalAverage="0" bottom="0" percent="0" rank="0" text="" dxfId="140">
      <formula>"Alto"</formula>
    </cfRule>
    <cfRule type="cellIs" priority="143" operator="equal" aboveAverage="0" equalAverage="0" bottom="0" percent="0" rank="0" text="" dxfId="141">
      <formula>"Moderado"</formula>
    </cfRule>
    <cfRule type="cellIs" priority="144" operator="equal" aboveAverage="0" equalAverage="0" bottom="0" percent="0" rank="0" text="" dxfId="142">
      <formula>"Bajo"</formula>
    </cfRule>
  </conditionalFormatting>
  <conditionalFormatting sqref="J47">
    <cfRule type="cellIs" priority="145" operator="equal" aboveAverage="0" equalAverage="0" bottom="0" percent="0" rank="0" text="" dxfId="143">
      <formula>"Muy Alta"</formula>
    </cfRule>
    <cfRule type="cellIs" priority="146" operator="equal" aboveAverage="0" equalAverage="0" bottom="0" percent="0" rank="0" text="" dxfId="144">
      <formula>"Alta"</formula>
    </cfRule>
    <cfRule type="cellIs" priority="147" operator="equal" aboveAverage="0" equalAverage="0" bottom="0" percent="0" rank="0" text="" dxfId="145">
      <formula>"Media"</formula>
    </cfRule>
    <cfRule type="cellIs" priority="148" operator="equal" aboveAverage="0" equalAverage="0" bottom="0" percent="0" rank="0" text="" dxfId="146">
      <formula>"Baja"</formula>
    </cfRule>
    <cfRule type="cellIs" priority="149" operator="equal" aboveAverage="0" equalAverage="0" bottom="0" percent="0" rank="0" text="" dxfId="147">
      <formula>"Muy Baja"</formula>
    </cfRule>
  </conditionalFormatting>
  <conditionalFormatting sqref="P47">
    <cfRule type="cellIs" priority="150" operator="equal" aboveAverage="0" equalAverage="0" bottom="0" percent="0" rank="0" text="" dxfId="148">
      <formula>"Extremo"</formula>
    </cfRule>
    <cfRule type="cellIs" priority="151" operator="equal" aboveAverage="0" equalAverage="0" bottom="0" percent="0" rank="0" text="" dxfId="149">
      <formula>"Alto"</formula>
    </cfRule>
    <cfRule type="cellIs" priority="152" operator="equal" aboveAverage="0" equalAverage="0" bottom="0" percent="0" rank="0" text="" dxfId="150">
      <formula>"Moderado"</formula>
    </cfRule>
    <cfRule type="cellIs" priority="153" operator="equal" aboveAverage="0" equalAverage="0" bottom="0" percent="0" rank="0" text="" dxfId="151">
      <formula>"Bajo"</formula>
    </cfRule>
  </conditionalFormatting>
  <conditionalFormatting sqref="AA47:AA52">
    <cfRule type="cellIs" priority="154" operator="equal" aboveAverage="0" equalAverage="0" bottom="0" percent="0" rank="0" text="" dxfId="152">
      <formula>"Muy Alta"</formula>
    </cfRule>
    <cfRule type="cellIs" priority="155" operator="equal" aboveAverage="0" equalAverage="0" bottom="0" percent="0" rank="0" text="" dxfId="153">
      <formula>"Alta"</formula>
    </cfRule>
    <cfRule type="cellIs" priority="156" operator="equal" aboveAverage="0" equalAverage="0" bottom="0" percent="0" rank="0" text="" dxfId="154">
      <formula>"Media"</formula>
    </cfRule>
    <cfRule type="cellIs" priority="157" operator="equal" aboveAverage="0" equalAverage="0" bottom="0" percent="0" rank="0" text="" dxfId="155">
      <formula>"Baja"</formula>
    </cfRule>
    <cfRule type="cellIs" priority="158" operator="equal" aboveAverage="0" equalAverage="0" bottom="0" percent="0" rank="0" text="" dxfId="156">
      <formula>"Muy Baja"</formula>
    </cfRule>
  </conditionalFormatting>
  <conditionalFormatting sqref="AC47:AC52">
    <cfRule type="cellIs" priority="159" operator="equal" aboveAverage="0" equalAverage="0" bottom="0" percent="0" rank="0" text="" dxfId="157">
      <formula>"Catastrófico"</formula>
    </cfRule>
    <cfRule type="cellIs" priority="160" operator="equal" aboveAverage="0" equalAverage="0" bottom="0" percent="0" rank="0" text="" dxfId="158">
      <formula>"Mayor"</formula>
    </cfRule>
    <cfRule type="cellIs" priority="161" operator="equal" aboveAverage="0" equalAverage="0" bottom="0" percent="0" rank="0" text="" dxfId="159">
      <formula>"Moderado"</formula>
    </cfRule>
    <cfRule type="cellIs" priority="162" operator="equal" aboveAverage="0" equalAverage="0" bottom="0" percent="0" rank="0" text="" dxfId="160">
      <formula>"Menor"</formula>
    </cfRule>
    <cfRule type="cellIs" priority="163" operator="equal" aboveAverage="0" equalAverage="0" bottom="0" percent="0" rank="0" text="" dxfId="161">
      <formula>"Leve"</formula>
    </cfRule>
  </conditionalFormatting>
  <conditionalFormatting sqref="AE47:AE52">
    <cfRule type="cellIs" priority="164" operator="equal" aboveAverage="0" equalAverage="0" bottom="0" percent="0" rank="0" text="" dxfId="162">
      <formula>"Extremo"</formula>
    </cfRule>
    <cfRule type="cellIs" priority="165" operator="equal" aboveAverage="0" equalAverage="0" bottom="0" percent="0" rank="0" text="" dxfId="163">
      <formula>"Alto"</formula>
    </cfRule>
    <cfRule type="cellIs" priority="166" operator="equal" aboveAverage="0" equalAverage="0" bottom="0" percent="0" rank="0" text="" dxfId="164">
      <formula>"Moderado"</formula>
    </cfRule>
    <cfRule type="cellIs" priority="167" operator="equal" aboveAverage="0" equalAverage="0" bottom="0" percent="0" rank="0" text="" dxfId="165">
      <formula>"Bajo"</formula>
    </cfRule>
  </conditionalFormatting>
  <conditionalFormatting sqref="J53">
    <cfRule type="cellIs" priority="168" operator="equal" aboveAverage="0" equalAverage="0" bottom="0" percent="0" rank="0" text="" dxfId="166">
      <formula>"Muy Alta"</formula>
    </cfRule>
    <cfRule type="cellIs" priority="169" operator="equal" aboveAverage="0" equalAverage="0" bottom="0" percent="0" rank="0" text="" dxfId="167">
      <formula>"Alta"</formula>
    </cfRule>
    <cfRule type="cellIs" priority="170" operator="equal" aboveAverage="0" equalAverage="0" bottom="0" percent="0" rank="0" text="" dxfId="168">
      <formula>"Media"</formula>
    </cfRule>
    <cfRule type="cellIs" priority="171" operator="equal" aboveAverage="0" equalAverage="0" bottom="0" percent="0" rank="0" text="" dxfId="169">
      <formula>"Baja"</formula>
    </cfRule>
    <cfRule type="cellIs" priority="172" operator="equal" aboveAverage="0" equalAverage="0" bottom="0" percent="0" rank="0" text="" dxfId="170">
      <formula>"Muy Baja"</formula>
    </cfRule>
  </conditionalFormatting>
  <conditionalFormatting sqref="P53">
    <cfRule type="cellIs" priority="173" operator="equal" aboveAverage="0" equalAverage="0" bottom="0" percent="0" rank="0" text="" dxfId="171">
      <formula>"Extremo"</formula>
    </cfRule>
    <cfRule type="cellIs" priority="174" operator="equal" aboveAverage="0" equalAverage="0" bottom="0" percent="0" rank="0" text="" dxfId="172">
      <formula>"Alto"</formula>
    </cfRule>
    <cfRule type="cellIs" priority="175" operator="equal" aboveAverage="0" equalAverage="0" bottom="0" percent="0" rank="0" text="" dxfId="173">
      <formula>"Moderado"</formula>
    </cfRule>
    <cfRule type="cellIs" priority="176" operator="equal" aboveAverage="0" equalAverage="0" bottom="0" percent="0" rank="0" text="" dxfId="174">
      <formula>"Bajo"</formula>
    </cfRule>
  </conditionalFormatting>
  <conditionalFormatting sqref="AA53:AA58">
    <cfRule type="cellIs" priority="177" operator="equal" aboveAverage="0" equalAverage="0" bottom="0" percent="0" rank="0" text="" dxfId="175">
      <formula>"Muy Alta"</formula>
    </cfRule>
    <cfRule type="cellIs" priority="178" operator="equal" aboveAverage="0" equalAverage="0" bottom="0" percent="0" rank="0" text="" dxfId="176">
      <formula>"Alta"</formula>
    </cfRule>
    <cfRule type="cellIs" priority="179" operator="equal" aboveAverage="0" equalAverage="0" bottom="0" percent="0" rank="0" text="" dxfId="177">
      <formula>"Media"</formula>
    </cfRule>
    <cfRule type="cellIs" priority="180" operator="equal" aboveAverage="0" equalAverage="0" bottom="0" percent="0" rank="0" text="" dxfId="178">
      <formula>"Baja"</formula>
    </cfRule>
    <cfRule type="cellIs" priority="181" operator="equal" aboveAverage="0" equalAverage="0" bottom="0" percent="0" rank="0" text="" dxfId="179">
      <formula>"Muy Baja"</formula>
    </cfRule>
  </conditionalFormatting>
  <conditionalFormatting sqref="AC53:AC58">
    <cfRule type="cellIs" priority="182" operator="equal" aboveAverage="0" equalAverage="0" bottom="0" percent="0" rank="0" text="" dxfId="180">
      <formula>"Catastrófico"</formula>
    </cfRule>
    <cfRule type="cellIs" priority="183" operator="equal" aboveAverage="0" equalAverage="0" bottom="0" percent="0" rank="0" text="" dxfId="181">
      <formula>"Mayor"</formula>
    </cfRule>
    <cfRule type="cellIs" priority="184" operator="equal" aboveAverage="0" equalAverage="0" bottom="0" percent="0" rank="0" text="" dxfId="182">
      <formula>"Moderado"</formula>
    </cfRule>
    <cfRule type="cellIs" priority="185" operator="equal" aboveAverage="0" equalAverage="0" bottom="0" percent="0" rank="0" text="" dxfId="183">
      <formula>"Menor"</formula>
    </cfRule>
    <cfRule type="cellIs" priority="186" operator="equal" aboveAverage="0" equalAverage="0" bottom="0" percent="0" rank="0" text="" dxfId="184">
      <formula>"Leve"</formula>
    </cfRule>
  </conditionalFormatting>
  <conditionalFormatting sqref="AE53:AE58">
    <cfRule type="cellIs" priority="187" operator="equal" aboveAverage="0" equalAverage="0" bottom="0" percent="0" rank="0" text="" dxfId="185">
      <formula>"Extremo"</formula>
    </cfRule>
    <cfRule type="cellIs" priority="188" operator="equal" aboveAverage="0" equalAverage="0" bottom="0" percent="0" rank="0" text="" dxfId="186">
      <formula>"Alto"</formula>
    </cfRule>
    <cfRule type="cellIs" priority="189" operator="equal" aboveAverage="0" equalAverage="0" bottom="0" percent="0" rank="0" text="" dxfId="187">
      <formula>"Moderado"</formula>
    </cfRule>
    <cfRule type="cellIs" priority="190" operator="equal" aboveAverage="0" equalAverage="0" bottom="0" percent="0" rank="0" text="" dxfId="188">
      <formula>"Bajo"</formula>
    </cfRule>
  </conditionalFormatting>
  <conditionalFormatting sqref="P59">
    <cfRule type="cellIs" priority="191" operator="equal" aboveAverage="0" equalAverage="0" bottom="0" percent="0" rank="0" text="" dxfId="189">
      <formula>"Extremo"</formula>
    </cfRule>
    <cfRule type="cellIs" priority="192" operator="equal" aboveAverage="0" equalAverage="0" bottom="0" percent="0" rank="0" text="" dxfId="190">
      <formula>"Alto"</formula>
    </cfRule>
    <cfRule type="cellIs" priority="193" operator="equal" aboveAverage="0" equalAverage="0" bottom="0" percent="0" rank="0" text="" dxfId="191">
      <formula>"Moderado"</formula>
    </cfRule>
    <cfRule type="cellIs" priority="194" operator="equal" aboveAverage="0" equalAverage="0" bottom="0" percent="0" rank="0" text="" dxfId="192">
      <formula>"Bajo"</formula>
    </cfRule>
  </conditionalFormatting>
  <conditionalFormatting sqref="AA59:AA64">
    <cfRule type="cellIs" priority="195" operator="equal" aboveAverage="0" equalAverage="0" bottom="0" percent="0" rank="0" text="" dxfId="193">
      <formula>"Muy Alta"</formula>
    </cfRule>
    <cfRule type="cellIs" priority="196" operator="equal" aboveAverage="0" equalAverage="0" bottom="0" percent="0" rank="0" text="" dxfId="194">
      <formula>"Alta"</formula>
    </cfRule>
    <cfRule type="cellIs" priority="197" operator="equal" aboveAverage="0" equalAverage="0" bottom="0" percent="0" rank="0" text="" dxfId="195">
      <formula>"Media"</formula>
    </cfRule>
    <cfRule type="cellIs" priority="198" operator="equal" aboveAverage="0" equalAverage="0" bottom="0" percent="0" rank="0" text="" dxfId="196">
      <formula>"Baja"</formula>
    </cfRule>
    <cfRule type="cellIs" priority="199" operator="equal" aboveAverage="0" equalAverage="0" bottom="0" percent="0" rank="0" text="" dxfId="197">
      <formula>"Muy Baja"</formula>
    </cfRule>
  </conditionalFormatting>
  <conditionalFormatting sqref="AC59:AC64">
    <cfRule type="cellIs" priority="200" operator="equal" aboveAverage="0" equalAverage="0" bottom="0" percent="0" rank="0" text="" dxfId="198">
      <formula>"Catastrófico"</formula>
    </cfRule>
    <cfRule type="cellIs" priority="201" operator="equal" aboveAverage="0" equalAverage="0" bottom="0" percent="0" rank="0" text="" dxfId="199">
      <formula>"Mayor"</formula>
    </cfRule>
    <cfRule type="cellIs" priority="202" operator="equal" aboveAverage="0" equalAverage="0" bottom="0" percent="0" rank="0" text="" dxfId="200">
      <formula>"Moderado"</formula>
    </cfRule>
    <cfRule type="cellIs" priority="203" operator="equal" aboveAverage="0" equalAverage="0" bottom="0" percent="0" rank="0" text="" dxfId="201">
      <formula>"Menor"</formula>
    </cfRule>
    <cfRule type="cellIs" priority="204" operator="equal" aboveAverage="0" equalAverage="0" bottom="0" percent="0" rank="0" text="" dxfId="202">
      <formula>"Leve"</formula>
    </cfRule>
  </conditionalFormatting>
  <conditionalFormatting sqref="AE59:AE64">
    <cfRule type="cellIs" priority="205" operator="equal" aboveAverage="0" equalAverage="0" bottom="0" percent="0" rank="0" text="" dxfId="203">
      <formula>"Extremo"</formula>
    </cfRule>
    <cfRule type="cellIs" priority="206" operator="equal" aboveAverage="0" equalAverage="0" bottom="0" percent="0" rank="0" text="" dxfId="204">
      <formula>"Alto"</formula>
    </cfRule>
    <cfRule type="cellIs" priority="207" operator="equal" aboveAverage="0" equalAverage="0" bottom="0" percent="0" rank="0" text="" dxfId="205">
      <formula>"Moderado"</formula>
    </cfRule>
    <cfRule type="cellIs" priority="208" operator="equal" aboveAverage="0" equalAverage="0" bottom="0" percent="0" rank="0" text="" dxfId="206">
      <formula>"Bajo"</formula>
    </cfRule>
  </conditionalFormatting>
  <conditionalFormatting sqref="J65">
    <cfRule type="cellIs" priority="209" operator="equal" aboveAverage="0" equalAverage="0" bottom="0" percent="0" rank="0" text="" dxfId="207">
      <formula>"Muy Alta"</formula>
    </cfRule>
    <cfRule type="cellIs" priority="210" operator="equal" aboveAverage="0" equalAverage="0" bottom="0" percent="0" rank="0" text="" dxfId="208">
      <formula>"Alta"</formula>
    </cfRule>
    <cfRule type="cellIs" priority="211" operator="equal" aboveAverage="0" equalAverage="0" bottom="0" percent="0" rank="0" text="" dxfId="209">
      <formula>"Media"</formula>
    </cfRule>
    <cfRule type="cellIs" priority="212" operator="equal" aboveAverage="0" equalAverage="0" bottom="0" percent="0" rank="0" text="" dxfId="210">
      <formula>"Baja"</formula>
    </cfRule>
    <cfRule type="cellIs" priority="213" operator="equal" aboveAverage="0" equalAverage="0" bottom="0" percent="0" rank="0" text="" dxfId="211">
      <formula>"Muy Baja"</formula>
    </cfRule>
  </conditionalFormatting>
  <conditionalFormatting sqref="P65">
    <cfRule type="cellIs" priority="214" operator="equal" aboveAverage="0" equalAverage="0" bottom="0" percent="0" rank="0" text="" dxfId="212">
      <formula>"Extremo"</formula>
    </cfRule>
    <cfRule type="cellIs" priority="215" operator="equal" aboveAverage="0" equalAverage="0" bottom="0" percent="0" rank="0" text="" dxfId="213">
      <formula>"Alto"</formula>
    </cfRule>
    <cfRule type="cellIs" priority="216" operator="equal" aboveAverage="0" equalAverage="0" bottom="0" percent="0" rank="0" text="" dxfId="214">
      <formula>"Moderado"</formula>
    </cfRule>
    <cfRule type="cellIs" priority="217" operator="equal" aboveAverage="0" equalAverage="0" bottom="0" percent="0" rank="0" text="" dxfId="215">
      <formula>"Bajo"</formula>
    </cfRule>
  </conditionalFormatting>
  <conditionalFormatting sqref="AA65:AA70">
    <cfRule type="cellIs" priority="218" operator="equal" aboveAverage="0" equalAverage="0" bottom="0" percent="0" rank="0" text="" dxfId="216">
      <formula>"Muy Alta"</formula>
    </cfRule>
    <cfRule type="cellIs" priority="219" operator="equal" aboveAverage="0" equalAverage="0" bottom="0" percent="0" rank="0" text="" dxfId="217">
      <formula>"Alta"</formula>
    </cfRule>
    <cfRule type="cellIs" priority="220" operator="equal" aboveAverage="0" equalAverage="0" bottom="0" percent="0" rank="0" text="" dxfId="218">
      <formula>"Media"</formula>
    </cfRule>
    <cfRule type="cellIs" priority="221" operator="equal" aboveAverage="0" equalAverage="0" bottom="0" percent="0" rank="0" text="" dxfId="219">
      <formula>"Baja"</formula>
    </cfRule>
    <cfRule type="cellIs" priority="222" operator="equal" aboveAverage="0" equalAverage="0" bottom="0" percent="0" rank="0" text="" dxfId="220">
      <formula>"Muy Baja"</formula>
    </cfRule>
  </conditionalFormatting>
  <conditionalFormatting sqref="AC65:AC70">
    <cfRule type="cellIs" priority="223" operator="equal" aboveAverage="0" equalAverage="0" bottom="0" percent="0" rank="0" text="" dxfId="221">
      <formula>"Catastrófico"</formula>
    </cfRule>
    <cfRule type="cellIs" priority="224" operator="equal" aboveAverage="0" equalAverage="0" bottom="0" percent="0" rank="0" text="" dxfId="222">
      <formula>"Mayor"</formula>
    </cfRule>
    <cfRule type="cellIs" priority="225" operator="equal" aboveAverage="0" equalAverage="0" bottom="0" percent="0" rank="0" text="" dxfId="223">
      <formula>"Moderado"</formula>
    </cfRule>
    <cfRule type="cellIs" priority="226" operator="equal" aboveAverage="0" equalAverage="0" bottom="0" percent="0" rank="0" text="" dxfId="224">
      <formula>"Menor"</formula>
    </cfRule>
    <cfRule type="cellIs" priority="227" operator="equal" aboveAverage="0" equalAverage="0" bottom="0" percent="0" rank="0" text="" dxfId="225">
      <formula>"Leve"</formula>
    </cfRule>
  </conditionalFormatting>
  <conditionalFormatting sqref="AE65:AE70">
    <cfRule type="cellIs" priority="228" operator="equal" aboveAverage="0" equalAverage="0" bottom="0" percent="0" rank="0" text="" dxfId="226">
      <formula>"Extremo"</formula>
    </cfRule>
    <cfRule type="cellIs" priority="229" operator="equal" aboveAverage="0" equalAverage="0" bottom="0" percent="0" rank="0" text="" dxfId="227">
      <formula>"Alto"</formula>
    </cfRule>
    <cfRule type="cellIs" priority="230" operator="equal" aboveAverage="0" equalAverage="0" bottom="0" percent="0" rank="0" text="" dxfId="228">
      <formula>"Moderado"</formula>
    </cfRule>
    <cfRule type="cellIs" priority="231" operator="equal" aboveAverage="0" equalAverage="0" bottom="0" percent="0" rank="0" text="" dxfId="229">
      <formula>"Bajo"</formula>
    </cfRule>
  </conditionalFormatting>
  <conditionalFormatting sqref="M11:M70">
    <cfRule type="containsText" priority="232" operator="containsText" aboveAverage="0" equalAverage="0" bottom="0" percent="0" rank="0" text="❌" dxfId="230">
      <formula>NOT(ISERROR(SEARCH("❌",M11)))</formula>
    </cfRule>
  </conditionalFormatting>
  <dataValidations count="19">
    <dataValidation allowBlank="true" operator="between" showDropDown="false" showErrorMessage="true" showInputMessage="true" sqref="T11:T70" type="list">
      <formula1>'Tabla Valoración controles'!$D$4:$D$6</formula1>
      <formula2>0</formula2>
    </dataValidation>
    <dataValidation allowBlank="true" operator="between" showDropDown="false" showErrorMessage="true" showInputMessage="true" sqref="U11:U70" type="list">
      <formula1>'Tabla Valoración controles'!$D$7:$D$8</formula1>
      <formula2>0</formula2>
    </dataValidation>
    <dataValidation allowBlank="true" operator="between" showDropDown="false" showErrorMessage="true" showInputMessage="true" sqref="W11:W70" type="list">
      <formula1>'Tabla Valoración controles'!$D$9:$D$10</formula1>
      <formula2>0</formula2>
    </dataValidation>
    <dataValidation allowBlank="true" operator="between" showDropDown="false" showErrorMessage="true" showInputMessage="true" sqref="X11:X70" type="list">
      <formula1>'Tabla Valoración controles'!$D$11:$D$12</formula1>
      <formula2>0</formula2>
    </dataValidation>
    <dataValidation allowBlank="true" operator="between" showDropDown="false" showErrorMessage="true" showInputMessage="true" sqref="Y11:Y70" type="list">
      <formula1>'Tabla Valoración controles'!$D$13:$D$14</formula1>
      <formula2>0</formula2>
    </dataValidation>
    <dataValidation allowBlank="true" operator="between" showDropDown="false" showErrorMessage="true" showInputMessage="true" sqref="C12:C16 C18:C22 C24:C28 C30:C34 C36:C40 C42:C46 C48:C52 C54:C58 C60:C64 C66:C70" type="list">
      <formula1>'Opciones Tratamiento'!$E$2:$E$4</formula1>
      <formula2>0</formula2>
    </dataValidation>
    <dataValidation allowBlank="true" operator="between" showDropDown="false" showErrorMessage="true" showInputMessage="true" sqref="AF11:AF70" type="list">
      <formula1>'Opciones Tratamiento'!$B$2:$B$5</formula1>
      <formula2>0</formula2>
    </dataValidation>
    <dataValidation allowBlank="true" operator="between" showDropDown="false" showErrorMessage="true" showInputMessage="true" sqref="L11:L70" type="list">
      <formula1>'Tabla Impacto'!$F$210:$F$221</formula1>
      <formula2>0</formula2>
    </dataValidation>
    <dataValidation allowBlank="true" error="Recuerde que las acciones se generan bajo la medida de mitigar el riesgo" operator="between" showDropDown="false" showErrorMessage="true" showInputMessage="true" sqref="AG11:AG70" type="custom">
      <formula1>IF(OR(AF11='Opciones Tratamiento'!$B$2,AF11='Opciones Tratamiento'!$B$3,AF11='Opciones Tratamiento'!$B$4),ISBLANK(AF11),ISTEXT(AF11))</formula1>
      <formula2>0</formula2>
    </dataValidation>
    <dataValidation allowBlank="true" error="Recuerde que las acciones se generan bajo la medida de mitigar el riesgo" operator="between" showDropDown="false" showErrorMessage="true" showInputMessage="true" sqref="AH11:AH70" type="custom">
      <formula1>IF(OR(AF11='Opciones Tratamiento'!$B$2,AF11='Opciones Tratamiento'!$B$3,AF11='Opciones Tratamiento'!$B$4),ISBLANK(AF11),ISTEXT(AF11))</formula1>
      <formula2>0</formula2>
    </dataValidation>
    <dataValidation allowBlank="true" error="Recuerde que las acciones se generan bajo la medida de mitigar el riesgo" operator="between" showDropDown="false" showErrorMessage="true" showInputMessage="true" sqref="AI11:AI70" type="custom">
      <formula1>IF(OR(AF11='Opciones Tratamiento'!$B$2,AF11='Opciones Tratamiento'!$B$3,AF11='Opciones Tratamiento'!$B$4),ISBLANK(AF11),ISTEXT(AF11))</formula1>
      <formula2>0</formula2>
    </dataValidation>
    <dataValidation allowBlank="true" error="Recuerde que las acciones se generan bajo la medida de mitigar el riesgo" operator="between" showDropDown="false" showErrorMessage="true" showInputMessage="true" sqref="AJ11:AJ70" type="custom">
      <formula1>IF(OR(AF11='Opciones Tratamiento'!$B$2,AF11='Opciones Tratamiento'!$B$3,AF11='Opciones Tratamiento'!$B$4),ISBLANK(AF11),ISTEXT(AF11))</formula1>
      <formula2>0</formula2>
    </dataValidation>
    <dataValidation allowBlank="true" error="Recuerde que las acciones se generan bajo la medida de mitigar el riesgo" operator="between" showDropDown="false" showErrorMessage="true" showInputMessage="true" sqref="AK11:AK70" type="custom">
      <formula1>IF(OR(AF11='Opciones Tratamiento'!$B$2,AF11='Opciones Tratamiento'!$B$3,AF11='Opciones Tratamiento'!$B$4),ISBLANK(AF11),ISTEXT(AF11))</formula1>
      <formula2>0</formula2>
    </dataValidation>
    <dataValidation allowBlank="true" operator="between" showDropDown="false" showErrorMessage="true" showInputMessage="true" sqref="B11:C11 B17:C17 B23:C23 B29:C29 B35:C35 B41:C41 B47:C47 B53:C53 B59:C59 B65:C65" type="list">
      <formula1>Procesos!$D$16:$D$22</formula1>
      <formula2>0</formula2>
    </dataValidation>
    <dataValidation allowBlank="true" operator="between" showDropDown="false" showErrorMessage="true" showInputMessage="true" sqref="C5:P5" type="list">
      <formula1>Procesos!$E$2:$E$24</formula1>
      <formula2>0</formula2>
    </dataValidation>
    <dataValidation allowBlank="true" operator="between" showDropDown="false" showErrorMessage="true" showInputMessage="true" sqref="F11:F22" type="list">
      <formula1>'Tabla Impacto'!$D$229:$D$237</formula1>
      <formula2>0</formula2>
    </dataValidation>
    <dataValidation allowBlank="true" operator="between" showDropDown="false" showErrorMessage="true" showInputMessage="true" sqref="AL11:AL70" type="list">
      <formula1>'Opciones Tratamiento'!$B$9:$B$11</formula1>
      <formula2>0</formula2>
    </dataValidation>
    <dataValidation allowBlank="true" operator="between" showDropDown="false" showErrorMessage="true" showInputMessage="true" sqref="H11:H70" type="list">
      <formula1>'Opciones Tratamiento'!$B$13:$B$19</formula1>
      <formula2>0</formula2>
    </dataValidation>
    <dataValidation allowBlank="true" operator="between" showDropDown="false" showErrorMessage="true" showInputMessage="true" sqref="C4:P4" type="list">
      <formula1>Procesos!$A$2:$A$17</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CU140"/>
  <sheetViews>
    <sheetView showFormulas="false" showGridLines="true" showRowColHeaders="true" showZeros="true" rightToLeft="false" tabSelected="false" showOutlineSymbols="true" defaultGridColor="true" view="normal" topLeftCell="A24" colorId="64" zoomScale="50" zoomScaleNormal="50" zoomScalePageLayoutView="100" workbookViewId="0">
      <selection pane="topLeft" activeCell="J12" activeCellId="0" sqref="J12"/>
    </sheetView>
  </sheetViews>
  <sheetFormatPr defaultColWidth="10.6875" defaultRowHeight="14.4" zeroHeight="false" outlineLevelRow="0" outlineLevelCol="0"/>
  <cols>
    <col collapsed="false" customWidth="true" hidden="false" outlineLevel="0" max="39" min="2" style="0" width="5.66"/>
    <col collapsed="false" customWidth="true" hidden="false" outlineLevel="0" max="46" min="41" style="0" width="5.66"/>
  </cols>
  <sheetData>
    <row r="1" customFormat="false" ht="14.4"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customFormat="false" ht="18" hidden="false" customHeight="true" outlineLevel="0" collapsed="false">
      <c r="A2" s="1"/>
      <c r="B2" s="85" t="s">
        <v>128</v>
      </c>
      <c r="C2" s="85"/>
      <c r="D2" s="85"/>
      <c r="E2" s="85"/>
      <c r="F2" s="85"/>
      <c r="G2" s="85"/>
      <c r="H2" s="85"/>
      <c r="I2" s="85"/>
      <c r="J2" s="86" t="s">
        <v>19</v>
      </c>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customFormat="false" ht="18.75" hidden="false" customHeight="true" outlineLevel="0" collapsed="false">
      <c r="A3" s="1"/>
      <c r="B3" s="85"/>
      <c r="C3" s="85"/>
      <c r="D3" s="85"/>
      <c r="E3" s="85"/>
      <c r="F3" s="85"/>
      <c r="G3" s="85"/>
      <c r="H3" s="85"/>
      <c r="I3" s="85"/>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customFormat="false" ht="15" hidden="false" customHeight="true" outlineLevel="0" collapsed="false">
      <c r="A4" s="1"/>
      <c r="B4" s="85"/>
      <c r="C4" s="85"/>
      <c r="D4" s="85"/>
      <c r="E4" s="85"/>
      <c r="F4" s="85"/>
      <c r="G4" s="85"/>
      <c r="H4" s="85"/>
      <c r="I4" s="85"/>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customFormat="false" ht="15" hidden="false" customHeight="false" outlineLevel="0" collapsed="false">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customFormat="false" ht="15" hidden="false" customHeight="true" outlineLevel="0" collapsed="false">
      <c r="A6" s="1"/>
      <c r="B6" s="87" t="s">
        <v>129</v>
      </c>
      <c r="C6" s="87"/>
      <c r="D6" s="87"/>
      <c r="E6" s="88" t="s">
        <v>130</v>
      </c>
      <c r="F6" s="88"/>
      <c r="G6" s="88"/>
      <c r="H6" s="88"/>
      <c r="I6" s="88"/>
      <c r="J6" s="89" t="str">
        <f aca="false">IF(AND('Mapa final'!$J$11="Muy Alta",'Mapa final'!$N$11="Leve"),CONCATENATE("R",'Mapa final'!$A$11),"")</f>
        <v/>
      </c>
      <c r="K6" s="89"/>
      <c r="L6" s="90" t="str">
        <f aca="false">IF(AND('Mapa final'!$J$17="Muy Alta",'Mapa final'!$N$17="Leve"),CONCATENATE("R",'Mapa final'!$A$17),"")</f>
        <v/>
      </c>
      <c r="M6" s="90"/>
      <c r="N6" s="91" t="str">
        <f aca="false">IF(AND('Mapa final'!$J$23="Muy Alta",'Mapa final'!$N$23="Leve"),CONCATENATE("R",'Mapa final'!$A$23),"")</f>
        <v/>
      </c>
      <c r="O6" s="91"/>
      <c r="P6" s="89" t="str">
        <f aca="false">IF(AND('Mapa final'!$J$11="Muy Alta",'Mapa final'!$N$11="Menor"),CONCATENATE("R",'Mapa final'!$A$11),"")</f>
        <v/>
      </c>
      <c r="Q6" s="89"/>
      <c r="R6" s="90" t="str">
        <f aca="false">IF(AND('Mapa final'!$J$17="Muy Alta",'Mapa final'!$N$17="Menor"),CONCATENATE("R",'Mapa final'!$A$17),"")</f>
        <v/>
      </c>
      <c r="S6" s="90"/>
      <c r="T6" s="91" t="str">
        <f aca="false">IF(AND('Mapa final'!$J$23="Muy Alta",'Mapa final'!$N$23="Menor"),CONCATENATE("R",'Mapa final'!$A$23),"")</f>
        <v/>
      </c>
      <c r="U6" s="91"/>
      <c r="V6" s="89" t="str">
        <f aca="false">IF(AND('Mapa final'!$J$11="Muy Alta",'Mapa final'!$N$11="Moderado"),CONCATENATE("R",'Mapa final'!$A$11),"")</f>
        <v/>
      </c>
      <c r="W6" s="89"/>
      <c r="X6" s="90" t="str">
        <f aca="false">IF(AND('Mapa final'!$J$17="Muy Alta",'Mapa final'!$N$17="Moderado"),CONCATENATE("R",'Mapa final'!$A$17),"")</f>
        <v/>
      </c>
      <c r="Y6" s="90"/>
      <c r="Z6" s="91" t="str">
        <f aca="false">IF(AND('Mapa final'!$J$23="Muy Alta",'Mapa final'!$N$23="Moderado"),CONCATENATE("R",'Mapa final'!$A$23),"")</f>
        <v/>
      </c>
      <c r="AA6" s="91"/>
      <c r="AB6" s="89" t="str">
        <f aca="false">IF(AND('Mapa final'!$J$11="Muy Alta",'Mapa final'!$N$11="Mayor"),CONCATENATE("R",'Mapa final'!$A$11),"")</f>
        <v/>
      </c>
      <c r="AC6" s="89"/>
      <c r="AD6" s="90" t="str">
        <f aca="false">IF(AND('Mapa final'!$J$17="Muy Alta",'Mapa final'!$N$17="Mayor"),CONCATENATE("R",'Mapa final'!$A$17),"")</f>
        <v/>
      </c>
      <c r="AE6" s="90"/>
      <c r="AF6" s="91" t="str">
        <f aca="false">IF(AND('Mapa final'!$J$23="Muy Alta",'Mapa final'!$N$23="Mayor"),CONCATENATE("R",'Mapa final'!$A$23),"")</f>
        <v/>
      </c>
      <c r="AG6" s="91"/>
      <c r="AH6" s="92" t="str">
        <f aca="false">IF(AND('Mapa final'!$J$11="Muy Alta",'Mapa final'!$N$11="Catastrófico"),CONCATENATE("R",'Mapa final'!$A$11),"")</f>
        <v/>
      </c>
      <c r="AI6" s="92"/>
      <c r="AJ6" s="93" t="str">
        <f aca="false">IF(AND('Mapa final'!$J$17="Muy Alta",'Mapa final'!$N$17="Catastrófico"),CONCATENATE("R",'Mapa final'!$A$17),"")</f>
        <v/>
      </c>
      <c r="AK6" s="93"/>
      <c r="AL6" s="94" t="str">
        <f aca="false">IF(AND('Mapa final'!$J$23="Muy Alta",'Mapa final'!$N$23="Catastrófico"),CONCATENATE("R",'Mapa final'!$A$23),"")</f>
        <v/>
      </c>
      <c r="AM6" s="94"/>
      <c r="AO6" s="95" t="s">
        <v>131</v>
      </c>
      <c r="AP6" s="95"/>
      <c r="AQ6" s="95"/>
      <c r="AR6" s="95"/>
      <c r="AS6" s="95"/>
      <c r="AT6" s="95"/>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row>
    <row r="7" customFormat="false" ht="15" hidden="false" customHeight="true" outlineLevel="0" collapsed="false">
      <c r="A7" s="1"/>
      <c r="B7" s="87"/>
      <c r="C7" s="87"/>
      <c r="D7" s="87"/>
      <c r="E7" s="88"/>
      <c r="F7" s="88"/>
      <c r="G7" s="88"/>
      <c r="H7" s="88"/>
      <c r="I7" s="88"/>
      <c r="J7" s="89"/>
      <c r="K7" s="89"/>
      <c r="L7" s="90"/>
      <c r="M7" s="90"/>
      <c r="N7" s="91"/>
      <c r="O7" s="91"/>
      <c r="P7" s="89"/>
      <c r="Q7" s="89"/>
      <c r="R7" s="90"/>
      <c r="S7" s="90"/>
      <c r="T7" s="91"/>
      <c r="U7" s="91"/>
      <c r="V7" s="89"/>
      <c r="W7" s="89"/>
      <c r="X7" s="90"/>
      <c r="Y7" s="90"/>
      <c r="Z7" s="91"/>
      <c r="AA7" s="91"/>
      <c r="AB7" s="89"/>
      <c r="AC7" s="89"/>
      <c r="AD7" s="90"/>
      <c r="AE7" s="90"/>
      <c r="AF7" s="91"/>
      <c r="AG7" s="91"/>
      <c r="AH7" s="92"/>
      <c r="AI7" s="92"/>
      <c r="AJ7" s="93"/>
      <c r="AK7" s="93"/>
      <c r="AL7" s="94"/>
      <c r="AM7" s="94"/>
      <c r="AN7" s="1"/>
      <c r="AO7" s="95"/>
      <c r="AP7" s="95"/>
      <c r="AQ7" s="95"/>
      <c r="AR7" s="95"/>
      <c r="AS7" s="95"/>
      <c r="AT7" s="95"/>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customFormat="false" ht="15" hidden="false" customHeight="true" outlineLevel="0" collapsed="false">
      <c r="A8" s="1"/>
      <c r="B8" s="87"/>
      <c r="C8" s="87"/>
      <c r="D8" s="87"/>
      <c r="E8" s="88"/>
      <c r="F8" s="88"/>
      <c r="G8" s="88"/>
      <c r="H8" s="88"/>
      <c r="I8" s="88"/>
      <c r="J8" s="96" t="str">
        <f aca="false">IF(AND('Mapa final'!$J$29="Muy Alta",'Mapa final'!$N$29="Leve"),CONCATENATE("R",'Mapa final'!$A$29),"")</f>
        <v/>
      </c>
      <c r="K8" s="96"/>
      <c r="L8" s="97" t="str">
        <f aca="false">IF(AND('Mapa final'!$J$35="Muy Alta",'Mapa final'!$N$35="Leve"),CONCATENATE("R",'Mapa final'!$A$35),"")</f>
        <v/>
      </c>
      <c r="M8" s="97"/>
      <c r="N8" s="98" t="str">
        <f aca="false">IF(AND('Mapa final'!$J$41="Muy Alta",'Mapa final'!$N$41="Leve"),CONCATENATE("R",'Mapa final'!$A$41),"")</f>
        <v/>
      </c>
      <c r="O8" s="98"/>
      <c r="P8" s="96" t="str">
        <f aca="false">IF(AND('Mapa final'!$J$29="Muy Alta",'Mapa final'!$N$29="Menor"),CONCATENATE("R",'Mapa final'!$A$29),"")</f>
        <v/>
      </c>
      <c r="Q8" s="96"/>
      <c r="R8" s="97" t="str">
        <f aca="false">IF(AND('Mapa final'!$J$35="Muy Alta",'Mapa final'!$N$35="Menor"),CONCATENATE("R",'Mapa final'!$A$35),"")</f>
        <v/>
      </c>
      <c r="S8" s="97"/>
      <c r="T8" s="98" t="str">
        <f aca="false">IF(AND('Mapa final'!$J$41="Muy Alta",'Mapa final'!$N$41="Menor"),CONCATENATE("R",'Mapa final'!$A$41),"")</f>
        <v/>
      </c>
      <c r="U8" s="98"/>
      <c r="V8" s="96" t="str">
        <f aca="false">IF(AND('Mapa final'!$J$29="Muy Alta",'Mapa final'!$N$29="Moderado"),CONCATENATE("R",'Mapa final'!$A$29),"")</f>
        <v/>
      </c>
      <c r="W8" s="96"/>
      <c r="X8" s="97" t="str">
        <f aca="false">IF(AND('Mapa final'!$J$35="Muy Alta",'Mapa final'!$N$35="Moderado"),CONCATENATE("R",'Mapa final'!$A$35),"")</f>
        <v/>
      </c>
      <c r="Y8" s="97"/>
      <c r="Z8" s="98" t="str">
        <f aca="false">IF(AND('Mapa final'!$J$41="Muy Alta",'Mapa final'!$N$41="Moderado"),CONCATENATE("R",'Mapa final'!$A$41),"")</f>
        <v/>
      </c>
      <c r="AA8" s="98"/>
      <c r="AB8" s="96" t="str">
        <f aca="false">IF(AND('Mapa final'!$J$29="Muy Alta",'Mapa final'!$N$29="Mayor"),CONCATENATE("R",'Mapa final'!$A$29),"")</f>
        <v/>
      </c>
      <c r="AC8" s="96"/>
      <c r="AD8" s="97" t="str">
        <f aca="false">IF(AND('Mapa final'!$J$35="Muy Alta",'Mapa final'!$N$35="Mayor"),CONCATENATE("R",'Mapa final'!$A$35),"")</f>
        <v/>
      </c>
      <c r="AE8" s="97"/>
      <c r="AF8" s="98" t="str">
        <f aca="false">IF(AND('Mapa final'!$J$41="Muy Alta",'Mapa final'!$N$41="Mayor"),CONCATENATE("R",'Mapa final'!$A$41),"")</f>
        <v/>
      </c>
      <c r="AG8" s="98"/>
      <c r="AH8" s="99" t="str">
        <f aca="false">IF(AND('Mapa final'!$J$29="Muy Alta",'Mapa final'!$N$29="Catastrófico"),CONCATENATE("R",'Mapa final'!$A$29),"")</f>
        <v/>
      </c>
      <c r="AI8" s="99"/>
      <c r="AJ8" s="100" t="str">
        <f aca="false">IF(AND('Mapa final'!$J$35="Muy Alta",'Mapa final'!$N$35="Catastrófico"),CONCATENATE("R",'Mapa final'!$A$35),"")</f>
        <v/>
      </c>
      <c r="AK8" s="100"/>
      <c r="AL8" s="101" t="str">
        <f aca="false">IF(AND('Mapa final'!$J$41="Muy Alta",'Mapa final'!$N$41="Catastrófico"),CONCATENATE("R",'Mapa final'!$A$41),"")</f>
        <v/>
      </c>
      <c r="AM8" s="101"/>
      <c r="AN8" s="1"/>
      <c r="AO8" s="95"/>
      <c r="AP8" s="95"/>
      <c r="AQ8" s="95"/>
      <c r="AR8" s="95"/>
      <c r="AS8" s="95"/>
      <c r="AT8" s="95"/>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row>
    <row r="9" customFormat="false" ht="15" hidden="false" customHeight="true" outlineLevel="0" collapsed="false">
      <c r="A9" s="1"/>
      <c r="B9" s="87"/>
      <c r="C9" s="87"/>
      <c r="D9" s="87"/>
      <c r="E9" s="88"/>
      <c r="F9" s="88"/>
      <c r="G9" s="88"/>
      <c r="H9" s="88"/>
      <c r="I9" s="88"/>
      <c r="J9" s="96"/>
      <c r="K9" s="96"/>
      <c r="L9" s="97"/>
      <c r="M9" s="97"/>
      <c r="N9" s="98"/>
      <c r="O9" s="98"/>
      <c r="P9" s="96"/>
      <c r="Q9" s="96"/>
      <c r="R9" s="97"/>
      <c r="S9" s="97"/>
      <c r="T9" s="98"/>
      <c r="U9" s="98"/>
      <c r="V9" s="96"/>
      <c r="W9" s="96"/>
      <c r="X9" s="97"/>
      <c r="Y9" s="97"/>
      <c r="Z9" s="98"/>
      <c r="AA9" s="98"/>
      <c r="AB9" s="96"/>
      <c r="AC9" s="96"/>
      <c r="AD9" s="97"/>
      <c r="AE9" s="97"/>
      <c r="AF9" s="98"/>
      <c r="AG9" s="98"/>
      <c r="AH9" s="99"/>
      <c r="AI9" s="99"/>
      <c r="AJ9" s="100"/>
      <c r="AK9" s="100"/>
      <c r="AL9" s="101"/>
      <c r="AM9" s="101"/>
      <c r="AN9" s="1"/>
      <c r="AO9" s="95"/>
      <c r="AP9" s="95"/>
      <c r="AQ9" s="95"/>
      <c r="AR9" s="95"/>
      <c r="AS9" s="95"/>
      <c r="AT9" s="95"/>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row>
    <row r="10" customFormat="false" ht="15" hidden="false" customHeight="true" outlineLevel="0" collapsed="false">
      <c r="A10" s="1"/>
      <c r="B10" s="87"/>
      <c r="C10" s="87"/>
      <c r="D10" s="87"/>
      <c r="E10" s="88"/>
      <c r="F10" s="88"/>
      <c r="G10" s="88"/>
      <c r="H10" s="88"/>
      <c r="I10" s="88"/>
      <c r="J10" s="96" t="str">
        <f aca="false">IF(AND('Mapa final'!$J$47="Muy Alta",'Mapa final'!$N$47="Leve"),CONCATENATE("R",'Mapa final'!$A$47),"")</f>
        <v/>
      </c>
      <c r="K10" s="96"/>
      <c r="L10" s="97" t="str">
        <f aca="false">IF(AND('Mapa final'!$J$53="Muy Alta",'Mapa final'!$N$53="Leve"),CONCATENATE("R",'Mapa final'!$A$53),"")</f>
        <v/>
      </c>
      <c r="M10" s="97"/>
      <c r="N10" s="98" t="str">
        <f aca="false">IF(AND('Mapa final'!$J$59="Muy Alta",'Mapa final'!$N$59="Leve"),CONCATENATE("R",'Mapa final'!$A$59),"")</f>
        <v/>
      </c>
      <c r="O10" s="98"/>
      <c r="P10" s="96" t="str">
        <f aca="false">IF(AND('Mapa final'!$J$47="Muy Alta",'Mapa final'!$N$47="Menor"),CONCATENATE("R",'Mapa final'!$A$47),"")</f>
        <v/>
      </c>
      <c r="Q10" s="96"/>
      <c r="R10" s="97" t="str">
        <f aca="false">IF(AND('Mapa final'!$J$53="Muy Alta",'Mapa final'!$N$53="Menor"),CONCATENATE("R",'Mapa final'!$A$53),"")</f>
        <v/>
      </c>
      <c r="S10" s="97"/>
      <c r="T10" s="98" t="str">
        <f aca="false">IF(AND('Mapa final'!$J$59="Muy Alta",'Mapa final'!$N$59="Menor"),CONCATENATE("R",'Mapa final'!$A$59),"")</f>
        <v/>
      </c>
      <c r="U10" s="98"/>
      <c r="V10" s="96" t="str">
        <f aca="false">IF(AND('Mapa final'!$J$47="Muy Alta",'Mapa final'!$N$47="Moderado"),CONCATENATE("R",'Mapa final'!$A$47),"")</f>
        <v/>
      </c>
      <c r="W10" s="96"/>
      <c r="X10" s="97" t="str">
        <f aca="false">IF(AND('Mapa final'!$J$53="Muy Alta",'Mapa final'!$N$53="Moderado"),CONCATENATE("R",'Mapa final'!$A$53),"")</f>
        <v/>
      </c>
      <c r="Y10" s="97"/>
      <c r="Z10" s="98" t="str">
        <f aca="false">IF(AND('Mapa final'!$J$59="Muy Alta",'Mapa final'!$N$59="Moderado"),CONCATENATE("R",'Mapa final'!$A$59),"")</f>
        <v/>
      </c>
      <c r="AA10" s="98"/>
      <c r="AB10" s="96" t="str">
        <f aca="false">IF(AND('Mapa final'!$J$47="Muy Alta",'Mapa final'!$N$47="Mayor"),CONCATENATE("R",'Mapa final'!$A$47),"")</f>
        <v/>
      </c>
      <c r="AC10" s="96"/>
      <c r="AD10" s="97" t="str">
        <f aca="false">IF(AND('Mapa final'!$J$53="Muy Alta",'Mapa final'!$N$53="Mayor"),CONCATENATE("R",'Mapa final'!$A$53),"")</f>
        <v/>
      </c>
      <c r="AE10" s="97"/>
      <c r="AF10" s="98" t="str">
        <f aca="false">IF(AND('Mapa final'!$J$59="Muy Alta",'Mapa final'!$N$59="Mayor"),CONCATENATE("R",'Mapa final'!$A$59),"")</f>
        <v/>
      </c>
      <c r="AG10" s="98"/>
      <c r="AH10" s="99" t="str">
        <f aca="false">IF(AND('Mapa final'!$J$47="Muy Alta",'Mapa final'!$N$47="Catastrófico"),CONCATENATE("R",'Mapa final'!$A$47),"")</f>
        <v/>
      </c>
      <c r="AI10" s="99"/>
      <c r="AJ10" s="100" t="str">
        <f aca="false">IF(AND('Mapa final'!$J$53="Muy Alta",'Mapa final'!$N$53="Catastrófico"),CONCATENATE("R",'Mapa final'!$A$53),"")</f>
        <v/>
      </c>
      <c r="AK10" s="100"/>
      <c r="AL10" s="101" t="str">
        <f aca="false">IF(AND('Mapa final'!$J$59="Muy Alta",'Mapa final'!$N$59="Catastrófico"),CONCATENATE("R",'Mapa final'!$A$59),"")</f>
        <v/>
      </c>
      <c r="AM10" s="101"/>
      <c r="AN10" s="1"/>
      <c r="AO10" s="95"/>
      <c r="AP10" s="95"/>
      <c r="AQ10" s="95"/>
      <c r="AR10" s="95"/>
      <c r="AS10" s="95"/>
      <c r="AT10" s="95"/>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row>
    <row r="11" customFormat="false" ht="15" hidden="false" customHeight="true" outlineLevel="0" collapsed="false">
      <c r="A11" s="1"/>
      <c r="B11" s="87"/>
      <c r="C11" s="87"/>
      <c r="D11" s="87"/>
      <c r="E11" s="88"/>
      <c r="F11" s="88"/>
      <c r="G11" s="88"/>
      <c r="H11" s="88"/>
      <c r="I11" s="88"/>
      <c r="J11" s="96"/>
      <c r="K11" s="96"/>
      <c r="L11" s="97"/>
      <c r="M11" s="97"/>
      <c r="N11" s="98"/>
      <c r="O11" s="98"/>
      <c r="P11" s="96"/>
      <c r="Q11" s="96"/>
      <c r="R11" s="97"/>
      <c r="S11" s="97"/>
      <c r="T11" s="98"/>
      <c r="U11" s="98"/>
      <c r="V11" s="96"/>
      <c r="W11" s="96"/>
      <c r="X11" s="97"/>
      <c r="Y11" s="97"/>
      <c r="Z11" s="98"/>
      <c r="AA11" s="98"/>
      <c r="AB11" s="96"/>
      <c r="AC11" s="96"/>
      <c r="AD11" s="97"/>
      <c r="AE11" s="97"/>
      <c r="AF11" s="98"/>
      <c r="AG11" s="98"/>
      <c r="AH11" s="99"/>
      <c r="AI11" s="99"/>
      <c r="AJ11" s="100"/>
      <c r="AK11" s="100"/>
      <c r="AL11" s="101"/>
      <c r="AM11" s="101"/>
      <c r="AN11" s="1"/>
      <c r="AO11" s="95"/>
      <c r="AP11" s="95"/>
      <c r="AQ11" s="95"/>
      <c r="AR11" s="95"/>
      <c r="AS11" s="95"/>
      <c r="AT11" s="95"/>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customFormat="false" ht="15" hidden="false" customHeight="true" outlineLevel="0" collapsed="false">
      <c r="A12" s="1"/>
      <c r="B12" s="87"/>
      <c r="C12" s="87"/>
      <c r="D12" s="87"/>
      <c r="E12" s="88"/>
      <c r="F12" s="88"/>
      <c r="G12" s="88"/>
      <c r="H12" s="88"/>
      <c r="I12" s="88"/>
      <c r="J12" s="96" t="str">
        <f aca="false">IF(AND('Mapa final'!$J$65="Muy Alta",'Mapa final'!$N$65="Leve"),CONCATENATE("R",'Mapa final'!$A$65),"")</f>
        <v/>
      </c>
      <c r="K12" s="96"/>
      <c r="L12" s="97" t="str">
        <f aca="false">IF(AND('Mapa final'!$J$71="Muy Alta",'Mapa final'!$N$71="Leve"),CONCATENATE("R",'Mapa final'!$A$71),"")</f>
        <v/>
      </c>
      <c r="M12" s="97"/>
      <c r="N12" s="98" t="str">
        <f aca="false">IF(AND('Mapa final'!$J$77="Muy Alta",'Mapa final'!$N$77="Leve"),CONCATENATE("R",'Mapa final'!$A$77),"")</f>
        <v/>
      </c>
      <c r="O12" s="98"/>
      <c r="P12" s="96" t="str">
        <f aca="false">IF(AND('Mapa final'!$J$65="Muy Alta",'Mapa final'!$N$65="Menor"),CONCATENATE("R",'Mapa final'!$A$65),"")</f>
        <v/>
      </c>
      <c r="Q12" s="96"/>
      <c r="R12" s="97" t="str">
        <f aca="false">IF(AND('Mapa final'!$J$71="Muy Alta",'Mapa final'!$N$71="Menor"),CONCATENATE("R",'Mapa final'!$A$71),"")</f>
        <v/>
      </c>
      <c r="S12" s="97"/>
      <c r="T12" s="98" t="str">
        <f aca="false">IF(AND('Mapa final'!$J$77="Muy Alta",'Mapa final'!$N$77="Menor"),CONCATENATE("R",'Mapa final'!$A$77),"")</f>
        <v/>
      </c>
      <c r="U12" s="98"/>
      <c r="V12" s="96" t="str">
        <f aca="false">IF(AND('Mapa final'!$J$65="Muy Alta",'Mapa final'!$N$65="Moderado"),CONCATENATE("R",'Mapa final'!$A$65),"")</f>
        <v/>
      </c>
      <c r="W12" s="96"/>
      <c r="X12" s="97" t="str">
        <f aca="false">IF(AND('Mapa final'!$J$71="Muy Alta",'Mapa final'!$N$71="Moderado"),CONCATENATE("R",'Mapa final'!$A$71),"")</f>
        <v/>
      </c>
      <c r="Y12" s="97"/>
      <c r="Z12" s="98" t="str">
        <f aca="false">IF(AND('Mapa final'!$J$77="Muy Alta",'Mapa final'!$N$77="Moderado"),CONCATENATE("R",'Mapa final'!$A$77),"")</f>
        <v/>
      </c>
      <c r="AA12" s="98"/>
      <c r="AB12" s="96" t="str">
        <f aca="false">IF(AND('Mapa final'!$J$65="Muy Alta",'Mapa final'!$N$65="Mayor"),CONCATENATE("R",'Mapa final'!$A$65),"")</f>
        <v/>
      </c>
      <c r="AC12" s="96"/>
      <c r="AD12" s="97" t="str">
        <f aca="false">IF(AND('Mapa final'!$J$71="Muy Alta",'Mapa final'!$N$71="Mayor"),CONCATENATE("R",'Mapa final'!$A$71),"")</f>
        <v/>
      </c>
      <c r="AE12" s="97"/>
      <c r="AF12" s="98" t="str">
        <f aca="false">IF(AND('Mapa final'!$J$77="Muy Alta",'Mapa final'!$N$77="Mayor"),CONCATENATE("R",'Mapa final'!$A$77),"")</f>
        <v/>
      </c>
      <c r="AG12" s="98"/>
      <c r="AH12" s="102" t="str">
        <f aca="false">IF(AND('Mapa final'!$J$65="Muy Alta",'Mapa final'!$N$65="Catastrófico"),CONCATENATE("R",'Mapa final'!$A$65),"")</f>
        <v/>
      </c>
      <c r="AI12" s="102"/>
      <c r="AJ12" s="103" t="str">
        <f aca="false">IF(AND('Mapa final'!$J$71="Muy Alta",'Mapa final'!$N$71="Catastrófico"),CONCATENATE("R",'Mapa final'!$A$71),"")</f>
        <v/>
      </c>
      <c r="AK12" s="103"/>
      <c r="AL12" s="104" t="str">
        <f aca="false">IF(AND('Mapa final'!$J$77="Muy Alta",'Mapa final'!$N$77="Catastrófico"),CONCATENATE("R",'Mapa final'!$A$77),"")</f>
        <v/>
      </c>
      <c r="AM12" s="104"/>
      <c r="AN12" s="1"/>
      <c r="AO12" s="95"/>
      <c r="AP12" s="95"/>
      <c r="AQ12" s="95"/>
      <c r="AR12" s="95"/>
      <c r="AS12" s="95"/>
      <c r="AT12" s="95"/>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customFormat="false" ht="15.75" hidden="false" customHeight="true" outlineLevel="0" collapsed="false">
      <c r="A13" s="1"/>
      <c r="B13" s="87"/>
      <c r="C13" s="87"/>
      <c r="D13" s="87"/>
      <c r="E13" s="88"/>
      <c r="F13" s="88"/>
      <c r="G13" s="88"/>
      <c r="H13" s="88"/>
      <c r="I13" s="88"/>
      <c r="J13" s="96"/>
      <c r="K13" s="96"/>
      <c r="L13" s="97"/>
      <c r="M13" s="97"/>
      <c r="N13" s="98"/>
      <c r="O13" s="98"/>
      <c r="P13" s="96"/>
      <c r="Q13" s="96"/>
      <c r="R13" s="97"/>
      <c r="S13" s="97"/>
      <c r="T13" s="98"/>
      <c r="U13" s="98"/>
      <c r="V13" s="96"/>
      <c r="W13" s="96"/>
      <c r="X13" s="97"/>
      <c r="Y13" s="97"/>
      <c r="Z13" s="98"/>
      <c r="AA13" s="98"/>
      <c r="AB13" s="96"/>
      <c r="AC13" s="96"/>
      <c r="AD13" s="97"/>
      <c r="AE13" s="97"/>
      <c r="AF13" s="98"/>
      <c r="AG13" s="98"/>
      <c r="AH13" s="102"/>
      <c r="AI13" s="102"/>
      <c r="AJ13" s="103"/>
      <c r="AK13" s="103"/>
      <c r="AL13" s="104"/>
      <c r="AM13" s="104"/>
      <c r="AN13" s="1"/>
      <c r="AO13" s="95"/>
      <c r="AP13" s="95"/>
      <c r="AQ13" s="95"/>
      <c r="AR13" s="95"/>
      <c r="AS13" s="95"/>
      <c r="AT13" s="95"/>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customFormat="false" ht="15" hidden="false" customHeight="true" outlineLevel="0" collapsed="false">
      <c r="A14" s="1"/>
      <c r="B14" s="87"/>
      <c r="C14" s="87"/>
      <c r="D14" s="87"/>
      <c r="E14" s="105" t="s">
        <v>132</v>
      </c>
      <c r="F14" s="105"/>
      <c r="G14" s="105"/>
      <c r="H14" s="105"/>
      <c r="I14" s="105"/>
      <c r="J14" s="106" t="str">
        <f aca="false">IF(AND('Mapa final'!$J$11="Alta",'Mapa final'!$N$11="Leve"),CONCATENATE("R",'Mapa final'!$A$11),"")</f>
        <v/>
      </c>
      <c r="K14" s="106"/>
      <c r="L14" s="107" t="str">
        <f aca="false">IF(AND('Mapa final'!$J$17="Alta",'Mapa final'!$N$17="Leve"),CONCATENATE("R",'Mapa final'!$A$17),"")</f>
        <v/>
      </c>
      <c r="M14" s="107"/>
      <c r="N14" s="108" t="str">
        <f aca="false">IF(AND('Mapa final'!$J$23="Alta",'Mapa final'!$N$23="Leve"),CONCATENATE("R",'Mapa final'!$A$23),"")</f>
        <v/>
      </c>
      <c r="O14" s="108"/>
      <c r="P14" s="106" t="str">
        <f aca="false">IF(AND('Mapa final'!$J$11="Alta",'Mapa final'!$N$11="Menor"),CONCATENATE("R",'Mapa final'!$A$11),"")</f>
        <v/>
      </c>
      <c r="Q14" s="106"/>
      <c r="R14" s="107" t="str">
        <f aca="false">IF(AND('Mapa final'!$J$17="Alta",'Mapa final'!$N$17="Menor"),CONCATENATE("R",'Mapa final'!$A$17),"")</f>
        <v/>
      </c>
      <c r="S14" s="107"/>
      <c r="T14" s="108" t="str">
        <f aca="false">IF(AND('Mapa final'!$J$23="Alta",'Mapa final'!$N$23="Menor"),CONCATENATE("R",'Mapa final'!$A$23),"")</f>
        <v/>
      </c>
      <c r="U14" s="108"/>
      <c r="V14" s="89" t="str">
        <f aca="false">IF(AND('Mapa final'!$J$11="Alta",'Mapa final'!$N$11="Moderado"),CONCATENATE("R",'Mapa final'!$A$11),"")</f>
        <v/>
      </c>
      <c r="W14" s="89"/>
      <c r="X14" s="90" t="str">
        <f aca="false">IF(AND('Mapa final'!$J$17="Alta",'Mapa final'!$N$17="Moderado"),CONCATENATE("R",'Mapa final'!$A$17),"")</f>
        <v/>
      </c>
      <c r="Y14" s="90"/>
      <c r="Z14" s="91" t="str">
        <f aca="false">IF(AND('Mapa final'!$J$23="Alta",'Mapa final'!$N$23="Moderado"),CONCATENATE("R",'Mapa final'!$A$23),"")</f>
        <v/>
      </c>
      <c r="AA14" s="91"/>
      <c r="AB14" s="89" t="str">
        <f aca="false">IF(AND('Mapa final'!$J$11="Alta",'Mapa final'!$N$11="Mayor"),CONCATENATE("R",'Mapa final'!$A$11),"")</f>
        <v/>
      </c>
      <c r="AC14" s="89"/>
      <c r="AD14" s="90" t="str">
        <f aca="false">IF(AND('Mapa final'!$J$17="Alta",'Mapa final'!$N$17="Mayor"),CONCATENATE("R",'Mapa final'!$A$17),"")</f>
        <v/>
      </c>
      <c r="AE14" s="90"/>
      <c r="AF14" s="91" t="str">
        <f aca="false">IF(AND('Mapa final'!$J$23="Alta",'Mapa final'!$N$23="Mayor"),CONCATENATE("R",'Mapa final'!$A$23),"")</f>
        <v/>
      </c>
      <c r="AG14" s="91"/>
      <c r="AH14" s="92" t="str">
        <f aca="false">IF(AND('Mapa final'!$J$11="Alta",'Mapa final'!$N$11="Catastrófico"),CONCATENATE("R",'Mapa final'!$A$11),"")</f>
        <v/>
      </c>
      <c r="AI14" s="92"/>
      <c r="AJ14" s="93" t="str">
        <f aca="false">IF(AND('Mapa final'!$J$17="Alta",'Mapa final'!$N$17="Catastrófico"),CONCATENATE("R",'Mapa final'!$A$17),"")</f>
        <v/>
      </c>
      <c r="AK14" s="93"/>
      <c r="AL14" s="94" t="str">
        <f aca="false">IF(AND('Mapa final'!$J$23="Alta",'Mapa final'!$N$23="Catastrófico"),CONCATENATE("R",'Mapa final'!$A$23),"")</f>
        <v/>
      </c>
      <c r="AM14" s="94"/>
      <c r="AN14" s="1"/>
      <c r="AO14" s="109" t="s">
        <v>133</v>
      </c>
      <c r="AP14" s="109"/>
      <c r="AQ14" s="109"/>
      <c r="AR14" s="109"/>
      <c r="AS14" s="109"/>
      <c r="AT14" s="109"/>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customFormat="false" ht="15" hidden="false" customHeight="true" outlineLevel="0" collapsed="false">
      <c r="A15" s="1"/>
      <c r="B15" s="87"/>
      <c r="C15" s="87"/>
      <c r="D15" s="87"/>
      <c r="E15" s="105"/>
      <c r="F15" s="105"/>
      <c r="G15" s="105"/>
      <c r="H15" s="105"/>
      <c r="I15" s="105"/>
      <c r="J15" s="106"/>
      <c r="K15" s="106"/>
      <c r="L15" s="107"/>
      <c r="M15" s="107"/>
      <c r="N15" s="108"/>
      <c r="O15" s="108"/>
      <c r="P15" s="106"/>
      <c r="Q15" s="106"/>
      <c r="R15" s="107"/>
      <c r="S15" s="107"/>
      <c r="T15" s="108"/>
      <c r="U15" s="108"/>
      <c r="V15" s="89"/>
      <c r="W15" s="89"/>
      <c r="X15" s="90"/>
      <c r="Y15" s="90"/>
      <c r="Z15" s="91"/>
      <c r="AA15" s="91"/>
      <c r="AB15" s="89"/>
      <c r="AC15" s="89"/>
      <c r="AD15" s="90"/>
      <c r="AE15" s="90"/>
      <c r="AF15" s="91"/>
      <c r="AG15" s="91"/>
      <c r="AH15" s="92"/>
      <c r="AI15" s="92"/>
      <c r="AJ15" s="93"/>
      <c r="AK15" s="93"/>
      <c r="AL15" s="94"/>
      <c r="AM15" s="94"/>
      <c r="AN15" s="1"/>
      <c r="AO15" s="109"/>
      <c r="AP15" s="109"/>
      <c r="AQ15" s="109"/>
      <c r="AR15" s="109"/>
      <c r="AS15" s="109"/>
      <c r="AT15" s="109"/>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customFormat="false" ht="15" hidden="false" customHeight="true" outlineLevel="0" collapsed="false">
      <c r="A16" s="1"/>
      <c r="B16" s="87"/>
      <c r="C16" s="87"/>
      <c r="D16" s="87"/>
      <c r="E16" s="105"/>
      <c r="F16" s="105"/>
      <c r="G16" s="105"/>
      <c r="H16" s="105"/>
      <c r="I16" s="105"/>
      <c r="J16" s="110" t="str">
        <f aca="false">IF(AND('Mapa final'!$J$29="Alta",'Mapa final'!$N$29="Leve"),CONCATENATE("R",'Mapa final'!$A$29),"")</f>
        <v/>
      </c>
      <c r="K16" s="110"/>
      <c r="L16" s="111" t="str">
        <f aca="false">IF(AND('Mapa final'!$J$35="Alta",'Mapa final'!$N$35="Leve"),CONCATENATE("R",'Mapa final'!$A$35),"")</f>
        <v/>
      </c>
      <c r="M16" s="111"/>
      <c r="N16" s="112" t="str">
        <f aca="false">IF(AND('Mapa final'!$J$41="Alta",'Mapa final'!$N$41="Leve"),CONCATENATE("R",'Mapa final'!$A$41),"")</f>
        <v/>
      </c>
      <c r="O16" s="112"/>
      <c r="P16" s="110" t="str">
        <f aca="false">IF(AND('Mapa final'!$J$29="Alta",'Mapa final'!$N$29="Menor"),CONCATENATE("R",'Mapa final'!$A$29),"")</f>
        <v/>
      </c>
      <c r="Q16" s="110"/>
      <c r="R16" s="111" t="str">
        <f aca="false">IF(AND('Mapa final'!$J$35="Alta",'Mapa final'!$N$35="Menor"),CONCATENATE("R",'Mapa final'!$A$35),"")</f>
        <v/>
      </c>
      <c r="S16" s="111"/>
      <c r="T16" s="112" t="str">
        <f aca="false">IF(AND('Mapa final'!$J$41="Alta",'Mapa final'!$N$41="Menor"),CONCATENATE("R",'Mapa final'!$A$41),"")</f>
        <v/>
      </c>
      <c r="U16" s="112"/>
      <c r="V16" s="96" t="str">
        <f aca="false">IF(AND('Mapa final'!$J$29="Alta",'Mapa final'!$N$29="Moderado"),CONCATENATE("R",'Mapa final'!$A$29),"")</f>
        <v/>
      </c>
      <c r="W16" s="96"/>
      <c r="X16" s="97" t="str">
        <f aca="false">IF(AND('Mapa final'!$J$35="Alta",'Mapa final'!$N$35="Moderado"),CONCATENATE("R",'Mapa final'!$A$35),"")</f>
        <v/>
      </c>
      <c r="Y16" s="97"/>
      <c r="Z16" s="98" t="str">
        <f aca="false">IF(AND('Mapa final'!$J$41="Alta",'Mapa final'!$N$41="Moderado"),CONCATENATE("R",'Mapa final'!$A$41),"")</f>
        <v/>
      </c>
      <c r="AA16" s="98"/>
      <c r="AB16" s="96" t="str">
        <f aca="false">IF(AND('Mapa final'!$J$29="Alta",'Mapa final'!$N$29="Mayor"),CONCATENATE("R",'Mapa final'!$A$29),"")</f>
        <v/>
      </c>
      <c r="AC16" s="96"/>
      <c r="AD16" s="97" t="str">
        <f aca="false">IF(AND('Mapa final'!$J$35="Alta",'Mapa final'!$N$35="Mayor"),CONCATENATE("R",'Mapa final'!$A$35),"")</f>
        <v/>
      </c>
      <c r="AE16" s="97"/>
      <c r="AF16" s="98" t="str">
        <f aca="false">IF(AND('Mapa final'!$J$41="Alta",'Mapa final'!$N$41="Mayor"),CONCATENATE("R",'Mapa final'!$A$41),"")</f>
        <v/>
      </c>
      <c r="AG16" s="98"/>
      <c r="AH16" s="99" t="str">
        <f aca="false">IF(AND('Mapa final'!$J$29="Alta",'Mapa final'!$N$29="Catastrófico"),CONCATENATE("R",'Mapa final'!$A$29),"")</f>
        <v/>
      </c>
      <c r="AI16" s="99"/>
      <c r="AJ16" s="100" t="str">
        <f aca="false">IF(AND('Mapa final'!$J$35="Alta",'Mapa final'!$N$35="Catastrófico"),CONCATENATE("R",'Mapa final'!$A$35),"")</f>
        <v/>
      </c>
      <c r="AK16" s="100"/>
      <c r="AL16" s="101" t="str">
        <f aca="false">IF(AND('Mapa final'!$J$41="Alta",'Mapa final'!$N$41="Catastrófico"),CONCATENATE("R",'Mapa final'!$A$41),"")</f>
        <v/>
      </c>
      <c r="AM16" s="101"/>
      <c r="AN16" s="1"/>
      <c r="AO16" s="109"/>
      <c r="AP16" s="109"/>
      <c r="AQ16" s="109"/>
      <c r="AR16" s="109"/>
      <c r="AS16" s="109"/>
      <c r="AT16" s="109"/>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customFormat="false" ht="15" hidden="false" customHeight="true" outlineLevel="0" collapsed="false">
      <c r="A17" s="1"/>
      <c r="B17" s="87"/>
      <c r="C17" s="87"/>
      <c r="D17" s="87"/>
      <c r="E17" s="105"/>
      <c r="F17" s="105"/>
      <c r="G17" s="105"/>
      <c r="H17" s="105"/>
      <c r="I17" s="105"/>
      <c r="J17" s="110"/>
      <c r="K17" s="110"/>
      <c r="L17" s="111"/>
      <c r="M17" s="111"/>
      <c r="N17" s="112"/>
      <c r="O17" s="112"/>
      <c r="P17" s="110"/>
      <c r="Q17" s="110"/>
      <c r="R17" s="111"/>
      <c r="S17" s="111"/>
      <c r="T17" s="112"/>
      <c r="U17" s="112"/>
      <c r="V17" s="96"/>
      <c r="W17" s="96"/>
      <c r="X17" s="97"/>
      <c r="Y17" s="97"/>
      <c r="Z17" s="98"/>
      <c r="AA17" s="98"/>
      <c r="AB17" s="96"/>
      <c r="AC17" s="96"/>
      <c r="AD17" s="97"/>
      <c r="AE17" s="97"/>
      <c r="AF17" s="98"/>
      <c r="AG17" s="98"/>
      <c r="AH17" s="99"/>
      <c r="AI17" s="99"/>
      <c r="AJ17" s="100"/>
      <c r="AK17" s="100"/>
      <c r="AL17" s="101"/>
      <c r="AM17" s="101"/>
      <c r="AN17" s="1"/>
      <c r="AO17" s="109"/>
      <c r="AP17" s="109"/>
      <c r="AQ17" s="109"/>
      <c r="AR17" s="109"/>
      <c r="AS17" s="109"/>
      <c r="AT17" s="109"/>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customFormat="false" ht="15" hidden="false" customHeight="true" outlineLevel="0" collapsed="false">
      <c r="A18" s="1"/>
      <c r="B18" s="87"/>
      <c r="C18" s="87"/>
      <c r="D18" s="87"/>
      <c r="E18" s="105"/>
      <c r="F18" s="105"/>
      <c r="G18" s="105"/>
      <c r="H18" s="105"/>
      <c r="I18" s="105"/>
      <c r="J18" s="110" t="str">
        <f aca="false">IF(AND('Mapa final'!$J$47="Alta",'Mapa final'!$N$47="Leve"),CONCATENATE("R",'Mapa final'!$A$47),"")</f>
        <v/>
      </c>
      <c r="K18" s="110"/>
      <c r="L18" s="111" t="str">
        <f aca="false">IF(AND('Mapa final'!$J$53="Alta",'Mapa final'!$N$53="Leve"),CONCATENATE("R",'Mapa final'!$A$53),"")</f>
        <v/>
      </c>
      <c r="M18" s="111"/>
      <c r="N18" s="112" t="str">
        <f aca="false">IF(AND('Mapa final'!$J$59="Alta",'Mapa final'!$N$59="Leve"),CONCATENATE("R",'Mapa final'!$A$59),"")</f>
        <v/>
      </c>
      <c r="O18" s="112"/>
      <c r="P18" s="110" t="str">
        <f aca="false">IF(AND('Mapa final'!$J$47="Alta",'Mapa final'!$N$47="Menor"),CONCATENATE("R",'Mapa final'!$A$47),"")</f>
        <v/>
      </c>
      <c r="Q18" s="110"/>
      <c r="R18" s="111" t="str">
        <f aca="false">IF(AND('Mapa final'!$J$53="Alta",'Mapa final'!$N$53="Menor"),CONCATENATE("R",'Mapa final'!$A$53),"")</f>
        <v/>
      </c>
      <c r="S18" s="111"/>
      <c r="T18" s="112" t="str">
        <f aca="false">IF(AND('Mapa final'!$J$59="Alta",'Mapa final'!$N$59="Menor"),CONCATENATE("R",'Mapa final'!$A$59),"")</f>
        <v/>
      </c>
      <c r="U18" s="112"/>
      <c r="V18" s="96" t="str">
        <f aca="false">IF(AND('Mapa final'!$J$47="Alta",'Mapa final'!$N$47="Moderado"),CONCATENATE("R",'Mapa final'!$A$47),"")</f>
        <v/>
      </c>
      <c r="W18" s="96"/>
      <c r="X18" s="97" t="str">
        <f aca="false">IF(AND('Mapa final'!$J$53="Alta",'Mapa final'!$N$53="Moderado"),CONCATENATE("R",'Mapa final'!$A$53),"")</f>
        <v/>
      </c>
      <c r="Y18" s="97"/>
      <c r="Z18" s="98" t="str">
        <f aca="false">IF(AND('Mapa final'!$J$59="Alta",'Mapa final'!$N$59="Moderado"),CONCATENATE("R",'Mapa final'!$A$59),"")</f>
        <v/>
      </c>
      <c r="AA18" s="98"/>
      <c r="AB18" s="96" t="str">
        <f aca="false">IF(AND('Mapa final'!$J$47="Alta",'Mapa final'!$N$47="Mayor"),CONCATENATE("R",'Mapa final'!$A$47),"")</f>
        <v/>
      </c>
      <c r="AC18" s="96"/>
      <c r="AD18" s="97" t="str">
        <f aca="false">IF(AND('Mapa final'!$J$53="Alta",'Mapa final'!$N$53="Mayor"),CONCATENATE("R",'Mapa final'!$A$53),"")</f>
        <v/>
      </c>
      <c r="AE18" s="97"/>
      <c r="AF18" s="98" t="str">
        <f aca="false">IF(AND('Mapa final'!$J$59="Alta",'Mapa final'!$N$59="Mayor"),CONCATENATE("R",'Mapa final'!$A$59),"")</f>
        <v/>
      </c>
      <c r="AG18" s="98"/>
      <c r="AH18" s="99" t="str">
        <f aca="false">IF(AND('Mapa final'!$J$47="Alta",'Mapa final'!$N$47="Catastrófico"),CONCATENATE("R",'Mapa final'!$A$47),"")</f>
        <v/>
      </c>
      <c r="AI18" s="99"/>
      <c r="AJ18" s="100" t="str">
        <f aca="false">IF(AND('Mapa final'!$J$53="Alta",'Mapa final'!$N$53="Catastrófico"),CONCATENATE("R",'Mapa final'!$A$53),"")</f>
        <v/>
      </c>
      <c r="AK18" s="100"/>
      <c r="AL18" s="101" t="str">
        <f aca="false">IF(AND('Mapa final'!$J$59="Alta",'Mapa final'!$N$59="Catastrófico"),CONCATENATE("R",'Mapa final'!$A$59),"")</f>
        <v/>
      </c>
      <c r="AM18" s="101"/>
      <c r="AN18" s="1"/>
      <c r="AO18" s="109"/>
      <c r="AP18" s="109"/>
      <c r="AQ18" s="109"/>
      <c r="AR18" s="109"/>
      <c r="AS18" s="109"/>
      <c r="AT18" s="109"/>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customFormat="false" ht="15" hidden="false" customHeight="true" outlineLevel="0" collapsed="false">
      <c r="A19" s="1"/>
      <c r="B19" s="87"/>
      <c r="C19" s="87"/>
      <c r="D19" s="87"/>
      <c r="E19" s="105"/>
      <c r="F19" s="105"/>
      <c r="G19" s="105"/>
      <c r="H19" s="105"/>
      <c r="I19" s="105"/>
      <c r="J19" s="110"/>
      <c r="K19" s="110"/>
      <c r="L19" s="111"/>
      <c r="M19" s="111"/>
      <c r="N19" s="112"/>
      <c r="O19" s="112"/>
      <c r="P19" s="110"/>
      <c r="Q19" s="110"/>
      <c r="R19" s="111"/>
      <c r="S19" s="111"/>
      <c r="T19" s="112"/>
      <c r="U19" s="112"/>
      <c r="V19" s="96"/>
      <c r="W19" s="96"/>
      <c r="X19" s="97"/>
      <c r="Y19" s="97"/>
      <c r="Z19" s="98"/>
      <c r="AA19" s="98"/>
      <c r="AB19" s="96"/>
      <c r="AC19" s="96"/>
      <c r="AD19" s="97"/>
      <c r="AE19" s="97"/>
      <c r="AF19" s="98"/>
      <c r="AG19" s="98"/>
      <c r="AH19" s="99"/>
      <c r="AI19" s="99"/>
      <c r="AJ19" s="100"/>
      <c r="AK19" s="100"/>
      <c r="AL19" s="101"/>
      <c r="AM19" s="101"/>
      <c r="AN19" s="1"/>
      <c r="AO19" s="109"/>
      <c r="AP19" s="109"/>
      <c r="AQ19" s="109"/>
      <c r="AR19" s="109"/>
      <c r="AS19" s="109"/>
      <c r="AT19" s="109"/>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customFormat="false" ht="15" hidden="false" customHeight="true" outlineLevel="0" collapsed="false">
      <c r="A20" s="1"/>
      <c r="B20" s="87"/>
      <c r="C20" s="87"/>
      <c r="D20" s="87"/>
      <c r="E20" s="105"/>
      <c r="F20" s="105"/>
      <c r="G20" s="105"/>
      <c r="H20" s="105"/>
      <c r="I20" s="105"/>
      <c r="J20" s="113" t="str">
        <f aca="false">IF(AND('Mapa final'!$J$65="Alta",'Mapa final'!$N$65="Leve"),CONCATENATE("R",'Mapa final'!$A$65),"")</f>
        <v/>
      </c>
      <c r="K20" s="113"/>
      <c r="L20" s="114" t="str">
        <f aca="false">IF(AND('Mapa final'!$J$71="Alta",'Mapa final'!$N$71="Leve"),CONCATENATE("R",'Mapa final'!$A$71),"")</f>
        <v/>
      </c>
      <c r="M20" s="114"/>
      <c r="N20" s="115" t="str">
        <f aca="false">IF(AND('Mapa final'!$J$77="Alta",'Mapa final'!$N$77="Leve"),CONCATENATE("R",'Mapa final'!$A$77),"")</f>
        <v/>
      </c>
      <c r="O20" s="115"/>
      <c r="P20" s="113" t="str">
        <f aca="false">IF(AND('Mapa final'!$J$65="Alta",'Mapa final'!$N$65="Menor"),CONCATENATE("R",'Mapa final'!$A$65),"")</f>
        <v/>
      </c>
      <c r="Q20" s="113"/>
      <c r="R20" s="114" t="str">
        <f aca="false">IF(AND('Mapa final'!$J$71="Alta",'Mapa final'!$N$71="Menor"),CONCATENATE("R",'Mapa final'!$A$71),"")</f>
        <v/>
      </c>
      <c r="S20" s="114"/>
      <c r="T20" s="115" t="str">
        <f aca="false">IF(AND('Mapa final'!$J$77="Alta",'Mapa final'!$N$77="Menor"),CONCATENATE("R",'Mapa final'!$A$77),"")</f>
        <v/>
      </c>
      <c r="U20" s="115"/>
      <c r="V20" s="116" t="str">
        <f aca="false">IF(AND('Mapa final'!$J$65="Alta",'Mapa final'!$N$65="Moderado"),CONCATENATE("R",'Mapa final'!$A$65),"")</f>
        <v/>
      </c>
      <c r="W20" s="116"/>
      <c r="X20" s="117" t="str">
        <f aca="false">IF(AND('Mapa final'!$J$71="Alta",'Mapa final'!$N$71="Moderado"),CONCATENATE("R",'Mapa final'!$A$71),"")</f>
        <v/>
      </c>
      <c r="Y20" s="117"/>
      <c r="Z20" s="118" t="str">
        <f aca="false">IF(AND('Mapa final'!$J$77="Alta",'Mapa final'!$N$77="Moderado"),CONCATENATE("R",'Mapa final'!$A$77),"")</f>
        <v/>
      </c>
      <c r="AA20" s="118"/>
      <c r="AB20" s="116" t="str">
        <f aca="false">IF(AND('Mapa final'!$J$65="Alta",'Mapa final'!$N$65="Mayor"),CONCATENATE("R",'Mapa final'!$A$65),"")</f>
        <v/>
      </c>
      <c r="AC20" s="116"/>
      <c r="AD20" s="117" t="str">
        <f aca="false">IF(AND('Mapa final'!$J$71="Alta",'Mapa final'!$N$71="Mayor"),CONCATENATE("R",'Mapa final'!$A$71),"")</f>
        <v/>
      </c>
      <c r="AE20" s="117"/>
      <c r="AF20" s="118" t="str">
        <f aca="false">IF(AND('Mapa final'!$J$77="Alta",'Mapa final'!$N$77="Mayor"),CONCATENATE("R",'Mapa final'!$A$77),"")</f>
        <v/>
      </c>
      <c r="AG20" s="118"/>
      <c r="AH20" s="102" t="str">
        <f aca="false">IF(AND('Mapa final'!$J$65="Alta",'Mapa final'!$N$65="Catastrófico"),CONCATENATE("R",'Mapa final'!$A$65),"")</f>
        <v/>
      </c>
      <c r="AI20" s="102"/>
      <c r="AJ20" s="103" t="str">
        <f aca="false">IF(AND('Mapa final'!$J$71="Alta",'Mapa final'!$N$71="Catastrófico"),CONCATENATE("R",'Mapa final'!$A$71),"")</f>
        <v/>
      </c>
      <c r="AK20" s="103"/>
      <c r="AL20" s="104" t="str">
        <f aca="false">IF(AND('Mapa final'!$J$77="Alta",'Mapa final'!$N$77="Catastrófico"),CONCATENATE("R",'Mapa final'!$A$77),"")</f>
        <v/>
      </c>
      <c r="AM20" s="104"/>
      <c r="AN20" s="1"/>
      <c r="AO20" s="109"/>
      <c r="AP20" s="109"/>
      <c r="AQ20" s="109"/>
      <c r="AR20" s="109"/>
      <c r="AS20" s="109"/>
      <c r="AT20" s="109"/>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customFormat="false" ht="15.75" hidden="false" customHeight="true" outlineLevel="0" collapsed="false">
      <c r="A21" s="1"/>
      <c r="B21" s="87"/>
      <c r="C21" s="87"/>
      <c r="D21" s="87"/>
      <c r="E21" s="105"/>
      <c r="F21" s="105"/>
      <c r="G21" s="105"/>
      <c r="H21" s="105"/>
      <c r="I21" s="105"/>
      <c r="J21" s="113"/>
      <c r="K21" s="113"/>
      <c r="L21" s="114"/>
      <c r="M21" s="114"/>
      <c r="N21" s="115"/>
      <c r="O21" s="115"/>
      <c r="P21" s="113"/>
      <c r="Q21" s="113"/>
      <c r="R21" s="114"/>
      <c r="S21" s="114"/>
      <c r="T21" s="115"/>
      <c r="U21" s="115"/>
      <c r="V21" s="116"/>
      <c r="W21" s="116"/>
      <c r="X21" s="117"/>
      <c r="Y21" s="117"/>
      <c r="Z21" s="118"/>
      <c r="AA21" s="118"/>
      <c r="AB21" s="116"/>
      <c r="AC21" s="116"/>
      <c r="AD21" s="117"/>
      <c r="AE21" s="117"/>
      <c r="AF21" s="118"/>
      <c r="AG21" s="118"/>
      <c r="AH21" s="102"/>
      <c r="AI21" s="102"/>
      <c r="AJ21" s="103"/>
      <c r="AK21" s="103"/>
      <c r="AL21" s="104"/>
      <c r="AM21" s="104"/>
      <c r="AN21" s="1"/>
      <c r="AO21" s="109"/>
      <c r="AP21" s="109"/>
      <c r="AQ21" s="109"/>
      <c r="AR21" s="109"/>
      <c r="AS21" s="109"/>
      <c r="AT21" s="109"/>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customFormat="false" ht="14.4" hidden="false" customHeight="true" outlineLevel="0" collapsed="false">
      <c r="A22" s="1"/>
      <c r="B22" s="87"/>
      <c r="C22" s="87"/>
      <c r="D22" s="87"/>
      <c r="E22" s="88" t="s">
        <v>134</v>
      </c>
      <c r="F22" s="88"/>
      <c r="G22" s="88"/>
      <c r="H22" s="88"/>
      <c r="I22" s="88"/>
      <c r="J22" s="106" t="str">
        <f aca="false">IF(AND('Mapa final'!$J$11="Media",'Mapa final'!$N$11="Leve"),CONCATENATE("R",'Mapa final'!$A$11),"")</f>
        <v/>
      </c>
      <c r="K22" s="106"/>
      <c r="L22" s="107" t="str">
        <f aca="false">IF(AND('Mapa final'!$J$17="Media",'Mapa final'!$N$17="Leve"),CONCATENATE("R",'Mapa final'!$A$17),"")</f>
        <v/>
      </c>
      <c r="M22" s="107"/>
      <c r="N22" s="108" t="str">
        <f aca="false">IF(AND('Mapa final'!$J$23="Media",'Mapa final'!$N$23="Leve"),CONCATENATE("R",'Mapa final'!$A$23),"")</f>
        <v/>
      </c>
      <c r="O22" s="108"/>
      <c r="P22" s="106" t="str">
        <f aca="false">IF(AND('Mapa final'!$J$11="Media",'Mapa final'!$N$11="Menor"),CONCATENATE("R",'Mapa final'!$A$11),"")</f>
        <v/>
      </c>
      <c r="Q22" s="106"/>
      <c r="R22" s="107" t="str">
        <f aca="false">IF(AND('Mapa final'!$J$17="Media",'Mapa final'!$N$17="Menor"),CONCATENATE("R",'Mapa final'!$A$17),"")</f>
        <v/>
      </c>
      <c r="S22" s="107"/>
      <c r="T22" s="108" t="str">
        <f aca="false">IF(AND('Mapa final'!$J$23="Media",'Mapa final'!$N$23="Menor"),CONCATENATE("R",'Mapa final'!$A$23),"")</f>
        <v/>
      </c>
      <c r="U22" s="108"/>
      <c r="V22" s="106" t="str">
        <f aca="false">IF(AND('Mapa final'!$J$11="Media",'Mapa final'!$N$11="Moderado"),CONCATENATE("R",'Mapa final'!$A$11),"")</f>
        <v/>
      </c>
      <c r="W22" s="106"/>
      <c r="X22" s="107" t="str">
        <f aca="false">IF(AND('Mapa final'!$J$17="Media",'Mapa final'!$N$17="Moderado"),CONCATENATE("R",'Mapa final'!$A$17),"")</f>
        <v/>
      </c>
      <c r="Y22" s="107"/>
      <c r="Z22" s="108" t="str">
        <f aca="false">IF(AND('Mapa final'!$J$23="Media",'Mapa final'!$N$23="Moderado"),CONCATENATE("R",'Mapa final'!$A$23),"")</f>
        <v/>
      </c>
      <c r="AA22" s="108"/>
      <c r="AB22" s="89" t="str">
        <f aca="false">IF(AND('Mapa final'!$J$11="Media",'Mapa final'!$N$11="Mayor"),CONCATENATE("R",'Mapa final'!$A$11),"")</f>
        <v/>
      </c>
      <c r="AC22" s="89"/>
      <c r="AD22" s="90" t="str">
        <f aca="false">IF(AND('Mapa final'!$J$17="Media",'Mapa final'!$N$17="Mayor"),CONCATENATE("R",'Mapa final'!$A$17),"")</f>
        <v/>
      </c>
      <c r="AE22" s="90"/>
      <c r="AF22" s="91" t="str">
        <f aca="false">IF(AND('Mapa final'!$J$23="Media",'Mapa final'!$N$23="Mayor"),CONCATENATE("R",'Mapa final'!$A$23),"")</f>
        <v/>
      </c>
      <c r="AG22" s="91"/>
      <c r="AH22" s="92" t="str">
        <f aca="false">IF(AND('Mapa final'!$J$11="Media",'Mapa final'!$N$11="Catastrófico"),CONCATENATE("R",'Mapa final'!$A$11),"")</f>
        <v/>
      </c>
      <c r="AI22" s="92"/>
      <c r="AJ22" s="93" t="str">
        <f aca="false">IF(AND('Mapa final'!$J$17="Media",'Mapa final'!$N$17="Catastrófico"),CONCATENATE("R",'Mapa final'!$A$17),"")</f>
        <v/>
      </c>
      <c r="AK22" s="93"/>
      <c r="AL22" s="94" t="str">
        <f aca="false">IF(AND('Mapa final'!$J$23="Media",'Mapa final'!$N$23="Catastrófico"),CONCATENATE("R",'Mapa final'!$A$23),"")</f>
        <v/>
      </c>
      <c r="AM22" s="94"/>
      <c r="AN22" s="1"/>
      <c r="AO22" s="119" t="s">
        <v>135</v>
      </c>
      <c r="AP22" s="119"/>
      <c r="AQ22" s="119"/>
      <c r="AR22" s="119"/>
      <c r="AS22" s="119"/>
      <c r="AT22" s="119"/>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customFormat="false" ht="14.4" hidden="false" customHeight="false" outlineLevel="0" collapsed="false">
      <c r="A23" s="1"/>
      <c r="B23" s="87"/>
      <c r="C23" s="87"/>
      <c r="D23" s="87"/>
      <c r="E23" s="88"/>
      <c r="F23" s="88"/>
      <c r="G23" s="88"/>
      <c r="H23" s="88"/>
      <c r="I23" s="88"/>
      <c r="J23" s="106"/>
      <c r="K23" s="106"/>
      <c r="L23" s="107"/>
      <c r="M23" s="107"/>
      <c r="N23" s="108"/>
      <c r="O23" s="108"/>
      <c r="P23" s="106"/>
      <c r="Q23" s="106"/>
      <c r="R23" s="107"/>
      <c r="S23" s="107"/>
      <c r="T23" s="108"/>
      <c r="U23" s="108"/>
      <c r="V23" s="106"/>
      <c r="W23" s="106"/>
      <c r="X23" s="107"/>
      <c r="Y23" s="107"/>
      <c r="Z23" s="108"/>
      <c r="AA23" s="108"/>
      <c r="AB23" s="89"/>
      <c r="AC23" s="89"/>
      <c r="AD23" s="90"/>
      <c r="AE23" s="90"/>
      <c r="AF23" s="91"/>
      <c r="AG23" s="91"/>
      <c r="AH23" s="92"/>
      <c r="AI23" s="92"/>
      <c r="AJ23" s="93"/>
      <c r="AK23" s="93"/>
      <c r="AL23" s="94"/>
      <c r="AM23" s="94"/>
      <c r="AN23" s="1"/>
      <c r="AO23" s="119"/>
      <c r="AP23" s="119"/>
      <c r="AQ23" s="119"/>
      <c r="AR23" s="119"/>
      <c r="AS23" s="119"/>
      <c r="AT23" s="119"/>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customFormat="false" ht="14.4" hidden="false" customHeight="false" outlineLevel="0" collapsed="false">
      <c r="A24" s="1"/>
      <c r="B24" s="87"/>
      <c r="C24" s="87"/>
      <c r="D24" s="87"/>
      <c r="E24" s="88"/>
      <c r="F24" s="88"/>
      <c r="G24" s="88"/>
      <c r="H24" s="88"/>
      <c r="I24" s="88"/>
      <c r="J24" s="110" t="str">
        <f aca="false">IF(AND('Mapa final'!$J$29="Media",'Mapa final'!$N$29="Leve"),CONCATENATE("R",'Mapa final'!$A$29),"")</f>
        <v/>
      </c>
      <c r="K24" s="110"/>
      <c r="L24" s="111" t="str">
        <f aca="false">IF(AND('Mapa final'!$J$35="Media",'Mapa final'!$N$35="Leve"),CONCATENATE("R",'Mapa final'!$A$35),"")</f>
        <v/>
      </c>
      <c r="M24" s="111"/>
      <c r="N24" s="112" t="str">
        <f aca="false">IF(AND('Mapa final'!$J$41="Media",'Mapa final'!$N$41="Leve"),CONCATENATE("R",'Mapa final'!$A$41),"")</f>
        <v/>
      </c>
      <c r="O24" s="112"/>
      <c r="P24" s="110" t="str">
        <f aca="false">IF(AND('Mapa final'!$J$29="Media",'Mapa final'!$N$29="Menor"),CONCATENATE("R",'Mapa final'!$A$29),"")</f>
        <v/>
      </c>
      <c r="Q24" s="110"/>
      <c r="R24" s="111" t="str">
        <f aca="false">IF(AND('Mapa final'!$J$35="Media",'Mapa final'!$N$35="Menor"),CONCATENATE("R",'Mapa final'!$A$35),"")</f>
        <v/>
      </c>
      <c r="S24" s="111"/>
      <c r="T24" s="112" t="str">
        <f aca="false">IF(AND('Mapa final'!$J$41="Media",'Mapa final'!$N$41="Menor"),CONCATENATE("R",'Mapa final'!$A$41),"")</f>
        <v/>
      </c>
      <c r="U24" s="112"/>
      <c r="V24" s="110" t="str">
        <f aca="false">IF(AND('Mapa final'!$J$29="Media",'Mapa final'!$N$29="Moderado"),CONCATENATE("R",'Mapa final'!$A$29),"")</f>
        <v/>
      </c>
      <c r="W24" s="110"/>
      <c r="X24" s="111" t="str">
        <f aca="false">IF(AND('Mapa final'!$J$35="Media",'Mapa final'!$N$35="Moderado"),CONCATENATE("R",'Mapa final'!$A$35),"")</f>
        <v/>
      </c>
      <c r="Y24" s="111"/>
      <c r="Z24" s="112" t="str">
        <f aca="false">IF(AND('Mapa final'!$J$41="Media",'Mapa final'!$N$41="Moderado"),CONCATENATE("R",'Mapa final'!$A$41),"")</f>
        <v/>
      </c>
      <c r="AA24" s="112"/>
      <c r="AB24" s="96" t="str">
        <f aca="false">IF(AND('Mapa final'!$J$29="Media",'Mapa final'!$N$29="Mayor"),CONCATENATE("R",'Mapa final'!$A$29),"")</f>
        <v/>
      </c>
      <c r="AC24" s="96"/>
      <c r="AD24" s="97" t="str">
        <f aca="false">IF(AND('Mapa final'!$J$35="Media",'Mapa final'!$N$35="Mayor"),CONCATENATE("R",'Mapa final'!$A$35),"")</f>
        <v/>
      </c>
      <c r="AE24" s="97"/>
      <c r="AF24" s="98" t="str">
        <f aca="false">IF(AND('Mapa final'!$J$41="Media",'Mapa final'!$N$41="Mayor"),CONCATENATE("R",'Mapa final'!$A$41),"")</f>
        <v/>
      </c>
      <c r="AG24" s="98"/>
      <c r="AH24" s="99" t="str">
        <f aca="false">IF(AND('Mapa final'!$J$29="Media",'Mapa final'!$N$29="Catastrófico"),CONCATENATE("R",'Mapa final'!$A$29),"")</f>
        <v/>
      </c>
      <c r="AI24" s="99"/>
      <c r="AJ24" s="100" t="str">
        <f aca="false">IF(AND('Mapa final'!$J$35="Media",'Mapa final'!$N$35="Catastrófico"),CONCATENATE("R",'Mapa final'!$A$35),"")</f>
        <v/>
      </c>
      <c r="AK24" s="100"/>
      <c r="AL24" s="101" t="str">
        <f aca="false">IF(AND('Mapa final'!$J$41="Media",'Mapa final'!$N$41="Catastrófico"),CONCATENATE("R",'Mapa final'!$A$41),"")</f>
        <v/>
      </c>
      <c r="AM24" s="101"/>
      <c r="AN24" s="1"/>
      <c r="AO24" s="119"/>
      <c r="AP24" s="119"/>
      <c r="AQ24" s="119"/>
      <c r="AR24" s="119"/>
      <c r="AS24" s="119"/>
      <c r="AT24" s="119"/>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customFormat="false" ht="14.4" hidden="false" customHeight="false" outlineLevel="0" collapsed="false">
      <c r="A25" s="1"/>
      <c r="B25" s="87"/>
      <c r="C25" s="87"/>
      <c r="D25" s="87"/>
      <c r="E25" s="88"/>
      <c r="F25" s="88"/>
      <c r="G25" s="88"/>
      <c r="H25" s="88"/>
      <c r="I25" s="88"/>
      <c r="J25" s="110"/>
      <c r="K25" s="110"/>
      <c r="L25" s="111"/>
      <c r="M25" s="111"/>
      <c r="N25" s="112"/>
      <c r="O25" s="112"/>
      <c r="P25" s="110"/>
      <c r="Q25" s="110"/>
      <c r="R25" s="111"/>
      <c r="S25" s="111"/>
      <c r="T25" s="112"/>
      <c r="U25" s="112"/>
      <c r="V25" s="110"/>
      <c r="W25" s="110"/>
      <c r="X25" s="111"/>
      <c r="Y25" s="111"/>
      <c r="Z25" s="112"/>
      <c r="AA25" s="112"/>
      <c r="AB25" s="96"/>
      <c r="AC25" s="96"/>
      <c r="AD25" s="97"/>
      <c r="AE25" s="97"/>
      <c r="AF25" s="98"/>
      <c r="AG25" s="98"/>
      <c r="AH25" s="99"/>
      <c r="AI25" s="99"/>
      <c r="AJ25" s="100"/>
      <c r="AK25" s="100"/>
      <c r="AL25" s="101"/>
      <c r="AM25" s="101"/>
      <c r="AN25" s="1"/>
      <c r="AO25" s="119"/>
      <c r="AP25" s="119"/>
      <c r="AQ25" s="119"/>
      <c r="AR25" s="119"/>
      <c r="AS25" s="119"/>
      <c r="AT25" s="119"/>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customFormat="false" ht="14.4" hidden="false" customHeight="false" outlineLevel="0" collapsed="false">
      <c r="A26" s="1"/>
      <c r="B26" s="87"/>
      <c r="C26" s="87"/>
      <c r="D26" s="87"/>
      <c r="E26" s="88"/>
      <c r="F26" s="88"/>
      <c r="G26" s="88"/>
      <c r="H26" s="88"/>
      <c r="I26" s="88"/>
      <c r="J26" s="110" t="str">
        <f aca="false">IF(AND('Mapa final'!$J$47="Media",'Mapa final'!$N$47="Leve"),CONCATENATE("R",'Mapa final'!$A$47),"")</f>
        <v/>
      </c>
      <c r="K26" s="110"/>
      <c r="L26" s="111" t="str">
        <f aca="false">IF(AND('Mapa final'!$J$53="Media",'Mapa final'!$N$53="Leve"),CONCATENATE("R",'Mapa final'!$A$53),"")</f>
        <v/>
      </c>
      <c r="M26" s="111"/>
      <c r="N26" s="112" t="str">
        <f aca="false">IF(AND('Mapa final'!$J$59="Media",'Mapa final'!$N$59="Leve"),CONCATENATE("R",'Mapa final'!$A$59),"")</f>
        <v/>
      </c>
      <c r="O26" s="112"/>
      <c r="P26" s="110" t="str">
        <f aca="false">IF(AND('Mapa final'!$J$47="Media",'Mapa final'!$N$47="Menor"),CONCATENATE("R",'Mapa final'!$A$47),"")</f>
        <v/>
      </c>
      <c r="Q26" s="110"/>
      <c r="R26" s="111" t="str">
        <f aca="false">IF(AND('Mapa final'!$J$53="Media",'Mapa final'!$N$53="Menor"),CONCATENATE("R",'Mapa final'!$A$53),"")</f>
        <v/>
      </c>
      <c r="S26" s="111"/>
      <c r="T26" s="112" t="str">
        <f aca="false">IF(AND('Mapa final'!$J$59="Media",'Mapa final'!$N$59="Menor"),CONCATENATE("R",'Mapa final'!$A$59),"")</f>
        <v/>
      </c>
      <c r="U26" s="112"/>
      <c r="V26" s="110" t="str">
        <f aca="false">IF(AND('Mapa final'!$J$47="Media",'Mapa final'!$N$47="Moderado"),CONCATENATE("R",'Mapa final'!$A$47),"")</f>
        <v/>
      </c>
      <c r="W26" s="110"/>
      <c r="X26" s="111" t="str">
        <f aca="false">IF(AND('Mapa final'!$J$53="Media",'Mapa final'!$N$53="Moderado"),CONCATENATE("R",'Mapa final'!$A$53),"")</f>
        <v/>
      </c>
      <c r="Y26" s="111"/>
      <c r="Z26" s="112" t="str">
        <f aca="false">IF(AND('Mapa final'!$J$59="Media",'Mapa final'!$N$59="Moderado"),CONCATENATE("R",'Mapa final'!$A$59),"")</f>
        <v/>
      </c>
      <c r="AA26" s="112"/>
      <c r="AB26" s="96" t="str">
        <f aca="false">IF(AND('Mapa final'!$J$47="Media",'Mapa final'!$N$47="Mayor"),CONCATENATE("R",'Mapa final'!$A$47),"")</f>
        <v/>
      </c>
      <c r="AC26" s="96"/>
      <c r="AD26" s="97" t="str">
        <f aca="false">IF(AND('Mapa final'!$J$53="Media",'Mapa final'!$N$53="Mayor"),CONCATENATE("R",'Mapa final'!$A$53),"")</f>
        <v/>
      </c>
      <c r="AE26" s="97"/>
      <c r="AF26" s="98" t="str">
        <f aca="false">IF(AND('Mapa final'!$J$59="Media",'Mapa final'!$N$59="Mayor"),CONCATENATE("R",'Mapa final'!$A$59),"")</f>
        <v/>
      </c>
      <c r="AG26" s="98"/>
      <c r="AH26" s="99" t="str">
        <f aca="false">IF(AND('Mapa final'!$J$47="Media",'Mapa final'!$N$47="Catastrófico"),CONCATENATE("R",'Mapa final'!$A$47),"")</f>
        <v/>
      </c>
      <c r="AI26" s="99"/>
      <c r="AJ26" s="100" t="str">
        <f aca="false">IF(AND('Mapa final'!$J$53="Media",'Mapa final'!$N$53="Catastrófico"),CONCATENATE("R",'Mapa final'!$A$53),"")</f>
        <v/>
      </c>
      <c r="AK26" s="100"/>
      <c r="AL26" s="101" t="str">
        <f aca="false">IF(AND('Mapa final'!$J$59="Media",'Mapa final'!$N$59="Catastrófico"),CONCATENATE("R",'Mapa final'!$A$59),"")</f>
        <v/>
      </c>
      <c r="AM26" s="101"/>
      <c r="AN26" s="1"/>
      <c r="AO26" s="119"/>
      <c r="AP26" s="119"/>
      <c r="AQ26" s="119"/>
      <c r="AR26" s="119"/>
      <c r="AS26" s="119"/>
      <c r="AT26" s="119"/>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customFormat="false" ht="14.4" hidden="false" customHeight="false" outlineLevel="0" collapsed="false">
      <c r="A27" s="1"/>
      <c r="B27" s="87"/>
      <c r="C27" s="87"/>
      <c r="D27" s="87"/>
      <c r="E27" s="88"/>
      <c r="F27" s="88"/>
      <c r="G27" s="88"/>
      <c r="H27" s="88"/>
      <c r="I27" s="88"/>
      <c r="J27" s="110"/>
      <c r="K27" s="110"/>
      <c r="L27" s="111"/>
      <c r="M27" s="111"/>
      <c r="N27" s="112"/>
      <c r="O27" s="112"/>
      <c r="P27" s="110"/>
      <c r="Q27" s="110"/>
      <c r="R27" s="111"/>
      <c r="S27" s="111"/>
      <c r="T27" s="112"/>
      <c r="U27" s="112"/>
      <c r="V27" s="110"/>
      <c r="W27" s="110"/>
      <c r="X27" s="111"/>
      <c r="Y27" s="111"/>
      <c r="Z27" s="112"/>
      <c r="AA27" s="112"/>
      <c r="AB27" s="96"/>
      <c r="AC27" s="96"/>
      <c r="AD27" s="97"/>
      <c r="AE27" s="97"/>
      <c r="AF27" s="98"/>
      <c r="AG27" s="98"/>
      <c r="AH27" s="99"/>
      <c r="AI27" s="99"/>
      <c r="AJ27" s="100"/>
      <c r="AK27" s="100"/>
      <c r="AL27" s="101"/>
      <c r="AM27" s="101"/>
      <c r="AN27" s="1"/>
      <c r="AO27" s="119"/>
      <c r="AP27" s="119"/>
      <c r="AQ27" s="119"/>
      <c r="AR27" s="119"/>
      <c r="AS27" s="119"/>
      <c r="AT27" s="119"/>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customFormat="false" ht="14.4" hidden="false" customHeight="false" outlineLevel="0" collapsed="false">
      <c r="A28" s="1"/>
      <c r="B28" s="87"/>
      <c r="C28" s="87"/>
      <c r="D28" s="87"/>
      <c r="E28" s="88"/>
      <c r="F28" s="88"/>
      <c r="G28" s="88"/>
      <c r="H28" s="88"/>
      <c r="I28" s="88"/>
      <c r="J28" s="110" t="str">
        <f aca="false">IF(AND('Mapa final'!$J$65="Media",'Mapa final'!$N$65="Leve"),CONCATENATE("R",'Mapa final'!$A$65),"")</f>
        <v/>
      </c>
      <c r="K28" s="110"/>
      <c r="L28" s="111" t="str">
        <f aca="false">IF(AND('Mapa final'!$J$71="Media",'Mapa final'!$N$71="Leve"),CONCATENATE("R",'Mapa final'!$A$71),"")</f>
        <v/>
      </c>
      <c r="M28" s="111"/>
      <c r="N28" s="112" t="str">
        <f aca="false">IF(AND('Mapa final'!$J$77="Media",'Mapa final'!$N$77="Leve"),CONCATENATE("R",'Mapa final'!$A$77),"")</f>
        <v/>
      </c>
      <c r="O28" s="112"/>
      <c r="P28" s="113" t="str">
        <f aca="false">IF(AND('Mapa final'!$J$65="Media",'Mapa final'!$N$65="Menor"),CONCATENATE("R",'Mapa final'!$A$65),"")</f>
        <v/>
      </c>
      <c r="Q28" s="113"/>
      <c r="R28" s="114" t="str">
        <f aca="false">IF(AND('Mapa final'!$J$71="Media",'Mapa final'!$N$71="Menor"),CONCATENATE("R",'Mapa final'!$A$71),"")</f>
        <v/>
      </c>
      <c r="S28" s="114"/>
      <c r="T28" s="115" t="str">
        <f aca="false">IF(AND('Mapa final'!$J$77="Media",'Mapa final'!$N$77="Menor"),CONCATENATE("R",'Mapa final'!$A$77),"")</f>
        <v/>
      </c>
      <c r="U28" s="115"/>
      <c r="V28" s="113" t="str">
        <f aca="false">IF(AND('Mapa final'!$J$65="Media",'Mapa final'!$N$65="Moderado"),CONCATENATE("R",'Mapa final'!$A$65),"")</f>
        <v/>
      </c>
      <c r="W28" s="113"/>
      <c r="X28" s="114" t="str">
        <f aca="false">IF(AND('Mapa final'!$J$71="Media",'Mapa final'!$N$71="Moderado"),CONCATENATE("R",'Mapa final'!$A$71),"")</f>
        <v/>
      </c>
      <c r="Y28" s="114"/>
      <c r="Z28" s="115" t="str">
        <f aca="false">IF(AND('Mapa final'!$J$77="Media",'Mapa final'!$N$77="Moderado"),CONCATENATE("R",'Mapa final'!$A$77),"")</f>
        <v/>
      </c>
      <c r="AA28" s="115"/>
      <c r="AB28" s="116" t="str">
        <f aca="false">IF(AND('Mapa final'!$J$65="Media",'Mapa final'!$N$65="Mayor"),CONCATENATE("R",'Mapa final'!$A$65),"")</f>
        <v/>
      </c>
      <c r="AC28" s="116"/>
      <c r="AD28" s="117" t="str">
        <f aca="false">IF(AND('Mapa final'!$J$71="Media",'Mapa final'!$N$71="Mayor"),CONCATENATE("R",'Mapa final'!$A$71),"")</f>
        <v/>
      </c>
      <c r="AE28" s="117"/>
      <c r="AF28" s="118" t="str">
        <f aca="false">IF(AND('Mapa final'!$J$77="Media",'Mapa final'!$N$77="Mayor"),CONCATENATE("R",'Mapa final'!$A$77),"")</f>
        <v/>
      </c>
      <c r="AG28" s="118"/>
      <c r="AH28" s="102" t="str">
        <f aca="false">IF(AND('Mapa final'!$J$65="Media",'Mapa final'!$N$65="Catastrófico"),CONCATENATE("R",'Mapa final'!$A$65),"")</f>
        <v/>
      </c>
      <c r="AI28" s="102"/>
      <c r="AJ28" s="103" t="str">
        <f aca="false">IF(AND('Mapa final'!$J$71="Media",'Mapa final'!$N$71="Catastrófico"),CONCATENATE("R",'Mapa final'!$A$71),"")</f>
        <v/>
      </c>
      <c r="AK28" s="103"/>
      <c r="AL28" s="104" t="str">
        <f aca="false">IF(AND('Mapa final'!$J$77="Media",'Mapa final'!$N$77="Catastrófico"),CONCATENATE("R",'Mapa final'!$A$77),"")</f>
        <v/>
      </c>
      <c r="AM28" s="104"/>
      <c r="AN28" s="1"/>
      <c r="AO28" s="119"/>
      <c r="AP28" s="119"/>
      <c r="AQ28" s="119"/>
      <c r="AR28" s="119"/>
      <c r="AS28" s="119"/>
      <c r="AT28" s="119"/>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customFormat="false" ht="15" hidden="false" customHeight="false" outlineLevel="0" collapsed="false">
      <c r="A29" s="1"/>
      <c r="B29" s="87"/>
      <c r="C29" s="87"/>
      <c r="D29" s="87"/>
      <c r="E29" s="88"/>
      <c r="F29" s="88"/>
      <c r="G29" s="88"/>
      <c r="H29" s="88"/>
      <c r="I29" s="88"/>
      <c r="J29" s="110"/>
      <c r="K29" s="110"/>
      <c r="L29" s="111"/>
      <c r="M29" s="111"/>
      <c r="N29" s="112"/>
      <c r="O29" s="112"/>
      <c r="P29" s="113"/>
      <c r="Q29" s="113"/>
      <c r="R29" s="114"/>
      <c r="S29" s="114"/>
      <c r="T29" s="115"/>
      <c r="U29" s="115"/>
      <c r="V29" s="113"/>
      <c r="W29" s="113"/>
      <c r="X29" s="114"/>
      <c r="Y29" s="114"/>
      <c r="Z29" s="115"/>
      <c r="AA29" s="115"/>
      <c r="AB29" s="116"/>
      <c r="AC29" s="116"/>
      <c r="AD29" s="117"/>
      <c r="AE29" s="117"/>
      <c r="AF29" s="118"/>
      <c r="AG29" s="118"/>
      <c r="AH29" s="102"/>
      <c r="AI29" s="102"/>
      <c r="AJ29" s="103"/>
      <c r="AK29" s="103"/>
      <c r="AL29" s="104"/>
      <c r="AM29" s="104"/>
      <c r="AN29" s="1"/>
      <c r="AO29" s="119"/>
      <c r="AP29" s="119"/>
      <c r="AQ29" s="119"/>
      <c r="AR29" s="119"/>
      <c r="AS29" s="119"/>
      <c r="AT29" s="119"/>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customFormat="false" ht="14.4" hidden="false" customHeight="true" outlineLevel="0" collapsed="false">
      <c r="A30" s="1"/>
      <c r="B30" s="87"/>
      <c r="C30" s="87"/>
      <c r="D30" s="87"/>
      <c r="E30" s="105" t="s">
        <v>136</v>
      </c>
      <c r="F30" s="105"/>
      <c r="G30" s="105"/>
      <c r="H30" s="105"/>
      <c r="I30" s="105"/>
      <c r="J30" s="120" t="str">
        <f aca="false">IF(AND('Mapa final'!$J$11="Baja",'Mapa final'!$N$11="Leve"),CONCATENATE("R",'Mapa final'!$A$11),"")</f>
        <v>R1</v>
      </c>
      <c r="K30" s="120"/>
      <c r="L30" s="121" t="str">
        <f aca="false">IF(AND('Mapa final'!$J$17="Baja",'Mapa final'!$N$17="Leve"),CONCATENATE("R",'Mapa final'!$A$17),"")</f>
        <v>R2</v>
      </c>
      <c r="M30" s="121"/>
      <c r="N30" s="122" t="str">
        <f aca="false">IF(AND('Mapa final'!$J$23="Baja",'Mapa final'!$N$23="Leve"),CONCATENATE("R",'Mapa final'!$A$23),"")</f>
        <v/>
      </c>
      <c r="O30" s="122"/>
      <c r="P30" s="107" t="str">
        <f aca="false">IF(AND('Mapa final'!$J$11="Baja",'Mapa final'!$N$11="Menor"),CONCATENATE("R",'Mapa final'!$A$11),"")</f>
        <v/>
      </c>
      <c r="Q30" s="107"/>
      <c r="R30" s="107" t="str">
        <f aca="false">IF(AND('Mapa final'!$J$17="Baja",'Mapa final'!$N$17="Menor"),CONCATENATE("R",'Mapa final'!$A$17),"")</f>
        <v/>
      </c>
      <c r="S30" s="107"/>
      <c r="T30" s="108" t="str">
        <f aca="false">IF(AND('Mapa final'!$J$23="Baja",'Mapa final'!$N$23="Menor"),CONCATENATE("R",'Mapa final'!$A$23),"")</f>
        <v/>
      </c>
      <c r="U30" s="108"/>
      <c r="V30" s="106" t="str">
        <f aca="false">IF(AND('Mapa final'!$J$11="Baja",'Mapa final'!$N$11="Moderado"),CONCATENATE("R",'Mapa final'!$A$11),"")</f>
        <v/>
      </c>
      <c r="W30" s="106"/>
      <c r="X30" s="107" t="str">
        <f aca="false">IF(AND('Mapa final'!$J$17="Baja",'Mapa final'!$N$17="Moderado"),CONCATENATE("R",'Mapa final'!$A$17),"")</f>
        <v/>
      </c>
      <c r="Y30" s="107"/>
      <c r="Z30" s="108" t="str">
        <f aca="false">IF(AND('Mapa final'!$J$23="Baja",'Mapa final'!$N$23="Moderado"),CONCATENATE("R",'Mapa final'!$A$23),"")</f>
        <v/>
      </c>
      <c r="AA30" s="108"/>
      <c r="AB30" s="89" t="str">
        <f aca="false">IF(AND('Mapa final'!$J$11="Baja",'Mapa final'!$N$11="Mayor"),CONCATENATE("R",'Mapa final'!$A$11),"")</f>
        <v/>
      </c>
      <c r="AC30" s="89"/>
      <c r="AD30" s="90" t="str">
        <f aca="false">IF(AND('Mapa final'!$J$17="Baja",'Mapa final'!$N$17="Mayor"),CONCATENATE("R",'Mapa final'!$A$17),"")</f>
        <v/>
      </c>
      <c r="AE30" s="90"/>
      <c r="AF30" s="91" t="str">
        <f aca="false">IF(AND('Mapa final'!$J$23="Baja",'Mapa final'!$N$23="Mayor"),CONCATENATE("R",'Mapa final'!$A$23),"")</f>
        <v/>
      </c>
      <c r="AG30" s="91"/>
      <c r="AH30" s="92" t="str">
        <f aca="false">IF(AND('Mapa final'!$J$11="Baja",'Mapa final'!$N$11="Catastrófico"),CONCATENATE("R",'Mapa final'!$A$11),"")</f>
        <v/>
      </c>
      <c r="AI30" s="92"/>
      <c r="AJ30" s="93" t="str">
        <f aca="false">IF(AND('Mapa final'!$J$17="Baja",'Mapa final'!$N$17="Catastrófico"),CONCATENATE("R",'Mapa final'!$A$17),"")</f>
        <v/>
      </c>
      <c r="AK30" s="93"/>
      <c r="AL30" s="94" t="str">
        <f aca="false">IF(AND('Mapa final'!$J$23="Baja",'Mapa final'!$N$23="Catastrófico"),CONCATENATE("R",'Mapa final'!$A$23),"")</f>
        <v/>
      </c>
      <c r="AM30" s="94"/>
      <c r="AN30" s="1"/>
      <c r="AO30" s="123" t="s">
        <v>137</v>
      </c>
      <c r="AP30" s="123"/>
      <c r="AQ30" s="123"/>
      <c r="AR30" s="123"/>
      <c r="AS30" s="123"/>
      <c r="AT30" s="123"/>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customFormat="false" ht="14.4" hidden="false" customHeight="false" outlineLevel="0" collapsed="false">
      <c r="A31" s="1"/>
      <c r="B31" s="87"/>
      <c r="C31" s="87"/>
      <c r="D31" s="87"/>
      <c r="E31" s="105"/>
      <c r="F31" s="105"/>
      <c r="G31" s="105"/>
      <c r="H31" s="105"/>
      <c r="I31" s="105"/>
      <c r="J31" s="120"/>
      <c r="K31" s="120"/>
      <c r="L31" s="121"/>
      <c r="M31" s="121"/>
      <c r="N31" s="122"/>
      <c r="O31" s="122"/>
      <c r="P31" s="107"/>
      <c r="Q31" s="107"/>
      <c r="R31" s="107"/>
      <c r="S31" s="107"/>
      <c r="T31" s="108"/>
      <c r="U31" s="108"/>
      <c r="V31" s="106"/>
      <c r="W31" s="106"/>
      <c r="X31" s="107"/>
      <c r="Y31" s="107"/>
      <c r="Z31" s="108"/>
      <c r="AA31" s="108"/>
      <c r="AB31" s="89"/>
      <c r="AC31" s="89"/>
      <c r="AD31" s="90"/>
      <c r="AE31" s="90"/>
      <c r="AF31" s="91"/>
      <c r="AG31" s="91"/>
      <c r="AH31" s="92"/>
      <c r="AI31" s="92"/>
      <c r="AJ31" s="93"/>
      <c r="AK31" s="93"/>
      <c r="AL31" s="94"/>
      <c r="AM31" s="94"/>
      <c r="AN31" s="1"/>
      <c r="AO31" s="123"/>
      <c r="AP31" s="123"/>
      <c r="AQ31" s="123"/>
      <c r="AR31" s="123"/>
      <c r="AS31" s="123"/>
      <c r="AT31" s="123"/>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customFormat="false" ht="14.4" hidden="false" customHeight="false" outlineLevel="0" collapsed="false">
      <c r="A32" s="1"/>
      <c r="B32" s="87"/>
      <c r="C32" s="87"/>
      <c r="D32" s="87"/>
      <c r="E32" s="105"/>
      <c r="F32" s="105"/>
      <c r="G32" s="105"/>
      <c r="H32" s="105"/>
      <c r="I32" s="105"/>
      <c r="J32" s="124" t="str">
        <f aca="false">IF(AND('Mapa final'!$J$29="Baja",'Mapa final'!$N$29="Leve"),CONCATENATE("R",'Mapa final'!$A$29),"")</f>
        <v/>
      </c>
      <c r="K32" s="124"/>
      <c r="L32" s="125" t="str">
        <f aca="false">IF(AND('Mapa final'!$J$35="Baja",'Mapa final'!$N$35="Leve"),CONCATENATE("R",'Mapa final'!$A$35),"")</f>
        <v/>
      </c>
      <c r="M32" s="125"/>
      <c r="N32" s="126" t="str">
        <f aca="false">IF(AND('Mapa final'!$J$41="Baja",'Mapa final'!$N$41="Leve"),CONCATENATE("R",'Mapa final'!$A$41),"")</f>
        <v/>
      </c>
      <c r="O32" s="126"/>
      <c r="P32" s="111" t="str">
        <f aca="false">IF(AND('Mapa final'!$J$29="Baja",'Mapa final'!$N$29="Menor"),CONCATENATE("R",'Mapa final'!$A$29),"")</f>
        <v/>
      </c>
      <c r="Q32" s="111"/>
      <c r="R32" s="111" t="str">
        <f aca="false">IF(AND('Mapa final'!$J$35="Baja",'Mapa final'!$N$35="Menor"),CONCATENATE("R",'Mapa final'!$A$35),"")</f>
        <v/>
      </c>
      <c r="S32" s="111"/>
      <c r="T32" s="112" t="str">
        <f aca="false">IF(AND('Mapa final'!$J$41="Baja",'Mapa final'!$N$41="Menor"),CONCATENATE("R",'Mapa final'!$A$41),"")</f>
        <v/>
      </c>
      <c r="U32" s="112"/>
      <c r="V32" s="110" t="str">
        <f aca="false">IF(AND('Mapa final'!$J$29="Baja",'Mapa final'!$N$29="Moderado"),CONCATENATE("R",'Mapa final'!$A$29),"")</f>
        <v/>
      </c>
      <c r="W32" s="110"/>
      <c r="X32" s="111" t="str">
        <f aca="false">IF(AND('Mapa final'!$J$35="Baja",'Mapa final'!$N$35="Moderado"),CONCATENATE("R",'Mapa final'!$A$35),"")</f>
        <v/>
      </c>
      <c r="Y32" s="111"/>
      <c r="Z32" s="112" t="str">
        <f aca="false">IF(AND('Mapa final'!$J$41="Baja",'Mapa final'!$N$41="Moderado"),CONCATENATE("R",'Mapa final'!$A$41),"")</f>
        <v/>
      </c>
      <c r="AA32" s="112"/>
      <c r="AB32" s="96" t="str">
        <f aca="false">IF(AND('Mapa final'!$J$29="Baja",'Mapa final'!$N$29="Mayor"),CONCATENATE("R",'Mapa final'!$A$29),"")</f>
        <v/>
      </c>
      <c r="AC32" s="96"/>
      <c r="AD32" s="97" t="str">
        <f aca="false">IF(AND('Mapa final'!$J$35="Baja",'Mapa final'!$N$35="Mayor"),CONCATENATE("R",'Mapa final'!$A$35),"")</f>
        <v/>
      </c>
      <c r="AE32" s="97"/>
      <c r="AF32" s="98" t="str">
        <f aca="false">IF(AND('Mapa final'!$J$41="Baja",'Mapa final'!$N$41="Mayor"),CONCATENATE("R",'Mapa final'!$A$41),"")</f>
        <v/>
      </c>
      <c r="AG32" s="98"/>
      <c r="AH32" s="99" t="str">
        <f aca="false">IF(AND('Mapa final'!$J$29="Baja",'Mapa final'!$N$29="Catastrófico"),CONCATENATE("R",'Mapa final'!$A$29),"")</f>
        <v/>
      </c>
      <c r="AI32" s="99"/>
      <c r="AJ32" s="100" t="str">
        <f aca="false">IF(AND('Mapa final'!$J$35="Baja",'Mapa final'!$N$35="Catastrófico"),CONCATENATE("R",'Mapa final'!$A$35),"")</f>
        <v/>
      </c>
      <c r="AK32" s="100"/>
      <c r="AL32" s="101" t="str">
        <f aca="false">IF(AND('Mapa final'!$J$41="Baja",'Mapa final'!$N$41="Catastrófico"),CONCATENATE("R",'Mapa final'!$A$41),"")</f>
        <v/>
      </c>
      <c r="AM32" s="101"/>
      <c r="AN32" s="1"/>
      <c r="AO32" s="123"/>
      <c r="AP32" s="123"/>
      <c r="AQ32" s="123"/>
      <c r="AR32" s="123"/>
      <c r="AS32" s="123"/>
      <c r="AT32" s="123"/>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customFormat="false" ht="14.4" hidden="false" customHeight="false" outlineLevel="0" collapsed="false">
      <c r="A33" s="1"/>
      <c r="B33" s="87"/>
      <c r="C33" s="87"/>
      <c r="D33" s="87"/>
      <c r="E33" s="105"/>
      <c r="F33" s="105"/>
      <c r="G33" s="105"/>
      <c r="H33" s="105"/>
      <c r="I33" s="105"/>
      <c r="J33" s="124"/>
      <c r="K33" s="124"/>
      <c r="L33" s="125"/>
      <c r="M33" s="125"/>
      <c r="N33" s="126"/>
      <c r="O33" s="126"/>
      <c r="P33" s="111"/>
      <c r="Q33" s="111"/>
      <c r="R33" s="111"/>
      <c r="S33" s="111"/>
      <c r="T33" s="112"/>
      <c r="U33" s="112"/>
      <c r="V33" s="110"/>
      <c r="W33" s="110"/>
      <c r="X33" s="111"/>
      <c r="Y33" s="111"/>
      <c r="Z33" s="112"/>
      <c r="AA33" s="112"/>
      <c r="AB33" s="96"/>
      <c r="AC33" s="96"/>
      <c r="AD33" s="97"/>
      <c r="AE33" s="97"/>
      <c r="AF33" s="98"/>
      <c r="AG33" s="98"/>
      <c r="AH33" s="99"/>
      <c r="AI33" s="99"/>
      <c r="AJ33" s="100"/>
      <c r="AK33" s="100"/>
      <c r="AL33" s="101"/>
      <c r="AM33" s="101"/>
      <c r="AN33" s="1"/>
      <c r="AO33" s="123"/>
      <c r="AP33" s="123"/>
      <c r="AQ33" s="123"/>
      <c r="AR33" s="123"/>
      <c r="AS33" s="123"/>
      <c r="AT33" s="123"/>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customFormat="false" ht="14.4" hidden="false" customHeight="false" outlineLevel="0" collapsed="false">
      <c r="A34" s="1"/>
      <c r="B34" s="87"/>
      <c r="C34" s="87"/>
      <c r="D34" s="87"/>
      <c r="E34" s="105"/>
      <c r="F34" s="105"/>
      <c r="G34" s="105"/>
      <c r="H34" s="105"/>
      <c r="I34" s="105"/>
      <c r="J34" s="124" t="str">
        <f aca="false">IF(AND('Mapa final'!$J$47="Baja",'Mapa final'!$N$47="Leve"),CONCATENATE("R",'Mapa final'!$A$47),"")</f>
        <v/>
      </c>
      <c r="K34" s="124"/>
      <c r="L34" s="125" t="str">
        <f aca="false">IF(AND('Mapa final'!$J$53="Baja",'Mapa final'!$N$53="Leve"),CONCATENATE("R",'Mapa final'!$A$53),"")</f>
        <v/>
      </c>
      <c r="M34" s="125"/>
      <c r="N34" s="126" t="str">
        <f aca="false">IF(AND('Mapa final'!$J$59="Baja",'Mapa final'!$N$59="Leve"),CONCATENATE("R",'Mapa final'!$A$59),"")</f>
        <v/>
      </c>
      <c r="O34" s="126"/>
      <c r="P34" s="111" t="str">
        <f aca="false">IF(AND('Mapa final'!$J$47="Baja",'Mapa final'!$N$47="Menor"),CONCATENATE("R",'Mapa final'!$A$47),"")</f>
        <v/>
      </c>
      <c r="Q34" s="111"/>
      <c r="R34" s="111" t="str">
        <f aca="false">IF(AND('Mapa final'!$J$53="Baja",'Mapa final'!$N$53="Menor"),CONCATENATE("R",'Mapa final'!$A$53),"")</f>
        <v/>
      </c>
      <c r="S34" s="111"/>
      <c r="T34" s="112" t="str">
        <f aca="false">IF(AND('Mapa final'!$J$59="Baja",'Mapa final'!$N$59="Menor"),CONCATENATE("R",'Mapa final'!$A$59),"")</f>
        <v/>
      </c>
      <c r="U34" s="112"/>
      <c r="V34" s="110" t="str">
        <f aca="false">IF(AND('Mapa final'!$J$47="Baja",'Mapa final'!$N$47="Moderado"),CONCATENATE("R",'Mapa final'!$A$47),"")</f>
        <v/>
      </c>
      <c r="W34" s="110"/>
      <c r="X34" s="111" t="str">
        <f aca="false">IF(AND('Mapa final'!$J$53="Baja",'Mapa final'!$N$53="Moderado"),CONCATENATE("R",'Mapa final'!$A$53),"")</f>
        <v/>
      </c>
      <c r="Y34" s="111"/>
      <c r="Z34" s="112" t="str">
        <f aca="false">IF(AND('Mapa final'!$J$59="Baja",'Mapa final'!$N$59="Moderado"),CONCATENATE("R",'Mapa final'!$A$59),"")</f>
        <v/>
      </c>
      <c r="AA34" s="112"/>
      <c r="AB34" s="96" t="str">
        <f aca="false">IF(AND('Mapa final'!$J$47="Baja",'Mapa final'!$N$47="Mayor"),CONCATENATE("R",'Mapa final'!$A$47),"")</f>
        <v/>
      </c>
      <c r="AC34" s="96"/>
      <c r="AD34" s="97" t="str">
        <f aca="false">IF(AND('Mapa final'!$J$53="Baja",'Mapa final'!$N$53="Mayor"),CONCATENATE("R",'Mapa final'!$A$53),"")</f>
        <v/>
      </c>
      <c r="AE34" s="97"/>
      <c r="AF34" s="98" t="str">
        <f aca="false">IF(AND('Mapa final'!$J$59="Baja",'Mapa final'!$N$59="Mayor"),CONCATENATE("R",'Mapa final'!$A$59),"")</f>
        <v/>
      </c>
      <c r="AG34" s="98"/>
      <c r="AH34" s="99" t="str">
        <f aca="false">IF(AND('Mapa final'!$J$47="Baja",'Mapa final'!$N$47="Catastrófico"),CONCATENATE("R",'Mapa final'!$A$47),"")</f>
        <v/>
      </c>
      <c r="AI34" s="99"/>
      <c r="AJ34" s="100" t="str">
        <f aca="false">IF(AND('Mapa final'!$J$53="Baja",'Mapa final'!$N$53="Catastrófico"),CONCATENATE("R",'Mapa final'!$A$53),"")</f>
        <v/>
      </c>
      <c r="AK34" s="100"/>
      <c r="AL34" s="101" t="str">
        <f aca="false">IF(AND('Mapa final'!$J$59="Baja",'Mapa final'!$N$59="Catastrófico"),CONCATENATE("R",'Mapa final'!$A$59),"")</f>
        <v/>
      </c>
      <c r="AM34" s="101"/>
      <c r="AN34" s="1"/>
      <c r="AO34" s="123"/>
      <c r="AP34" s="123"/>
      <c r="AQ34" s="123"/>
      <c r="AR34" s="123"/>
      <c r="AS34" s="123"/>
      <c r="AT34" s="123"/>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customFormat="false" ht="14.4" hidden="false" customHeight="false" outlineLevel="0" collapsed="false">
      <c r="A35" s="1"/>
      <c r="B35" s="87"/>
      <c r="C35" s="87"/>
      <c r="D35" s="87"/>
      <c r="E35" s="105"/>
      <c r="F35" s="105"/>
      <c r="G35" s="105"/>
      <c r="H35" s="105"/>
      <c r="I35" s="105"/>
      <c r="J35" s="124"/>
      <c r="K35" s="124"/>
      <c r="L35" s="125"/>
      <c r="M35" s="125"/>
      <c r="N35" s="126"/>
      <c r="O35" s="126"/>
      <c r="P35" s="111"/>
      <c r="Q35" s="111"/>
      <c r="R35" s="111"/>
      <c r="S35" s="111"/>
      <c r="T35" s="112"/>
      <c r="U35" s="112"/>
      <c r="V35" s="110"/>
      <c r="W35" s="110"/>
      <c r="X35" s="111"/>
      <c r="Y35" s="111"/>
      <c r="Z35" s="112"/>
      <c r="AA35" s="112"/>
      <c r="AB35" s="96"/>
      <c r="AC35" s="96"/>
      <c r="AD35" s="97"/>
      <c r="AE35" s="97"/>
      <c r="AF35" s="98"/>
      <c r="AG35" s="98"/>
      <c r="AH35" s="99"/>
      <c r="AI35" s="99"/>
      <c r="AJ35" s="100"/>
      <c r="AK35" s="100"/>
      <c r="AL35" s="101"/>
      <c r="AM35" s="101"/>
      <c r="AN35" s="1"/>
      <c r="AO35" s="123"/>
      <c r="AP35" s="123"/>
      <c r="AQ35" s="123"/>
      <c r="AR35" s="123"/>
      <c r="AS35" s="123"/>
      <c r="AT35" s="123"/>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customFormat="false" ht="14.4" hidden="false" customHeight="false" outlineLevel="0" collapsed="false">
      <c r="A36" s="1"/>
      <c r="B36" s="87"/>
      <c r="C36" s="87"/>
      <c r="D36" s="87"/>
      <c r="E36" s="105"/>
      <c r="F36" s="105"/>
      <c r="G36" s="105"/>
      <c r="H36" s="105"/>
      <c r="I36" s="105"/>
      <c r="J36" s="127" t="str">
        <f aca="false">IF(AND('Mapa final'!$J$65="Baja",'Mapa final'!$N$65="Leve"),CONCATENATE("R",'Mapa final'!$A$65),"")</f>
        <v/>
      </c>
      <c r="K36" s="127"/>
      <c r="L36" s="128" t="str">
        <f aca="false">IF(AND('Mapa final'!$J$71="Baja",'Mapa final'!$N$71="Leve"),CONCATENATE("R",'Mapa final'!$A$71),"")</f>
        <v/>
      </c>
      <c r="M36" s="128"/>
      <c r="N36" s="129" t="str">
        <f aca="false">IF(AND('Mapa final'!$J$77="Baja",'Mapa final'!$N$77="Leve"),CONCATENATE("R",'Mapa final'!$A$77),"")</f>
        <v/>
      </c>
      <c r="O36" s="129"/>
      <c r="P36" s="114" t="str">
        <f aca="false">IF(AND('Mapa final'!$J$65="Baja",'Mapa final'!$N$65="Menor"),CONCATENATE("R",'Mapa final'!$A$65),"")</f>
        <v/>
      </c>
      <c r="Q36" s="114"/>
      <c r="R36" s="114" t="str">
        <f aca="false">IF(AND('Mapa final'!$J$71="Baja",'Mapa final'!$N$71="Menor"),CONCATENATE("R",'Mapa final'!$A$71),"")</f>
        <v/>
      </c>
      <c r="S36" s="114"/>
      <c r="T36" s="115" t="str">
        <f aca="false">IF(AND('Mapa final'!$J$77="Baja",'Mapa final'!$N$77="Menor"),CONCATENATE("R",'Mapa final'!$A$77),"")</f>
        <v/>
      </c>
      <c r="U36" s="115"/>
      <c r="V36" s="113" t="str">
        <f aca="false">IF(AND('Mapa final'!$J$65="Baja",'Mapa final'!$N$65="Moderado"),CONCATENATE("R",'Mapa final'!$A$65),"")</f>
        <v/>
      </c>
      <c r="W36" s="113"/>
      <c r="X36" s="114" t="str">
        <f aca="false">IF(AND('Mapa final'!$J$71="Baja",'Mapa final'!$N$71="Moderado"),CONCATENATE("R",'Mapa final'!$A$71),"")</f>
        <v/>
      </c>
      <c r="Y36" s="114"/>
      <c r="Z36" s="115" t="str">
        <f aca="false">IF(AND('Mapa final'!$J$77="Baja",'Mapa final'!$N$77="Moderado"),CONCATENATE("R",'Mapa final'!$A$77),"")</f>
        <v/>
      </c>
      <c r="AA36" s="115"/>
      <c r="AB36" s="116" t="str">
        <f aca="false">IF(AND('Mapa final'!$J$65="Baja",'Mapa final'!$N$65="Mayor"),CONCATENATE("R",'Mapa final'!$A$65),"")</f>
        <v/>
      </c>
      <c r="AC36" s="116"/>
      <c r="AD36" s="117" t="str">
        <f aca="false">IF(AND('Mapa final'!$J$71="Baja",'Mapa final'!$N$71="Mayor"),CONCATENATE("R",'Mapa final'!$A$71),"")</f>
        <v/>
      </c>
      <c r="AE36" s="117"/>
      <c r="AF36" s="118" t="str">
        <f aca="false">IF(AND('Mapa final'!$J$77="Baja",'Mapa final'!$N$77="Mayor"),CONCATENATE("R",'Mapa final'!$A$77),"")</f>
        <v/>
      </c>
      <c r="AG36" s="118"/>
      <c r="AH36" s="102" t="str">
        <f aca="false">IF(AND('Mapa final'!$J$65="Baja",'Mapa final'!$N$65="Catastrófico"),CONCATENATE("R",'Mapa final'!$A$65),"")</f>
        <v/>
      </c>
      <c r="AI36" s="102"/>
      <c r="AJ36" s="103" t="str">
        <f aca="false">IF(AND('Mapa final'!$J$71="Baja",'Mapa final'!$N$71="Catastrófico"),CONCATENATE("R",'Mapa final'!$A$71),"")</f>
        <v/>
      </c>
      <c r="AK36" s="103"/>
      <c r="AL36" s="104" t="str">
        <f aca="false">IF(AND('Mapa final'!$J$77="Baja",'Mapa final'!$N$77="Catastrófico"),CONCATENATE("R",'Mapa final'!$A$77),"")</f>
        <v/>
      </c>
      <c r="AM36" s="104"/>
      <c r="AN36" s="1"/>
      <c r="AO36" s="123"/>
      <c r="AP36" s="123"/>
      <c r="AQ36" s="123"/>
      <c r="AR36" s="123"/>
      <c r="AS36" s="123"/>
      <c r="AT36" s="123"/>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customFormat="false" ht="15" hidden="false" customHeight="false" outlineLevel="0" collapsed="false">
      <c r="A37" s="1"/>
      <c r="B37" s="87"/>
      <c r="C37" s="87"/>
      <c r="D37" s="87"/>
      <c r="E37" s="105"/>
      <c r="F37" s="105"/>
      <c r="G37" s="105"/>
      <c r="H37" s="105"/>
      <c r="I37" s="105"/>
      <c r="J37" s="127"/>
      <c r="K37" s="127"/>
      <c r="L37" s="128"/>
      <c r="M37" s="128"/>
      <c r="N37" s="129"/>
      <c r="O37" s="129"/>
      <c r="P37" s="114"/>
      <c r="Q37" s="114"/>
      <c r="R37" s="114"/>
      <c r="S37" s="114"/>
      <c r="T37" s="115"/>
      <c r="U37" s="115"/>
      <c r="V37" s="113"/>
      <c r="W37" s="113"/>
      <c r="X37" s="114"/>
      <c r="Y37" s="114"/>
      <c r="Z37" s="115"/>
      <c r="AA37" s="115"/>
      <c r="AB37" s="116"/>
      <c r="AC37" s="116"/>
      <c r="AD37" s="117"/>
      <c r="AE37" s="117"/>
      <c r="AF37" s="118"/>
      <c r="AG37" s="118"/>
      <c r="AH37" s="102"/>
      <c r="AI37" s="102"/>
      <c r="AJ37" s="103"/>
      <c r="AK37" s="103"/>
      <c r="AL37" s="104"/>
      <c r="AM37" s="104"/>
      <c r="AN37" s="1"/>
      <c r="AO37" s="123"/>
      <c r="AP37" s="123"/>
      <c r="AQ37" s="123"/>
      <c r="AR37" s="123"/>
      <c r="AS37" s="123"/>
      <c r="AT37" s="123"/>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customFormat="false" ht="14.4" hidden="false" customHeight="true" outlineLevel="0" collapsed="false">
      <c r="A38" s="1"/>
      <c r="B38" s="87"/>
      <c r="C38" s="87"/>
      <c r="D38" s="87"/>
      <c r="E38" s="88" t="s">
        <v>138</v>
      </c>
      <c r="F38" s="88"/>
      <c r="G38" s="88"/>
      <c r="H38" s="88"/>
      <c r="I38" s="88"/>
      <c r="J38" s="120" t="str">
        <f aca="false">IF(AND('Mapa final'!$J$11="Muy Baja",'Mapa final'!$N$11="Leve"),CONCATENATE("R",'Mapa final'!$A$11),"")</f>
        <v/>
      </c>
      <c r="K38" s="120"/>
      <c r="L38" s="121" t="str">
        <f aca="false">IF(AND('Mapa final'!$J$17="Muy Baja",'Mapa final'!$N$17="Leve"),CONCATENATE("R",'Mapa final'!$A$17),"")</f>
        <v/>
      </c>
      <c r="M38" s="121"/>
      <c r="N38" s="122" t="str">
        <f aca="false">IF(AND('Mapa final'!$J$23="Muy Baja",'Mapa final'!$N$23="Leve"),CONCATENATE("R",'Mapa final'!$A$23),"")</f>
        <v/>
      </c>
      <c r="O38" s="122"/>
      <c r="P38" s="120" t="str">
        <f aca="false">IF(AND('Mapa final'!$J$11="Muy Baja",'Mapa final'!$N$11="Menor"),CONCATENATE("R",'Mapa final'!$A$11),"")</f>
        <v/>
      </c>
      <c r="Q38" s="120"/>
      <c r="R38" s="121" t="str">
        <f aca="false">IF(AND('Mapa final'!$J$17="Muy Baja",'Mapa final'!$N$17="Menor"),CONCATENATE("R",'Mapa final'!$A$17),"")</f>
        <v/>
      </c>
      <c r="S38" s="121"/>
      <c r="T38" s="122" t="str">
        <f aca="false">IF(AND('Mapa final'!$J$23="Muy Baja",'Mapa final'!$N$23="Menor"),CONCATENATE("R",'Mapa final'!$A$23),"")</f>
        <v/>
      </c>
      <c r="U38" s="122"/>
      <c r="V38" s="106" t="str">
        <f aca="false">IF(AND('Mapa final'!$J$11="Muy Baja",'Mapa final'!$N$11="Moderado"),CONCATENATE("R",'Mapa final'!$A$11),"")</f>
        <v/>
      </c>
      <c r="W38" s="106"/>
      <c r="X38" s="107" t="str">
        <f aca="false">IF(AND('Mapa final'!$J$17="Muy Baja",'Mapa final'!$N$17="Moderado"),CONCATENATE("R",'Mapa final'!$A$17),"")</f>
        <v/>
      </c>
      <c r="Y38" s="107"/>
      <c r="Z38" s="108" t="str">
        <f aca="false">IF(AND('Mapa final'!$J$23="Muy Baja",'Mapa final'!$N$23="Moderado"),CONCATENATE("R",'Mapa final'!$A$23),"")</f>
        <v/>
      </c>
      <c r="AA38" s="108"/>
      <c r="AB38" s="89" t="str">
        <f aca="false">IF(AND('Mapa final'!$J$11="Muy Baja",'Mapa final'!$N$11="Mayor"),CONCATENATE("R",'Mapa final'!$A$11),"")</f>
        <v/>
      </c>
      <c r="AC38" s="89"/>
      <c r="AD38" s="90" t="str">
        <f aca="false">IF(AND('Mapa final'!$J$17="Muy Baja",'Mapa final'!$N$17="Mayor"),CONCATENATE("R",'Mapa final'!$A$17),"")</f>
        <v/>
      </c>
      <c r="AE38" s="90"/>
      <c r="AF38" s="91" t="str">
        <f aca="false">IF(AND('Mapa final'!$J$23="Muy Baja",'Mapa final'!$N$23="Mayor"),CONCATENATE("R",'Mapa final'!$A$23),"")</f>
        <v/>
      </c>
      <c r="AG38" s="91"/>
      <c r="AH38" s="92" t="str">
        <f aca="false">IF(AND('Mapa final'!$J$11="Muy Baja",'Mapa final'!$N$11="Catastrófico"),CONCATENATE("R",'Mapa final'!$A$11),"")</f>
        <v/>
      </c>
      <c r="AI38" s="92"/>
      <c r="AJ38" s="93" t="str">
        <f aca="false">IF(AND('Mapa final'!$J$17="Muy Baja",'Mapa final'!$N$17="Catastrófico"),CONCATENATE("R",'Mapa final'!$A$17),"")</f>
        <v/>
      </c>
      <c r="AK38" s="93"/>
      <c r="AL38" s="94" t="str">
        <f aca="false">IF(AND('Mapa final'!$J$23="Muy Baja",'Mapa final'!$N$23="Catastrófico"),CONCATENATE("R",'Mapa final'!$A$23),"")</f>
        <v/>
      </c>
      <c r="AM38" s="94"/>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customFormat="false" ht="14.4" hidden="false" customHeight="false" outlineLevel="0" collapsed="false">
      <c r="A39" s="1"/>
      <c r="B39" s="87"/>
      <c r="C39" s="87"/>
      <c r="D39" s="87"/>
      <c r="E39" s="88"/>
      <c r="F39" s="88"/>
      <c r="G39" s="88"/>
      <c r="H39" s="88"/>
      <c r="I39" s="88"/>
      <c r="J39" s="120"/>
      <c r="K39" s="120"/>
      <c r="L39" s="121"/>
      <c r="M39" s="121"/>
      <c r="N39" s="122"/>
      <c r="O39" s="122"/>
      <c r="P39" s="120"/>
      <c r="Q39" s="120"/>
      <c r="R39" s="121"/>
      <c r="S39" s="121"/>
      <c r="T39" s="122"/>
      <c r="U39" s="122"/>
      <c r="V39" s="106"/>
      <c r="W39" s="106"/>
      <c r="X39" s="107"/>
      <c r="Y39" s="107"/>
      <c r="Z39" s="108"/>
      <c r="AA39" s="108"/>
      <c r="AB39" s="89"/>
      <c r="AC39" s="89"/>
      <c r="AD39" s="90"/>
      <c r="AE39" s="90"/>
      <c r="AF39" s="91"/>
      <c r="AG39" s="91"/>
      <c r="AH39" s="92"/>
      <c r="AI39" s="92"/>
      <c r="AJ39" s="93"/>
      <c r="AK39" s="93"/>
      <c r="AL39" s="94"/>
      <c r="AM39" s="94"/>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customFormat="false" ht="14.4" hidden="false" customHeight="false" outlineLevel="0" collapsed="false">
      <c r="A40" s="1"/>
      <c r="B40" s="87"/>
      <c r="C40" s="87"/>
      <c r="D40" s="87"/>
      <c r="E40" s="88"/>
      <c r="F40" s="88"/>
      <c r="G40" s="88"/>
      <c r="H40" s="88"/>
      <c r="I40" s="88"/>
      <c r="J40" s="124" t="str">
        <f aca="false">IF(AND('Mapa final'!$J$29="Muy Baja",'Mapa final'!$N$29="Leve"),CONCATENATE("R",'Mapa final'!$A$29),"")</f>
        <v/>
      </c>
      <c r="K40" s="124"/>
      <c r="L40" s="125" t="str">
        <f aca="false">IF(AND('Mapa final'!$J$35="Muy Baja",'Mapa final'!$N$35="Leve"),CONCATENATE("R",'Mapa final'!$A$35),"")</f>
        <v/>
      </c>
      <c r="M40" s="125"/>
      <c r="N40" s="126" t="str">
        <f aca="false">IF(AND('Mapa final'!$J$41="Muy Baja",'Mapa final'!$N$41="Leve"),CONCATENATE("R",'Mapa final'!$A$41),"")</f>
        <v/>
      </c>
      <c r="O40" s="126"/>
      <c r="P40" s="124" t="str">
        <f aca="false">IF(AND('Mapa final'!$J$29="Muy Baja",'Mapa final'!$N$29="Menor"),CONCATENATE("R",'Mapa final'!$A$29),"")</f>
        <v/>
      </c>
      <c r="Q40" s="124"/>
      <c r="R40" s="125" t="str">
        <f aca="false">IF(AND('Mapa final'!$J$35="Muy Baja",'Mapa final'!$N$35="Menor"),CONCATENATE("R",'Mapa final'!$A$35),"")</f>
        <v/>
      </c>
      <c r="S40" s="125"/>
      <c r="T40" s="126" t="str">
        <f aca="false">IF(AND('Mapa final'!$J$41="Muy Baja",'Mapa final'!$N$41="Menor"),CONCATENATE("R",'Mapa final'!$A$41),"")</f>
        <v/>
      </c>
      <c r="U40" s="126"/>
      <c r="V40" s="110" t="str">
        <f aca="false">IF(AND('Mapa final'!$J$29="Muy Baja",'Mapa final'!$N$29="Moderado"),CONCATENATE("R",'Mapa final'!$A$29),"")</f>
        <v/>
      </c>
      <c r="W40" s="110"/>
      <c r="X40" s="111" t="str">
        <f aca="false">IF(AND('Mapa final'!$J$35="Muy Baja",'Mapa final'!$N$35="Moderado"),CONCATENATE("R",'Mapa final'!$A$35),"")</f>
        <v/>
      </c>
      <c r="Y40" s="111"/>
      <c r="Z40" s="112" t="str">
        <f aca="false">IF(AND('Mapa final'!$J$41="Muy Baja",'Mapa final'!$N$41="Moderado"),CONCATENATE("R",'Mapa final'!$A$41),"")</f>
        <v/>
      </c>
      <c r="AA40" s="112"/>
      <c r="AB40" s="96" t="str">
        <f aca="false">IF(AND('Mapa final'!$J$29="Muy Baja",'Mapa final'!$N$29="Mayor"),CONCATENATE("R",'Mapa final'!$A$29),"")</f>
        <v/>
      </c>
      <c r="AC40" s="96"/>
      <c r="AD40" s="97" t="str">
        <f aca="false">IF(AND('Mapa final'!$J$35="Muy Baja",'Mapa final'!$N$35="Mayor"),CONCATENATE("R",'Mapa final'!$A$35),"")</f>
        <v/>
      </c>
      <c r="AE40" s="97"/>
      <c r="AF40" s="98" t="str">
        <f aca="false">IF(AND('Mapa final'!$J$41="Muy Baja",'Mapa final'!$N$41="Mayor"),CONCATENATE("R",'Mapa final'!$A$41),"")</f>
        <v/>
      </c>
      <c r="AG40" s="98"/>
      <c r="AH40" s="99" t="str">
        <f aca="false">IF(AND('Mapa final'!$J$29="Muy Baja",'Mapa final'!$N$29="Catastrófico"),CONCATENATE("R",'Mapa final'!$A$29),"")</f>
        <v/>
      </c>
      <c r="AI40" s="99"/>
      <c r="AJ40" s="100" t="str">
        <f aca="false">IF(AND('Mapa final'!$J$35="Muy Baja",'Mapa final'!$N$35="Catastrófico"),CONCATENATE("R",'Mapa final'!$A$35),"")</f>
        <v/>
      </c>
      <c r="AK40" s="100"/>
      <c r="AL40" s="101" t="str">
        <f aca="false">IF(AND('Mapa final'!$J$41="Muy Baja",'Mapa final'!$N$41="Catastrófico"),CONCATENATE("R",'Mapa final'!$A$41),"")</f>
        <v/>
      </c>
      <c r="AM40" s="10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customFormat="false" ht="14.4" hidden="false" customHeight="false" outlineLevel="0" collapsed="false">
      <c r="A41" s="1"/>
      <c r="B41" s="87"/>
      <c r="C41" s="87"/>
      <c r="D41" s="87"/>
      <c r="E41" s="88"/>
      <c r="F41" s="88"/>
      <c r="G41" s="88"/>
      <c r="H41" s="88"/>
      <c r="I41" s="88"/>
      <c r="J41" s="124"/>
      <c r="K41" s="124"/>
      <c r="L41" s="125"/>
      <c r="M41" s="125"/>
      <c r="N41" s="126"/>
      <c r="O41" s="126"/>
      <c r="P41" s="124"/>
      <c r="Q41" s="124"/>
      <c r="R41" s="125"/>
      <c r="S41" s="125"/>
      <c r="T41" s="126"/>
      <c r="U41" s="126"/>
      <c r="V41" s="110"/>
      <c r="W41" s="110"/>
      <c r="X41" s="111"/>
      <c r="Y41" s="111"/>
      <c r="Z41" s="112"/>
      <c r="AA41" s="112"/>
      <c r="AB41" s="96"/>
      <c r="AC41" s="96"/>
      <c r="AD41" s="97"/>
      <c r="AE41" s="97"/>
      <c r="AF41" s="98"/>
      <c r="AG41" s="98"/>
      <c r="AH41" s="99"/>
      <c r="AI41" s="99"/>
      <c r="AJ41" s="100"/>
      <c r="AK41" s="100"/>
      <c r="AL41" s="101"/>
      <c r="AM41" s="10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customFormat="false" ht="14.4" hidden="false" customHeight="false" outlineLevel="0" collapsed="false">
      <c r="A42" s="1"/>
      <c r="B42" s="87"/>
      <c r="C42" s="87"/>
      <c r="D42" s="87"/>
      <c r="E42" s="88"/>
      <c r="F42" s="88"/>
      <c r="G42" s="88"/>
      <c r="H42" s="88"/>
      <c r="I42" s="88"/>
      <c r="J42" s="124" t="str">
        <f aca="false">IF(AND('Mapa final'!$J$47="Muy Baja",'Mapa final'!$N$47="Leve"),CONCATENATE("R",'Mapa final'!$A$47),"")</f>
        <v/>
      </c>
      <c r="K42" s="124"/>
      <c r="L42" s="125" t="str">
        <f aca="false">IF(AND('Mapa final'!$J$53="Muy Baja",'Mapa final'!$N$53="Leve"),CONCATENATE("R",'Mapa final'!$A$53),"")</f>
        <v/>
      </c>
      <c r="M42" s="125"/>
      <c r="N42" s="126" t="str">
        <f aca="false">IF(AND('Mapa final'!$J$59="Muy Baja",'Mapa final'!$N$59="Leve"),CONCATENATE("R",'Mapa final'!$A$59),"")</f>
        <v/>
      </c>
      <c r="O42" s="126"/>
      <c r="P42" s="124" t="str">
        <f aca="false">IF(AND('Mapa final'!$J$47="Muy Baja",'Mapa final'!$N$47="Menor"),CONCATENATE("R",'Mapa final'!$A$47),"")</f>
        <v/>
      </c>
      <c r="Q42" s="124"/>
      <c r="R42" s="125" t="str">
        <f aca="false">IF(AND('Mapa final'!$J$53="Muy Baja",'Mapa final'!$N$53="Menor"),CONCATENATE("R",'Mapa final'!$A$53),"")</f>
        <v/>
      </c>
      <c r="S42" s="125"/>
      <c r="T42" s="126" t="str">
        <f aca="false">IF(AND('Mapa final'!$J$59="Muy Baja",'Mapa final'!$N$59="Menor"),CONCATENATE("R",'Mapa final'!$A$59),"")</f>
        <v/>
      </c>
      <c r="U42" s="126"/>
      <c r="V42" s="110" t="str">
        <f aca="false">IF(AND('Mapa final'!$J$47="Muy Baja",'Mapa final'!$N$47="Moderado"),CONCATENATE("R",'Mapa final'!$A$47),"")</f>
        <v/>
      </c>
      <c r="W42" s="110"/>
      <c r="X42" s="111" t="str">
        <f aca="false">IF(AND('Mapa final'!$J$53="Muy Baja",'Mapa final'!$N$53="Moderado"),CONCATENATE("R",'Mapa final'!$A$53),"")</f>
        <v/>
      </c>
      <c r="Y42" s="111"/>
      <c r="Z42" s="112" t="str">
        <f aca="false">IF(AND('Mapa final'!$J$59="Muy Baja",'Mapa final'!$N$59="Moderado"),CONCATENATE("R",'Mapa final'!$A$59),"")</f>
        <v/>
      </c>
      <c r="AA42" s="112"/>
      <c r="AB42" s="96" t="str">
        <f aca="false">IF(AND('Mapa final'!$J$47="Muy Baja",'Mapa final'!$N$47="Mayor"),CONCATENATE("R",'Mapa final'!$A$47),"")</f>
        <v/>
      </c>
      <c r="AC42" s="96"/>
      <c r="AD42" s="97" t="str">
        <f aca="false">IF(AND('Mapa final'!$J$53="Muy Baja",'Mapa final'!$N$53="Mayor"),CONCATENATE("R",'Mapa final'!$A$53),"")</f>
        <v/>
      </c>
      <c r="AE42" s="97"/>
      <c r="AF42" s="98" t="str">
        <f aca="false">IF(AND('Mapa final'!$J$59="Muy Baja",'Mapa final'!$N$59="Mayor"),CONCATENATE("R",'Mapa final'!$A$59),"")</f>
        <v/>
      </c>
      <c r="AG42" s="98"/>
      <c r="AH42" s="99" t="str">
        <f aca="false">IF(AND('Mapa final'!$J$47="Muy Baja",'Mapa final'!$N$47="Catastrófico"),CONCATENATE("R",'Mapa final'!$A$47),"")</f>
        <v/>
      </c>
      <c r="AI42" s="99"/>
      <c r="AJ42" s="100" t="str">
        <f aca="false">IF(AND('Mapa final'!$J$53="Muy Baja",'Mapa final'!$N$53="Catastrófico"),CONCATENATE("R",'Mapa final'!$A$53),"")</f>
        <v/>
      </c>
      <c r="AK42" s="100"/>
      <c r="AL42" s="101" t="str">
        <f aca="false">IF(AND('Mapa final'!$J$59="Muy Baja",'Mapa final'!$N$59="Catastrófico"),CONCATENATE("R",'Mapa final'!$A$59),"")</f>
        <v/>
      </c>
      <c r="AM42" s="10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customFormat="false" ht="14.4" hidden="false" customHeight="false" outlineLevel="0" collapsed="false">
      <c r="A43" s="1"/>
      <c r="B43" s="87"/>
      <c r="C43" s="87"/>
      <c r="D43" s="87"/>
      <c r="E43" s="88"/>
      <c r="F43" s="88"/>
      <c r="G43" s="88"/>
      <c r="H43" s="88"/>
      <c r="I43" s="88"/>
      <c r="J43" s="124"/>
      <c r="K43" s="124"/>
      <c r="L43" s="125"/>
      <c r="M43" s="125"/>
      <c r="N43" s="126"/>
      <c r="O43" s="126"/>
      <c r="P43" s="124"/>
      <c r="Q43" s="124"/>
      <c r="R43" s="125"/>
      <c r="S43" s="125"/>
      <c r="T43" s="126"/>
      <c r="U43" s="126"/>
      <c r="V43" s="110"/>
      <c r="W43" s="110"/>
      <c r="X43" s="111"/>
      <c r="Y43" s="111"/>
      <c r="Z43" s="112"/>
      <c r="AA43" s="112"/>
      <c r="AB43" s="96"/>
      <c r="AC43" s="96"/>
      <c r="AD43" s="97"/>
      <c r="AE43" s="97"/>
      <c r="AF43" s="98"/>
      <c r="AG43" s="98"/>
      <c r="AH43" s="99"/>
      <c r="AI43" s="99"/>
      <c r="AJ43" s="100"/>
      <c r="AK43" s="100"/>
      <c r="AL43" s="101"/>
      <c r="AM43" s="10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customFormat="false" ht="14.4" hidden="false" customHeight="false" outlineLevel="0" collapsed="false">
      <c r="A44" s="1"/>
      <c r="B44" s="87"/>
      <c r="C44" s="87"/>
      <c r="D44" s="87"/>
      <c r="E44" s="88"/>
      <c r="F44" s="88"/>
      <c r="G44" s="88"/>
      <c r="H44" s="88"/>
      <c r="I44" s="88"/>
      <c r="J44" s="127" t="str">
        <f aca="false">IF(AND('Mapa final'!$J$65="Muy Baja",'Mapa final'!$N$65="Leve"),CONCATENATE("R",'Mapa final'!$A$65),"")</f>
        <v/>
      </c>
      <c r="K44" s="127"/>
      <c r="L44" s="128" t="str">
        <f aca="false">IF(AND('Mapa final'!$J$71="Muy Baja",'Mapa final'!$N$71="Leve"),CONCATENATE("R",'Mapa final'!$A$71),"")</f>
        <v/>
      </c>
      <c r="M44" s="128"/>
      <c r="N44" s="129" t="str">
        <f aca="false">IF(AND('Mapa final'!$J$77="Muy Baja",'Mapa final'!$N$77="Leve"),CONCATENATE("R",'Mapa final'!$A$77),"")</f>
        <v/>
      </c>
      <c r="O44" s="129"/>
      <c r="P44" s="127" t="str">
        <f aca="false">IF(AND('Mapa final'!$J$65="Muy Baja",'Mapa final'!$N$65="Menor"),CONCATENATE("R",'Mapa final'!$A$65),"")</f>
        <v/>
      </c>
      <c r="Q44" s="127"/>
      <c r="R44" s="128" t="str">
        <f aca="false">IF(AND('Mapa final'!$J$71="Muy Baja",'Mapa final'!$N$71="Menor"),CONCATENATE("R",'Mapa final'!$A$71),"")</f>
        <v/>
      </c>
      <c r="S44" s="128"/>
      <c r="T44" s="129" t="str">
        <f aca="false">IF(AND('Mapa final'!$J$77="Muy Baja",'Mapa final'!$N$77="Menor"),CONCATENATE("R",'Mapa final'!$A$77),"")</f>
        <v/>
      </c>
      <c r="U44" s="129"/>
      <c r="V44" s="113" t="str">
        <f aca="false">IF(AND('Mapa final'!$J$65="Muy Baja",'Mapa final'!$N$65="Moderado"),CONCATENATE("R",'Mapa final'!$A$65),"")</f>
        <v/>
      </c>
      <c r="W44" s="113"/>
      <c r="X44" s="114" t="str">
        <f aca="false">IF(AND('Mapa final'!$J$71="Muy Baja",'Mapa final'!$N$71="Moderado"),CONCATENATE("R",'Mapa final'!$A$71),"")</f>
        <v/>
      </c>
      <c r="Y44" s="114"/>
      <c r="Z44" s="115" t="str">
        <f aca="false">IF(AND('Mapa final'!$J$77="Muy Baja",'Mapa final'!$N$77="Moderado"),CONCATENATE("R",'Mapa final'!$A$77),"")</f>
        <v/>
      </c>
      <c r="AA44" s="115"/>
      <c r="AB44" s="116" t="str">
        <f aca="false">IF(AND('Mapa final'!$J$65="Muy Baja",'Mapa final'!$N$65="Mayor"),CONCATENATE("R",'Mapa final'!$A$65),"")</f>
        <v/>
      </c>
      <c r="AC44" s="116"/>
      <c r="AD44" s="117" t="str">
        <f aca="false">IF(AND('Mapa final'!$J$71="Muy Baja",'Mapa final'!$N$71="Mayor"),CONCATENATE("R",'Mapa final'!$A$71),"")</f>
        <v/>
      </c>
      <c r="AE44" s="117"/>
      <c r="AF44" s="118" t="str">
        <f aca="false">IF(AND('Mapa final'!$J$77="Muy Baja",'Mapa final'!$N$77="Mayor"),CONCATENATE("R",'Mapa final'!$A$77),"")</f>
        <v/>
      </c>
      <c r="AG44" s="118"/>
      <c r="AH44" s="102" t="str">
        <f aca="false">IF(AND('Mapa final'!$J$65="Muy Baja",'Mapa final'!$N$65="Catastrófico"),CONCATENATE("R",'Mapa final'!$A$65),"")</f>
        <v/>
      </c>
      <c r="AI44" s="102"/>
      <c r="AJ44" s="103" t="str">
        <f aca="false">IF(AND('Mapa final'!$J$71="Muy Baja",'Mapa final'!$N$71="Catastrófico"),CONCATENATE("R",'Mapa final'!$A$71),"")</f>
        <v/>
      </c>
      <c r="AK44" s="103"/>
      <c r="AL44" s="104" t="str">
        <f aca="false">IF(AND('Mapa final'!$J$77="Muy Baja",'Mapa final'!$N$77="Catastrófico"),CONCATENATE("R",'Mapa final'!$A$77),"")</f>
        <v/>
      </c>
      <c r="AM44" s="104"/>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customFormat="false" ht="15" hidden="false" customHeight="false" outlineLevel="0" collapsed="false">
      <c r="A45" s="1"/>
      <c r="B45" s="87"/>
      <c r="C45" s="87"/>
      <c r="D45" s="87"/>
      <c r="E45" s="88"/>
      <c r="F45" s="88"/>
      <c r="G45" s="88"/>
      <c r="H45" s="88"/>
      <c r="I45" s="88"/>
      <c r="J45" s="127"/>
      <c r="K45" s="127"/>
      <c r="L45" s="128"/>
      <c r="M45" s="128"/>
      <c r="N45" s="129"/>
      <c r="O45" s="129"/>
      <c r="P45" s="127"/>
      <c r="Q45" s="127"/>
      <c r="R45" s="128"/>
      <c r="S45" s="128"/>
      <c r="T45" s="129"/>
      <c r="U45" s="129"/>
      <c r="V45" s="113"/>
      <c r="W45" s="113"/>
      <c r="X45" s="114"/>
      <c r="Y45" s="114"/>
      <c r="Z45" s="115"/>
      <c r="AA45" s="115"/>
      <c r="AB45" s="116"/>
      <c r="AC45" s="116"/>
      <c r="AD45" s="117"/>
      <c r="AE45" s="117"/>
      <c r="AF45" s="118"/>
      <c r="AG45" s="118"/>
      <c r="AH45" s="102"/>
      <c r="AI45" s="102"/>
      <c r="AJ45" s="103"/>
      <c r="AK45" s="103"/>
      <c r="AL45" s="104"/>
      <c r="AM45" s="104"/>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customFormat="false" ht="14.4" hidden="false" customHeight="true" outlineLevel="0" collapsed="false">
      <c r="A46" s="1"/>
      <c r="B46" s="1"/>
      <c r="C46" s="1"/>
      <c r="D46" s="1"/>
      <c r="E46" s="1"/>
      <c r="F46" s="1"/>
      <c r="G46" s="1"/>
      <c r="H46" s="1"/>
      <c r="I46" s="1"/>
      <c r="J46" s="88" t="s">
        <v>139</v>
      </c>
      <c r="K46" s="88"/>
      <c r="L46" s="88"/>
      <c r="M46" s="88"/>
      <c r="N46" s="88"/>
      <c r="O46" s="88"/>
      <c r="P46" s="88" t="s">
        <v>140</v>
      </c>
      <c r="Q46" s="88"/>
      <c r="R46" s="88"/>
      <c r="S46" s="88"/>
      <c r="T46" s="88"/>
      <c r="U46" s="88"/>
      <c r="V46" s="88" t="s">
        <v>141</v>
      </c>
      <c r="W46" s="88"/>
      <c r="X46" s="88"/>
      <c r="Y46" s="88"/>
      <c r="Z46" s="88"/>
      <c r="AA46" s="88"/>
      <c r="AB46" s="88" t="s">
        <v>142</v>
      </c>
      <c r="AC46" s="88"/>
      <c r="AD46" s="88"/>
      <c r="AE46" s="88"/>
      <c r="AF46" s="88"/>
      <c r="AG46" s="88"/>
      <c r="AH46" s="88" t="s">
        <v>143</v>
      </c>
      <c r="AI46" s="88"/>
      <c r="AJ46" s="88"/>
      <c r="AK46" s="88"/>
      <c r="AL46" s="88"/>
      <c r="AM46" s="88"/>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customFormat="false" ht="14.4" hidden="false" customHeight="false" outlineLevel="0" collapsed="false">
      <c r="A47" s="1"/>
      <c r="B47" s="1"/>
      <c r="C47" s="1"/>
      <c r="D47" s="1"/>
      <c r="E47" s="1"/>
      <c r="F47" s="1"/>
      <c r="G47" s="1"/>
      <c r="H47" s="1"/>
      <c r="I47" s="1"/>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customFormat="false" ht="14.4" hidden="false" customHeight="false" outlineLevel="0" collapsed="false">
      <c r="A48" s="1"/>
      <c r="B48" s="1"/>
      <c r="C48" s="1"/>
      <c r="D48" s="1"/>
      <c r="E48" s="1"/>
      <c r="F48" s="1"/>
      <c r="G48" s="1"/>
      <c r="H48" s="1"/>
      <c r="I48" s="1"/>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customFormat="false" ht="14.4" hidden="false" customHeight="false" outlineLevel="0" collapsed="false">
      <c r="A49" s="1"/>
      <c r="B49" s="1"/>
      <c r="C49" s="1"/>
      <c r="D49" s="1"/>
      <c r="E49" s="1"/>
      <c r="F49" s="1"/>
      <c r="G49" s="1"/>
      <c r="H49" s="1"/>
      <c r="I49" s="1"/>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customFormat="false" ht="14.4" hidden="false" customHeight="false" outlineLevel="0" collapsed="false">
      <c r="A50" s="1"/>
      <c r="B50" s="1"/>
      <c r="C50" s="1"/>
      <c r="D50" s="1"/>
      <c r="E50" s="1"/>
      <c r="F50" s="1"/>
      <c r="G50" s="1"/>
      <c r="H50" s="1"/>
      <c r="I50" s="1"/>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customFormat="false" ht="15" hidden="false" customHeight="false" outlineLevel="0" collapsed="false">
      <c r="A51" s="1"/>
      <c r="B51" s="1"/>
      <c r="C51" s="1"/>
      <c r="D51" s="1"/>
      <c r="E51" s="1"/>
      <c r="F51" s="1"/>
      <c r="G51" s="1"/>
      <c r="H51" s="1"/>
      <c r="I51" s="1"/>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customFormat="false" ht="14.4"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customFormat="false" ht="15" hidden="false" customHeight="true" outlineLevel="0" collapsed="false">
      <c r="A53" s="1"/>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customFormat="false" ht="15" hidden="false" customHeight="true" outlineLevel="0" collapsed="false">
      <c r="A54" s="1"/>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customFormat="false" ht="14.4"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customFormat="false" ht="14.4"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customFormat="false" ht="14.4"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customFormat="false" ht="14.4"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customFormat="false" ht="14.4"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customFormat="false" ht="14.4"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customFormat="false" ht="14.4"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customFormat="false" ht="14.4"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customFormat="false" ht="14.4"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customFormat="false" ht="14.4"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customFormat="false" ht="14.4"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customFormat="false" ht="14.4"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customFormat="false" ht="14.4"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customFormat="false" ht="14.4"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customFormat="false" ht="14.4"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customFormat="false" ht="14.4"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customFormat="false" ht="14.4"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customFormat="false" ht="14.4"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customFormat="false" ht="14.4"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customFormat="false" ht="14.4"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customFormat="false" ht="14.4"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customFormat="false" ht="14.4"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customFormat="false" ht="14.4"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customFormat="false" ht="14.4"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customFormat="false" ht="14.4"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row r="80" customFormat="false" ht="14.4"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row>
    <row r="81" customFormat="false" ht="14.4"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row>
    <row r="82" customFormat="false" ht="14.4"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row>
    <row r="83" customFormat="false" ht="14.4"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row>
    <row r="84" customFormat="false" ht="14.4"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row>
    <row r="85" customFormat="false" ht="14.4"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row>
    <row r="86" customFormat="false" ht="14.4"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row>
    <row r="87" customFormat="false" ht="14.4"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row>
    <row r="88" customFormat="false" ht="14.4"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customFormat="false" ht="14.4"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row r="90" customFormat="false" ht="14.4"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row>
    <row r="91" customFormat="false" ht="14.4"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row>
    <row r="92" customFormat="false" ht="14.4"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row>
    <row r="93" customFormat="false" ht="14.4"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row>
    <row r="94" customFormat="false" ht="14.4"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row>
    <row r="95" customFormat="false" ht="14.4"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row r="96" customFormat="false" ht="14.4"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row>
    <row r="97" customFormat="false" ht="14.4"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row>
    <row r="98" customFormat="false" ht="14.4"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row>
    <row r="99" customFormat="false" ht="14.4"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row>
    <row r="100" customFormat="false" ht="14.4"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row>
    <row r="101" customFormat="false" ht="14.4"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row>
    <row r="102" customFormat="false" ht="14.4"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row>
    <row r="103" customFormat="false" ht="14.4"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row>
    <row r="104" customFormat="false" ht="14.4"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row>
    <row r="105" customFormat="false" ht="14.4"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row>
    <row r="106" customFormat="false" ht="14.4"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row>
    <row r="107" customFormat="false" ht="14.4"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row>
    <row r="108" customFormat="false" ht="14.4"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row>
    <row r="109" customFormat="false" ht="14.4"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row>
    <row r="110" customFormat="false" ht="14.4"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row>
    <row r="111" customFormat="false" ht="14.4"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row>
    <row r="112" customFormat="false" ht="14.4"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row>
    <row r="113" customFormat="false" ht="14.4"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row>
    <row r="114" customFormat="false" ht="14.4"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row>
    <row r="115" customFormat="false" ht="14.4"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row>
    <row r="116" customFormat="false" ht="14.4"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row>
    <row r="117" customFormat="false" ht="14.4"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row>
    <row r="118" customFormat="false" ht="14.4"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row>
    <row r="119" customFormat="false" ht="14.4"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row>
    <row r="120" customFormat="false" ht="14.4"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row>
    <row r="121" customFormat="false" ht="14.4"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row>
    <row r="122" customFormat="false" ht="14.4" hidden="false" customHeight="false" outlineLevel="0" collapsed="false">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row>
    <row r="123" customFormat="false" ht="14.4" hidden="false" customHeight="false" outlineLevel="0" collapsed="false">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row>
    <row r="124" customFormat="false" ht="14.4" hidden="false" customHeight="false" outlineLevel="0" collapsed="false">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row>
    <row r="125" customFormat="false" ht="14.4" hidden="false" customHeight="false" outlineLevel="0" collapsed="false">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row>
    <row r="126" customFormat="false" ht="14.4" hidden="false" customHeight="false" outlineLevel="0" collapsed="false">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row>
    <row r="127" customFormat="false" ht="14.4" hidden="false" customHeight="false" outlineLevel="0" collapsed="false">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row>
    <row r="128" customFormat="false" ht="14.4" hidden="false" customHeight="false" outlineLevel="0" collapsed="false">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row>
    <row r="129" customFormat="false" ht="14.4" hidden="false" customHeight="false" outlineLevel="0" collapsed="false">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row>
    <row r="130" customFormat="false" ht="14.4" hidden="false" customHeight="false" outlineLevel="0" collapsed="false">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row>
    <row r="131" customFormat="false" ht="14.4" hidden="false" customHeight="false" outlineLevel="0" collapsed="false">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row>
    <row r="132" customFormat="false" ht="14.4" hidden="false" customHeight="false" outlineLevel="0" collapsed="false">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row>
    <row r="133" customFormat="false" ht="14.4" hidden="false" customHeight="false" outlineLevel="0" collapsed="false">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row>
    <row r="134" customFormat="false" ht="14.4" hidden="false" customHeight="false" outlineLevel="0" collapsed="false">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row>
    <row r="135" customFormat="false" ht="14.4" hidden="false" customHeight="false" outlineLevel="0" collapsed="false">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row>
    <row r="136" customFormat="false" ht="14.4" hidden="false" customHeight="false" outlineLevel="0" collapsed="false">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row>
    <row r="137" customFormat="false" ht="14.4" hidden="false" customHeight="false" outlineLevel="0" collapsed="false">
      <c r="B137" s="1"/>
      <c r="C137" s="1"/>
      <c r="D137" s="1"/>
      <c r="E137" s="1"/>
      <c r="F137" s="1"/>
      <c r="G137" s="1"/>
      <c r="H137" s="1"/>
      <c r="I137" s="1"/>
    </row>
    <row r="138" customFormat="false" ht="14.4" hidden="false" customHeight="false" outlineLevel="0" collapsed="false">
      <c r="B138" s="1"/>
      <c r="C138" s="1"/>
      <c r="D138" s="1"/>
      <c r="E138" s="1"/>
      <c r="F138" s="1"/>
      <c r="G138" s="1"/>
      <c r="H138" s="1"/>
      <c r="I138" s="1"/>
    </row>
    <row r="139" customFormat="false" ht="14.4" hidden="false" customHeight="false" outlineLevel="0" collapsed="false">
      <c r="B139" s="1"/>
      <c r="C139" s="1"/>
      <c r="D139" s="1"/>
      <c r="E139" s="1"/>
      <c r="F139" s="1"/>
      <c r="G139" s="1"/>
      <c r="H139" s="1"/>
      <c r="I139" s="1"/>
    </row>
    <row r="140" customFormat="false" ht="14.4" hidden="false" customHeight="false" outlineLevel="0" collapsed="false">
      <c r="B140" s="1"/>
      <c r="C140" s="1"/>
      <c r="D140" s="1"/>
      <c r="E140" s="1"/>
      <c r="F140" s="1"/>
      <c r="G140" s="1"/>
      <c r="H140" s="1"/>
      <c r="I140" s="1"/>
    </row>
  </sheetData>
  <sheetProtection algorithmName="SHA-512" hashValue="kpXlidzmWxbP3brn8k4eIEWxhYHkoNV8mMuhH1lPT/xypiCOesm15jiCfvbsOoPDCD8/umcOeC7isQqNzzQXVQ==" saltValue="e8t6+j8RQ+iPDyNDapgnxw==" spinCount="100000" sheet="true" objects="true" scenarios="true"/>
  <mergeCells count="317">
    <mergeCell ref="B2:I4"/>
    <mergeCell ref="J2:AM4"/>
    <mergeCell ref="B6:D45"/>
    <mergeCell ref="E6:I13"/>
    <mergeCell ref="J6:K7"/>
    <mergeCell ref="L6:M7"/>
    <mergeCell ref="N6:O7"/>
    <mergeCell ref="P6:Q7"/>
    <mergeCell ref="R6:S7"/>
    <mergeCell ref="T6:U7"/>
    <mergeCell ref="V6:W7"/>
    <mergeCell ref="X6:Y7"/>
    <mergeCell ref="Z6:AA7"/>
    <mergeCell ref="AB6:AC7"/>
    <mergeCell ref="AD6:AE7"/>
    <mergeCell ref="AF6:AG7"/>
    <mergeCell ref="AH6:AI7"/>
    <mergeCell ref="AJ6:AK7"/>
    <mergeCell ref="AL6:AM7"/>
    <mergeCell ref="AO6:AT13"/>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10:K11"/>
    <mergeCell ref="L10:M11"/>
    <mergeCell ref="N10:O11"/>
    <mergeCell ref="P10:Q11"/>
    <mergeCell ref="R10:S11"/>
    <mergeCell ref="T10:U11"/>
    <mergeCell ref="V10:W11"/>
    <mergeCell ref="X10:Y11"/>
    <mergeCell ref="Z10:AA11"/>
    <mergeCell ref="AB10:AC11"/>
    <mergeCell ref="AD10:AE11"/>
    <mergeCell ref="AF10:AG11"/>
    <mergeCell ref="AH10:AI11"/>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E14:I21"/>
    <mergeCell ref="J14:K15"/>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AO14:AT21"/>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8:K19"/>
    <mergeCell ref="L18:M19"/>
    <mergeCell ref="N18:O19"/>
    <mergeCell ref="P18:Q19"/>
    <mergeCell ref="R18:S19"/>
    <mergeCell ref="T18:U19"/>
    <mergeCell ref="V18:W19"/>
    <mergeCell ref="X18:Y19"/>
    <mergeCell ref="Z18:AA19"/>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E22:I29"/>
    <mergeCell ref="J22:K23"/>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AO22:AT29"/>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6:K27"/>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E30:I37"/>
    <mergeCell ref="J30:K31"/>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AO30:AT37"/>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4:K35"/>
    <mergeCell ref="L34:M35"/>
    <mergeCell ref="N34:O35"/>
    <mergeCell ref="P34:Q35"/>
    <mergeCell ref="R34:S35"/>
    <mergeCell ref="T34:U35"/>
    <mergeCell ref="V34:W35"/>
    <mergeCell ref="X34:Y35"/>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E38:I45"/>
    <mergeCell ref="J38:K39"/>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J40:K41"/>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J42:K43"/>
    <mergeCell ref="L42:M43"/>
    <mergeCell ref="N42:O43"/>
    <mergeCell ref="P42:Q43"/>
    <mergeCell ref="R42:S43"/>
    <mergeCell ref="T42:U43"/>
    <mergeCell ref="V42:W43"/>
    <mergeCell ref="X42:Y43"/>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 ref="AH44:AI45"/>
    <mergeCell ref="AJ44:AK45"/>
    <mergeCell ref="AL44:AM45"/>
    <mergeCell ref="J46:O51"/>
    <mergeCell ref="P46:U51"/>
    <mergeCell ref="V46:AA51"/>
    <mergeCell ref="AB46:AG51"/>
    <mergeCell ref="AH46:AM51"/>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M248"/>
  <sheetViews>
    <sheetView showFormulas="false" showGridLines="true" showRowColHeaders="true" showZeros="true" rightToLeft="false" tabSelected="false" showOutlineSymbols="true" defaultGridColor="true" view="normal" topLeftCell="A39" colorId="64" zoomScale="50" zoomScaleNormal="50" zoomScalePageLayoutView="100" workbookViewId="0">
      <selection pane="topLeft" activeCell="B2" activeCellId="0" sqref="B2"/>
    </sheetView>
  </sheetViews>
  <sheetFormatPr defaultColWidth="10.6875" defaultRowHeight="14.4" zeroHeight="false" outlineLevelRow="0" outlineLevelCol="0"/>
  <cols>
    <col collapsed="false" customWidth="true" hidden="false" outlineLevel="0" max="18" min="2" style="0" width="5.66"/>
    <col collapsed="false" customWidth="true" hidden="false" outlineLevel="0" max="19" min="19" style="0" width="8.44"/>
    <col collapsed="false" customWidth="true" hidden="false" outlineLevel="0" max="23" min="20" style="0" width="5.66"/>
    <col collapsed="false" customWidth="true" hidden="false" outlineLevel="0" max="24" min="24" style="0" width="8.44"/>
    <col collapsed="false" customWidth="true" hidden="false" outlineLevel="0" max="26" min="25" style="0" width="5.66"/>
    <col collapsed="false" customWidth="true" hidden="false" outlineLevel="0" max="28" min="28" style="0" width="5.66"/>
    <col collapsed="false" customWidth="true" hidden="false" outlineLevel="0" max="29" min="29" style="0" width="7.44"/>
    <col collapsed="false" customWidth="true" hidden="false" outlineLevel="0" max="33" min="30" style="0" width="5.66"/>
    <col collapsed="false" customWidth="true" hidden="false" outlineLevel="0" max="34" min="34" style="0" width="8.44"/>
    <col collapsed="false" customWidth="true" hidden="false" outlineLevel="0" max="39" min="35" style="0" width="5.66"/>
    <col collapsed="false" customWidth="true" hidden="false" outlineLevel="0" max="46" min="41" style="0" width="5.66"/>
  </cols>
  <sheetData>
    <row r="1" customFormat="false" ht="14.4"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customFormat="false" ht="18" hidden="false" customHeight="true" outlineLevel="0" collapsed="false">
      <c r="A2" s="1"/>
      <c r="B2" s="131" t="s">
        <v>144</v>
      </c>
      <c r="C2" s="131"/>
      <c r="D2" s="131"/>
      <c r="E2" s="131"/>
      <c r="F2" s="131"/>
      <c r="G2" s="131"/>
      <c r="H2" s="131"/>
      <c r="I2" s="131"/>
      <c r="J2" s="86" t="s">
        <v>19</v>
      </c>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customFormat="false" ht="18.75" hidden="false" customHeight="true" outlineLevel="0" collapsed="false">
      <c r="A3" s="1"/>
      <c r="B3" s="131"/>
      <c r="C3" s="131"/>
      <c r="D3" s="131"/>
      <c r="E3" s="131"/>
      <c r="F3" s="131"/>
      <c r="G3" s="131"/>
      <c r="H3" s="131"/>
      <c r="I3" s="131"/>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customFormat="false" ht="15" hidden="false" customHeight="true" outlineLevel="0" collapsed="false">
      <c r="A4" s="1"/>
      <c r="B4" s="131"/>
      <c r="C4" s="131"/>
      <c r="D4" s="131"/>
      <c r="E4" s="131"/>
      <c r="F4" s="131"/>
      <c r="G4" s="131"/>
      <c r="H4" s="131"/>
      <c r="I4" s="131"/>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customFormat="false" ht="15" hidden="false" customHeight="false" outlineLevel="0" collapsed="false">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customFormat="false" ht="15" hidden="false" customHeight="true" outlineLevel="0" collapsed="false">
      <c r="A6" s="1"/>
      <c r="B6" s="87" t="s">
        <v>129</v>
      </c>
      <c r="C6" s="87"/>
      <c r="D6" s="87"/>
      <c r="E6" s="132" t="s">
        <v>130</v>
      </c>
      <c r="F6" s="132"/>
      <c r="G6" s="132"/>
      <c r="H6" s="132"/>
      <c r="I6" s="132"/>
      <c r="J6" s="133" t="str">
        <f aca="false">IF(AND('Mapa final'!$AA$11="Muy Alta",'Mapa final'!$AC$11="Leve"),CONCATENATE("R1C",'Mapa final'!$Q$11),"")</f>
        <v/>
      </c>
      <c r="K6" s="134" t="str">
        <f aca="false">IF(AND('Mapa final'!$AA$12="Muy Alta",'Mapa final'!$AC$12="Leve"),CONCATENATE("R1C",'Mapa final'!$Q$12),"")</f>
        <v/>
      </c>
      <c r="L6" s="134" t="str">
        <f aca="false">IF(AND('Mapa final'!$AA$13="Muy Alta",'Mapa final'!$AC$13="Leve"),CONCATENATE("R1C",'Mapa final'!$Q$13),"")</f>
        <v/>
      </c>
      <c r="M6" s="134" t="str">
        <f aca="false">IF(AND('Mapa final'!$AA$14="Muy Alta",'Mapa final'!$AC$14="Leve"),CONCATENATE("R1C",'Mapa final'!$Q$14),"")</f>
        <v/>
      </c>
      <c r="N6" s="134" t="str">
        <f aca="false">IF(AND('Mapa final'!$AA$15="Muy Alta",'Mapa final'!$AC$15="Leve"),CONCATENATE("R1C",'Mapa final'!$Q$15),"")</f>
        <v/>
      </c>
      <c r="O6" s="135" t="str">
        <f aca="false">IF(AND('Mapa final'!$AA$16="Muy Alta",'Mapa final'!$AC$16="Leve"),CONCATENATE("R1C",'Mapa final'!$Q$16),"")</f>
        <v/>
      </c>
      <c r="P6" s="133" t="str">
        <f aca="false">IF(AND('Mapa final'!$AA$11="Muy Alta",'Mapa final'!$AC$11="Menor"),CONCATENATE("R1C",'Mapa final'!$Q$11),"")</f>
        <v/>
      </c>
      <c r="Q6" s="134" t="str">
        <f aca="false">IF(AND('Mapa final'!$AA$12="Muy Alta",'Mapa final'!$AC$12="Menor"),CONCATENATE("R1C",'Mapa final'!$Q$12),"")</f>
        <v/>
      </c>
      <c r="R6" s="134" t="str">
        <f aca="false">IF(AND('Mapa final'!$AA$13="Muy Alta",'Mapa final'!$AC$13="Menor"),CONCATENATE("R1C",'Mapa final'!$Q$13),"")</f>
        <v/>
      </c>
      <c r="S6" s="134" t="str">
        <f aca="false">IF(AND('Mapa final'!$AA$14="Muy Alta",'Mapa final'!$AC$14="Menor"),CONCATENATE("R1C",'Mapa final'!$Q$14),"")</f>
        <v/>
      </c>
      <c r="T6" s="134" t="str">
        <f aca="false">IF(AND('Mapa final'!$AA$15="Muy Alta",'Mapa final'!$AC$15="Menor"),CONCATENATE("R1C",'Mapa final'!$Q$15),"")</f>
        <v/>
      </c>
      <c r="U6" s="135" t="str">
        <f aca="false">IF(AND('Mapa final'!$AA$16="Muy Alta",'Mapa final'!$AC$16="Menor"),CONCATENATE("R1C",'Mapa final'!$Q$16),"")</f>
        <v/>
      </c>
      <c r="V6" s="133" t="str">
        <f aca="false">IF(AND('Mapa final'!$AA$11="Muy Alta",'Mapa final'!$AC$11="Moderado"),CONCATENATE("R1C",'Mapa final'!$Q$11),"")</f>
        <v/>
      </c>
      <c r="W6" s="134" t="str">
        <f aca="false">IF(AND('Mapa final'!$AA$12="Muy Alta",'Mapa final'!$AC$12="Moderado"),CONCATENATE("R1C",'Mapa final'!$Q$12),"")</f>
        <v/>
      </c>
      <c r="X6" s="134" t="str">
        <f aca="false">IF(AND('Mapa final'!$AA$13="Muy Alta",'Mapa final'!$AC$13="Moderado"),CONCATENATE("R1C",'Mapa final'!$Q$13),"")</f>
        <v/>
      </c>
      <c r="Y6" s="134" t="str">
        <f aca="false">IF(AND('Mapa final'!$AA$14="Muy Alta",'Mapa final'!$AC$14="Moderado"),CONCATENATE("R1C",'Mapa final'!$Q$14),"")</f>
        <v/>
      </c>
      <c r="Z6" s="134" t="str">
        <f aca="false">IF(AND('Mapa final'!$AA$15="Muy Alta",'Mapa final'!$AC$15="Moderado"),CONCATENATE("R1C",'Mapa final'!$Q$15),"")</f>
        <v/>
      </c>
      <c r="AA6" s="135" t="str">
        <f aca="false">IF(AND('Mapa final'!$AA$16="Muy Alta",'Mapa final'!$AC$16="Moderado"),CONCATENATE("R1C",'Mapa final'!$Q$16),"")</f>
        <v/>
      </c>
      <c r="AB6" s="133" t="str">
        <f aca="false">IF(AND('Mapa final'!$AA$11="Muy Alta",'Mapa final'!$AC$11="Mayor"),CONCATENATE("R1C",'Mapa final'!$Q$11),"")</f>
        <v/>
      </c>
      <c r="AC6" s="134" t="str">
        <f aca="false">IF(AND('Mapa final'!$AA$12="Muy Alta",'Mapa final'!$AC$12="Mayor"),CONCATENATE("R1C",'Mapa final'!$Q$12),"")</f>
        <v/>
      </c>
      <c r="AD6" s="134" t="str">
        <f aca="false">IF(AND('Mapa final'!$AA$13="Muy Alta",'Mapa final'!$AC$13="Mayor"),CONCATENATE("R1C",'Mapa final'!$Q$13),"")</f>
        <v/>
      </c>
      <c r="AE6" s="134" t="str">
        <f aca="false">IF(AND('Mapa final'!$AA$14="Muy Alta",'Mapa final'!$AC$14="Mayor"),CONCATENATE("R1C",'Mapa final'!$Q$14),"")</f>
        <v/>
      </c>
      <c r="AF6" s="134" t="str">
        <f aca="false">IF(AND('Mapa final'!$AA$15="Muy Alta",'Mapa final'!$AC$15="Mayor"),CONCATENATE("R1C",'Mapa final'!$Q$15),"")</f>
        <v/>
      </c>
      <c r="AG6" s="135" t="str">
        <f aca="false">IF(AND('Mapa final'!$AA$16="Muy Alta",'Mapa final'!$AC$16="Mayor"),CONCATENATE("R1C",'Mapa final'!$Q$16),"")</f>
        <v/>
      </c>
      <c r="AH6" s="136" t="str">
        <f aca="false">IF(AND('Mapa final'!$AA$11="Muy Alta",'Mapa final'!$AC$11="Catastrófico"),CONCATENATE("R1C",'Mapa final'!$Q$11),"")</f>
        <v/>
      </c>
      <c r="AI6" s="137" t="str">
        <f aca="false">IF(AND('Mapa final'!$AA$12="Muy Alta",'Mapa final'!$AC$12="Catastrófico"),CONCATENATE("R1C",'Mapa final'!$Q$12),"")</f>
        <v/>
      </c>
      <c r="AJ6" s="137" t="str">
        <f aca="false">IF(AND('Mapa final'!$AA$13="Muy Alta",'Mapa final'!$AC$13="Catastrófico"),CONCATENATE("R1C",'Mapa final'!$Q$13),"")</f>
        <v/>
      </c>
      <c r="AK6" s="137" t="str">
        <f aca="false">IF(AND('Mapa final'!$AA$14="Muy Alta",'Mapa final'!$AC$14="Catastrófico"),CONCATENATE("R1C",'Mapa final'!$Q$14),"")</f>
        <v/>
      </c>
      <c r="AL6" s="137" t="str">
        <f aca="false">IF(AND('Mapa final'!$AA$15="Muy Alta",'Mapa final'!$AC$15="Catastrófico"),CONCATENATE("R1C",'Mapa final'!$Q$15),"")</f>
        <v/>
      </c>
      <c r="AM6" s="138" t="str">
        <f aca="false">IF(AND('Mapa final'!$AA$16="Muy Alta",'Mapa final'!$AC$16="Catastrófico"),CONCATENATE("R1C",'Mapa final'!$Q$16),"")</f>
        <v/>
      </c>
      <c r="AN6" s="1"/>
      <c r="AO6" s="139" t="s">
        <v>131</v>
      </c>
      <c r="AP6" s="139"/>
      <c r="AQ6" s="139"/>
      <c r="AR6" s="139"/>
      <c r="AS6" s="139"/>
      <c r="AT6" s="139"/>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customFormat="false" ht="15" hidden="false" customHeight="true" outlineLevel="0" collapsed="false">
      <c r="A7" s="1"/>
      <c r="B7" s="87"/>
      <c r="C7" s="87"/>
      <c r="D7" s="87"/>
      <c r="E7" s="132"/>
      <c r="F7" s="132"/>
      <c r="G7" s="132"/>
      <c r="H7" s="132"/>
      <c r="I7" s="132"/>
      <c r="J7" s="140" t="str">
        <f aca="false">IF(AND('Mapa final'!$AA$17="Muy Alta",'Mapa final'!$AC$17="Leve"),CONCATENATE("R2C",'Mapa final'!$Q$17),"")</f>
        <v/>
      </c>
      <c r="K7" s="141" t="str">
        <f aca="false">IF(AND('Mapa final'!$AA$18="Muy Alta",'Mapa final'!$AC$18="Leve"),CONCATENATE("R2C",'Mapa final'!$Q$18),"")</f>
        <v/>
      </c>
      <c r="L7" s="141" t="str">
        <f aca="false">IF(AND('Mapa final'!$AA$19="Muy Alta",'Mapa final'!$AC$19="Leve"),CONCATENATE("R2C",'Mapa final'!$Q$19),"")</f>
        <v/>
      </c>
      <c r="M7" s="141" t="str">
        <f aca="false">IF(AND('Mapa final'!$AA$20="Muy Alta",'Mapa final'!$AC$20="Leve"),CONCATENATE("R2C",'Mapa final'!$Q$20),"")</f>
        <v/>
      </c>
      <c r="N7" s="141" t="str">
        <f aca="false">IF(AND('Mapa final'!$AA$21="Muy Alta",'Mapa final'!$AC$21="Leve"),CONCATENATE("R2C",'Mapa final'!$Q$21),"")</f>
        <v/>
      </c>
      <c r="O7" s="142" t="str">
        <f aca="false">IF(AND('Mapa final'!$AA$22="Muy Alta",'Mapa final'!$AC$22="Leve"),CONCATENATE("R2C",'Mapa final'!$Q$22),"")</f>
        <v/>
      </c>
      <c r="P7" s="140" t="str">
        <f aca="false">IF(AND('Mapa final'!$AA$17="Muy Alta",'Mapa final'!$AC$17="Menor"),CONCATENATE("R2C",'Mapa final'!$Q$17),"")</f>
        <v/>
      </c>
      <c r="Q7" s="141" t="str">
        <f aca="false">IF(AND('Mapa final'!$AA$18="Muy Alta",'Mapa final'!$AC$18="Menor"),CONCATENATE("R2C",'Mapa final'!$Q$18),"")</f>
        <v/>
      </c>
      <c r="R7" s="141" t="str">
        <f aca="false">IF(AND('Mapa final'!$AA$19="Muy Alta",'Mapa final'!$AC$19="Menor"),CONCATENATE("R2C",'Mapa final'!$Q$19),"")</f>
        <v/>
      </c>
      <c r="S7" s="141" t="str">
        <f aca="false">IF(AND('Mapa final'!$AA$20="Muy Alta",'Mapa final'!$AC$20="Menor"),CONCATENATE("R2C",'Mapa final'!$Q$20),"")</f>
        <v/>
      </c>
      <c r="T7" s="141" t="str">
        <f aca="false">IF(AND('Mapa final'!$AA$21="Muy Alta",'Mapa final'!$AC$21="Menor"),CONCATENATE("R2C",'Mapa final'!$Q$21),"")</f>
        <v/>
      </c>
      <c r="U7" s="142" t="str">
        <f aca="false">IF(AND('Mapa final'!$AA$22="Muy Alta",'Mapa final'!$AC$22="Menor"),CONCATENATE("R2C",'Mapa final'!$Q$22),"")</f>
        <v/>
      </c>
      <c r="V7" s="140" t="str">
        <f aca="false">IF(AND('Mapa final'!$AA$17="Muy Alta",'Mapa final'!$AC$17="Moderado"),CONCATENATE("R2C",'Mapa final'!$Q$17),"")</f>
        <v/>
      </c>
      <c r="W7" s="141" t="str">
        <f aca="false">IF(AND('Mapa final'!$AA$18="Muy Alta",'Mapa final'!$AC$18="Moderado"),CONCATENATE("R2C",'Mapa final'!$Q$18),"")</f>
        <v/>
      </c>
      <c r="X7" s="141" t="str">
        <f aca="false">IF(AND('Mapa final'!$AA$19="Muy Alta",'Mapa final'!$AC$19="Moderado"),CONCATENATE("R2C",'Mapa final'!$Q$19),"")</f>
        <v/>
      </c>
      <c r="Y7" s="141" t="str">
        <f aca="false">IF(AND('Mapa final'!$AA$20="Muy Alta",'Mapa final'!$AC$20="Moderado"),CONCATENATE("R2C",'Mapa final'!$Q$20),"")</f>
        <v/>
      </c>
      <c r="Z7" s="141" t="str">
        <f aca="false">IF(AND('Mapa final'!$AA$21="Muy Alta",'Mapa final'!$AC$21="Moderado"),CONCATENATE("R2C",'Mapa final'!$Q$21),"")</f>
        <v/>
      </c>
      <c r="AA7" s="142" t="str">
        <f aca="false">IF(AND('Mapa final'!$AA$22="Muy Alta",'Mapa final'!$AC$22="Moderado"),CONCATENATE("R2C",'Mapa final'!$Q$22),"")</f>
        <v/>
      </c>
      <c r="AB7" s="140" t="str">
        <f aca="false">IF(AND('Mapa final'!$AA$17="Muy Alta",'Mapa final'!$AC$17="Mayor"),CONCATENATE("R2C",'Mapa final'!$Q$17),"")</f>
        <v/>
      </c>
      <c r="AC7" s="141" t="str">
        <f aca="false">IF(AND('Mapa final'!$AA$18="Muy Alta",'Mapa final'!$AC$18="Mayor"),CONCATENATE("R2C",'Mapa final'!$Q$18),"")</f>
        <v/>
      </c>
      <c r="AD7" s="141" t="str">
        <f aca="false">IF(AND('Mapa final'!$AA$19="Muy Alta",'Mapa final'!$AC$19="Mayor"),CONCATENATE("R2C",'Mapa final'!$Q$19),"")</f>
        <v/>
      </c>
      <c r="AE7" s="141" t="str">
        <f aca="false">IF(AND('Mapa final'!$AA$20="Muy Alta",'Mapa final'!$AC$20="Mayor"),CONCATENATE("R2C",'Mapa final'!$Q$20),"")</f>
        <v/>
      </c>
      <c r="AF7" s="141" t="str">
        <f aca="false">IF(AND('Mapa final'!$AA$21="Muy Alta",'Mapa final'!$AC$21="Mayor"),CONCATENATE("R2C",'Mapa final'!$Q$21),"")</f>
        <v/>
      </c>
      <c r="AG7" s="142" t="str">
        <f aca="false">IF(AND('Mapa final'!$AA$22="Muy Alta",'Mapa final'!$AC$22="Mayor"),CONCATENATE("R2C",'Mapa final'!$Q$22),"")</f>
        <v/>
      </c>
      <c r="AH7" s="143" t="str">
        <f aca="false">IF(AND('Mapa final'!$AA$17="Muy Alta",'Mapa final'!$AC$17="Catastrófico"),CONCATENATE("R2C",'Mapa final'!$Q$17),"")</f>
        <v/>
      </c>
      <c r="AI7" s="144" t="str">
        <f aca="false">IF(AND('Mapa final'!$AA$18="Muy Alta",'Mapa final'!$AC$18="Catastrófico"),CONCATENATE("R2C",'Mapa final'!$Q$18),"")</f>
        <v/>
      </c>
      <c r="AJ7" s="144" t="str">
        <f aca="false">IF(AND('Mapa final'!$AA$19="Muy Alta",'Mapa final'!$AC$19="Catastrófico"),CONCATENATE("R2C",'Mapa final'!$Q$19),"")</f>
        <v/>
      </c>
      <c r="AK7" s="144" t="str">
        <f aca="false">IF(AND('Mapa final'!$AA$20="Muy Alta",'Mapa final'!$AC$20="Catastrófico"),CONCATENATE("R2C",'Mapa final'!$Q$20),"")</f>
        <v/>
      </c>
      <c r="AL7" s="144" t="str">
        <f aca="false">IF(AND('Mapa final'!$AA$21="Muy Alta",'Mapa final'!$AC$21="Catastrófico"),CONCATENATE("R2C",'Mapa final'!$Q$21),"")</f>
        <v/>
      </c>
      <c r="AM7" s="145" t="str">
        <f aca="false">IF(AND('Mapa final'!$AA$22="Muy Alta",'Mapa final'!$AC$22="Catastrófico"),CONCATENATE("R2C",'Mapa final'!$Q$22),"")</f>
        <v/>
      </c>
      <c r="AN7" s="1"/>
      <c r="AO7" s="139"/>
      <c r="AP7" s="139"/>
      <c r="AQ7" s="139"/>
      <c r="AR7" s="139"/>
      <c r="AS7" s="139"/>
      <c r="AT7" s="139"/>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customFormat="false" ht="15" hidden="false" customHeight="true" outlineLevel="0" collapsed="false">
      <c r="A8" s="1"/>
      <c r="B8" s="87"/>
      <c r="C8" s="87"/>
      <c r="D8" s="87"/>
      <c r="E8" s="132"/>
      <c r="F8" s="132"/>
      <c r="G8" s="132"/>
      <c r="H8" s="132"/>
      <c r="I8" s="132"/>
      <c r="J8" s="140" t="str">
        <f aca="false">IF(AND('Mapa final'!$AA$23="Muy Alta",'Mapa final'!$AC$23="Leve"),CONCATENATE("R3C",'Mapa final'!$Q$23),"")</f>
        <v/>
      </c>
      <c r="K8" s="141" t="str">
        <f aca="false">IF(AND('Mapa final'!$AA$24="Muy Alta",'Mapa final'!$AC$24="Leve"),CONCATENATE("R3C",'Mapa final'!$Q$24),"")</f>
        <v/>
      </c>
      <c r="L8" s="141" t="str">
        <f aca="false">IF(AND('Mapa final'!$AA$25="Muy Alta",'Mapa final'!$AC$25="Leve"),CONCATENATE("R3C",'Mapa final'!$Q$25),"")</f>
        <v/>
      </c>
      <c r="M8" s="141" t="str">
        <f aca="false">IF(AND('Mapa final'!$AA$26="Muy Alta",'Mapa final'!$AC$26="Leve"),CONCATENATE("R3C",'Mapa final'!$Q$26),"")</f>
        <v/>
      </c>
      <c r="N8" s="141" t="str">
        <f aca="false">IF(AND('Mapa final'!$AA$27="Muy Alta",'Mapa final'!$AC$27="Leve"),CONCATENATE("R3C",'Mapa final'!$Q$27),"")</f>
        <v/>
      </c>
      <c r="O8" s="142" t="str">
        <f aca="false">IF(AND('Mapa final'!$AA$28="Muy Alta",'Mapa final'!$AC$28="Leve"),CONCATENATE("R3C",'Mapa final'!$Q$28),"")</f>
        <v/>
      </c>
      <c r="P8" s="140" t="str">
        <f aca="false">IF(AND('Mapa final'!$AA$23="Muy Alta",'Mapa final'!$AC$23="Menor"),CONCATENATE("R3C",'Mapa final'!$Q$23),"")</f>
        <v/>
      </c>
      <c r="Q8" s="141" t="str">
        <f aca="false">IF(AND('Mapa final'!$AA$24="Muy Alta",'Mapa final'!$AC$24="Menor"),CONCATENATE("R3C",'Mapa final'!$Q$24),"")</f>
        <v/>
      </c>
      <c r="R8" s="141" t="str">
        <f aca="false">IF(AND('Mapa final'!$AA$25="Muy Alta",'Mapa final'!$AC$25="Menor"),CONCATENATE("R3C",'Mapa final'!$Q$25),"")</f>
        <v/>
      </c>
      <c r="S8" s="141" t="str">
        <f aca="false">IF(AND('Mapa final'!$AA$26="Muy Alta",'Mapa final'!$AC$26="Menor"),CONCATENATE("R3C",'Mapa final'!$Q$26),"")</f>
        <v/>
      </c>
      <c r="T8" s="141" t="str">
        <f aca="false">IF(AND('Mapa final'!$AA$27="Muy Alta",'Mapa final'!$AC$27="Menor"),CONCATENATE("R3C",'Mapa final'!$Q$27),"")</f>
        <v/>
      </c>
      <c r="U8" s="142" t="str">
        <f aca="false">IF(AND('Mapa final'!$AA$28="Muy Alta",'Mapa final'!$AC$28="Menor"),CONCATENATE("R3C",'Mapa final'!$Q$28),"")</f>
        <v/>
      </c>
      <c r="V8" s="140" t="str">
        <f aca="false">IF(AND('Mapa final'!$AA$23="Muy Alta",'Mapa final'!$AC$23="Moderado"),CONCATENATE("R3C",'Mapa final'!$Q$23),"")</f>
        <v/>
      </c>
      <c r="W8" s="141" t="str">
        <f aca="false">IF(AND('Mapa final'!$AA$24="Muy Alta",'Mapa final'!$AC$24="Moderado"),CONCATENATE("R3C",'Mapa final'!$Q$24),"")</f>
        <v/>
      </c>
      <c r="X8" s="141" t="str">
        <f aca="false">IF(AND('Mapa final'!$AA$25="Muy Alta",'Mapa final'!$AC$25="Moderado"),CONCATENATE("R3C",'Mapa final'!$Q$25),"")</f>
        <v/>
      </c>
      <c r="Y8" s="141" t="str">
        <f aca="false">IF(AND('Mapa final'!$AA$26="Muy Alta",'Mapa final'!$AC$26="Moderado"),CONCATENATE("R3C",'Mapa final'!$Q$26),"")</f>
        <v/>
      </c>
      <c r="Z8" s="141" t="str">
        <f aca="false">IF(AND('Mapa final'!$AA$27="Muy Alta",'Mapa final'!$AC$27="Moderado"),CONCATENATE("R3C",'Mapa final'!$Q$27),"")</f>
        <v/>
      </c>
      <c r="AA8" s="142" t="str">
        <f aca="false">IF(AND('Mapa final'!$AA$28="Muy Alta",'Mapa final'!$AC$28="Moderado"),CONCATENATE("R3C",'Mapa final'!$Q$28),"")</f>
        <v/>
      </c>
      <c r="AB8" s="140" t="str">
        <f aca="false">IF(AND('Mapa final'!$AA$23="Muy Alta",'Mapa final'!$AC$23="Mayor"),CONCATENATE("R3C",'Mapa final'!$Q$23),"")</f>
        <v/>
      </c>
      <c r="AC8" s="141" t="str">
        <f aca="false">IF(AND('Mapa final'!$AA$24="Muy Alta",'Mapa final'!$AC$24="Mayor"),CONCATENATE("R3C",'Mapa final'!$Q$24),"")</f>
        <v/>
      </c>
      <c r="AD8" s="141" t="str">
        <f aca="false">IF(AND('Mapa final'!$AA$25="Muy Alta",'Mapa final'!$AC$25="Mayor"),CONCATENATE("R3C",'Mapa final'!$Q$25),"")</f>
        <v/>
      </c>
      <c r="AE8" s="141" t="str">
        <f aca="false">IF(AND('Mapa final'!$AA$26="Muy Alta",'Mapa final'!$AC$26="Mayor"),CONCATENATE("R3C",'Mapa final'!$Q$26),"")</f>
        <v/>
      </c>
      <c r="AF8" s="141" t="str">
        <f aca="false">IF(AND('Mapa final'!$AA$27="Muy Alta",'Mapa final'!$AC$27="Mayor"),CONCATENATE("R3C",'Mapa final'!$Q$27),"")</f>
        <v/>
      </c>
      <c r="AG8" s="142" t="str">
        <f aca="false">IF(AND('Mapa final'!$AA$28="Muy Alta",'Mapa final'!$AC$28="Mayor"),CONCATENATE("R3C",'Mapa final'!$Q$28),"")</f>
        <v/>
      </c>
      <c r="AH8" s="143" t="str">
        <f aca="false">IF(AND('Mapa final'!$AA$23="Muy Alta",'Mapa final'!$AC$23="Catastrófico"),CONCATENATE("R3C",'Mapa final'!$Q$23),"")</f>
        <v/>
      </c>
      <c r="AI8" s="144" t="str">
        <f aca="false">IF(AND('Mapa final'!$AA$24="Muy Alta",'Mapa final'!$AC$24="Catastrófico"),CONCATENATE("R3C",'Mapa final'!$Q$24),"")</f>
        <v/>
      </c>
      <c r="AJ8" s="144" t="str">
        <f aca="false">IF(AND('Mapa final'!$AA$25="Muy Alta",'Mapa final'!$AC$25="Catastrófico"),CONCATENATE("R3C",'Mapa final'!$Q$25),"")</f>
        <v/>
      </c>
      <c r="AK8" s="144" t="str">
        <f aca="false">IF(AND('Mapa final'!$AA$26="Muy Alta",'Mapa final'!$AC$26="Catastrófico"),CONCATENATE("R3C",'Mapa final'!$Q$26),"")</f>
        <v/>
      </c>
      <c r="AL8" s="144" t="str">
        <f aca="false">IF(AND('Mapa final'!$AA$27="Muy Alta",'Mapa final'!$AC$27="Catastrófico"),CONCATENATE("R3C",'Mapa final'!$Q$27),"")</f>
        <v/>
      </c>
      <c r="AM8" s="145" t="str">
        <f aca="false">IF(AND('Mapa final'!$AA$28="Muy Alta",'Mapa final'!$AC$28="Catastrófico"),CONCATENATE("R3C",'Mapa final'!$Q$28),"")</f>
        <v/>
      </c>
      <c r="AN8" s="1"/>
      <c r="AO8" s="139"/>
      <c r="AP8" s="139"/>
      <c r="AQ8" s="139"/>
      <c r="AR8" s="139"/>
      <c r="AS8" s="139"/>
      <c r="AT8" s="139"/>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customFormat="false" ht="15" hidden="false" customHeight="true" outlineLevel="0" collapsed="false">
      <c r="A9" s="1"/>
      <c r="B9" s="87"/>
      <c r="C9" s="87"/>
      <c r="D9" s="87"/>
      <c r="E9" s="132"/>
      <c r="F9" s="132"/>
      <c r="G9" s="132"/>
      <c r="H9" s="132"/>
      <c r="I9" s="132"/>
      <c r="J9" s="140" t="str">
        <f aca="false">IF(AND('Mapa final'!$AA$29="Muy Alta",'Mapa final'!$AC$29="Leve"),CONCATENATE("R4C",'Mapa final'!$Q$29),"")</f>
        <v/>
      </c>
      <c r="K9" s="141" t="str">
        <f aca="false">IF(AND('Mapa final'!$AA$30="Muy Alta",'Mapa final'!$AC$30="Leve"),CONCATENATE("R4C",'Mapa final'!$Q$30),"")</f>
        <v/>
      </c>
      <c r="L9" s="141" t="str">
        <f aca="false">IF(AND('Mapa final'!$AA$31="Muy Alta",'Mapa final'!$AC$31="Leve"),CONCATENATE("R4C",'Mapa final'!$Q$31),"")</f>
        <v/>
      </c>
      <c r="M9" s="141" t="str">
        <f aca="false">IF(AND('Mapa final'!$AA$32="Muy Alta",'Mapa final'!$AC$32="Leve"),CONCATENATE("R4C",'Mapa final'!$Q$32),"")</f>
        <v/>
      </c>
      <c r="N9" s="141" t="str">
        <f aca="false">IF(AND('Mapa final'!$AA$33="Muy Alta",'Mapa final'!$AC$33="Leve"),CONCATENATE("R4C",'Mapa final'!$Q$33),"")</f>
        <v/>
      </c>
      <c r="O9" s="142" t="str">
        <f aca="false">IF(AND('Mapa final'!$AA$34="Muy Alta",'Mapa final'!$AC$34="Leve"),CONCATENATE("R4C",'Mapa final'!$Q$34),"")</f>
        <v/>
      </c>
      <c r="P9" s="140" t="str">
        <f aca="false">IF(AND('Mapa final'!$AA$29="Muy Alta",'Mapa final'!$AC$29="Menor"),CONCATENATE("R4C",'Mapa final'!$Q$29),"")</f>
        <v/>
      </c>
      <c r="Q9" s="141" t="str">
        <f aca="false">IF(AND('Mapa final'!$AA$30="Muy Alta",'Mapa final'!$AC$30="Menor"),CONCATENATE("R4C",'Mapa final'!$Q$30),"")</f>
        <v/>
      </c>
      <c r="R9" s="141" t="str">
        <f aca="false">IF(AND('Mapa final'!$AA$31="Muy Alta",'Mapa final'!$AC$31="Menor"),CONCATENATE("R4C",'Mapa final'!$Q$31),"")</f>
        <v/>
      </c>
      <c r="S9" s="141" t="str">
        <f aca="false">IF(AND('Mapa final'!$AA$32="Muy Alta",'Mapa final'!$AC$32="Menor"),CONCATENATE("R4C",'Mapa final'!$Q$32),"")</f>
        <v/>
      </c>
      <c r="T9" s="141" t="str">
        <f aca="false">IF(AND('Mapa final'!$AA$33="Muy Alta",'Mapa final'!$AC$33="Menor"),CONCATENATE("R4C",'Mapa final'!$Q$33),"")</f>
        <v/>
      </c>
      <c r="U9" s="142" t="str">
        <f aca="false">IF(AND('Mapa final'!$AA$34="Muy Alta",'Mapa final'!$AC$34="Menor"),CONCATENATE("R4C",'Mapa final'!$Q$34),"")</f>
        <v/>
      </c>
      <c r="V9" s="140" t="str">
        <f aca="false">IF(AND('Mapa final'!$AA$29="Muy Alta",'Mapa final'!$AC$29="Moderado"),CONCATENATE("R4C",'Mapa final'!$Q$29),"")</f>
        <v/>
      </c>
      <c r="W9" s="141" t="str">
        <f aca="false">IF(AND('Mapa final'!$AA$30="Muy Alta",'Mapa final'!$AC$30="Moderado"),CONCATENATE("R4C",'Mapa final'!$Q$30),"")</f>
        <v/>
      </c>
      <c r="X9" s="141" t="str">
        <f aca="false">IF(AND('Mapa final'!$AA$31="Muy Alta",'Mapa final'!$AC$31="Moderado"),CONCATENATE("R4C",'Mapa final'!$Q$31),"")</f>
        <v/>
      </c>
      <c r="Y9" s="141" t="str">
        <f aca="false">IF(AND('Mapa final'!$AA$32="Muy Alta",'Mapa final'!$AC$32="Moderado"),CONCATENATE("R4C",'Mapa final'!$Q$32),"")</f>
        <v/>
      </c>
      <c r="Z9" s="141" t="str">
        <f aca="false">IF(AND('Mapa final'!$AA$33="Muy Alta",'Mapa final'!$AC$33="Moderado"),CONCATENATE("R4C",'Mapa final'!$Q$33),"")</f>
        <v/>
      </c>
      <c r="AA9" s="142" t="str">
        <f aca="false">IF(AND('Mapa final'!$AA$34="Muy Alta",'Mapa final'!$AC$34="Moderado"),CONCATENATE("R4C",'Mapa final'!$Q$34),"")</f>
        <v/>
      </c>
      <c r="AB9" s="140" t="str">
        <f aca="false">IF(AND('Mapa final'!$AA$29="Muy Alta",'Mapa final'!$AC$29="Mayor"),CONCATENATE("R4C",'Mapa final'!$Q$29),"")</f>
        <v/>
      </c>
      <c r="AC9" s="141" t="str">
        <f aca="false">IF(AND('Mapa final'!$AA$30="Muy Alta",'Mapa final'!$AC$30="Mayor"),CONCATENATE("R4C",'Mapa final'!$Q$30),"")</f>
        <v/>
      </c>
      <c r="AD9" s="141" t="str">
        <f aca="false">IF(AND('Mapa final'!$AA$31="Muy Alta",'Mapa final'!$AC$31="Mayor"),CONCATENATE("R4C",'Mapa final'!$Q$31),"")</f>
        <v/>
      </c>
      <c r="AE9" s="141" t="str">
        <f aca="false">IF(AND('Mapa final'!$AA$32="Muy Alta",'Mapa final'!$AC$32="Mayor"),CONCATENATE("R4C",'Mapa final'!$Q$32),"")</f>
        <v/>
      </c>
      <c r="AF9" s="141" t="str">
        <f aca="false">IF(AND('Mapa final'!$AA$33="Muy Alta",'Mapa final'!$AC$33="Mayor"),CONCATENATE("R4C",'Mapa final'!$Q$33),"")</f>
        <v/>
      </c>
      <c r="AG9" s="142" t="str">
        <f aca="false">IF(AND('Mapa final'!$AA$34="Muy Alta",'Mapa final'!$AC$34="Mayor"),CONCATENATE("R4C",'Mapa final'!$Q$34),"")</f>
        <v/>
      </c>
      <c r="AH9" s="143" t="str">
        <f aca="false">IF(AND('Mapa final'!$AA$29="Muy Alta",'Mapa final'!$AC$29="Catastrófico"),CONCATENATE("R4C",'Mapa final'!$Q$29),"")</f>
        <v/>
      </c>
      <c r="AI9" s="144" t="str">
        <f aca="false">IF(AND('Mapa final'!$AA$30="Muy Alta",'Mapa final'!$AC$30="Catastrófico"),CONCATENATE("R4C",'Mapa final'!$Q$30),"")</f>
        <v/>
      </c>
      <c r="AJ9" s="144" t="str">
        <f aca="false">IF(AND('Mapa final'!$AA$31="Muy Alta",'Mapa final'!$AC$31="Catastrófico"),CONCATENATE("R4C",'Mapa final'!$Q$31),"")</f>
        <v/>
      </c>
      <c r="AK9" s="144" t="str">
        <f aca="false">IF(AND('Mapa final'!$AA$32="Muy Alta",'Mapa final'!$AC$32="Catastrófico"),CONCATENATE("R4C",'Mapa final'!$Q$32),"")</f>
        <v/>
      </c>
      <c r="AL9" s="144" t="str">
        <f aca="false">IF(AND('Mapa final'!$AA$33="Muy Alta",'Mapa final'!$AC$33="Catastrófico"),CONCATENATE("R4C",'Mapa final'!$Q$33),"")</f>
        <v/>
      </c>
      <c r="AM9" s="145" t="str">
        <f aca="false">IF(AND('Mapa final'!$AA$34="Muy Alta",'Mapa final'!$AC$34="Catastrófico"),CONCATENATE("R4C",'Mapa final'!$Q$34),"")</f>
        <v/>
      </c>
      <c r="AN9" s="1"/>
      <c r="AO9" s="139"/>
      <c r="AP9" s="139"/>
      <c r="AQ9" s="139"/>
      <c r="AR9" s="139"/>
      <c r="AS9" s="139"/>
      <c r="AT9" s="139"/>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customFormat="false" ht="15" hidden="false" customHeight="true" outlineLevel="0" collapsed="false">
      <c r="A10" s="1"/>
      <c r="B10" s="87"/>
      <c r="C10" s="87"/>
      <c r="D10" s="87"/>
      <c r="E10" s="132"/>
      <c r="F10" s="132"/>
      <c r="G10" s="132"/>
      <c r="H10" s="132"/>
      <c r="I10" s="132"/>
      <c r="J10" s="140" t="str">
        <f aca="false">IF(AND('Mapa final'!$AA$35="Muy Alta",'Mapa final'!$AC$35="Leve"),CONCATENATE("R5C",'Mapa final'!$Q$35),"")</f>
        <v/>
      </c>
      <c r="K10" s="141" t="str">
        <f aca="false">IF(AND('Mapa final'!$AA$36="Muy Alta",'Mapa final'!$AC$36="Leve"),CONCATENATE("R5C",'Mapa final'!$Q$36),"")</f>
        <v/>
      </c>
      <c r="L10" s="141" t="str">
        <f aca="false">IF(AND('Mapa final'!$AA$37="Muy Alta",'Mapa final'!$AC$37="Leve"),CONCATENATE("R5C",'Mapa final'!$Q$37),"")</f>
        <v/>
      </c>
      <c r="M10" s="141" t="str">
        <f aca="false">IF(AND('Mapa final'!$AA$38="Muy Alta",'Mapa final'!$AC$38="Leve"),CONCATENATE("R5C",'Mapa final'!$Q$38),"")</f>
        <v/>
      </c>
      <c r="N10" s="141" t="str">
        <f aca="false">IF(AND('Mapa final'!$AA$39="Muy Alta",'Mapa final'!$AC$39="Leve"),CONCATENATE("R5C",'Mapa final'!$Q$39),"")</f>
        <v/>
      </c>
      <c r="O10" s="142" t="str">
        <f aca="false">IF(AND('Mapa final'!$AA$40="Muy Alta",'Mapa final'!$AC$40="Leve"),CONCATENATE("R5C",'Mapa final'!$Q$40),"")</f>
        <v/>
      </c>
      <c r="P10" s="140" t="str">
        <f aca="false">IF(AND('Mapa final'!$AA$35="Muy Alta",'Mapa final'!$AC$35="Menor"),CONCATENATE("R5C",'Mapa final'!$Q$35),"")</f>
        <v/>
      </c>
      <c r="Q10" s="141" t="str">
        <f aca="false">IF(AND('Mapa final'!$AA$36="Muy Alta",'Mapa final'!$AC$36="Menor"),CONCATENATE("R5C",'Mapa final'!$Q$36),"")</f>
        <v/>
      </c>
      <c r="R10" s="141" t="str">
        <f aca="false">IF(AND('Mapa final'!$AA$37="Muy Alta",'Mapa final'!$AC$37="Menor"),CONCATENATE("R5C",'Mapa final'!$Q$37),"")</f>
        <v/>
      </c>
      <c r="S10" s="141" t="str">
        <f aca="false">IF(AND('Mapa final'!$AA$38="Muy Alta",'Mapa final'!$AC$38="Menor"),CONCATENATE("R5C",'Mapa final'!$Q$38),"")</f>
        <v/>
      </c>
      <c r="T10" s="141" t="str">
        <f aca="false">IF(AND('Mapa final'!$AA$39="Muy Alta",'Mapa final'!$AC$39="Menor"),CONCATENATE("R5C",'Mapa final'!$Q$39),"")</f>
        <v/>
      </c>
      <c r="U10" s="142" t="str">
        <f aca="false">IF(AND('Mapa final'!$AA$40="Muy Alta",'Mapa final'!$AC$40="Menor"),CONCATENATE("R5C",'Mapa final'!$Q$40),"")</f>
        <v/>
      </c>
      <c r="V10" s="140" t="str">
        <f aca="false">IF(AND('Mapa final'!$AA$35="Muy Alta",'Mapa final'!$AC$35="Moderado"),CONCATENATE("R5C",'Mapa final'!$Q$35),"")</f>
        <v/>
      </c>
      <c r="W10" s="141" t="str">
        <f aca="false">IF(AND('Mapa final'!$AA$36="Muy Alta",'Mapa final'!$AC$36="Moderado"),CONCATENATE("R5C",'Mapa final'!$Q$36),"")</f>
        <v/>
      </c>
      <c r="X10" s="141" t="str">
        <f aca="false">IF(AND('Mapa final'!$AA$37="Muy Alta",'Mapa final'!$AC$37="Moderado"),CONCATENATE("R5C",'Mapa final'!$Q$37),"")</f>
        <v/>
      </c>
      <c r="Y10" s="141" t="str">
        <f aca="false">IF(AND('Mapa final'!$AA$38="Muy Alta",'Mapa final'!$AC$38="Moderado"),CONCATENATE("R5C",'Mapa final'!$Q$38),"")</f>
        <v/>
      </c>
      <c r="Z10" s="141" t="str">
        <f aca="false">IF(AND('Mapa final'!$AA$39="Muy Alta",'Mapa final'!$AC$39="Moderado"),CONCATENATE("R5C",'Mapa final'!$Q$39),"")</f>
        <v/>
      </c>
      <c r="AA10" s="142" t="str">
        <f aca="false">IF(AND('Mapa final'!$AA$40="Muy Alta",'Mapa final'!$AC$40="Moderado"),CONCATENATE("R5C",'Mapa final'!$Q$40),"")</f>
        <v/>
      </c>
      <c r="AB10" s="140" t="str">
        <f aca="false">IF(AND('Mapa final'!$AA$35="Muy Alta",'Mapa final'!$AC$35="Mayor"),CONCATENATE("R5C",'Mapa final'!$Q$35),"")</f>
        <v/>
      </c>
      <c r="AC10" s="141" t="str">
        <f aca="false">IF(AND('Mapa final'!$AA$36="Muy Alta",'Mapa final'!$AC$36="Mayor"),CONCATENATE("R5C",'Mapa final'!$Q$36),"")</f>
        <v/>
      </c>
      <c r="AD10" s="141" t="str">
        <f aca="false">IF(AND('Mapa final'!$AA$37="Muy Alta",'Mapa final'!$AC$37="Mayor"),CONCATENATE("R5C",'Mapa final'!$Q$37),"")</f>
        <v/>
      </c>
      <c r="AE10" s="141" t="str">
        <f aca="false">IF(AND('Mapa final'!$AA$38="Muy Alta",'Mapa final'!$AC$38="Mayor"),CONCATENATE("R5C",'Mapa final'!$Q$38),"")</f>
        <v/>
      </c>
      <c r="AF10" s="141" t="str">
        <f aca="false">IF(AND('Mapa final'!$AA$39="Muy Alta",'Mapa final'!$AC$39="Mayor"),CONCATENATE("R5C",'Mapa final'!$Q$39),"")</f>
        <v/>
      </c>
      <c r="AG10" s="142" t="str">
        <f aca="false">IF(AND('Mapa final'!$AA$40="Muy Alta",'Mapa final'!$AC$40="Mayor"),CONCATENATE("R5C",'Mapa final'!$Q$40),"")</f>
        <v/>
      </c>
      <c r="AH10" s="143" t="str">
        <f aca="false">IF(AND('Mapa final'!$AA$35="Muy Alta",'Mapa final'!$AC$35="Catastrófico"),CONCATENATE("R5C",'Mapa final'!$Q$35),"")</f>
        <v/>
      </c>
      <c r="AI10" s="144" t="str">
        <f aca="false">IF(AND('Mapa final'!$AA$36="Muy Alta",'Mapa final'!$AC$36="Catastrófico"),CONCATENATE("R5C",'Mapa final'!$Q$36),"")</f>
        <v/>
      </c>
      <c r="AJ10" s="144" t="str">
        <f aca="false">IF(AND('Mapa final'!$AA$37="Muy Alta",'Mapa final'!$AC$37="Catastrófico"),CONCATENATE("R5C",'Mapa final'!$Q$37),"")</f>
        <v/>
      </c>
      <c r="AK10" s="144" t="str">
        <f aca="false">IF(AND('Mapa final'!$AA$38="Muy Alta",'Mapa final'!$AC$38="Catastrófico"),CONCATENATE("R5C",'Mapa final'!$Q$38),"")</f>
        <v/>
      </c>
      <c r="AL10" s="144" t="str">
        <f aca="false">IF(AND('Mapa final'!$AA$39="Muy Alta",'Mapa final'!$AC$39="Catastrófico"),CONCATENATE("R5C",'Mapa final'!$Q$39),"")</f>
        <v/>
      </c>
      <c r="AM10" s="145" t="str">
        <f aca="false">IF(AND('Mapa final'!$AA$40="Muy Alta",'Mapa final'!$AC$40="Catastrófico"),CONCATENATE("R5C",'Mapa final'!$Q$40),"")</f>
        <v/>
      </c>
      <c r="AN10" s="1"/>
      <c r="AO10" s="139"/>
      <c r="AP10" s="139"/>
      <c r="AQ10" s="139"/>
      <c r="AR10" s="139"/>
      <c r="AS10" s="139"/>
      <c r="AT10" s="139"/>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customFormat="false" ht="15" hidden="false" customHeight="true" outlineLevel="0" collapsed="false">
      <c r="A11" s="1"/>
      <c r="B11" s="87"/>
      <c r="C11" s="87"/>
      <c r="D11" s="87"/>
      <c r="E11" s="132"/>
      <c r="F11" s="132"/>
      <c r="G11" s="132"/>
      <c r="H11" s="132"/>
      <c r="I11" s="132"/>
      <c r="J11" s="140" t="str">
        <f aca="false">IF(AND('Mapa final'!$AA$41="Muy Alta",'Mapa final'!$AC$41="Leve"),CONCATENATE("R6C",'Mapa final'!$Q$41),"")</f>
        <v/>
      </c>
      <c r="K11" s="141" t="str">
        <f aca="false">IF(AND('Mapa final'!$AA$42="Muy Alta",'Mapa final'!$AC$42="Leve"),CONCATENATE("R6C",'Mapa final'!$Q$42),"")</f>
        <v/>
      </c>
      <c r="L11" s="141" t="str">
        <f aca="false">IF(AND('Mapa final'!$AA$43="Muy Alta",'Mapa final'!$AC$43="Leve"),CONCATENATE("R6C",'Mapa final'!$Q$43),"")</f>
        <v/>
      </c>
      <c r="M11" s="141" t="str">
        <f aca="false">IF(AND('Mapa final'!$AA$44="Muy Alta",'Mapa final'!$AC$44="Leve"),CONCATENATE("R6C",'Mapa final'!$Q$44),"")</f>
        <v/>
      </c>
      <c r="N11" s="141" t="str">
        <f aca="false">IF(AND('Mapa final'!$AA$45="Muy Alta",'Mapa final'!$AC$45="Leve"),CONCATENATE("R6C",'Mapa final'!$Q$45),"")</f>
        <v/>
      </c>
      <c r="O11" s="142" t="str">
        <f aca="false">IF(AND('Mapa final'!$AA$46="Muy Alta",'Mapa final'!$AC$46="Leve"),CONCATENATE("R6C",'Mapa final'!$Q$46),"")</f>
        <v/>
      </c>
      <c r="P11" s="140" t="str">
        <f aca="false">IF(AND('Mapa final'!$AA$41="Muy Alta",'Mapa final'!$AC$41="Menor"),CONCATENATE("R6C",'Mapa final'!$Q$41),"")</f>
        <v/>
      </c>
      <c r="Q11" s="141" t="str">
        <f aca="false">IF(AND('Mapa final'!$AA$42="Muy Alta",'Mapa final'!$AC$42="Menor"),CONCATENATE("R6C",'Mapa final'!$Q$42),"")</f>
        <v/>
      </c>
      <c r="R11" s="141" t="str">
        <f aca="false">IF(AND('Mapa final'!$AA$43="Muy Alta",'Mapa final'!$AC$43="Menor"),CONCATENATE("R6C",'Mapa final'!$Q$43),"")</f>
        <v/>
      </c>
      <c r="S11" s="141" t="str">
        <f aca="false">IF(AND('Mapa final'!$AA$44="Muy Alta",'Mapa final'!$AC$44="Menor"),CONCATENATE("R6C",'Mapa final'!$Q$44),"")</f>
        <v/>
      </c>
      <c r="T11" s="141" t="str">
        <f aca="false">IF(AND('Mapa final'!$AA$45="Muy Alta",'Mapa final'!$AC$45="Menor"),CONCATENATE("R6C",'Mapa final'!$Q$45),"")</f>
        <v/>
      </c>
      <c r="U11" s="142" t="str">
        <f aca="false">IF(AND('Mapa final'!$AA$46="Muy Alta",'Mapa final'!$AC$46="Menor"),CONCATENATE("R6C",'Mapa final'!$Q$46),"")</f>
        <v/>
      </c>
      <c r="V11" s="140" t="str">
        <f aca="false">IF(AND('Mapa final'!$AA$41="Muy Alta",'Mapa final'!$AC$41="Moderado"),CONCATENATE("R6C",'Mapa final'!$Q$41),"")</f>
        <v/>
      </c>
      <c r="W11" s="141" t="str">
        <f aca="false">IF(AND('Mapa final'!$AA$42="Muy Alta",'Mapa final'!$AC$42="Moderado"),CONCATENATE("R6C",'Mapa final'!$Q$42),"")</f>
        <v/>
      </c>
      <c r="X11" s="141" t="str">
        <f aca="false">IF(AND('Mapa final'!$AA$43="Muy Alta",'Mapa final'!$AC$43="Moderado"),CONCATENATE("R6C",'Mapa final'!$Q$43),"")</f>
        <v/>
      </c>
      <c r="Y11" s="141" t="str">
        <f aca="false">IF(AND('Mapa final'!$AA$44="Muy Alta",'Mapa final'!$AC$44="Moderado"),CONCATENATE("R6C",'Mapa final'!$Q$44),"")</f>
        <v/>
      </c>
      <c r="Z11" s="141" t="str">
        <f aca="false">IF(AND('Mapa final'!$AA$45="Muy Alta",'Mapa final'!$AC$45="Moderado"),CONCATENATE("R6C",'Mapa final'!$Q$45),"")</f>
        <v/>
      </c>
      <c r="AA11" s="142" t="str">
        <f aca="false">IF(AND('Mapa final'!$AA$46="Muy Alta",'Mapa final'!$AC$46="Moderado"),CONCATENATE("R6C",'Mapa final'!$Q$46),"")</f>
        <v/>
      </c>
      <c r="AB11" s="140" t="str">
        <f aca="false">IF(AND('Mapa final'!$AA$41="Muy Alta",'Mapa final'!$AC$41="Mayor"),CONCATENATE("R6C",'Mapa final'!$Q$41),"")</f>
        <v/>
      </c>
      <c r="AC11" s="141" t="str">
        <f aca="false">IF(AND('Mapa final'!$AA$42="Muy Alta",'Mapa final'!$AC$42="Mayor"),CONCATENATE("R6C",'Mapa final'!$Q$42),"")</f>
        <v/>
      </c>
      <c r="AD11" s="141" t="str">
        <f aca="false">IF(AND('Mapa final'!$AA$43="Muy Alta",'Mapa final'!$AC$43="Mayor"),CONCATENATE("R6C",'Mapa final'!$Q$43),"")</f>
        <v/>
      </c>
      <c r="AE11" s="141" t="str">
        <f aca="false">IF(AND('Mapa final'!$AA$44="Muy Alta",'Mapa final'!$AC$44="Mayor"),CONCATENATE("R6C",'Mapa final'!$Q$44),"")</f>
        <v/>
      </c>
      <c r="AF11" s="141" t="str">
        <f aca="false">IF(AND('Mapa final'!$AA$45="Muy Alta",'Mapa final'!$AC$45="Mayor"),CONCATENATE("R6C",'Mapa final'!$Q$45),"")</f>
        <v/>
      </c>
      <c r="AG11" s="142" t="str">
        <f aca="false">IF(AND('Mapa final'!$AA$46="Muy Alta",'Mapa final'!$AC$46="Mayor"),CONCATENATE("R6C",'Mapa final'!$Q$46),"")</f>
        <v/>
      </c>
      <c r="AH11" s="143" t="str">
        <f aca="false">IF(AND('Mapa final'!$AA$41="Muy Alta",'Mapa final'!$AC$41="Catastrófico"),CONCATENATE("R6C",'Mapa final'!$Q$41),"")</f>
        <v/>
      </c>
      <c r="AI11" s="144" t="str">
        <f aca="false">IF(AND('Mapa final'!$AA$42="Muy Alta",'Mapa final'!$AC$42="Catastrófico"),CONCATENATE("R6C",'Mapa final'!$Q$42),"")</f>
        <v/>
      </c>
      <c r="AJ11" s="144" t="str">
        <f aca="false">IF(AND('Mapa final'!$AA$43="Muy Alta",'Mapa final'!$AC$43="Catastrófico"),CONCATENATE("R6C",'Mapa final'!$Q$43),"")</f>
        <v/>
      </c>
      <c r="AK11" s="144" t="str">
        <f aca="false">IF(AND('Mapa final'!$AA$44="Muy Alta",'Mapa final'!$AC$44="Catastrófico"),CONCATENATE("R6C",'Mapa final'!$Q$44),"")</f>
        <v/>
      </c>
      <c r="AL11" s="144" t="str">
        <f aca="false">IF(AND('Mapa final'!$AA$45="Muy Alta",'Mapa final'!$AC$45="Catastrófico"),CONCATENATE("R6C",'Mapa final'!$Q$45),"")</f>
        <v/>
      </c>
      <c r="AM11" s="145" t="str">
        <f aca="false">IF(AND('Mapa final'!$AA$46="Muy Alta",'Mapa final'!$AC$46="Catastrófico"),CONCATENATE("R6C",'Mapa final'!$Q$46),"")</f>
        <v/>
      </c>
      <c r="AN11" s="1"/>
      <c r="AO11" s="139"/>
      <c r="AP11" s="139"/>
      <c r="AQ11" s="139"/>
      <c r="AR11" s="139"/>
      <c r="AS11" s="139"/>
      <c r="AT11" s="139"/>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customFormat="false" ht="15" hidden="false" customHeight="true" outlineLevel="0" collapsed="false">
      <c r="A12" s="1"/>
      <c r="B12" s="87"/>
      <c r="C12" s="87"/>
      <c r="D12" s="87"/>
      <c r="E12" s="132"/>
      <c r="F12" s="132"/>
      <c r="G12" s="132"/>
      <c r="H12" s="132"/>
      <c r="I12" s="132"/>
      <c r="J12" s="140" t="str">
        <f aca="false">IF(AND('Mapa final'!$AA$47="Muy Alta",'Mapa final'!$AC$47="Leve"),CONCATENATE("R7C",'Mapa final'!$Q$47),"")</f>
        <v/>
      </c>
      <c r="K12" s="141" t="str">
        <f aca="false">IF(AND('Mapa final'!$AA$48="Muy Alta",'Mapa final'!$AC$48="Leve"),CONCATENATE("R7C",'Mapa final'!$Q$48),"")</f>
        <v/>
      </c>
      <c r="L12" s="141" t="str">
        <f aca="false">IF(AND('Mapa final'!$AA$49="Muy Alta",'Mapa final'!$AC$49="Leve"),CONCATENATE("R7C",'Mapa final'!$Q$49),"")</f>
        <v/>
      </c>
      <c r="M12" s="141" t="str">
        <f aca="false">IF(AND('Mapa final'!$AA$50="Muy Alta",'Mapa final'!$AC$50="Leve"),CONCATENATE("R7C",'Mapa final'!$Q$50),"")</f>
        <v/>
      </c>
      <c r="N12" s="141" t="str">
        <f aca="false">IF(AND('Mapa final'!$AA$51="Muy Alta",'Mapa final'!$AC$51="Leve"),CONCATENATE("R7C",'Mapa final'!$Q$51),"")</f>
        <v/>
      </c>
      <c r="O12" s="142" t="str">
        <f aca="false">IF(AND('Mapa final'!$AA$52="Muy Alta",'Mapa final'!$AC$52="Leve"),CONCATENATE("R7C",'Mapa final'!$Q$52),"")</f>
        <v/>
      </c>
      <c r="P12" s="140" t="str">
        <f aca="false">IF(AND('Mapa final'!$AA$47="Muy Alta",'Mapa final'!$AC$47="Menor"),CONCATENATE("R7C",'Mapa final'!$Q$47),"")</f>
        <v/>
      </c>
      <c r="Q12" s="141" t="str">
        <f aca="false">IF(AND('Mapa final'!$AA$48="Muy Alta",'Mapa final'!$AC$48="Menor"),CONCATENATE("R7C",'Mapa final'!$Q$48),"")</f>
        <v/>
      </c>
      <c r="R12" s="141" t="str">
        <f aca="false">IF(AND('Mapa final'!$AA$49="Muy Alta",'Mapa final'!$AC$49="Menor"),CONCATENATE("R7C",'Mapa final'!$Q$49),"")</f>
        <v/>
      </c>
      <c r="S12" s="141" t="str">
        <f aca="false">IF(AND('Mapa final'!$AA$50="Muy Alta",'Mapa final'!$AC$50="Menor"),CONCATENATE("R7C",'Mapa final'!$Q$50),"")</f>
        <v/>
      </c>
      <c r="T12" s="141" t="str">
        <f aca="false">IF(AND('Mapa final'!$AA$51="Muy Alta",'Mapa final'!$AC$51="Menor"),CONCATENATE("R7C",'Mapa final'!$Q$51),"")</f>
        <v/>
      </c>
      <c r="U12" s="142" t="str">
        <f aca="false">IF(AND('Mapa final'!$AA$52="Muy Alta",'Mapa final'!$AC$52="Menor"),CONCATENATE("R7C",'Mapa final'!$Q$52),"")</f>
        <v/>
      </c>
      <c r="V12" s="140" t="str">
        <f aca="false">IF(AND('Mapa final'!$AA$47="Muy Alta",'Mapa final'!$AC$47="Moderado"),CONCATENATE("R7C",'Mapa final'!$Q$47),"")</f>
        <v/>
      </c>
      <c r="W12" s="141" t="str">
        <f aca="false">IF(AND('Mapa final'!$AA$48="Muy Alta",'Mapa final'!$AC$48="Moderado"),CONCATENATE("R7C",'Mapa final'!$Q$48),"")</f>
        <v/>
      </c>
      <c r="X12" s="141" t="str">
        <f aca="false">IF(AND('Mapa final'!$AA$49="Muy Alta",'Mapa final'!$AC$49="Moderado"),CONCATENATE("R7C",'Mapa final'!$Q$49),"")</f>
        <v/>
      </c>
      <c r="Y12" s="141" t="str">
        <f aca="false">IF(AND('Mapa final'!$AA$50="Muy Alta",'Mapa final'!$AC$50="Moderado"),CONCATENATE("R7C",'Mapa final'!$Q$50),"")</f>
        <v/>
      </c>
      <c r="Z12" s="141" t="str">
        <f aca="false">IF(AND('Mapa final'!$AA$51="Muy Alta",'Mapa final'!$AC$51="Moderado"),CONCATENATE("R7C",'Mapa final'!$Q$51),"")</f>
        <v/>
      </c>
      <c r="AA12" s="142" t="str">
        <f aca="false">IF(AND('Mapa final'!$AA$52="Muy Alta",'Mapa final'!$AC$52="Moderado"),CONCATENATE("R7C",'Mapa final'!$Q$52),"")</f>
        <v/>
      </c>
      <c r="AB12" s="140" t="str">
        <f aca="false">IF(AND('Mapa final'!$AA$47="Muy Alta",'Mapa final'!$AC$47="Mayor"),CONCATENATE("R7C",'Mapa final'!$Q$47),"")</f>
        <v/>
      </c>
      <c r="AC12" s="141" t="str">
        <f aca="false">IF(AND('Mapa final'!$AA$48="Muy Alta",'Mapa final'!$AC$48="Mayor"),CONCATENATE("R7C",'Mapa final'!$Q$48),"")</f>
        <v/>
      </c>
      <c r="AD12" s="141" t="str">
        <f aca="false">IF(AND('Mapa final'!$AA$49="Muy Alta",'Mapa final'!$AC$49="Mayor"),CONCATENATE("R7C",'Mapa final'!$Q$49),"")</f>
        <v/>
      </c>
      <c r="AE12" s="141" t="str">
        <f aca="false">IF(AND('Mapa final'!$AA$50="Muy Alta",'Mapa final'!$AC$50="Mayor"),CONCATENATE("R7C",'Mapa final'!$Q$50),"")</f>
        <v/>
      </c>
      <c r="AF12" s="141" t="str">
        <f aca="false">IF(AND('Mapa final'!$AA$51="Muy Alta",'Mapa final'!$AC$51="Mayor"),CONCATENATE("R7C",'Mapa final'!$Q$51),"")</f>
        <v/>
      </c>
      <c r="AG12" s="142" t="str">
        <f aca="false">IF(AND('Mapa final'!$AA$52="Muy Alta",'Mapa final'!$AC$52="Mayor"),CONCATENATE("R7C",'Mapa final'!$Q$52),"")</f>
        <v/>
      </c>
      <c r="AH12" s="143" t="str">
        <f aca="false">IF(AND('Mapa final'!$AA$47="Muy Alta",'Mapa final'!$AC$47="Catastrófico"),CONCATENATE("R7C",'Mapa final'!$Q$47),"")</f>
        <v/>
      </c>
      <c r="AI12" s="144" t="str">
        <f aca="false">IF(AND('Mapa final'!$AA$48="Muy Alta",'Mapa final'!$AC$48="Catastrófico"),CONCATENATE("R7C",'Mapa final'!$Q$48),"")</f>
        <v/>
      </c>
      <c r="AJ12" s="144" t="str">
        <f aca="false">IF(AND('Mapa final'!$AA$49="Muy Alta",'Mapa final'!$AC$49="Catastrófico"),CONCATENATE("R7C",'Mapa final'!$Q$49),"")</f>
        <v/>
      </c>
      <c r="AK12" s="144" t="str">
        <f aca="false">IF(AND('Mapa final'!$AA$50="Muy Alta",'Mapa final'!$AC$50="Catastrófico"),CONCATENATE("R7C",'Mapa final'!$Q$50),"")</f>
        <v/>
      </c>
      <c r="AL12" s="144" t="str">
        <f aca="false">IF(AND('Mapa final'!$AA$51="Muy Alta",'Mapa final'!$AC$51="Catastrófico"),CONCATENATE("R7C",'Mapa final'!$Q$51),"")</f>
        <v/>
      </c>
      <c r="AM12" s="145" t="str">
        <f aca="false">IF(AND('Mapa final'!$AA$52="Muy Alta",'Mapa final'!$AC$52="Catastrófico"),CONCATENATE("R7C",'Mapa final'!$Q$52),"")</f>
        <v/>
      </c>
      <c r="AN12" s="1"/>
      <c r="AO12" s="139"/>
      <c r="AP12" s="139"/>
      <c r="AQ12" s="139"/>
      <c r="AR12" s="139"/>
      <c r="AS12" s="139"/>
      <c r="AT12" s="139"/>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customFormat="false" ht="15" hidden="false" customHeight="true" outlineLevel="0" collapsed="false">
      <c r="A13" s="1"/>
      <c r="B13" s="87"/>
      <c r="C13" s="87"/>
      <c r="D13" s="87"/>
      <c r="E13" s="132"/>
      <c r="F13" s="132"/>
      <c r="G13" s="132"/>
      <c r="H13" s="132"/>
      <c r="I13" s="132"/>
      <c r="J13" s="140" t="str">
        <f aca="false">IF(AND('Mapa final'!$AA$53="Muy Alta",'Mapa final'!$AC$53="Leve"),CONCATENATE("R8C",'Mapa final'!$Q$53),"")</f>
        <v/>
      </c>
      <c r="K13" s="141" t="str">
        <f aca="false">IF(AND('Mapa final'!$AA$54="Muy Alta",'Mapa final'!$AC$54="Leve"),CONCATENATE("R8C",'Mapa final'!$Q$54),"")</f>
        <v/>
      </c>
      <c r="L13" s="141" t="str">
        <f aca="false">IF(AND('Mapa final'!$AA$55="Muy Alta",'Mapa final'!$AC$55="Leve"),CONCATENATE("R8C",'Mapa final'!$Q$55),"")</f>
        <v/>
      </c>
      <c r="M13" s="141" t="str">
        <f aca="false">IF(AND('Mapa final'!$AA$56="Muy Alta",'Mapa final'!$AC$56="Leve"),CONCATENATE("R8C",'Mapa final'!$Q$56),"")</f>
        <v/>
      </c>
      <c r="N13" s="141" t="str">
        <f aca="false">IF(AND('Mapa final'!$AA$57="Muy Alta",'Mapa final'!$AC$57="Leve"),CONCATENATE("R8C",'Mapa final'!$Q$57),"")</f>
        <v/>
      </c>
      <c r="O13" s="142" t="str">
        <f aca="false">IF(AND('Mapa final'!$AA$58="Muy Alta",'Mapa final'!$AC$58="Leve"),CONCATENATE("R8C",'Mapa final'!$Q$58),"")</f>
        <v/>
      </c>
      <c r="P13" s="140" t="str">
        <f aca="false">IF(AND('Mapa final'!$AA$53="Muy Alta",'Mapa final'!$AC$53="Menor"),CONCATENATE("R8C",'Mapa final'!$Q$53),"")</f>
        <v/>
      </c>
      <c r="Q13" s="141" t="str">
        <f aca="false">IF(AND('Mapa final'!$AA$54="Muy Alta",'Mapa final'!$AC$54="Menor"),CONCATENATE("R8C",'Mapa final'!$Q$54),"")</f>
        <v/>
      </c>
      <c r="R13" s="141" t="str">
        <f aca="false">IF(AND('Mapa final'!$AA$55="Muy Alta",'Mapa final'!$AC$55="Menor"),CONCATENATE("R8C",'Mapa final'!$Q$55),"")</f>
        <v/>
      </c>
      <c r="S13" s="141" t="str">
        <f aca="false">IF(AND('Mapa final'!$AA$56="Muy Alta",'Mapa final'!$AC$56="Menor"),CONCATENATE("R8C",'Mapa final'!$Q$56),"")</f>
        <v/>
      </c>
      <c r="T13" s="141" t="str">
        <f aca="false">IF(AND('Mapa final'!$AA$57="Muy Alta",'Mapa final'!$AC$57="Menor"),CONCATENATE("R8C",'Mapa final'!$Q$57),"")</f>
        <v/>
      </c>
      <c r="U13" s="142" t="str">
        <f aca="false">IF(AND('Mapa final'!$AA$58="Muy Alta",'Mapa final'!$AC$58="Menor"),CONCATENATE("R8C",'Mapa final'!$Q$58),"")</f>
        <v/>
      </c>
      <c r="V13" s="140" t="str">
        <f aca="false">IF(AND('Mapa final'!$AA$53="Muy Alta",'Mapa final'!$AC$53="Moderado"),CONCATENATE("R8C",'Mapa final'!$Q$53),"")</f>
        <v/>
      </c>
      <c r="W13" s="141" t="str">
        <f aca="false">IF(AND('Mapa final'!$AA$54="Muy Alta",'Mapa final'!$AC$54="Moderado"),CONCATENATE("R8C",'Mapa final'!$Q$54),"")</f>
        <v/>
      </c>
      <c r="X13" s="141" t="str">
        <f aca="false">IF(AND('Mapa final'!$AA$55="Muy Alta",'Mapa final'!$AC$55="Moderado"),CONCATENATE("R8C",'Mapa final'!$Q$55),"")</f>
        <v/>
      </c>
      <c r="Y13" s="141" t="str">
        <f aca="false">IF(AND('Mapa final'!$AA$56="Muy Alta",'Mapa final'!$AC$56="Moderado"),CONCATENATE("R8C",'Mapa final'!$Q$56),"")</f>
        <v/>
      </c>
      <c r="Z13" s="141" t="str">
        <f aca="false">IF(AND('Mapa final'!$AA$57="Muy Alta",'Mapa final'!$AC$57="Moderado"),CONCATENATE("R8C",'Mapa final'!$Q$57),"")</f>
        <v/>
      </c>
      <c r="AA13" s="142" t="str">
        <f aca="false">IF(AND('Mapa final'!$AA$58="Muy Alta",'Mapa final'!$AC$58="Moderado"),CONCATENATE("R8C",'Mapa final'!$Q$58),"")</f>
        <v/>
      </c>
      <c r="AB13" s="140" t="str">
        <f aca="false">IF(AND('Mapa final'!$AA$53="Muy Alta",'Mapa final'!$AC$53="Mayor"),CONCATENATE("R8C",'Mapa final'!$Q$53),"")</f>
        <v/>
      </c>
      <c r="AC13" s="141" t="str">
        <f aca="false">IF(AND('Mapa final'!$AA$54="Muy Alta",'Mapa final'!$AC$54="Mayor"),CONCATENATE("R8C",'Mapa final'!$Q$54),"")</f>
        <v/>
      </c>
      <c r="AD13" s="141" t="str">
        <f aca="false">IF(AND('Mapa final'!$AA$55="Muy Alta",'Mapa final'!$AC$55="Mayor"),CONCATENATE("R8C",'Mapa final'!$Q$55),"")</f>
        <v/>
      </c>
      <c r="AE13" s="141" t="str">
        <f aca="false">IF(AND('Mapa final'!$AA$56="Muy Alta",'Mapa final'!$AC$56="Mayor"),CONCATENATE("R8C",'Mapa final'!$Q$56),"")</f>
        <v/>
      </c>
      <c r="AF13" s="141" t="str">
        <f aca="false">IF(AND('Mapa final'!$AA$57="Muy Alta",'Mapa final'!$AC$57="Mayor"),CONCATENATE("R8C",'Mapa final'!$Q$57),"")</f>
        <v/>
      </c>
      <c r="AG13" s="142" t="str">
        <f aca="false">IF(AND('Mapa final'!$AA$58="Muy Alta",'Mapa final'!$AC$58="Mayor"),CONCATENATE("R8C",'Mapa final'!$Q$58),"")</f>
        <v/>
      </c>
      <c r="AH13" s="143" t="str">
        <f aca="false">IF(AND('Mapa final'!$AA$53="Muy Alta",'Mapa final'!$AC$53="Catastrófico"),CONCATENATE("R8C",'Mapa final'!$Q$53),"")</f>
        <v/>
      </c>
      <c r="AI13" s="144" t="str">
        <f aca="false">IF(AND('Mapa final'!$AA$54="Muy Alta",'Mapa final'!$AC$54="Catastrófico"),CONCATENATE("R8C",'Mapa final'!$Q$54),"")</f>
        <v/>
      </c>
      <c r="AJ13" s="144" t="str">
        <f aca="false">IF(AND('Mapa final'!$AA$55="Muy Alta",'Mapa final'!$AC$55="Catastrófico"),CONCATENATE("R8C",'Mapa final'!$Q$55),"")</f>
        <v/>
      </c>
      <c r="AK13" s="144" t="str">
        <f aca="false">IF(AND('Mapa final'!$AA$56="Muy Alta",'Mapa final'!$AC$56="Catastrófico"),CONCATENATE("R8C",'Mapa final'!$Q$56),"")</f>
        <v/>
      </c>
      <c r="AL13" s="144" t="str">
        <f aca="false">IF(AND('Mapa final'!$AA$57="Muy Alta",'Mapa final'!$AC$57="Catastrófico"),CONCATENATE("R8C",'Mapa final'!$Q$57),"")</f>
        <v/>
      </c>
      <c r="AM13" s="145" t="str">
        <f aca="false">IF(AND('Mapa final'!$AA$58="Muy Alta",'Mapa final'!$AC$58="Catastrófico"),CONCATENATE("R8C",'Mapa final'!$Q$58),"")</f>
        <v/>
      </c>
      <c r="AN13" s="1"/>
      <c r="AO13" s="139"/>
      <c r="AP13" s="139"/>
      <c r="AQ13" s="139"/>
      <c r="AR13" s="139"/>
      <c r="AS13" s="139"/>
      <c r="AT13" s="139"/>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customFormat="false" ht="15" hidden="false" customHeight="true" outlineLevel="0" collapsed="false">
      <c r="A14" s="1"/>
      <c r="B14" s="87"/>
      <c r="C14" s="87"/>
      <c r="D14" s="87"/>
      <c r="E14" s="132"/>
      <c r="F14" s="132"/>
      <c r="G14" s="132"/>
      <c r="H14" s="132"/>
      <c r="I14" s="132"/>
      <c r="J14" s="140" t="str">
        <f aca="false">IF(AND('Mapa final'!$AA$59="Muy Alta",'Mapa final'!$AC$59="Leve"),CONCATENATE("R9C",'Mapa final'!$Q$59),"")</f>
        <v/>
      </c>
      <c r="K14" s="141" t="str">
        <f aca="false">IF(AND('Mapa final'!$AA$60="Muy Alta",'Mapa final'!$AC$60="Leve"),CONCATENATE("R9C",'Mapa final'!$Q$60),"")</f>
        <v/>
      </c>
      <c r="L14" s="141" t="str">
        <f aca="false">IF(AND('Mapa final'!$AA$61="Muy Alta",'Mapa final'!$AC$61="Leve"),CONCATENATE("R9C",'Mapa final'!$Q$61),"")</f>
        <v/>
      </c>
      <c r="M14" s="141" t="str">
        <f aca="false">IF(AND('Mapa final'!$AA$62="Muy Alta",'Mapa final'!$AC$62="Leve"),CONCATENATE("R9C",'Mapa final'!$Q$62),"")</f>
        <v/>
      </c>
      <c r="N14" s="141" t="str">
        <f aca="false">IF(AND('Mapa final'!$AA$63="Muy Alta",'Mapa final'!$AC$63="Leve"),CONCATENATE("R9C",'Mapa final'!$Q$63),"")</f>
        <v/>
      </c>
      <c r="O14" s="142" t="str">
        <f aca="false">IF(AND('Mapa final'!$AA$64="Muy Alta",'Mapa final'!$AC$64="Leve"),CONCATENATE("R9C",'Mapa final'!$Q$64),"")</f>
        <v/>
      </c>
      <c r="P14" s="140" t="str">
        <f aca="false">IF(AND('Mapa final'!$AA$59="Muy Alta",'Mapa final'!$AC$59="Menor"),CONCATENATE("R9C",'Mapa final'!$Q$59),"")</f>
        <v/>
      </c>
      <c r="Q14" s="141" t="str">
        <f aca="false">IF(AND('Mapa final'!$AA$60="Muy Alta",'Mapa final'!$AC$60="Menor"),CONCATENATE("R9C",'Mapa final'!$Q$60),"")</f>
        <v/>
      </c>
      <c r="R14" s="141" t="str">
        <f aca="false">IF(AND('Mapa final'!$AA$61="Muy Alta",'Mapa final'!$AC$61="Menor"),CONCATENATE("R9C",'Mapa final'!$Q$61),"")</f>
        <v/>
      </c>
      <c r="S14" s="141" t="str">
        <f aca="false">IF(AND('Mapa final'!$AA$62="Muy Alta",'Mapa final'!$AC$62="Menor"),CONCATENATE("R9C",'Mapa final'!$Q$62),"")</f>
        <v/>
      </c>
      <c r="T14" s="141" t="str">
        <f aca="false">IF(AND('Mapa final'!$AA$63="Muy Alta",'Mapa final'!$AC$63="Menor"),CONCATENATE("R9C",'Mapa final'!$Q$63),"")</f>
        <v/>
      </c>
      <c r="U14" s="142" t="str">
        <f aca="false">IF(AND('Mapa final'!$AA$64="Muy Alta",'Mapa final'!$AC$64="Menor"),CONCATENATE("R9C",'Mapa final'!$Q$64),"")</f>
        <v/>
      </c>
      <c r="V14" s="140" t="str">
        <f aca="false">IF(AND('Mapa final'!$AA$59="Muy Alta",'Mapa final'!$AC$59="Moderado"),CONCATENATE("R9C",'Mapa final'!$Q$59),"")</f>
        <v/>
      </c>
      <c r="W14" s="141" t="str">
        <f aca="false">IF(AND('Mapa final'!$AA$60="Muy Alta",'Mapa final'!$AC$60="Moderado"),CONCATENATE("R9C",'Mapa final'!$Q$60),"")</f>
        <v/>
      </c>
      <c r="X14" s="141" t="str">
        <f aca="false">IF(AND('Mapa final'!$AA$61="Muy Alta",'Mapa final'!$AC$61="Moderado"),CONCATENATE("R9C",'Mapa final'!$Q$61),"")</f>
        <v/>
      </c>
      <c r="Y14" s="141" t="str">
        <f aca="false">IF(AND('Mapa final'!$AA$62="Muy Alta",'Mapa final'!$AC$62="Moderado"),CONCATENATE("R9C",'Mapa final'!$Q$62),"")</f>
        <v/>
      </c>
      <c r="Z14" s="141" t="str">
        <f aca="false">IF(AND('Mapa final'!$AA$63="Muy Alta",'Mapa final'!$AC$63="Moderado"),CONCATENATE("R9C",'Mapa final'!$Q$63),"")</f>
        <v/>
      </c>
      <c r="AA14" s="142" t="str">
        <f aca="false">IF(AND('Mapa final'!$AA$64="Muy Alta",'Mapa final'!$AC$64="Moderado"),CONCATENATE("R9C",'Mapa final'!$Q$64),"")</f>
        <v/>
      </c>
      <c r="AB14" s="140" t="str">
        <f aca="false">IF(AND('Mapa final'!$AA$59="Muy Alta",'Mapa final'!$AC$59="Mayor"),CONCATENATE("R9C",'Mapa final'!$Q$59),"")</f>
        <v/>
      </c>
      <c r="AC14" s="141" t="str">
        <f aca="false">IF(AND('Mapa final'!$AA$60="Muy Alta",'Mapa final'!$AC$60="Mayor"),CONCATENATE("R9C",'Mapa final'!$Q$60),"")</f>
        <v/>
      </c>
      <c r="AD14" s="141" t="str">
        <f aca="false">IF(AND('Mapa final'!$AA$61="Muy Alta",'Mapa final'!$AC$61="Mayor"),CONCATENATE("R9C",'Mapa final'!$Q$61),"")</f>
        <v/>
      </c>
      <c r="AE14" s="141" t="str">
        <f aca="false">IF(AND('Mapa final'!$AA$62="Muy Alta",'Mapa final'!$AC$62="Mayor"),CONCATENATE("R9C",'Mapa final'!$Q$62),"")</f>
        <v/>
      </c>
      <c r="AF14" s="141" t="str">
        <f aca="false">IF(AND('Mapa final'!$AA$63="Muy Alta",'Mapa final'!$AC$63="Mayor"),CONCATENATE("R9C",'Mapa final'!$Q$63),"")</f>
        <v/>
      </c>
      <c r="AG14" s="142" t="str">
        <f aca="false">IF(AND('Mapa final'!$AA$64="Muy Alta",'Mapa final'!$AC$64="Mayor"),CONCATENATE("R9C",'Mapa final'!$Q$64),"")</f>
        <v/>
      </c>
      <c r="AH14" s="143" t="str">
        <f aca="false">IF(AND('Mapa final'!$AA$59="Muy Alta",'Mapa final'!$AC$59="Catastrófico"),CONCATENATE("R9C",'Mapa final'!$Q$59),"")</f>
        <v/>
      </c>
      <c r="AI14" s="144" t="str">
        <f aca="false">IF(AND('Mapa final'!$AA$60="Muy Alta",'Mapa final'!$AC$60="Catastrófico"),CONCATENATE("R9C",'Mapa final'!$Q$60),"")</f>
        <v/>
      </c>
      <c r="AJ14" s="144" t="str">
        <f aca="false">IF(AND('Mapa final'!$AA$61="Muy Alta",'Mapa final'!$AC$61="Catastrófico"),CONCATENATE("R9C",'Mapa final'!$Q$61),"")</f>
        <v/>
      </c>
      <c r="AK14" s="144" t="str">
        <f aca="false">IF(AND('Mapa final'!$AA$62="Muy Alta",'Mapa final'!$AC$62="Catastrófico"),CONCATENATE("R9C",'Mapa final'!$Q$62),"")</f>
        <v/>
      </c>
      <c r="AL14" s="144" t="str">
        <f aca="false">IF(AND('Mapa final'!$AA$63="Muy Alta",'Mapa final'!$AC$63="Catastrófico"),CONCATENATE("R9C",'Mapa final'!$Q$63),"")</f>
        <v/>
      </c>
      <c r="AM14" s="145" t="str">
        <f aca="false">IF(AND('Mapa final'!$AA$64="Muy Alta",'Mapa final'!$AC$64="Catastrófico"),CONCATENATE("R9C",'Mapa final'!$Q$64),"")</f>
        <v/>
      </c>
      <c r="AN14" s="1"/>
      <c r="AO14" s="139"/>
      <c r="AP14" s="139"/>
      <c r="AQ14" s="139"/>
      <c r="AR14" s="139"/>
      <c r="AS14" s="139"/>
      <c r="AT14" s="139"/>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customFormat="false" ht="15.75" hidden="false" customHeight="true" outlineLevel="0" collapsed="false">
      <c r="A15" s="1"/>
      <c r="B15" s="87"/>
      <c r="C15" s="87"/>
      <c r="D15" s="87"/>
      <c r="E15" s="132"/>
      <c r="F15" s="132"/>
      <c r="G15" s="132"/>
      <c r="H15" s="132"/>
      <c r="I15" s="132"/>
      <c r="J15" s="146" t="str">
        <f aca="false">IF(AND('Mapa final'!$AA$65="Muy Alta",'Mapa final'!$AC$65="Leve"),CONCATENATE("R10C",'Mapa final'!$Q$65),"")</f>
        <v/>
      </c>
      <c r="K15" s="147" t="str">
        <f aca="false">IF(AND('Mapa final'!$AA$66="Muy Alta",'Mapa final'!$AC$66="Leve"),CONCATENATE("R10C",'Mapa final'!$Q$66),"")</f>
        <v/>
      </c>
      <c r="L15" s="147" t="str">
        <f aca="false">IF(AND('Mapa final'!$AA$67="Muy Alta",'Mapa final'!$AC$67="Leve"),CONCATENATE("R10C",'Mapa final'!$Q$67),"")</f>
        <v/>
      </c>
      <c r="M15" s="147" t="str">
        <f aca="false">IF(AND('Mapa final'!$AA$68="Muy Alta",'Mapa final'!$AC$68="Leve"),CONCATENATE("R10C",'Mapa final'!$Q$68),"")</f>
        <v/>
      </c>
      <c r="N15" s="147" t="str">
        <f aca="false">IF(AND('Mapa final'!$AA$69="Muy Alta",'Mapa final'!$AC$69="Leve"),CONCATENATE("R10C",'Mapa final'!$Q$69),"")</f>
        <v/>
      </c>
      <c r="O15" s="148" t="str">
        <f aca="false">IF(AND('Mapa final'!$AA$70="Muy Alta",'Mapa final'!$AC$70="Leve"),CONCATENATE("R10C",'Mapa final'!$Q$70),"")</f>
        <v/>
      </c>
      <c r="P15" s="140" t="str">
        <f aca="false">IF(AND('Mapa final'!$AA$65="Muy Alta",'Mapa final'!$AC$65="Menor"),CONCATENATE("R10C",'Mapa final'!$Q$65),"")</f>
        <v/>
      </c>
      <c r="Q15" s="141" t="str">
        <f aca="false">IF(AND('Mapa final'!$AA$66="Muy Alta",'Mapa final'!$AC$66="Menor"),CONCATENATE("R10C",'Mapa final'!$Q$66),"")</f>
        <v/>
      </c>
      <c r="R15" s="141" t="str">
        <f aca="false">IF(AND('Mapa final'!$AA$67="Muy Alta",'Mapa final'!$AC$67="Menor"),CONCATENATE("R10C",'Mapa final'!$Q$67),"")</f>
        <v/>
      </c>
      <c r="S15" s="141" t="str">
        <f aca="false">IF(AND('Mapa final'!$AA$68="Muy Alta",'Mapa final'!$AC$68="Menor"),CONCATENATE("R10C",'Mapa final'!$Q$68),"")</f>
        <v/>
      </c>
      <c r="T15" s="141" t="str">
        <f aca="false">IF(AND('Mapa final'!$AA$69="Muy Alta",'Mapa final'!$AC$69="Menor"),CONCATENATE("R10C",'Mapa final'!$Q$69),"")</f>
        <v/>
      </c>
      <c r="U15" s="142" t="str">
        <f aca="false">IF(AND('Mapa final'!$AA$70="Muy Alta",'Mapa final'!$AC$70="Menor"),CONCATENATE("R10C",'Mapa final'!$Q$70),"")</f>
        <v/>
      </c>
      <c r="V15" s="146" t="str">
        <f aca="false">IF(AND('Mapa final'!$AA$65="Muy Alta",'Mapa final'!$AC$65="Moderado"),CONCATENATE("R10C",'Mapa final'!$Q$65),"")</f>
        <v/>
      </c>
      <c r="W15" s="147" t="str">
        <f aca="false">IF(AND('Mapa final'!$AA$66="Muy Alta",'Mapa final'!$AC$66="Moderado"),CONCATENATE("R10C",'Mapa final'!$Q$66),"")</f>
        <v/>
      </c>
      <c r="X15" s="147" t="str">
        <f aca="false">IF(AND('Mapa final'!$AA$67="Muy Alta",'Mapa final'!$AC$67="Moderado"),CONCATENATE("R10C",'Mapa final'!$Q$67),"")</f>
        <v/>
      </c>
      <c r="Y15" s="147" t="str">
        <f aca="false">IF(AND('Mapa final'!$AA$68="Muy Alta",'Mapa final'!$AC$68="Moderado"),CONCATENATE("R10C",'Mapa final'!$Q$68),"")</f>
        <v/>
      </c>
      <c r="Z15" s="147" t="str">
        <f aca="false">IF(AND('Mapa final'!$AA$69="Muy Alta",'Mapa final'!$AC$69="Moderado"),CONCATENATE("R10C",'Mapa final'!$Q$69),"")</f>
        <v/>
      </c>
      <c r="AA15" s="148" t="str">
        <f aca="false">IF(AND('Mapa final'!$AA$70="Muy Alta",'Mapa final'!$AC$70="Moderado"),CONCATENATE("R10C",'Mapa final'!$Q$70),"")</f>
        <v/>
      </c>
      <c r="AB15" s="140" t="str">
        <f aca="false">IF(AND('Mapa final'!$AA$65="Muy Alta",'Mapa final'!$AC$65="Mayor"),CONCATENATE("R10C",'Mapa final'!$Q$65),"")</f>
        <v/>
      </c>
      <c r="AC15" s="141" t="str">
        <f aca="false">IF(AND('Mapa final'!$AA$66="Muy Alta",'Mapa final'!$AC$66="Mayor"),CONCATENATE("R10C",'Mapa final'!$Q$66),"")</f>
        <v/>
      </c>
      <c r="AD15" s="141" t="str">
        <f aca="false">IF(AND('Mapa final'!$AA$67="Muy Alta",'Mapa final'!$AC$67="Mayor"),CONCATENATE("R10C",'Mapa final'!$Q$67),"")</f>
        <v/>
      </c>
      <c r="AE15" s="141" t="str">
        <f aca="false">IF(AND('Mapa final'!$AA$68="Muy Alta",'Mapa final'!$AC$68="Mayor"),CONCATENATE("R10C",'Mapa final'!$Q$68),"")</f>
        <v/>
      </c>
      <c r="AF15" s="141" t="str">
        <f aca="false">IF(AND('Mapa final'!$AA$69="Muy Alta",'Mapa final'!$AC$69="Mayor"),CONCATENATE("R10C",'Mapa final'!$Q$69),"")</f>
        <v/>
      </c>
      <c r="AG15" s="142" t="str">
        <f aca="false">IF(AND('Mapa final'!$AA$70="Muy Alta",'Mapa final'!$AC$70="Mayor"),CONCATENATE("R10C",'Mapa final'!$Q$70),"")</f>
        <v/>
      </c>
      <c r="AH15" s="149" t="str">
        <f aca="false">IF(AND('Mapa final'!$AA$65="Muy Alta",'Mapa final'!$AC$65="Catastrófico"),CONCATENATE("R10C",'Mapa final'!$Q$65),"")</f>
        <v/>
      </c>
      <c r="AI15" s="150" t="str">
        <f aca="false">IF(AND('Mapa final'!$AA$66="Muy Alta",'Mapa final'!$AC$66="Catastrófico"),CONCATENATE("R10C",'Mapa final'!$Q$66),"")</f>
        <v/>
      </c>
      <c r="AJ15" s="150" t="str">
        <f aca="false">IF(AND('Mapa final'!$AA$67="Muy Alta",'Mapa final'!$AC$67="Catastrófico"),CONCATENATE("R10C",'Mapa final'!$Q$67),"")</f>
        <v/>
      </c>
      <c r="AK15" s="150" t="str">
        <f aca="false">IF(AND('Mapa final'!$AA$68="Muy Alta",'Mapa final'!$AC$68="Catastrófico"),CONCATENATE("R10C",'Mapa final'!$Q$68),"")</f>
        <v/>
      </c>
      <c r="AL15" s="150" t="str">
        <f aca="false">IF(AND('Mapa final'!$AA$69="Muy Alta",'Mapa final'!$AC$69="Catastrófico"),CONCATENATE("R10C",'Mapa final'!$Q$69),"")</f>
        <v/>
      </c>
      <c r="AM15" s="151" t="str">
        <f aca="false">IF(AND('Mapa final'!$AA$70="Muy Alta",'Mapa final'!$AC$70="Catastrófico"),CONCATENATE("R10C",'Mapa final'!$Q$70),"")</f>
        <v/>
      </c>
      <c r="AN15" s="1"/>
      <c r="AO15" s="139"/>
      <c r="AP15" s="139"/>
      <c r="AQ15" s="139"/>
      <c r="AR15" s="139"/>
      <c r="AS15" s="139"/>
      <c r="AT15" s="139"/>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customFormat="false" ht="15" hidden="false" customHeight="true" outlineLevel="0" collapsed="false">
      <c r="A16" s="1"/>
      <c r="B16" s="87"/>
      <c r="C16" s="87"/>
      <c r="D16" s="87"/>
      <c r="E16" s="152" t="s">
        <v>132</v>
      </c>
      <c r="F16" s="152"/>
      <c r="G16" s="152"/>
      <c r="H16" s="152"/>
      <c r="I16" s="152"/>
      <c r="J16" s="153" t="str">
        <f aca="false">IF(AND('Mapa final'!$AA$11="Alta",'Mapa final'!$AC$11="Leve"),CONCATENATE("R1C",'Mapa final'!$Q$11),"")</f>
        <v/>
      </c>
      <c r="K16" s="154" t="str">
        <f aca="false">IF(AND('Mapa final'!$AA$12="Alta",'Mapa final'!$AC$12="Leve"),CONCATENATE("R1C",'Mapa final'!$Q$12),"")</f>
        <v/>
      </c>
      <c r="L16" s="154" t="str">
        <f aca="false">IF(AND('Mapa final'!$AA$13="Alta",'Mapa final'!$AC$13="Leve"),CONCATENATE("R1C",'Mapa final'!$Q$13),"")</f>
        <v/>
      </c>
      <c r="M16" s="154" t="str">
        <f aca="false">IF(AND('Mapa final'!$AA$14="Alta",'Mapa final'!$AC$14="Leve"),CONCATENATE("R1C",'Mapa final'!$Q$14),"")</f>
        <v/>
      </c>
      <c r="N16" s="154" t="str">
        <f aca="false">IF(AND('Mapa final'!$AA$15="Alta",'Mapa final'!$AC$15="Leve"),CONCATENATE("R1C",'Mapa final'!$Q$15),"")</f>
        <v/>
      </c>
      <c r="O16" s="155" t="str">
        <f aca="false">IF(AND('Mapa final'!$AA$16="Alta",'Mapa final'!$AC$16="Leve"),CONCATENATE("R1C",'Mapa final'!$Q$16),"")</f>
        <v/>
      </c>
      <c r="P16" s="153" t="str">
        <f aca="false">IF(AND('Mapa final'!$AA$11="Alta",'Mapa final'!$AC$11="Menor"),CONCATENATE("R1C",'Mapa final'!$Q$11),"")</f>
        <v/>
      </c>
      <c r="Q16" s="154" t="str">
        <f aca="false">IF(AND('Mapa final'!$AA$12="Alta",'Mapa final'!$AC$12="Menor"),CONCATENATE("R1C",'Mapa final'!$Q$12),"")</f>
        <v/>
      </c>
      <c r="R16" s="154" t="str">
        <f aca="false">IF(AND('Mapa final'!$AA$13="Alta",'Mapa final'!$AC$13="Menor"),CONCATENATE("R1C",'Mapa final'!$Q$13),"")</f>
        <v/>
      </c>
      <c r="S16" s="154" t="str">
        <f aca="false">IF(AND('Mapa final'!$AA$14="Alta",'Mapa final'!$AC$14="Menor"),CONCATENATE("R1C",'Mapa final'!$Q$14),"")</f>
        <v/>
      </c>
      <c r="T16" s="154" t="str">
        <f aca="false">IF(AND('Mapa final'!$AA$15="Alta",'Mapa final'!$AC$15="Menor"),CONCATENATE("R1C",'Mapa final'!$Q$15),"")</f>
        <v/>
      </c>
      <c r="U16" s="155" t="str">
        <f aca="false">IF(AND('Mapa final'!$AA$16="Alta",'Mapa final'!$AC$16="Menor"),CONCATENATE("R1C",'Mapa final'!$Q$16),"")</f>
        <v/>
      </c>
      <c r="V16" s="133" t="str">
        <f aca="false">IF(AND('Mapa final'!$AA$11="Alta",'Mapa final'!$AC$11="Moderado"),CONCATENATE("R1C",'Mapa final'!$Q$11),"")</f>
        <v/>
      </c>
      <c r="W16" s="134" t="str">
        <f aca="false">IF(AND('Mapa final'!$AA$12="Alta",'Mapa final'!$AC$12="Moderado"),CONCATENATE("R1C",'Mapa final'!$Q$12),"")</f>
        <v/>
      </c>
      <c r="X16" s="134" t="str">
        <f aca="false">IF(AND('Mapa final'!$AA$13="Alta",'Mapa final'!$AC$13="Moderado"),CONCATENATE("R1C",'Mapa final'!$Q$13),"")</f>
        <v/>
      </c>
      <c r="Y16" s="134" t="str">
        <f aca="false">IF(AND('Mapa final'!$AA$14="Alta",'Mapa final'!$AC$14="Moderado"),CONCATENATE("R1C",'Mapa final'!$Q$14),"")</f>
        <v/>
      </c>
      <c r="Z16" s="134" t="str">
        <f aca="false">IF(AND('Mapa final'!$AA$15="Alta",'Mapa final'!$AC$15="Moderado"),CONCATENATE("R1C",'Mapa final'!$Q$15),"")</f>
        <v/>
      </c>
      <c r="AA16" s="135" t="str">
        <f aca="false">IF(AND('Mapa final'!$AA$16="Alta",'Mapa final'!$AC$16="Moderado"),CONCATENATE("R1C",'Mapa final'!$Q$16),"")</f>
        <v/>
      </c>
      <c r="AB16" s="133" t="str">
        <f aca="false">IF(AND('Mapa final'!$AA$11="Alta",'Mapa final'!$AC$11="Mayor"),CONCATENATE("R1C",'Mapa final'!$Q$11),"")</f>
        <v/>
      </c>
      <c r="AC16" s="134" t="str">
        <f aca="false">IF(AND('Mapa final'!$AA$12="Alta",'Mapa final'!$AC$12="Mayor"),CONCATENATE("R1C",'Mapa final'!$Q$12),"")</f>
        <v/>
      </c>
      <c r="AD16" s="134" t="str">
        <f aca="false">IF(AND('Mapa final'!$AA$13="Alta",'Mapa final'!$AC$13="Mayor"),CONCATENATE("R1C",'Mapa final'!$Q$13),"")</f>
        <v/>
      </c>
      <c r="AE16" s="134" t="str">
        <f aca="false">IF(AND('Mapa final'!$AA$14="Alta",'Mapa final'!$AC$14="Mayor"),CONCATENATE("R1C",'Mapa final'!$Q$14),"")</f>
        <v/>
      </c>
      <c r="AF16" s="134" t="str">
        <f aca="false">IF(AND('Mapa final'!$AA$15="Alta",'Mapa final'!$AC$15="Mayor"),CONCATENATE("R1C",'Mapa final'!$Q$15),"")</f>
        <v/>
      </c>
      <c r="AG16" s="135" t="str">
        <f aca="false">IF(AND('Mapa final'!$AA$16="Alta",'Mapa final'!$AC$16="Mayor"),CONCATENATE("R1C",'Mapa final'!$Q$16),"")</f>
        <v/>
      </c>
      <c r="AH16" s="136" t="str">
        <f aca="false">IF(AND('Mapa final'!$AA$11="Alta",'Mapa final'!$AC$11="Catastrófico"),CONCATENATE("R1C",'Mapa final'!$Q$11),"")</f>
        <v/>
      </c>
      <c r="AI16" s="137" t="str">
        <f aca="false">IF(AND('Mapa final'!$AA$12="Alta",'Mapa final'!$AC$12="Catastrófico"),CONCATENATE("R1C",'Mapa final'!$Q$12),"")</f>
        <v/>
      </c>
      <c r="AJ16" s="137" t="str">
        <f aca="false">IF(AND('Mapa final'!$AA$13="Alta",'Mapa final'!$AC$13="Catastrófico"),CONCATENATE("R1C",'Mapa final'!$Q$13),"")</f>
        <v/>
      </c>
      <c r="AK16" s="137" t="str">
        <f aca="false">IF(AND('Mapa final'!$AA$14="Alta",'Mapa final'!$AC$14="Catastrófico"),CONCATENATE("R1C",'Mapa final'!$Q$14),"")</f>
        <v/>
      </c>
      <c r="AL16" s="137" t="str">
        <f aca="false">IF(AND('Mapa final'!$AA$15="Alta",'Mapa final'!$AC$15="Catastrófico"),CONCATENATE("R1C",'Mapa final'!$Q$15),"")</f>
        <v/>
      </c>
      <c r="AM16" s="138" t="str">
        <f aca="false">IF(AND('Mapa final'!$AA$16="Alta",'Mapa final'!$AC$16="Catastrófico"),CONCATENATE("R1C",'Mapa final'!$Q$16),"")</f>
        <v/>
      </c>
      <c r="AN16" s="1"/>
      <c r="AO16" s="156" t="s">
        <v>133</v>
      </c>
      <c r="AP16" s="156"/>
      <c r="AQ16" s="156"/>
      <c r="AR16" s="156"/>
      <c r="AS16" s="156"/>
      <c r="AT16" s="156"/>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customFormat="false" ht="15" hidden="false" customHeight="true" outlineLevel="0" collapsed="false">
      <c r="A17" s="1"/>
      <c r="B17" s="87"/>
      <c r="C17" s="87"/>
      <c r="D17" s="87"/>
      <c r="E17" s="152"/>
      <c r="F17" s="152"/>
      <c r="G17" s="152"/>
      <c r="H17" s="152"/>
      <c r="I17" s="152"/>
      <c r="J17" s="157" t="str">
        <f aca="false">IF(AND('Mapa final'!$AA$17="Alta",'Mapa final'!$AC$17="Leve"),CONCATENATE("R2C",'Mapa final'!$Q$17),"")</f>
        <v/>
      </c>
      <c r="K17" s="158" t="str">
        <f aca="false">IF(AND('Mapa final'!$AA$18="Alta",'Mapa final'!$AC$18="Leve"),CONCATENATE("R2C",'Mapa final'!$Q$18),"")</f>
        <v/>
      </c>
      <c r="L17" s="158" t="str">
        <f aca="false">IF(AND('Mapa final'!$AA$19="Alta",'Mapa final'!$AC$19="Leve"),CONCATENATE("R2C",'Mapa final'!$Q$19),"")</f>
        <v/>
      </c>
      <c r="M17" s="158" t="str">
        <f aca="false">IF(AND('Mapa final'!$AA$20="Alta",'Mapa final'!$AC$20="Leve"),CONCATENATE("R2C",'Mapa final'!$Q$20),"")</f>
        <v/>
      </c>
      <c r="N17" s="158" t="str">
        <f aca="false">IF(AND('Mapa final'!$AA$21="Alta",'Mapa final'!$AC$21="Leve"),CONCATENATE("R2C",'Mapa final'!$Q$21),"")</f>
        <v/>
      </c>
      <c r="O17" s="159" t="str">
        <f aca="false">IF(AND('Mapa final'!$AA$22="Alta",'Mapa final'!$AC$22="Leve"),CONCATENATE("R2C",'Mapa final'!$Q$22),"")</f>
        <v/>
      </c>
      <c r="P17" s="157" t="str">
        <f aca="false">IF(AND('Mapa final'!$AA$17="Alta",'Mapa final'!$AC$17="Menor"),CONCATENATE("R2C",'Mapa final'!$Q$17),"")</f>
        <v/>
      </c>
      <c r="Q17" s="158" t="str">
        <f aca="false">IF(AND('Mapa final'!$AA$18="Alta",'Mapa final'!$AC$18="Menor"),CONCATENATE("R2C",'Mapa final'!$Q$18),"")</f>
        <v/>
      </c>
      <c r="R17" s="158" t="str">
        <f aca="false">IF(AND('Mapa final'!$AA$19="Alta",'Mapa final'!$AC$19="Menor"),CONCATENATE("R2C",'Mapa final'!$Q$19),"")</f>
        <v/>
      </c>
      <c r="S17" s="158" t="str">
        <f aca="false">IF(AND('Mapa final'!$AA$20="Alta",'Mapa final'!$AC$20="Menor"),CONCATENATE("R2C",'Mapa final'!$Q$20),"")</f>
        <v/>
      </c>
      <c r="T17" s="158" t="str">
        <f aca="false">IF(AND('Mapa final'!$AA$21="Alta",'Mapa final'!$AC$21="Menor"),CONCATENATE("R2C",'Mapa final'!$Q$21),"")</f>
        <v/>
      </c>
      <c r="U17" s="159" t="str">
        <f aca="false">IF(AND('Mapa final'!$AA$22="Alta",'Mapa final'!$AC$22="Menor"),CONCATENATE("R2C",'Mapa final'!$Q$22),"")</f>
        <v/>
      </c>
      <c r="V17" s="140" t="str">
        <f aca="false">IF(AND('Mapa final'!$AA$17="Alta",'Mapa final'!$AC$17="Moderado"),CONCATENATE("R2C",'Mapa final'!$Q$17),"")</f>
        <v/>
      </c>
      <c r="W17" s="141" t="str">
        <f aca="false">IF(AND('Mapa final'!$AA$18="Alta",'Mapa final'!$AC$18="Moderado"),CONCATENATE("R2C",'Mapa final'!$Q$18),"")</f>
        <v/>
      </c>
      <c r="X17" s="141" t="str">
        <f aca="false">IF(AND('Mapa final'!$AA$19="Alta",'Mapa final'!$AC$19="Moderado"),CONCATENATE("R2C",'Mapa final'!$Q$19),"")</f>
        <v/>
      </c>
      <c r="Y17" s="141" t="str">
        <f aca="false">IF(AND('Mapa final'!$AA$20="Alta",'Mapa final'!$AC$20="Moderado"),CONCATENATE("R2C",'Mapa final'!$Q$20),"")</f>
        <v/>
      </c>
      <c r="Z17" s="141" t="str">
        <f aca="false">IF(AND('Mapa final'!$AA$21="Alta",'Mapa final'!$AC$21="Moderado"),CONCATENATE("R2C",'Mapa final'!$Q$21),"")</f>
        <v/>
      </c>
      <c r="AA17" s="142" t="str">
        <f aca="false">IF(AND('Mapa final'!$AA$22="Alta",'Mapa final'!$AC$22="Moderado"),CONCATENATE("R2C",'Mapa final'!$Q$22),"")</f>
        <v/>
      </c>
      <c r="AB17" s="140" t="str">
        <f aca="false">IF(AND('Mapa final'!$AA$17="Alta",'Mapa final'!$AC$17="Mayor"),CONCATENATE("R2C",'Mapa final'!$Q$17),"")</f>
        <v/>
      </c>
      <c r="AC17" s="141" t="str">
        <f aca="false">IF(AND('Mapa final'!$AA$18="Alta",'Mapa final'!$AC$18="Mayor"),CONCATENATE("R2C",'Mapa final'!$Q$18),"")</f>
        <v/>
      </c>
      <c r="AD17" s="141" t="str">
        <f aca="false">IF(AND('Mapa final'!$AA$19="Alta",'Mapa final'!$AC$19="Mayor"),CONCATENATE("R2C",'Mapa final'!$Q$19),"")</f>
        <v/>
      </c>
      <c r="AE17" s="141" t="str">
        <f aca="false">IF(AND('Mapa final'!$AA$20="Alta",'Mapa final'!$AC$20="Mayor"),CONCATENATE("R2C",'Mapa final'!$Q$20),"")</f>
        <v/>
      </c>
      <c r="AF17" s="141" t="str">
        <f aca="false">IF(AND('Mapa final'!$AA$21="Alta",'Mapa final'!$AC$21="Mayor"),CONCATENATE("R2C",'Mapa final'!$Q$21),"")</f>
        <v/>
      </c>
      <c r="AG17" s="142" t="str">
        <f aca="false">IF(AND('Mapa final'!$AA$22="Alta",'Mapa final'!$AC$22="Mayor"),CONCATENATE("R2C",'Mapa final'!$Q$22),"")</f>
        <v/>
      </c>
      <c r="AH17" s="143" t="str">
        <f aca="false">IF(AND('Mapa final'!$AA$17="Alta",'Mapa final'!$AC$17="Catastrófico"),CONCATENATE("R2C",'Mapa final'!$Q$17),"")</f>
        <v/>
      </c>
      <c r="AI17" s="144" t="str">
        <f aca="false">IF(AND('Mapa final'!$AA$18="Alta",'Mapa final'!$AC$18="Catastrófico"),CONCATENATE("R2C",'Mapa final'!$Q$18),"")</f>
        <v/>
      </c>
      <c r="AJ17" s="144" t="str">
        <f aca="false">IF(AND('Mapa final'!$AA$19="Alta",'Mapa final'!$AC$19="Catastrófico"),CONCATENATE("R2C",'Mapa final'!$Q$19),"")</f>
        <v/>
      </c>
      <c r="AK17" s="144" t="str">
        <f aca="false">IF(AND('Mapa final'!$AA$20="Alta",'Mapa final'!$AC$20="Catastrófico"),CONCATENATE("R2C",'Mapa final'!$Q$20),"")</f>
        <v/>
      </c>
      <c r="AL17" s="144" t="str">
        <f aca="false">IF(AND('Mapa final'!$AA$21="Alta",'Mapa final'!$AC$21="Catastrófico"),CONCATENATE("R2C",'Mapa final'!$Q$21),"")</f>
        <v/>
      </c>
      <c r="AM17" s="145" t="str">
        <f aca="false">IF(AND('Mapa final'!$AA$22="Alta",'Mapa final'!$AC$22="Catastrófico"),CONCATENATE("R2C",'Mapa final'!$Q$22),"")</f>
        <v/>
      </c>
      <c r="AN17" s="1"/>
      <c r="AO17" s="156"/>
      <c r="AP17" s="156"/>
      <c r="AQ17" s="156"/>
      <c r="AR17" s="156"/>
      <c r="AS17" s="156"/>
      <c r="AT17" s="156"/>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customFormat="false" ht="15" hidden="false" customHeight="true" outlineLevel="0" collapsed="false">
      <c r="A18" s="1"/>
      <c r="B18" s="87"/>
      <c r="C18" s="87"/>
      <c r="D18" s="87"/>
      <c r="E18" s="152"/>
      <c r="F18" s="152"/>
      <c r="G18" s="152"/>
      <c r="H18" s="152"/>
      <c r="I18" s="152"/>
      <c r="J18" s="157" t="str">
        <f aca="false">IF(AND('Mapa final'!$AA$23="Alta",'Mapa final'!$AC$23="Leve"),CONCATENATE("R3C",'Mapa final'!$Q$23),"")</f>
        <v/>
      </c>
      <c r="K18" s="158" t="str">
        <f aca="false">IF(AND('Mapa final'!$AA$24="Alta",'Mapa final'!$AC$24="Leve"),CONCATENATE("R3C",'Mapa final'!$Q$24),"")</f>
        <v/>
      </c>
      <c r="L18" s="158" t="str">
        <f aca="false">IF(AND('Mapa final'!$AA$25="Alta",'Mapa final'!$AC$25="Leve"),CONCATENATE("R3C",'Mapa final'!$Q$25),"")</f>
        <v/>
      </c>
      <c r="M18" s="158" t="str">
        <f aca="false">IF(AND('Mapa final'!$AA$26="Alta",'Mapa final'!$AC$26="Leve"),CONCATENATE("R3C",'Mapa final'!$Q$26),"")</f>
        <v/>
      </c>
      <c r="N18" s="158" t="str">
        <f aca="false">IF(AND('Mapa final'!$AA$27="Alta",'Mapa final'!$AC$27="Leve"),CONCATENATE("R3C",'Mapa final'!$Q$27),"")</f>
        <v/>
      </c>
      <c r="O18" s="159" t="str">
        <f aca="false">IF(AND('Mapa final'!$AA$28="Alta",'Mapa final'!$AC$28="Leve"),CONCATENATE("R3C",'Mapa final'!$Q$28),"")</f>
        <v/>
      </c>
      <c r="P18" s="157" t="str">
        <f aca="false">IF(AND('Mapa final'!$AA$23="Alta",'Mapa final'!$AC$23="Menor"),CONCATENATE("R3C",'Mapa final'!$Q$23),"")</f>
        <v/>
      </c>
      <c r="Q18" s="158" t="str">
        <f aca="false">IF(AND('Mapa final'!$AA$24="Alta",'Mapa final'!$AC$24="Menor"),CONCATENATE("R3C",'Mapa final'!$Q$24),"")</f>
        <v/>
      </c>
      <c r="R18" s="158" t="str">
        <f aca="false">IF(AND('Mapa final'!$AA$25="Alta",'Mapa final'!$AC$25="Menor"),CONCATENATE("R3C",'Mapa final'!$Q$25),"")</f>
        <v/>
      </c>
      <c r="S18" s="158" t="str">
        <f aca="false">IF(AND('Mapa final'!$AA$26="Alta",'Mapa final'!$AC$26="Menor"),CONCATENATE("R3C",'Mapa final'!$Q$26),"")</f>
        <v/>
      </c>
      <c r="T18" s="158" t="str">
        <f aca="false">IF(AND('Mapa final'!$AA$27="Alta",'Mapa final'!$AC$27="Menor"),CONCATENATE("R3C",'Mapa final'!$Q$27),"")</f>
        <v/>
      </c>
      <c r="U18" s="159" t="str">
        <f aca="false">IF(AND('Mapa final'!$AA$28="Alta",'Mapa final'!$AC$28="Menor"),CONCATENATE("R3C",'Mapa final'!$Q$28),"")</f>
        <v/>
      </c>
      <c r="V18" s="140" t="str">
        <f aca="false">IF(AND('Mapa final'!$AA$23="Alta",'Mapa final'!$AC$23="Moderado"),CONCATENATE("R3C",'Mapa final'!$Q$23),"")</f>
        <v/>
      </c>
      <c r="W18" s="141" t="str">
        <f aca="false">IF(AND('Mapa final'!$AA$24="Alta",'Mapa final'!$AC$24="Moderado"),CONCATENATE("R3C",'Mapa final'!$Q$24),"")</f>
        <v/>
      </c>
      <c r="X18" s="141" t="str">
        <f aca="false">IF(AND('Mapa final'!$AA$25="Alta",'Mapa final'!$AC$25="Moderado"),CONCATENATE("R3C",'Mapa final'!$Q$25),"")</f>
        <v/>
      </c>
      <c r="Y18" s="141" t="str">
        <f aca="false">IF(AND('Mapa final'!$AA$26="Alta",'Mapa final'!$AC$26="Moderado"),CONCATENATE("R3C",'Mapa final'!$Q$26),"")</f>
        <v/>
      </c>
      <c r="Z18" s="141" t="str">
        <f aca="false">IF(AND('Mapa final'!$AA$27="Alta",'Mapa final'!$AC$27="Moderado"),CONCATENATE("R3C",'Mapa final'!$Q$27),"")</f>
        <v/>
      </c>
      <c r="AA18" s="142" t="str">
        <f aca="false">IF(AND('Mapa final'!$AA$28="Alta",'Mapa final'!$AC$28="Moderado"),CONCATENATE("R3C",'Mapa final'!$Q$28),"")</f>
        <v/>
      </c>
      <c r="AB18" s="140" t="str">
        <f aca="false">IF(AND('Mapa final'!$AA$23="Alta",'Mapa final'!$AC$23="Mayor"),CONCATENATE("R3C",'Mapa final'!$Q$23),"")</f>
        <v/>
      </c>
      <c r="AC18" s="141" t="str">
        <f aca="false">IF(AND('Mapa final'!$AA$24="Alta",'Mapa final'!$AC$24="Mayor"),CONCATENATE("R3C",'Mapa final'!$Q$24),"")</f>
        <v/>
      </c>
      <c r="AD18" s="141" t="str">
        <f aca="false">IF(AND('Mapa final'!$AA$25="Alta",'Mapa final'!$AC$25="Mayor"),CONCATENATE("R3C",'Mapa final'!$Q$25),"")</f>
        <v/>
      </c>
      <c r="AE18" s="141" t="str">
        <f aca="false">IF(AND('Mapa final'!$AA$26="Alta",'Mapa final'!$AC$26="Mayor"),CONCATENATE("R3C",'Mapa final'!$Q$26),"")</f>
        <v/>
      </c>
      <c r="AF18" s="141" t="str">
        <f aca="false">IF(AND('Mapa final'!$AA$27="Alta",'Mapa final'!$AC$27="Mayor"),CONCATENATE("R3C",'Mapa final'!$Q$27),"")</f>
        <v/>
      </c>
      <c r="AG18" s="142" t="str">
        <f aca="false">IF(AND('Mapa final'!$AA$28="Alta",'Mapa final'!$AC$28="Mayor"),CONCATENATE("R3C",'Mapa final'!$Q$28),"")</f>
        <v/>
      </c>
      <c r="AH18" s="143" t="str">
        <f aca="false">IF(AND('Mapa final'!$AA$23="Alta",'Mapa final'!$AC$23="Catastrófico"),CONCATENATE("R3C",'Mapa final'!$Q$23),"")</f>
        <v/>
      </c>
      <c r="AI18" s="144" t="str">
        <f aca="false">IF(AND('Mapa final'!$AA$24="Alta",'Mapa final'!$AC$24="Catastrófico"),CONCATENATE("R3C",'Mapa final'!$Q$24),"")</f>
        <v/>
      </c>
      <c r="AJ18" s="144" t="str">
        <f aca="false">IF(AND('Mapa final'!$AA$25="Alta",'Mapa final'!$AC$25="Catastrófico"),CONCATENATE("R3C",'Mapa final'!$Q$25),"")</f>
        <v/>
      </c>
      <c r="AK18" s="144" t="str">
        <f aca="false">IF(AND('Mapa final'!$AA$26="Alta",'Mapa final'!$AC$26="Catastrófico"),CONCATENATE("R3C",'Mapa final'!$Q$26),"")</f>
        <v/>
      </c>
      <c r="AL18" s="144" t="str">
        <f aca="false">IF(AND('Mapa final'!$AA$27="Alta",'Mapa final'!$AC$27="Catastrófico"),CONCATENATE("R3C",'Mapa final'!$Q$27),"")</f>
        <v/>
      </c>
      <c r="AM18" s="145" t="str">
        <f aca="false">IF(AND('Mapa final'!$AA$28="Alta",'Mapa final'!$AC$28="Catastrófico"),CONCATENATE("R3C",'Mapa final'!$Q$28),"")</f>
        <v/>
      </c>
      <c r="AN18" s="1"/>
      <c r="AO18" s="156"/>
      <c r="AP18" s="156"/>
      <c r="AQ18" s="156"/>
      <c r="AR18" s="156"/>
      <c r="AS18" s="156"/>
      <c r="AT18" s="156"/>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customFormat="false" ht="15" hidden="false" customHeight="true" outlineLevel="0" collapsed="false">
      <c r="A19" s="1"/>
      <c r="B19" s="87"/>
      <c r="C19" s="87"/>
      <c r="D19" s="87"/>
      <c r="E19" s="152"/>
      <c r="F19" s="152"/>
      <c r="G19" s="152"/>
      <c r="H19" s="152"/>
      <c r="I19" s="152"/>
      <c r="J19" s="157" t="str">
        <f aca="false">IF(AND('Mapa final'!$AA$29="Alta",'Mapa final'!$AC$29="Leve"),CONCATENATE("R4C",'Mapa final'!$Q$29),"")</f>
        <v/>
      </c>
      <c r="K19" s="158" t="str">
        <f aca="false">IF(AND('Mapa final'!$AA$30="Alta",'Mapa final'!$AC$30="Leve"),CONCATENATE("R4C",'Mapa final'!$Q$30),"")</f>
        <v/>
      </c>
      <c r="L19" s="158" t="str">
        <f aca="false">IF(AND('Mapa final'!$AA$31="Alta",'Mapa final'!$AC$31="Leve"),CONCATENATE("R4C",'Mapa final'!$Q$31),"")</f>
        <v/>
      </c>
      <c r="M19" s="158" t="str">
        <f aca="false">IF(AND('Mapa final'!$AA$32="Alta",'Mapa final'!$AC$32="Leve"),CONCATENATE("R4C",'Mapa final'!$Q$32),"")</f>
        <v/>
      </c>
      <c r="N19" s="158" t="str">
        <f aca="false">IF(AND('Mapa final'!$AA$33="Alta",'Mapa final'!$AC$33="Leve"),CONCATENATE("R4C",'Mapa final'!$Q$33),"")</f>
        <v/>
      </c>
      <c r="O19" s="159" t="str">
        <f aca="false">IF(AND('Mapa final'!$AA$34="Alta",'Mapa final'!$AC$34="Leve"),CONCATENATE("R4C",'Mapa final'!$Q$34),"")</f>
        <v/>
      </c>
      <c r="P19" s="157" t="str">
        <f aca="false">IF(AND('Mapa final'!$AA$29="Alta",'Mapa final'!$AC$29="Menor"),CONCATENATE("R4C",'Mapa final'!$Q$29),"")</f>
        <v/>
      </c>
      <c r="Q19" s="158" t="str">
        <f aca="false">IF(AND('Mapa final'!$AA$30="Alta",'Mapa final'!$AC$30="Menor"),CONCATENATE("R4C",'Mapa final'!$Q$30),"")</f>
        <v/>
      </c>
      <c r="R19" s="158" t="str">
        <f aca="false">IF(AND('Mapa final'!$AA$31="Alta",'Mapa final'!$AC$31="Menor"),CONCATENATE("R4C",'Mapa final'!$Q$31),"")</f>
        <v/>
      </c>
      <c r="S19" s="158" t="str">
        <f aca="false">IF(AND('Mapa final'!$AA$32="Alta",'Mapa final'!$AC$32="Menor"),CONCATENATE("R4C",'Mapa final'!$Q$32),"")</f>
        <v/>
      </c>
      <c r="T19" s="158" t="str">
        <f aca="false">IF(AND('Mapa final'!$AA$33="Alta",'Mapa final'!$AC$33="Menor"),CONCATENATE("R4C",'Mapa final'!$Q$33),"")</f>
        <v/>
      </c>
      <c r="U19" s="159" t="str">
        <f aca="false">IF(AND('Mapa final'!$AA$34="Alta",'Mapa final'!$AC$34="Menor"),CONCATENATE("R4C",'Mapa final'!$Q$34),"")</f>
        <v/>
      </c>
      <c r="V19" s="140" t="str">
        <f aca="false">IF(AND('Mapa final'!$AA$29="Alta",'Mapa final'!$AC$29="Moderado"),CONCATENATE("R4C",'Mapa final'!$Q$29),"")</f>
        <v/>
      </c>
      <c r="W19" s="141" t="str">
        <f aca="false">IF(AND('Mapa final'!$AA$30="Alta",'Mapa final'!$AC$30="Moderado"),CONCATENATE("R4C",'Mapa final'!$Q$30),"")</f>
        <v/>
      </c>
      <c r="X19" s="141" t="str">
        <f aca="false">IF(AND('Mapa final'!$AA$31="Alta",'Mapa final'!$AC$31="Moderado"),CONCATENATE("R4C",'Mapa final'!$Q$31),"")</f>
        <v/>
      </c>
      <c r="Y19" s="141" t="str">
        <f aca="false">IF(AND('Mapa final'!$AA$32="Alta",'Mapa final'!$AC$32="Moderado"),CONCATENATE("R4C",'Mapa final'!$Q$32),"")</f>
        <v/>
      </c>
      <c r="Z19" s="141" t="str">
        <f aca="false">IF(AND('Mapa final'!$AA$33="Alta",'Mapa final'!$AC$33="Moderado"),CONCATENATE("R4C",'Mapa final'!$Q$33),"")</f>
        <v/>
      </c>
      <c r="AA19" s="142" t="str">
        <f aca="false">IF(AND('Mapa final'!$AA$34="Alta",'Mapa final'!$AC$34="Moderado"),CONCATENATE("R4C",'Mapa final'!$Q$34),"")</f>
        <v/>
      </c>
      <c r="AB19" s="140" t="str">
        <f aca="false">IF(AND('Mapa final'!$AA$29="Alta",'Mapa final'!$AC$29="Mayor"),CONCATENATE("R4C",'Mapa final'!$Q$29),"")</f>
        <v/>
      </c>
      <c r="AC19" s="141" t="str">
        <f aca="false">IF(AND('Mapa final'!$AA$30="Alta",'Mapa final'!$AC$30="Mayor"),CONCATENATE("R4C",'Mapa final'!$Q$30),"")</f>
        <v/>
      </c>
      <c r="AD19" s="141" t="str">
        <f aca="false">IF(AND('Mapa final'!$AA$31="Alta",'Mapa final'!$AC$31="Mayor"),CONCATENATE("R4C",'Mapa final'!$Q$31),"")</f>
        <v/>
      </c>
      <c r="AE19" s="141" t="str">
        <f aca="false">IF(AND('Mapa final'!$AA$32="Alta",'Mapa final'!$AC$32="Mayor"),CONCATENATE("R4C",'Mapa final'!$Q$32),"")</f>
        <v/>
      </c>
      <c r="AF19" s="141" t="str">
        <f aca="false">IF(AND('Mapa final'!$AA$33="Alta",'Mapa final'!$AC$33="Mayor"),CONCATENATE("R4C",'Mapa final'!$Q$33),"")</f>
        <v/>
      </c>
      <c r="AG19" s="142" t="str">
        <f aca="false">IF(AND('Mapa final'!$AA$34="Alta",'Mapa final'!$AC$34="Mayor"),CONCATENATE("R4C",'Mapa final'!$Q$34),"")</f>
        <v/>
      </c>
      <c r="AH19" s="143" t="str">
        <f aca="false">IF(AND('Mapa final'!$AA$29="Alta",'Mapa final'!$AC$29="Catastrófico"),CONCATENATE("R4C",'Mapa final'!$Q$29),"")</f>
        <v/>
      </c>
      <c r="AI19" s="144" t="str">
        <f aca="false">IF(AND('Mapa final'!$AA$30="Alta",'Mapa final'!$AC$30="Catastrófico"),CONCATENATE("R4C",'Mapa final'!$Q$30),"")</f>
        <v/>
      </c>
      <c r="AJ19" s="144" t="str">
        <f aca="false">IF(AND('Mapa final'!$AA$31="Alta",'Mapa final'!$AC$31="Catastrófico"),CONCATENATE("R4C",'Mapa final'!$Q$31),"")</f>
        <v/>
      </c>
      <c r="AK19" s="144" t="str">
        <f aca="false">IF(AND('Mapa final'!$AA$32="Alta",'Mapa final'!$AC$32="Catastrófico"),CONCATENATE("R4C",'Mapa final'!$Q$32),"")</f>
        <v/>
      </c>
      <c r="AL19" s="144" t="str">
        <f aca="false">IF(AND('Mapa final'!$AA$33="Alta",'Mapa final'!$AC$33="Catastrófico"),CONCATENATE("R4C",'Mapa final'!$Q$33),"")</f>
        <v/>
      </c>
      <c r="AM19" s="145" t="str">
        <f aca="false">IF(AND('Mapa final'!$AA$34="Alta",'Mapa final'!$AC$34="Catastrófico"),CONCATENATE("R4C",'Mapa final'!$Q$34),"")</f>
        <v/>
      </c>
      <c r="AN19" s="1"/>
      <c r="AO19" s="156"/>
      <c r="AP19" s="156"/>
      <c r="AQ19" s="156"/>
      <c r="AR19" s="156"/>
      <c r="AS19" s="156"/>
      <c r="AT19" s="156"/>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customFormat="false" ht="15" hidden="false" customHeight="true" outlineLevel="0" collapsed="false">
      <c r="A20" s="1"/>
      <c r="B20" s="87"/>
      <c r="C20" s="87"/>
      <c r="D20" s="87"/>
      <c r="E20" s="152"/>
      <c r="F20" s="152"/>
      <c r="G20" s="152"/>
      <c r="H20" s="152"/>
      <c r="I20" s="152"/>
      <c r="J20" s="157" t="str">
        <f aca="false">IF(AND('Mapa final'!$AA$35="Alta",'Mapa final'!$AC$35="Leve"),CONCATENATE("R5C",'Mapa final'!$Q$35),"")</f>
        <v/>
      </c>
      <c r="K20" s="158" t="str">
        <f aca="false">IF(AND('Mapa final'!$AA$36="Alta",'Mapa final'!$AC$36="Leve"),CONCATENATE("R5C",'Mapa final'!$Q$36),"")</f>
        <v/>
      </c>
      <c r="L20" s="158" t="str">
        <f aca="false">IF(AND('Mapa final'!$AA$37="Alta",'Mapa final'!$AC$37="Leve"),CONCATENATE("R5C",'Mapa final'!$Q$37),"")</f>
        <v/>
      </c>
      <c r="M20" s="158" t="str">
        <f aca="false">IF(AND('Mapa final'!$AA$38="Alta",'Mapa final'!$AC$38="Leve"),CONCATENATE("R5C",'Mapa final'!$Q$38),"")</f>
        <v/>
      </c>
      <c r="N20" s="158" t="str">
        <f aca="false">IF(AND('Mapa final'!$AA$39="Alta",'Mapa final'!$AC$39="Leve"),CONCATENATE("R5C",'Mapa final'!$Q$39),"")</f>
        <v/>
      </c>
      <c r="O20" s="159" t="str">
        <f aca="false">IF(AND('Mapa final'!$AA$40="Alta",'Mapa final'!$AC$40="Leve"),CONCATENATE("R5C",'Mapa final'!$Q$40),"")</f>
        <v/>
      </c>
      <c r="P20" s="157" t="str">
        <f aca="false">IF(AND('Mapa final'!$AA$35="Alta",'Mapa final'!$AC$35="Menor"),CONCATENATE("R5C",'Mapa final'!$Q$35),"")</f>
        <v/>
      </c>
      <c r="Q20" s="158" t="str">
        <f aca="false">IF(AND('Mapa final'!$AA$36="Alta",'Mapa final'!$AC$36="Menor"),CONCATENATE("R5C",'Mapa final'!$Q$36),"")</f>
        <v/>
      </c>
      <c r="R20" s="158" t="str">
        <f aca="false">IF(AND('Mapa final'!$AA$37="Alta",'Mapa final'!$AC$37="Menor"),CONCATENATE("R5C",'Mapa final'!$Q$37),"")</f>
        <v/>
      </c>
      <c r="S20" s="158" t="str">
        <f aca="false">IF(AND('Mapa final'!$AA$38="Alta",'Mapa final'!$AC$38="Menor"),CONCATENATE("R5C",'Mapa final'!$Q$38),"")</f>
        <v/>
      </c>
      <c r="T20" s="158" t="str">
        <f aca="false">IF(AND('Mapa final'!$AA$39="Alta",'Mapa final'!$AC$39="Menor"),CONCATENATE("R5C",'Mapa final'!$Q$39),"")</f>
        <v/>
      </c>
      <c r="U20" s="159" t="str">
        <f aca="false">IF(AND('Mapa final'!$AA$40="Alta",'Mapa final'!$AC$40="Menor"),CONCATENATE("R5C",'Mapa final'!$Q$40),"")</f>
        <v/>
      </c>
      <c r="V20" s="140" t="str">
        <f aca="false">IF(AND('Mapa final'!$AA$35="Alta",'Mapa final'!$AC$35="Moderado"),CONCATENATE("R5C",'Mapa final'!$Q$35),"")</f>
        <v/>
      </c>
      <c r="W20" s="141" t="str">
        <f aca="false">IF(AND('Mapa final'!$AA$36="Alta",'Mapa final'!$AC$36="Moderado"),CONCATENATE("R5C",'Mapa final'!$Q$36),"")</f>
        <v/>
      </c>
      <c r="X20" s="141" t="str">
        <f aca="false">IF(AND('Mapa final'!$AA$37="Alta",'Mapa final'!$AC$37="Moderado"),CONCATENATE("R5C",'Mapa final'!$Q$37),"")</f>
        <v/>
      </c>
      <c r="Y20" s="141" t="str">
        <f aca="false">IF(AND('Mapa final'!$AA$38="Alta",'Mapa final'!$AC$38="Moderado"),CONCATENATE("R5C",'Mapa final'!$Q$38),"")</f>
        <v/>
      </c>
      <c r="Z20" s="141" t="str">
        <f aca="false">IF(AND('Mapa final'!$AA$39="Alta",'Mapa final'!$AC$39="Moderado"),CONCATENATE("R5C",'Mapa final'!$Q$39),"")</f>
        <v/>
      </c>
      <c r="AA20" s="142" t="str">
        <f aca="false">IF(AND('Mapa final'!$AA$40="Alta",'Mapa final'!$AC$40="Moderado"),CONCATENATE("R5C",'Mapa final'!$Q$40),"")</f>
        <v/>
      </c>
      <c r="AB20" s="140" t="str">
        <f aca="false">IF(AND('Mapa final'!$AA$35="Alta",'Mapa final'!$AC$35="Mayor"),CONCATENATE("R5C",'Mapa final'!$Q$35),"")</f>
        <v/>
      </c>
      <c r="AC20" s="141" t="str">
        <f aca="false">IF(AND('Mapa final'!$AA$36="Alta",'Mapa final'!$AC$36="Mayor"),CONCATENATE("R5C",'Mapa final'!$Q$36),"")</f>
        <v/>
      </c>
      <c r="AD20" s="141" t="str">
        <f aca="false">IF(AND('Mapa final'!$AA$37="Alta",'Mapa final'!$AC$37="Mayor"),CONCATENATE("R5C",'Mapa final'!$Q$37),"")</f>
        <v/>
      </c>
      <c r="AE20" s="141" t="str">
        <f aca="false">IF(AND('Mapa final'!$AA$38="Alta",'Mapa final'!$AC$38="Mayor"),CONCATENATE("R5C",'Mapa final'!$Q$38),"")</f>
        <v/>
      </c>
      <c r="AF20" s="141" t="str">
        <f aca="false">IF(AND('Mapa final'!$AA$39="Alta",'Mapa final'!$AC$39="Mayor"),CONCATENATE("R5C",'Mapa final'!$Q$39),"")</f>
        <v/>
      </c>
      <c r="AG20" s="142" t="str">
        <f aca="false">IF(AND('Mapa final'!$AA$40="Alta",'Mapa final'!$AC$40="Mayor"),CONCATENATE("R5C",'Mapa final'!$Q$40),"")</f>
        <v/>
      </c>
      <c r="AH20" s="143" t="str">
        <f aca="false">IF(AND('Mapa final'!$AA$35="Alta",'Mapa final'!$AC$35="Catastrófico"),CONCATENATE("R5C",'Mapa final'!$Q$35),"")</f>
        <v/>
      </c>
      <c r="AI20" s="144" t="str">
        <f aca="false">IF(AND('Mapa final'!$AA$36="Alta",'Mapa final'!$AC$36="Catastrófico"),CONCATENATE("R5C",'Mapa final'!$Q$36),"")</f>
        <v/>
      </c>
      <c r="AJ20" s="144" t="str">
        <f aca="false">IF(AND('Mapa final'!$AA$37="Alta",'Mapa final'!$AC$37="Catastrófico"),CONCATENATE("R5C",'Mapa final'!$Q$37),"")</f>
        <v/>
      </c>
      <c r="AK20" s="144" t="str">
        <f aca="false">IF(AND('Mapa final'!$AA$38="Alta",'Mapa final'!$AC$38="Catastrófico"),CONCATENATE("R5C",'Mapa final'!$Q$38),"")</f>
        <v/>
      </c>
      <c r="AL20" s="144" t="str">
        <f aca="false">IF(AND('Mapa final'!$AA$39="Alta",'Mapa final'!$AC$39="Catastrófico"),CONCATENATE("R5C",'Mapa final'!$Q$39),"")</f>
        <v/>
      </c>
      <c r="AM20" s="145" t="str">
        <f aca="false">IF(AND('Mapa final'!$AA$40="Alta",'Mapa final'!$AC$40="Catastrófico"),CONCATENATE("R5C",'Mapa final'!$Q$40),"")</f>
        <v/>
      </c>
      <c r="AN20" s="1"/>
      <c r="AO20" s="156"/>
      <c r="AP20" s="156"/>
      <c r="AQ20" s="156"/>
      <c r="AR20" s="156"/>
      <c r="AS20" s="156"/>
      <c r="AT20" s="156"/>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customFormat="false" ht="15" hidden="false" customHeight="true" outlineLevel="0" collapsed="false">
      <c r="A21" s="1"/>
      <c r="B21" s="87"/>
      <c r="C21" s="87"/>
      <c r="D21" s="87"/>
      <c r="E21" s="152"/>
      <c r="F21" s="152"/>
      <c r="G21" s="152"/>
      <c r="H21" s="152"/>
      <c r="I21" s="152"/>
      <c r="J21" s="157" t="str">
        <f aca="false">IF(AND('Mapa final'!$AA$41="Alta",'Mapa final'!$AC$41="Leve"),CONCATENATE("R6C",'Mapa final'!$Q$41),"")</f>
        <v/>
      </c>
      <c r="K21" s="158" t="str">
        <f aca="false">IF(AND('Mapa final'!$AA$42="Alta",'Mapa final'!$AC$42="Leve"),CONCATENATE("R6C",'Mapa final'!$Q$42),"")</f>
        <v/>
      </c>
      <c r="L21" s="158" t="str">
        <f aca="false">IF(AND('Mapa final'!$AA$43="Alta",'Mapa final'!$AC$43="Leve"),CONCATENATE("R6C",'Mapa final'!$Q$43),"")</f>
        <v/>
      </c>
      <c r="M21" s="158" t="str">
        <f aca="false">IF(AND('Mapa final'!$AA$44="Alta",'Mapa final'!$AC$44="Leve"),CONCATENATE("R6C",'Mapa final'!$Q$44),"")</f>
        <v/>
      </c>
      <c r="N21" s="158" t="str">
        <f aca="false">IF(AND('Mapa final'!$AA$45="Alta",'Mapa final'!$AC$45="Leve"),CONCATENATE("R6C",'Mapa final'!$Q$45),"")</f>
        <v/>
      </c>
      <c r="O21" s="159" t="str">
        <f aca="false">IF(AND('Mapa final'!$AA$46="Alta",'Mapa final'!$AC$46="Leve"),CONCATENATE("R6C",'Mapa final'!$Q$46),"")</f>
        <v/>
      </c>
      <c r="P21" s="157" t="str">
        <f aca="false">IF(AND('Mapa final'!$AA$41="Alta",'Mapa final'!$AC$41="Menor"),CONCATENATE("R6C",'Mapa final'!$Q$41),"")</f>
        <v/>
      </c>
      <c r="Q21" s="158" t="str">
        <f aca="false">IF(AND('Mapa final'!$AA$42="Alta",'Mapa final'!$AC$42="Menor"),CONCATENATE("R6C",'Mapa final'!$Q$42),"")</f>
        <v/>
      </c>
      <c r="R21" s="158" t="str">
        <f aca="false">IF(AND('Mapa final'!$AA$43="Alta",'Mapa final'!$AC$43="Menor"),CONCATENATE("R6C",'Mapa final'!$Q$43),"")</f>
        <v/>
      </c>
      <c r="S21" s="158" t="str">
        <f aca="false">IF(AND('Mapa final'!$AA$44="Alta",'Mapa final'!$AC$44="Menor"),CONCATENATE("R6C",'Mapa final'!$Q$44),"")</f>
        <v/>
      </c>
      <c r="T21" s="158" t="str">
        <f aca="false">IF(AND('Mapa final'!$AA$45="Alta",'Mapa final'!$AC$45="Menor"),CONCATENATE("R6C",'Mapa final'!$Q$45),"")</f>
        <v/>
      </c>
      <c r="U21" s="159" t="str">
        <f aca="false">IF(AND('Mapa final'!$AA$46="Alta",'Mapa final'!$AC$46="Menor"),CONCATENATE("R6C",'Mapa final'!$Q$46),"")</f>
        <v/>
      </c>
      <c r="V21" s="140" t="str">
        <f aca="false">IF(AND('Mapa final'!$AA$41="Alta",'Mapa final'!$AC$41="Moderado"),CONCATENATE("R6C",'Mapa final'!$Q$41),"")</f>
        <v/>
      </c>
      <c r="W21" s="141" t="str">
        <f aca="false">IF(AND('Mapa final'!$AA$42="Alta",'Mapa final'!$AC$42="Moderado"),CONCATENATE("R6C",'Mapa final'!$Q$42),"")</f>
        <v/>
      </c>
      <c r="X21" s="141" t="str">
        <f aca="false">IF(AND('Mapa final'!$AA$43="Alta",'Mapa final'!$AC$43="Moderado"),CONCATENATE("R6C",'Mapa final'!$Q$43),"")</f>
        <v/>
      </c>
      <c r="Y21" s="141" t="str">
        <f aca="false">IF(AND('Mapa final'!$AA$44="Alta",'Mapa final'!$AC$44="Moderado"),CONCATENATE("R6C",'Mapa final'!$Q$44),"")</f>
        <v/>
      </c>
      <c r="Z21" s="141" t="str">
        <f aca="false">IF(AND('Mapa final'!$AA$45="Alta",'Mapa final'!$AC$45="Moderado"),CONCATENATE("R6C",'Mapa final'!$Q$45),"")</f>
        <v/>
      </c>
      <c r="AA21" s="142" t="str">
        <f aca="false">IF(AND('Mapa final'!$AA$46="Alta",'Mapa final'!$AC$46="Moderado"),CONCATENATE("R6C",'Mapa final'!$Q$46),"")</f>
        <v/>
      </c>
      <c r="AB21" s="140" t="str">
        <f aca="false">IF(AND('Mapa final'!$AA$41="Alta",'Mapa final'!$AC$41="Mayor"),CONCATENATE("R6C",'Mapa final'!$Q$41),"")</f>
        <v/>
      </c>
      <c r="AC21" s="141" t="str">
        <f aca="false">IF(AND('Mapa final'!$AA$42="Alta",'Mapa final'!$AC$42="Mayor"),CONCATENATE("R6C",'Mapa final'!$Q$42),"")</f>
        <v/>
      </c>
      <c r="AD21" s="141" t="str">
        <f aca="false">IF(AND('Mapa final'!$AA$43="Alta",'Mapa final'!$AC$43="Mayor"),CONCATENATE("R6C",'Mapa final'!$Q$43),"")</f>
        <v/>
      </c>
      <c r="AE21" s="141" t="str">
        <f aca="false">IF(AND('Mapa final'!$AA$44="Alta",'Mapa final'!$AC$44="Mayor"),CONCATENATE("R6C",'Mapa final'!$Q$44),"")</f>
        <v/>
      </c>
      <c r="AF21" s="141" t="str">
        <f aca="false">IF(AND('Mapa final'!$AA$45="Alta",'Mapa final'!$AC$45="Mayor"),CONCATENATE("R6C",'Mapa final'!$Q$45),"")</f>
        <v/>
      </c>
      <c r="AG21" s="142" t="str">
        <f aca="false">IF(AND('Mapa final'!$AA$46="Alta",'Mapa final'!$AC$46="Mayor"),CONCATENATE("R6C",'Mapa final'!$Q$46),"")</f>
        <v/>
      </c>
      <c r="AH21" s="143" t="str">
        <f aca="false">IF(AND('Mapa final'!$AA$41="Alta",'Mapa final'!$AC$41="Catastrófico"),CONCATENATE("R6C",'Mapa final'!$Q$41),"")</f>
        <v/>
      </c>
      <c r="AI21" s="144" t="str">
        <f aca="false">IF(AND('Mapa final'!$AA$42="Alta",'Mapa final'!$AC$42="Catastrófico"),CONCATENATE("R6C",'Mapa final'!$Q$42),"")</f>
        <v/>
      </c>
      <c r="AJ21" s="144" t="str">
        <f aca="false">IF(AND('Mapa final'!$AA$43="Alta",'Mapa final'!$AC$43="Catastrófico"),CONCATENATE("R6C",'Mapa final'!$Q$43),"")</f>
        <v/>
      </c>
      <c r="AK21" s="144" t="str">
        <f aca="false">IF(AND('Mapa final'!$AA$44="Alta",'Mapa final'!$AC$44="Catastrófico"),CONCATENATE("R6C",'Mapa final'!$Q$44),"")</f>
        <v/>
      </c>
      <c r="AL21" s="144" t="str">
        <f aca="false">IF(AND('Mapa final'!$AA$45="Alta",'Mapa final'!$AC$45="Catastrófico"),CONCATENATE("R6C",'Mapa final'!$Q$45),"")</f>
        <v/>
      </c>
      <c r="AM21" s="145" t="str">
        <f aca="false">IF(AND('Mapa final'!$AA$46="Alta",'Mapa final'!$AC$46="Catastrófico"),CONCATENATE("R6C",'Mapa final'!$Q$46),"")</f>
        <v/>
      </c>
      <c r="AN21" s="1"/>
      <c r="AO21" s="156"/>
      <c r="AP21" s="156"/>
      <c r="AQ21" s="156"/>
      <c r="AR21" s="156"/>
      <c r="AS21" s="156"/>
      <c r="AT21" s="156"/>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customFormat="false" ht="15" hidden="false" customHeight="true" outlineLevel="0" collapsed="false">
      <c r="A22" s="1"/>
      <c r="B22" s="87"/>
      <c r="C22" s="87"/>
      <c r="D22" s="87"/>
      <c r="E22" s="152"/>
      <c r="F22" s="152"/>
      <c r="G22" s="152"/>
      <c r="H22" s="152"/>
      <c r="I22" s="152"/>
      <c r="J22" s="157" t="str">
        <f aca="false">IF(AND('Mapa final'!$AA$47="Alta",'Mapa final'!$AC$47="Leve"),CONCATENATE("R7C",'Mapa final'!$Q$47),"")</f>
        <v/>
      </c>
      <c r="K22" s="158" t="str">
        <f aca="false">IF(AND('Mapa final'!$AA$48="Alta",'Mapa final'!$AC$48="Leve"),CONCATENATE("R7C",'Mapa final'!$Q$48),"")</f>
        <v/>
      </c>
      <c r="L22" s="158" t="str">
        <f aca="false">IF(AND('Mapa final'!$AA$49="Alta",'Mapa final'!$AC$49="Leve"),CONCATENATE("R7C",'Mapa final'!$Q$49),"")</f>
        <v/>
      </c>
      <c r="M22" s="158" t="str">
        <f aca="false">IF(AND('Mapa final'!$AA$50="Alta",'Mapa final'!$AC$50="Leve"),CONCATENATE("R7C",'Mapa final'!$Q$50),"")</f>
        <v/>
      </c>
      <c r="N22" s="158" t="str">
        <f aca="false">IF(AND('Mapa final'!$AA$51="Alta",'Mapa final'!$AC$51="Leve"),CONCATENATE("R7C",'Mapa final'!$Q$51),"")</f>
        <v/>
      </c>
      <c r="O22" s="159" t="str">
        <f aca="false">IF(AND('Mapa final'!$AA$52="Alta",'Mapa final'!$AC$52="Leve"),CONCATENATE("R7C",'Mapa final'!$Q$52),"")</f>
        <v/>
      </c>
      <c r="P22" s="157" t="str">
        <f aca="false">IF(AND('Mapa final'!$AA$47="Alta",'Mapa final'!$AC$47="Menor"),CONCATENATE("R7C",'Mapa final'!$Q$47),"")</f>
        <v/>
      </c>
      <c r="Q22" s="158" t="str">
        <f aca="false">IF(AND('Mapa final'!$AA$48="Alta",'Mapa final'!$AC$48="Menor"),CONCATENATE("R7C",'Mapa final'!$Q$48),"")</f>
        <v/>
      </c>
      <c r="R22" s="158" t="str">
        <f aca="false">IF(AND('Mapa final'!$AA$49="Alta",'Mapa final'!$AC$49="Menor"),CONCATENATE("R7C",'Mapa final'!$Q$49),"")</f>
        <v/>
      </c>
      <c r="S22" s="158" t="str">
        <f aca="false">IF(AND('Mapa final'!$AA$50="Alta",'Mapa final'!$AC$50="Menor"),CONCATENATE("R7C",'Mapa final'!$Q$50),"")</f>
        <v/>
      </c>
      <c r="T22" s="158" t="str">
        <f aca="false">IF(AND('Mapa final'!$AA$51="Alta",'Mapa final'!$AC$51="Menor"),CONCATENATE("R7C",'Mapa final'!$Q$51),"")</f>
        <v/>
      </c>
      <c r="U22" s="159" t="str">
        <f aca="false">IF(AND('Mapa final'!$AA$52="Alta",'Mapa final'!$AC$52="Menor"),CONCATENATE("R7C",'Mapa final'!$Q$52),"")</f>
        <v/>
      </c>
      <c r="V22" s="140" t="str">
        <f aca="false">IF(AND('Mapa final'!$AA$47="Alta",'Mapa final'!$AC$47="Moderado"),CONCATENATE("R7C",'Mapa final'!$Q$47),"")</f>
        <v/>
      </c>
      <c r="W22" s="141" t="str">
        <f aca="false">IF(AND('Mapa final'!$AA$48="Alta",'Mapa final'!$AC$48="Moderado"),CONCATENATE("R7C",'Mapa final'!$Q$48),"")</f>
        <v/>
      </c>
      <c r="X22" s="141" t="str">
        <f aca="false">IF(AND('Mapa final'!$AA$49="Alta",'Mapa final'!$AC$49="Moderado"),CONCATENATE("R7C",'Mapa final'!$Q$49),"")</f>
        <v/>
      </c>
      <c r="Y22" s="141" t="str">
        <f aca="false">IF(AND('Mapa final'!$AA$50="Alta",'Mapa final'!$AC$50="Moderado"),CONCATENATE("R7C",'Mapa final'!$Q$50),"")</f>
        <v/>
      </c>
      <c r="Z22" s="141" t="str">
        <f aca="false">IF(AND('Mapa final'!$AA$51="Alta",'Mapa final'!$AC$51="Moderado"),CONCATENATE("R7C",'Mapa final'!$Q$51),"")</f>
        <v/>
      </c>
      <c r="AA22" s="142" t="str">
        <f aca="false">IF(AND('Mapa final'!$AA$52="Alta",'Mapa final'!$AC$52="Moderado"),CONCATENATE("R7C",'Mapa final'!$Q$52),"")</f>
        <v/>
      </c>
      <c r="AB22" s="140" t="str">
        <f aca="false">IF(AND('Mapa final'!$AA$47="Alta",'Mapa final'!$AC$47="Mayor"),CONCATENATE("R7C",'Mapa final'!$Q$47),"")</f>
        <v/>
      </c>
      <c r="AC22" s="141" t="str">
        <f aca="false">IF(AND('Mapa final'!$AA$48="Alta",'Mapa final'!$AC$48="Mayor"),CONCATENATE("R7C",'Mapa final'!$Q$48),"")</f>
        <v/>
      </c>
      <c r="AD22" s="141" t="str">
        <f aca="false">IF(AND('Mapa final'!$AA$49="Alta",'Mapa final'!$AC$49="Mayor"),CONCATENATE("R7C",'Mapa final'!$Q$49),"")</f>
        <v/>
      </c>
      <c r="AE22" s="141" t="str">
        <f aca="false">IF(AND('Mapa final'!$AA$50="Alta",'Mapa final'!$AC$50="Mayor"),CONCATENATE("R7C",'Mapa final'!$Q$50),"")</f>
        <v/>
      </c>
      <c r="AF22" s="141" t="str">
        <f aca="false">IF(AND('Mapa final'!$AA$51="Alta",'Mapa final'!$AC$51="Mayor"),CONCATENATE("R7C",'Mapa final'!$Q$51),"")</f>
        <v/>
      </c>
      <c r="AG22" s="142" t="str">
        <f aca="false">IF(AND('Mapa final'!$AA$52="Alta",'Mapa final'!$AC$52="Mayor"),CONCATENATE("R7C",'Mapa final'!$Q$52),"")</f>
        <v/>
      </c>
      <c r="AH22" s="143" t="str">
        <f aca="false">IF(AND('Mapa final'!$AA$47="Alta",'Mapa final'!$AC$47="Catastrófico"),CONCATENATE("R7C",'Mapa final'!$Q$47),"")</f>
        <v/>
      </c>
      <c r="AI22" s="144" t="str">
        <f aca="false">IF(AND('Mapa final'!$AA$48="Alta",'Mapa final'!$AC$48="Catastrófico"),CONCATENATE("R7C",'Mapa final'!$Q$48),"")</f>
        <v/>
      </c>
      <c r="AJ22" s="144" t="str">
        <f aca="false">IF(AND('Mapa final'!$AA$49="Alta",'Mapa final'!$AC$49="Catastrófico"),CONCATENATE("R7C",'Mapa final'!$Q$49),"")</f>
        <v/>
      </c>
      <c r="AK22" s="144" t="str">
        <f aca="false">IF(AND('Mapa final'!$AA$50="Alta",'Mapa final'!$AC$50="Catastrófico"),CONCATENATE("R7C",'Mapa final'!$Q$50),"")</f>
        <v/>
      </c>
      <c r="AL22" s="144" t="str">
        <f aca="false">IF(AND('Mapa final'!$AA$51="Alta",'Mapa final'!$AC$51="Catastrófico"),CONCATENATE("R7C",'Mapa final'!$Q$51),"")</f>
        <v/>
      </c>
      <c r="AM22" s="145" t="str">
        <f aca="false">IF(AND('Mapa final'!$AA$52="Alta",'Mapa final'!$AC$52="Catastrófico"),CONCATENATE("R7C",'Mapa final'!$Q$52),"")</f>
        <v/>
      </c>
      <c r="AN22" s="1"/>
      <c r="AO22" s="156"/>
      <c r="AP22" s="156"/>
      <c r="AQ22" s="156"/>
      <c r="AR22" s="156"/>
      <c r="AS22" s="156"/>
      <c r="AT22" s="156"/>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customFormat="false" ht="15" hidden="false" customHeight="true" outlineLevel="0" collapsed="false">
      <c r="A23" s="1"/>
      <c r="B23" s="87"/>
      <c r="C23" s="87"/>
      <c r="D23" s="87"/>
      <c r="E23" s="152"/>
      <c r="F23" s="152"/>
      <c r="G23" s="152"/>
      <c r="H23" s="152"/>
      <c r="I23" s="152"/>
      <c r="J23" s="157" t="str">
        <f aca="false">IF(AND('Mapa final'!$AA$53="Alta",'Mapa final'!$AC$53="Leve"),CONCATENATE("R8C",'Mapa final'!$Q$53),"")</f>
        <v/>
      </c>
      <c r="K23" s="158" t="str">
        <f aca="false">IF(AND('Mapa final'!$AA$54="Alta",'Mapa final'!$AC$54="Leve"),CONCATENATE("R8C",'Mapa final'!$Q$54),"")</f>
        <v/>
      </c>
      <c r="L23" s="158" t="str">
        <f aca="false">IF(AND('Mapa final'!$AA$55="Alta",'Mapa final'!$AC$55="Leve"),CONCATENATE("R8C",'Mapa final'!$Q$55),"")</f>
        <v/>
      </c>
      <c r="M23" s="158" t="str">
        <f aca="false">IF(AND('Mapa final'!$AA$56="Alta",'Mapa final'!$AC$56="Leve"),CONCATENATE("R8C",'Mapa final'!$Q$56),"")</f>
        <v/>
      </c>
      <c r="N23" s="158" t="str">
        <f aca="false">IF(AND('Mapa final'!$AA$57="Alta",'Mapa final'!$AC$57="Leve"),CONCATENATE("R8C",'Mapa final'!$Q$57),"")</f>
        <v/>
      </c>
      <c r="O23" s="159" t="str">
        <f aca="false">IF(AND('Mapa final'!$AA$58="Alta",'Mapa final'!$AC$58="Leve"),CONCATENATE("R8C",'Mapa final'!$Q$58),"")</f>
        <v/>
      </c>
      <c r="P23" s="157" t="str">
        <f aca="false">IF(AND('Mapa final'!$AA$53="Alta",'Mapa final'!$AC$53="Menor"),CONCATENATE("R8C",'Mapa final'!$Q$53),"")</f>
        <v/>
      </c>
      <c r="Q23" s="158" t="str">
        <f aca="false">IF(AND('Mapa final'!$AA$54="Alta",'Mapa final'!$AC$54="Menor"),CONCATENATE("R8C",'Mapa final'!$Q$54),"")</f>
        <v/>
      </c>
      <c r="R23" s="158" t="str">
        <f aca="false">IF(AND('Mapa final'!$AA$55="Alta",'Mapa final'!$AC$55="Menor"),CONCATENATE("R8C",'Mapa final'!$Q$55),"")</f>
        <v/>
      </c>
      <c r="S23" s="158" t="str">
        <f aca="false">IF(AND('Mapa final'!$AA$56="Alta",'Mapa final'!$AC$56="Menor"),CONCATENATE("R8C",'Mapa final'!$Q$56),"")</f>
        <v/>
      </c>
      <c r="T23" s="158" t="str">
        <f aca="false">IF(AND('Mapa final'!$AA$57="Alta",'Mapa final'!$AC$57="Menor"),CONCATENATE("R8C",'Mapa final'!$Q$57),"")</f>
        <v/>
      </c>
      <c r="U23" s="159" t="str">
        <f aca="false">IF(AND('Mapa final'!$AA$58="Alta",'Mapa final'!$AC$58="Menor"),CONCATENATE("R8C",'Mapa final'!$Q$58),"")</f>
        <v/>
      </c>
      <c r="V23" s="140" t="str">
        <f aca="false">IF(AND('Mapa final'!$AA$53="Alta",'Mapa final'!$AC$53="Moderado"),CONCATENATE("R8C",'Mapa final'!$Q$53),"")</f>
        <v/>
      </c>
      <c r="W23" s="141" t="str">
        <f aca="false">IF(AND('Mapa final'!$AA$54="Alta",'Mapa final'!$AC$54="Moderado"),CONCATENATE("R8C",'Mapa final'!$Q$54),"")</f>
        <v/>
      </c>
      <c r="X23" s="141" t="str">
        <f aca="false">IF(AND('Mapa final'!$AA$55="Alta",'Mapa final'!$AC$55="Moderado"),CONCATENATE("R8C",'Mapa final'!$Q$55),"")</f>
        <v/>
      </c>
      <c r="Y23" s="141" t="str">
        <f aca="false">IF(AND('Mapa final'!$AA$56="Alta",'Mapa final'!$AC$56="Moderado"),CONCATENATE("R8C",'Mapa final'!$Q$56),"")</f>
        <v/>
      </c>
      <c r="Z23" s="141" t="str">
        <f aca="false">IF(AND('Mapa final'!$AA$57="Alta",'Mapa final'!$AC$57="Moderado"),CONCATENATE("R8C",'Mapa final'!$Q$57),"")</f>
        <v/>
      </c>
      <c r="AA23" s="142" t="str">
        <f aca="false">IF(AND('Mapa final'!$AA$58="Alta",'Mapa final'!$AC$58="Moderado"),CONCATENATE("R8C",'Mapa final'!$Q$58),"")</f>
        <v/>
      </c>
      <c r="AB23" s="140" t="str">
        <f aca="false">IF(AND('Mapa final'!$AA$53="Alta",'Mapa final'!$AC$53="Mayor"),CONCATENATE("R8C",'Mapa final'!$Q$53),"")</f>
        <v/>
      </c>
      <c r="AC23" s="141" t="str">
        <f aca="false">IF(AND('Mapa final'!$AA$54="Alta",'Mapa final'!$AC$54="Mayor"),CONCATENATE("R8C",'Mapa final'!$Q$54),"")</f>
        <v/>
      </c>
      <c r="AD23" s="141" t="str">
        <f aca="false">IF(AND('Mapa final'!$AA$55="Alta",'Mapa final'!$AC$55="Mayor"),CONCATENATE("R8C",'Mapa final'!$Q$55),"")</f>
        <v/>
      </c>
      <c r="AE23" s="141" t="str">
        <f aca="false">IF(AND('Mapa final'!$AA$56="Alta",'Mapa final'!$AC$56="Mayor"),CONCATENATE("R8C",'Mapa final'!$Q$56),"")</f>
        <v/>
      </c>
      <c r="AF23" s="141" t="str">
        <f aca="false">IF(AND('Mapa final'!$AA$57="Alta",'Mapa final'!$AC$57="Mayor"),CONCATENATE("R8C",'Mapa final'!$Q$57),"")</f>
        <v/>
      </c>
      <c r="AG23" s="142" t="str">
        <f aca="false">IF(AND('Mapa final'!$AA$58="Alta",'Mapa final'!$AC$58="Mayor"),CONCATENATE("R8C",'Mapa final'!$Q$58),"")</f>
        <v/>
      </c>
      <c r="AH23" s="143" t="str">
        <f aca="false">IF(AND('Mapa final'!$AA$53="Alta",'Mapa final'!$AC$53="Catastrófico"),CONCATENATE("R8C",'Mapa final'!$Q$53),"")</f>
        <v/>
      </c>
      <c r="AI23" s="144" t="str">
        <f aca="false">IF(AND('Mapa final'!$AA$54="Alta",'Mapa final'!$AC$54="Catastrófico"),CONCATENATE("R8C",'Mapa final'!$Q$54),"")</f>
        <v/>
      </c>
      <c r="AJ23" s="144" t="str">
        <f aca="false">IF(AND('Mapa final'!$AA$55="Alta",'Mapa final'!$AC$55="Catastrófico"),CONCATENATE("R8C",'Mapa final'!$Q$55),"")</f>
        <v/>
      </c>
      <c r="AK23" s="144" t="str">
        <f aca="false">IF(AND('Mapa final'!$AA$56="Alta",'Mapa final'!$AC$56="Catastrófico"),CONCATENATE("R8C",'Mapa final'!$Q$56),"")</f>
        <v/>
      </c>
      <c r="AL23" s="144" t="str">
        <f aca="false">IF(AND('Mapa final'!$AA$57="Alta",'Mapa final'!$AC$57="Catastrófico"),CONCATENATE("R8C",'Mapa final'!$Q$57),"")</f>
        <v/>
      </c>
      <c r="AM23" s="145" t="str">
        <f aca="false">IF(AND('Mapa final'!$AA$58="Alta",'Mapa final'!$AC$58="Catastrófico"),CONCATENATE("R8C",'Mapa final'!$Q$58),"")</f>
        <v/>
      </c>
      <c r="AN23" s="1"/>
      <c r="AO23" s="156"/>
      <c r="AP23" s="156"/>
      <c r="AQ23" s="156"/>
      <c r="AR23" s="156"/>
      <c r="AS23" s="156"/>
      <c r="AT23" s="156"/>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customFormat="false" ht="15" hidden="false" customHeight="true" outlineLevel="0" collapsed="false">
      <c r="A24" s="1"/>
      <c r="B24" s="87"/>
      <c r="C24" s="87"/>
      <c r="D24" s="87"/>
      <c r="E24" s="152"/>
      <c r="F24" s="152"/>
      <c r="G24" s="152"/>
      <c r="H24" s="152"/>
      <c r="I24" s="152"/>
      <c r="J24" s="157" t="str">
        <f aca="false">IF(AND('Mapa final'!$AA$59="Alta",'Mapa final'!$AC$59="Leve"),CONCATENATE("R9C",'Mapa final'!$Q$59),"")</f>
        <v/>
      </c>
      <c r="K24" s="158" t="str">
        <f aca="false">IF(AND('Mapa final'!$AA$60="Alta",'Mapa final'!$AC$60="Leve"),CONCATENATE("R9C",'Mapa final'!$Q$60),"")</f>
        <v/>
      </c>
      <c r="L24" s="158" t="str">
        <f aca="false">IF(AND('Mapa final'!$AA$61="Alta",'Mapa final'!$AC$61="Leve"),CONCATENATE("R9C",'Mapa final'!$Q$61),"")</f>
        <v/>
      </c>
      <c r="M24" s="158" t="str">
        <f aca="false">IF(AND('Mapa final'!$AA$62="Alta",'Mapa final'!$AC$62="Leve"),CONCATENATE("R9C",'Mapa final'!$Q$62),"")</f>
        <v/>
      </c>
      <c r="N24" s="158" t="str">
        <f aca="false">IF(AND('Mapa final'!$AA$63="Alta",'Mapa final'!$AC$63="Leve"),CONCATENATE("R9C",'Mapa final'!$Q$63),"")</f>
        <v/>
      </c>
      <c r="O24" s="159" t="str">
        <f aca="false">IF(AND('Mapa final'!$AA$64="Alta",'Mapa final'!$AC$64="Leve"),CONCATENATE("R9C",'Mapa final'!$Q$64),"")</f>
        <v/>
      </c>
      <c r="P24" s="157" t="str">
        <f aca="false">IF(AND('Mapa final'!$AA$59="Alta",'Mapa final'!$AC$59="Menor"),CONCATENATE("R9C",'Mapa final'!$Q$59),"")</f>
        <v/>
      </c>
      <c r="Q24" s="158" t="str">
        <f aca="false">IF(AND('Mapa final'!$AA$60="Alta",'Mapa final'!$AC$60="Menor"),CONCATENATE("R9C",'Mapa final'!$Q$60),"")</f>
        <v/>
      </c>
      <c r="R24" s="158" t="str">
        <f aca="false">IF(AND('Mapa final'!$AA$61="Alta",'Mapa final'!$AC$61="Menor"),CONCATENATE("R9C",'Mapa final'!$Q$61),"")</f>
        <v/>
      </c>
      <c r="S24" s="158" t="str">
        <f aca="false">IF(AND('Mapa final'!$AA$62="Alta",'Mapa final'!$AC$62="Menor"),CONCATENATE("R9C",'Mapa final'!$Q$62),"")</f>
        <v/>
      </c>
      <c r="T24" s="158" t="str">
        <f aca="false">IF(AND('Mapa final'!$AA$63="Alta",'Mapa final'!$AC$63="Menor"),CONCATENATE("R9C",'Mapa final'!$Q$63),"")</f>
        <v/>
      </c>
      <c r="U24" s="159" t="str">
        <f aca="false">IF(AND('Mapa final'!$AA$64="Alta",'Mapa final'!$AC$64="Menor"),CONCATENATE("R9C",'Mapa final'!$Q$64),"")</f>
        <v/>
      </c>
      <c r="V24" s="140" t="str">
        <f aca="false">IF(AND('Mapa final'!$AA$59="Alta",'Mapa final'!$AC$59="Moderado"),CONCATENATE("R9C",'Mapa final'!$Q$59),"")</f>
        <v/>
      </c>
      <c r="W24" s="141" t="str">
        <f aca="false">IF(AND('Mapa final'!$AA$60="Alta",'Mapa final'!$AC$60="Moderado"),CONCATENATE("R9C",'Mapa final'!$Q$60),"")</f>
        <v/>
      </c>
      <c r="X24" s="141" t="str">
        <f aca="false">IF(AND('Mapa final'!$AA$61="Alta",'Mapa final'!$AC$61="Moderado"),CONCATENATE("R9C",'Mapa final'!$Q$61),"")</f>
        <v/>
      </c>
      <c r="Y24" s="141" t="str">
        <f aca="false">IF(AND('Mapa final'!$AA$62="Alta",'Mapa final'!$AC$62="Moderado"),CONCATENATE("R9C",'Mapa final'!$Q$62),"")</f>
        <v/>
      </c>
      <c r="Z24" s="141" t="str">
        <f aca="false">IF(AND('Mapa final'!$AA$63="Alta",'Mapa final'!$AC$63="Moderado"),CONCATENATE("R9C",'Mapa final'!$Q$63),"")</f>
        <v/>
      </c>
      <c r="AA24" s="142" t="str">
        <f aca="false">IF(AND('Mapa final'!$AA$64="Alta",'Mapa final'!$AC$64="Moderado"),CONCATENATE("R9C",'Mapa final'!$Q$64),"")</f>
        <v/>
      </c>
      <c r="AB24" s="140" t="str">
        <f aca="false">IF(AND('Mapa final'!$AA$59="Alta",'Mapa final'!$AC$59="Mayor"),CONCATENATE("R9C",'Mapa final'!$Q$59),"")</f>
        <v/>
      </c>
      <c r="AC24" s="141" t="str">
        <f aca="false">IF(AND('Mapa final'!$AA$60="Alta",'Mapa final'!$AC$60="Mayor"),CONCATENATE("R9C",'Mapa final'!$Q$60),"")</f>
        <v/>
      </c>
      <c r="AD24" s="141" t="str">
        <f aca="false">IF(AND('Mapa final'!$AA$61="Alta",'Mapa final'!$AC$61="Mayor"),CONCATENATE("R9C",'Mapa final'!$Q$61),"")</f>
        <v/>
      </c>
      <c r="AE24" s="141" t="str">
        <f aca="false">IF(AND('Mapa final'!$AA$62="Alta",'Mapa final'!$AC$62="Mayor"),CONCATENATE("R9C",'Mapa final'!$Q$62),"")</f>
        <v/>
      </c>
      <c r="AF24" s="141" t="str">
        <f aca="false">IF(AND('Mapa final'!$AA$63="Alta",'Mapa final'!$AC$63="Mayor"),CONCATENATE("R9C",'Mapa final'!$Q$63),"")</f>
        <v/>
      </c>
      <c r="AG24" s="142" t="str">
        <f aca="false">IF(AND('Mapa final'!$AA$64="Alta",'Mapa final'!$AC$64="Mayor"),CONCATENATE("R9C",'Mapa final'!$Q$64),"")</f>
        <v/>
      </c>
      <c r="AH24" s="143" t="str">
        <f aca="false">IF(AND('Mapa final'!$AA$59="Alta",'Mapa final'!$AC$59="Catastrófico"),CONCATENATE("R9C",'Mapa final'!$Q$59),"")</f>
        <v/>
      </c>
      <c r="AI24" s="144" t="str">
        <f aca="false">IF(AND('Mapa final'!$AA$60="Alta",'Mapa final'!$AC$60="Catastrófico"),CONCATENATE("R9C",'Mapa final'!$Q$60),"")</f>
        <v/>
      </c>
      <c r="AJ24" s="144" t="str">
        <f aca="false">IF(AND('Mapa final'!$AA$61="Alta",'Mapa final'!$AC$61="Catastrófico"),CONCATENATE("R9C",'Mapa final'!$Q$61),"")</f>
        <v/>
      </c>
      <c r="AK24" s="144" t="str">
        <f aca="false">IF(AND('Mapa final'!$AA$62="Alta",'Mapa final'!$AC$62="Catastrófico"),CONCATENATE("R9C",'Mapa final'!$Q$62),"")</f>
        <v/>
      </c>
      <c r="AL24" s="144" t="str">
        <f aca="false">IF(AND('Mapa final'!$AA$63="Alta",'Mapa final'!$AC$63="Catastrófico"),CONCATENATE("R9C",'Mapa final'!$Q$63),"")</f>
        <v/>
      </c>
      <c r="AM24" s="145" t="str">
        <f aca="false">IF(AND('Mapa final'!$AA$64="Alta",'Mapa final'!$AC$64="Catastrófico"),CONCATENATE("R9C",'Mapa final'!$Q$64),"")</f>
        <v/>
      </c>
      <c r="AN24" s="1"/>
      <c r="AO24" s="156"/>
      <c r="AP24" s="156"/>
      <c r="AQ24" s="156"/>
      <c r="AR24" s="156"/>
      <c r="AS24" s="156"/>
      <c r="AT24" s="156"/>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customFormat="false" ht="15.75" hidden="false" customHeight="true" outlineLevel="0" collapsed="false">
      <c r="A25" s="1"/>
      <c r="B25" s="87"/>
      <c r="C25" s="87"/>
      <c r="D25" s="87"/>
      <c r="E25" s="152"/>
      <c r="F25" s="152"/>
      <c r="G25" s="152"/>
      <c r="H25" s="152"/>
      <c r="I25" s="152"/>
      <c r="J25" s="160" t="str">
        <f aca="false">IF(AND('Mapa final'!$AA$65="Alta",'Mapa final'!$AC$65="Leve"),CONCATENATE("R10C",'Mapa final'!$Q$65),"")</f>
        <v/>
      </c>
      <c r="K25" s="161" t="str">
        <f aca="false">IF(AND('Mapa final'!$AA$66="Alta",'Mapa final'!$AC$66="Leve"),CONCATENATE("R10C",'Mapa final'!$Q$66),"")</f>
        <v/>
      </c>
      <c r="L25" s="161" t="str">
        <f aca="false">IF(AND('Mapa final'!$AA$67="Alta",'Mapa final'!$AC$67="Leve"),CONCATENATE("R10C",'Mapa final'!$Q$67),"")</f>
        <v/>
      </c>
      <c r="M25" s="161" t="str">
        <f aca="false">IF(AND('Mapa final'!$AA$68="Alta",'Mapa final'!$AC$68="Leve"),CONCATENATE("R10C",'Mapa final'!$Q$68),"")</f>
        <v/>
      </c>
      <c r="N25" s="161" t="str">
        <f aca="false">IF(AND('Mapa final'!$AA$69="Alta",'Mapa final'!$AC$69="Leve"),CONCATENATE("R10C",'Mapa final'!$Q$69),"")</f>
        <v/>
      </c>
      <c r="O25" s="162" t="str">
        <f aca="false">IF(AND('Mapa final'!$AA$70="Alta",'Mapa final'!$AC$70="Leve"),CONCATENATE("R10C",'Mapa final'!$Q$70),"")</f>
        <v/>
      </c>
      <c r="P25" s="160" t="str">
        <f aca="false">IF(AND('Mapa final'!$AA$65="Alta",'Mapa final'!$AC$65="Menor"),CONCATENATE("R10C",'Mapa final'!$Q$65),"")</f>
        <v/>
      </c>
      <c r="Q25" s="161" t="str">
        <f aca="false">IF(AND('Mapa final'!$AA$66="Alta",'Mapa final'!$AC$66="Menor"),CONCATENATE("R10C",'Mapa final'!$Q$66),"")</f>
        <v/>
      </c>
      <c r="R25" s="161" t="str">
        <f aca="false">IF(AND('Mapa final'!$AA$67="Alta",'Mapa final'!$AC$67="Menor"),CONCATENATE("R10C",'Mapa final'!$Q$67),"")</f>
        <v/>
      </c>
      <c r="S25" s="161" t="str">
        <f aca="false">IF(AND('Mapa final'!$AA$68="Alta",'Mapa final'!$AC$68="Menor"),CONCATENATE("R10C",'Mapa final'!$Q$68),"")</f>
        <v/>
      </c>
      <c r="T25" s="161" t="str">
        <f aca="false">IF(AND('Mapa final'!$AA$69="Alta",'Mapa final'!$AC$69="Menor"),CONCATENATE("R10C",'Mapa final'!$Q$69),"")</f>
        <v/>
      </c>
      <c r="U25" s="162" t="str">
        <f aca="false">IF(AND('Mapa final'!$AA$70="Alta",'Mapa final'!$AC$70="Menor"),CONCATENATE("R10C",'Mapa final'!$Q$70),"")</f>
        <v/>
      </c>
      <c r="V25" s="146" t="str">
        <f aca="false">IF(AND('Mapa final'!$AA$65="Alta",'Mapa final'!$AC$65="Moderado"),CONCATENATE("R10C",'Mapa final'!$Q$65),"")</f>
        <v/>
      </c>
      <c r="W25" s="147" t="str">
        <f aca="false">IF(AND('Mapa final'!$AA$66="Alta",'Mapa final'!$AC$66="Moderado"),CONCATENATE("R10C",'Mapa final'!$Q$66),"")</f>
        <v/>
      </c>
      <c r="X25" s="147" t="str">
        <f aca="false">IF(AND('Mapa final'!$AA$67="Alta",'Mapa final'!$AC$67="Moderado"),CONCATENATE("R10C",'Mapa final'!$Q$67),"")</f>
        <v/>
      </c>
      <c r="Y25" s="147" t="str">
        <f aca="false">IF(AND('Mapa final'!$AA$68="Alta",'Mapa final'!$AC$68="Moderado"),CONCATENATE("R10C",'Mapa final'!$Q$68),"")</f>
        <v/>
      </c>
      <c r="Z25" s="147" t="str">
        <f aca="false">IF(AND('Mapa final'!$AA$69="Alta",'Mapa final'!$AC$69="Moderado"),CONCATENATE("R10C",'Mapa final'!$Q$69),"")</f>
        <v/>
      </c>
      <c r="AA25" s="148" t="str">
        <f aca="false">IF(AND('Mapa final'!$AA$70="Alta",'Mapa final'!$AC$70="Moderado"),CONCATENATE("R10C",'Mapa final'!$Q$70),"")</f>
        <v/>
      </c>
      <c r="AB25" s="146" t="str">
        <f aca="false">IF(AND('Mapa final'!$AA$65="Alta",'Mapa final'!$AC$65="Mayor"),CONCATENATE("R10C",'Mapa final'!$Q$65),"")</f>
        <v/>
      </c>
      <c r="AC25" s="147" t="str">
        <f aca="false">IF(AND('Mapa final'!$AA$66="Alta",'Mapa final'!$AC$66="Mayor"),CONCATENATE("R10C",'Mapa final'!$Q$66),"")</f>
        <v/>
      </c>
      <c r="AD25" s="147" t="str">
        <f aca="false">IF(AND('Mapa final'!$AA$67="Alta",'Mapa final'!$AC$67="Mayor"),CONCATENATE("R10C",'Mapa final'!$Q$67),"")</f>
        <v/>
      </c>
      <c r="AE25" s="147" t="str">
        <f aca="false">IF(AND('Mapa final'!$AA$68="Alta",'Mapa final'!$AC$68="Mayor"),CONCATENATE("R10C",'Mapa final'!$Q$68),"")</f>
        <v/>
      </c>
      <c r="AF25" s="147" t="str">
        <f aca="false">IF(AND('Mapa final'!$AA$69="Alta",'Mapa final'!$AC$69="Mayor"),CONCATENATE("R10C",'Mapa final'!$Q$69),"")</f>
        <v/>
      </c>
      <c r="AG25" s="148" t="str">
        <f aca="false">IF(AND('Mapa final'!$AA$70="Alta",'Mapa final'!$AC$70="Mayor"),CONCATENATE("R10C",'Mapa final'!$Q$70),"")</f>
        <v/>
      </c>
      <c r="AH25" s="149" t="str">
        <f aca="false">IF(AND('Mapa final'!$AA$65="Alta",'Mapa final'!$AC$65="Catastrófico"),CONCATENATE("R10C",'Mapa final'!$Q$65),"")</f>
        <v/>
      </c>
      <c r="AI25" s="150" t="str">
        <f aca="false">IF(AND('Mapa final'!$AA$66="Alta",'Mapa final'!$AC$66="Catastrófico"),CONCATENATE("R10C",'Mapa final'!$Q$66),"")</f>
        <v/>
      </c>
      <c r="AJ25" s="150" t="str">
        <f aca="false">IF(AND('Mapa final'!$AA$67="Alta",'Mapa final'!$AC$67="Catastrófico"),CONCATENATE("R10C",'Mapa final'!$Q$67),"")</f>
        <v/>
      </c>
      <c r="AK25" s="150" t="str">
        <f aca="false">IF(AND('Mapa final'!$AA$68="Alta",'Mapa final'!$AC$68="Catastrófico"),CONCATENATE("R10C",'Mapa final'!$Q$68),"")</f>
        <v/>
      </c>
      <c r="AL25" s="150" t="str">
        <f aca="false">IF(AND('Mapa final'!$AA$69="Alta",'Mapa final'!$AC$69="Catastrófico"),CONCATENATE("R10C",'Mapa final'!$Q$69),"")</f>
        <v/>
      </c>
      <c r="AM25" s="151" t="str">
        <f aca="false">IF(AND('Mapa final'!$AA$70="Alta",'Mapa final'!$AC$70="Catastrófico"),CONCATENATE("R10C",'Mapa final'!$Q$70),"")</f>
        <v/>
      </c>
      <c r="AN25" s="1"/>
      <c r="AO25" s="156"/>
      <c r="AP25" s="156"/>
      <c r="AQ25" s="156"/>
      <c r="AR25" s="156"/>
      <c r="AS25" s="156"/>
      <c r="AT25" s="156"/>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customFormat="false" ht="15" hidden="false" customHeight="true" outlineLevel="0" collapsed="false">
      <c r="A26" s="1"/>
      <c r="B26" s="87"/>
      <c r="C26" s="87"/>
      <c r="D26" s="87"/>
      <c r="E26" s="132" t="s">
        <v>134</v>
      </c>
      <c r="F26" s="132"/>
      <c r="G26" s="132"/>
      <c r="H26" s="132"/>
      <c r="I26" s="132"/>
      <c r="J26" s="153" t="str">
        <f aca="false">IF(AND('Mapa final'!$AA$11="Media",'Mapa final'!$AC$11="Leve"),CONCATENATE("R1C",'Mapa final'!$Q$11),"")</f>
        <v/>
      </c>
      <c r="K26" s="154" t="str">
        <f aca="false">IF(AND('Mapa final'!$AA$12="Media",'Mapa final'!$AC$12="Leve"),CONCATENATE("R1C",'Mapa final'!$Q$12),"")</f>
        <v/>
      </c>
      <c r="L26" s="154" t="str">
        <f aca="false">IF(AND('Mapa final'!$AA$13="Media",'Mapa final'!$AC$13="Leve"),CONCATENATE("R1C",'Mapa final'!$Q$13),"")</f>
        <v/>
      </c>
      <c r="M26" s="154" t="str">
        <f aca="false">IF(AND('Mapa final'!$AA$14="Media",'Mapa final'!$AC$14="Leve"),CONCATENATE("R1C",'Mapa final'!$Q$14),"")</f>
        <v/>
      </c>
      <c r="N26" s="154" t="str">
        <f aca="false">IF(AND('Mapa final'!$AA$15="Media",'Mapa final'!$AC$15="Leve"),CONCATENATE("R1C",'Mapa final'!$Q$15),"")</f>
        <v/>
      </c>
      <c r="O26" s="155" t="str">
        <f aca="false">IF(AND('Mapa final'!$AA$16="Media",'Mapa final'!$AC$16="Leve"),CONCATENATE("R1C",'Mapa final'!$Q$16),"")</f>
        <v/>
      </c>
      <c r="P26" s="153" t="str">
        <f aca="false">IF(AND('Mapa final'!$AA$11="Media",'Mapa final'!$AC$11="Menor"),CONCATENATE("R1C",'Mapa final'!$Q$11),"")</f>
        <v/>
      </c>
      <c r="Q26" s="154" t="str">
        <f aca="false">IF(AND('Mapa final'!$AA$12="Media",'Mapa final'!$AC$12="Menor"),CONCATENATE("R1C",'Mapa final'!$Q$12),"")</f>
        <v/>
      </c>
      <c r="R26" s="154" t="str">
        <f aca="false">IF(AND('Mapa final'!$AA$13="Media",'Mapa final'!$AC$13="Menor"),CONCATENATE("R1C",'Mapa final'!$Q$13),"")</f>
        <v/>
      </c>
      <c r="S26" s="154" t="str">
        <f aca="false">IF(AND('Mapa final'!$AA$14="Media",'Mapa final'!$AC$14="Menor"),CONCATENATE("R1C",'Mapa final'!$Q$14),"")</f>
        <v/>
      </c>
      <c r="T26" s="154" t="str">
        <f aca="false">IF(AND('Mapa final'!$AA$15="Media",'Mapa final'!$AC$15="Menor"),CONCATENATE("R1C",'Mapa final'!$Q$15),"")</f>
        <v/>
      </c>
      <c r="U26" s="155" t="str">
        <f aca="false">IF(AND('Mapa final'!$AA$16="Media",'Mapa final'!$AC$16="Menor"),CONCATENATE("R1C",'Mapa final'!$Q$16),"")</f>
        <v/>
      </c>
      <c r="V26" s="153" t="str">
        <f aca="false">IF(AND('Mapa final'!$AA$11="Media",'Mapa final'!$AC$11="Moderado"),CONCATENATE("R1C",'Mapa final'!$Q$11),"")</f>
        <v/>
      </c>
      <c r="W26" s="154" t="str">
        <f aca="false">IF(AND('Mapa final'!$AA$12="Media",'Mapa final'!$AC$12="Moderado"),CONCATENATE("R1C",'Mapa final'!$Q$12),"")</f>
        <v/>
      </c>
      <c r="X26" s="154" t="str">
        <f aca="false">IF(AND('Mapa final'!$AA$13="Media",'Mapa final'!$AC$13="Moderado"),CONCATENATE("R1C",'Mapa final'!$Q$13),"")</f>
        <v/>
      </c>
      <c r="Y26" s="154" t="str">
        <f aca="false">IF(AND('Mapa final'!$AA$14="Media",'Mapa final'!$AC$14="Moderado"),CONCATENATE("R1C",'Mapa final'!$Q$14),"")</f>
        <v/>
      </c>
      <c r="Z26" s="154" t="str">
        <f aca="false">IF(AND('Mapa final'!$AA$15="Media",'Mapa final'!$AC$15="Moderado"),CONCATENATE("R1C",'Mapa final'!$Q$15),"")</f>
        <v/>
      </c>
      <c r="AA26" s="155" t="str">
        <f aca="false">IF(AND('Mapa final'!$AA$16="Media",'Mapa final'!$AC$16="Moderado"),CONCATENATE("R1C",'Mapa final'!$Q$16),"")</f>
        <v/>
      </c>
      <c r="AB26" s="133" t="str">
        <f aca="false">IF(AND('Mapa final'!$AA$11="Media",'Mapa final'!$AC$11="Mayor"),CONCATENATE("R1C",'Mapa final'!$Q$11),"")</f>
        <v/>
      </c>
      <c r="AC26" s="134" t="str">
        <f aca="false">IF(AND('Mapa final'!$AA$12="Media",'Mapa final'!$AC$12="Mayor"),CONCATENATE("R1C",'Mapa final'!$Q$12),"")</f>
        <v/>
      </c>
      <c r="AD26" s="134" t="str">
        <f aca="false">IF(AND('Mapa final'!$AA$13="Media",'Mapa final'!$AC$13="Mayor"),CONCATENATE("R1C",'Mapa final'!$Q$13),"")</f>
        <v/>
      </c>
      <c r="AE26" s="134" t="str">
        <f aca="false">IF(AND('Mapa final'!$AA$14="Media",'Mapa final'!$AC$14="Mayor"),CONCATENATE("R1C",'Mapa final'!$Q$14),"")</f>
        <v/>
      </c>
      <c r="AF26" s="134" t="str">
        <f aca="false">IF(AND('Mapa final'!$AA$15="Media",'Mapa final'!$AC$15="Mayor"),CONCATENATE("R1C",'Mapa final'!$Q$15),"")</f>
        <v/>
      </c>
      <c r="AG26" s="135" t="str">
        <f aca="false">IF(AND('Mapa final'!$AA$16="Media",'Mapa final'!$AC$16="Mayor"),CONCATENATE("R1C",'Mapa final'!$Q$16),"")</f>
        <v/>
      </c>
      <c r="AH26" s="136" t="str">
        <f aca="false">IF(AND('Mapa final'!$AA$11="Media",'Mapa final'!$AC$11="Catastrófico"),CONCATENATE("R1C",'Mapa final'!$Q$11),"")</f>
        <v/>
      </c>
      <c r="AI26" s="137" t="str">
        <f aca="false">IF(AND('Mapa final'!$AA$12="Media",'Mapa final'!$AC$12="Catastrófico"),CONCATENATE("R1C",'Mapa final'!$Q$12),"")</f>
        <v/>
      </c>
      <c r="AJ26" s="137" t="str">
        <f aca="false">IF(AND('Mapa final'!$AA$13="Media",'Mapa final'!$AC$13="Catastrófico"),CONCATENATE("R1C",'Mapa final'!$Q$13),"")</f>
        <v/>
      </c>
      <c r="AK26" s="137" t="str">
        <f aca="false">IF(AND('Mapa final'!$AA$14="Media",'Mapa final'!$AC$14="Catastrófico"),CONCATENATE("R1C",'Mapa final'!$Q$14),"")</f>
        <v/>
      </c>
      <c r="AL26" s="137" t="str">
        <f aca="false">IF(AND('Mapa final'!$AA$15="Media",'Mapa final'!$AC$15="Catastrófico"),CONCATENATE("R1C",'Mapa final'!$Q$15),"")</f>
        <v/>
      </c>
      <c r="AM26" s="138" t="str">
        <f aca="false">IF(AND('Mapa final'!$AA$16="Media",'Mapa final'!$AC$16="Catastrófico"),CONCATENATE("R1C",'Mapa final'!$Q$16),"")</f>
        <v/>
      </c>
      <c r="AN26" s="1"/>
      <c r="AO26" s="163" t="s">
        <v>135</v>
      </c>
      <c r="AP26" s="163"/>
      <c r="AQ26" s="163"/>
      <c r="AR26" s="163"/>
      <c r="AS26" s="163"/>
      <c r="AT26" s="163"/>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customFormat="false" ht="15" hidden="false" customHeight="true" outlineLevel="0" collapsed="false">
      <c r="A27" s="1"/>
      <c r="B27" s="87"/>
      <c r="C27" s="87"/>
      <c r="D27" s="87"/>
      <c r="E27" s="132"/>
      <c r="F27" s="132"/>
      <c r="G27" s="132"/>
      <c r="H27" s="132"/>
      <c r="I27" s="132"/>
      <c r="J27" s="157" t="str">
        <f aca="false">IF(AND('Mapa final'!$AA$17="Media",'Mapa final'!$AC$17="Leve"),CONCATENATE("R2C",'Mapa final'!$Q$17),"")</f>
        <v/>
      </c>
      <c r="K27" s="158" t="str">
        <f aca="false">IF(AND('Mapa final'!$AA$18="Media",'Mapa final'!$AC$18="Leve"),CONCATENATE("R2C",'Mapa final'!$Q$18),"")</f>
        <v/>
      </c>
      <c r="L27" s="158" t="str">
        <f aca="false">IF(AND('Mapa final'!$AA$19="Media",'Mapa final'!$AC$19="Leve"),CONCATENATE("R2C",'Mapa final'!$Q$19),"")</f>
        <v/>
      </c>
      <c r="M27" s="158" t="str">
        <f aca="false">IF(AND('Mapa final'!$AA$20="Media",'Mapa final'!$AC$20="Leve"),CONCATENATE("R2C",'Mapa final'!$Q$20),"")</f>
        <v/>
      </c>
      <c r="N27" s="158" t="str">
        <f aca="false">IF(AND('Mapa final'!$AA$21="Media",'Mapa final'!$AC$21="Leve"),CONCATENATE("R2C",'Mapa final'!$Q$21),"")</f>
        <v/>
      </c>
      <c r="O27" s="159" t="str">
        <f aca="false">IF(AND('Mapa final'!$AA$22="Media",'Mapa final'!$AC$22="Leve"),CONCATENATE("R2C",'Mapa final'!$Q$22),"")</f>
        <v/>
      </c>
      <c r="P27" s="157" t="str">
        <f aca="false">IF(AND('Mapa final'!$AA$17="Media",'Mapa final'!$AC$17="Menor"),CONCATENATE("R2C",'Mapa final'!$Q$17),"")</f>
        <v/>
      </c>
      <c r="Q27" s="158" t="str">
        <f aca="false">IF(AND('Mapa final'!$AA$18="Media",'Mapa final'!$AC$18="Menor"),CONCATENATE("R2C",'Mapa final'!$Q$18),"")</f>
        <v/>
      </c>
      <c r="R27" s="158" t="str">
        <f aca="false">IF(AND('Mapa final'!$AA$19="Media",'Mapa final'!$AC$19="Menor"),CONCATENATE("R2C",'Mapa final'!$Q$19),"")</f>
        <v/>
      </c>
      <c r="S27" s="158" t="str">
        <f aca="false">IF(AND('Mapa final'!$AA$20="Media",'Mapa final'!$AC$20="Menor"),CONCATENATE("R2C",'Mapa final'!$Q$20),"")</f>
        <v/>
      </c>
      <c r="T27" s="158" t="str">
        <f aca="false">IF(AND('Mapa final'!$AA$21="Media",'Mapa final'!$AC$21="Menor"),CONCATENATE("R2C",'Mapa final'!$Q$21),"")</f>
        <v/>
      </c>
      <c r="U27" s="159" t="str">
        <f aca="false">IF(AND('Mapa final'!$AA$22="Media",'Mapa final'!$AC$22="Menor"),CONCATENATE("R2C",'Mapa final'!$Q$22),"")</f>
        <v/>
      </c>
      <c r="V27" s="157" t="str">
        <f aca="false">IF(AND('Mapa final'!$AA$17="Media",'Mapa final'!$AC$17="Moderado"),CONCATENATE("R2C",'Mapa final'!$Q$17),"")</f>
        <v/>
      </c>
      <c r="W27" s="158" t="str">
        <f aca="false">IF(AND('Mapa final'!$AA$18="Media",'Mapa final'!$AC$18="Moderado"),CONCATENATE("R2C",'Mapa final'!$Q$18),"")</f>
        <v/>
      </c>
      <c r="X27" s="158" t="str">
        <f aca="false">IF(AND('Mapa final'!$AA$19="Media",'Mapa final'!$AC$19="Moderado"),CONCATENATE("R2C",'Mapa final'!$Q$19),"")</f>
        <v/>
      </c>
      <c r="Y27" s="158" t="str">
        <f aca="false">IF(AND('Mapa final'!$AA$20="Media",'Mapa final'!$AC$20="Moderado"),CONCATENATE("R2C",'Mapa final'!$Q$20),"")</f>
        <v/>
      </c>
      <c r="Z27" s="158" t="str">
        <f aca="false">IF(AND('Mapa final'!$AA$21="Media",'Mapa final'!$AC$21="Moderado"),CONCATENATE("R2C",'Mapa final'!$Q$21),"")</f>
        <v/>
      </c>
      <c r="AA27" s="159" t="str">
        <f aca="false">IF(AND('Mapa final'!$AA$22="Media",'Mapa final'!$AC$22="Moderado"),CONCATENATE("R2C",'Mapa final'!$Q$22),"")</f>
        <v/>
      </c>
      <c r="AB27" s="140" t="str">
        <f aca="false">IF(AND('Mapa final'!$AA$17="Media",'Mapa final'!$AC$17="Mayor"),CONCATENATE("R2C",'Mapa final'!$Q$17),"")</f>
        <v/>
      </c>
      <c r="AC27" s="141" t="str">
        <f aca="false">IF(AND('Mapa final'!$AA$18="Media",'Mapa final'!$AC$18="Mayor"),CONCATENATE("R2C",'Mapa final'!$Q$18),"")</f>
        <v/>
      </c>
      <c r="AD27" s="141" t="str">
        <f aca="false">IF(AND('Mapa final'!$AA$19="Media",'Mapa final'!$AC$19="Mayor"),CONCATENATE("R2C",'Mapa final'!$Q$19),"")</f>
        <v/>
      </c>
      <c r="AE27" s="141" t="str">
        <f aca="false">IF(AND('Mapa final'!$AA$20="Media",'Mapa final'!$AC$20="Mayor"),CONCATENATE("R2C",'Mapa final'!$Q$20),"")</f>
        <v/>
      </c>
      <c r="AF27" s="141" t="str">
        <f aca="false">IF(AND('Mapa final'!$AA$21="Media",'Mapa final'!$AC$21="Mayor"),CONCATENATE("R2C",'Mapa final'!$Q$21),"")</f>
        <v/>
      </c>
      <c r="AG27" s="142" t="str">
        <f aca="false">IF(AND('Mapa final'!$AA$22="Media",'Mapa final'!$AC$22="Mayor"),CONCATENATE("R2C",'Mapa final'!$Q$22),"")</f>
        <v/>
      </c>
      <c r="AH27" s="143" t="str">
        <f aca="false">IF(AND('Mapa final'!$AA$17="Media",'Mapa final'!$AC$17="Catastrófico"),CONCATENATE("R2C",'Mapa final'!$Q$17),"")</f>
        <v/>
      </c>
      <c r="AI27" s="144" t="str">
        <f aca="false">IF(AND('Mapa final'!$AA$18="Media",'Mapa final'!$AC$18="Catastrófico"),CONCATENATE("R2C",'Mapa final'!$Q$18),"")</f>
        <v/>
      </c>
      <c r="AJ27" s="144" t="str">
        <f aca="false">IF(AND('Mapa final'!$AA$19="Media",'Mapa final'!$AC$19="Catastrófico"),CONCATENATE("R2C",'Mapa final'!$Q$19),"")</f>
        <v/>
      </c>
      <c r="AK27" s="144" t="str">
        <f aca="false">IF(AND('Mapa final'!$AA$20="Media",'Mapa final'!$AC$20="Catastrófico"),CONCATENATE("R2C",'Mapa final'!$Q$20),"")</f>
        <v/>
      </c>
      <c r="AL27" s="144" t="str">
        <f aca="false">IF(AND('Mapa final'!$AA$21="Media",'Mapa final'!$AC$21="Catastrófico"),CONCATENATE("R2C",'Mapa final'!$Q$21),"")</f>
        <v/>
      </c>
      <c r="AM27" s="145" t="str">
        <f aca="false">IF(AND('Mapa final'!$AA$22="Media",'Mapa final'!$AC$22="Catastrófico"),CONCATENATE("R2C",'Mapa final'!$Q$22),"")</f>
        <v/>
      </c>
      <c r="AN27" s="1"/>
      <c r="AO27" s="163"/>
      <c r="AP27" s="163"/>
      <c r="AQ27" s="163"/>
      <c r="AR27" s="163"/>
      <c r="AS27" s="163"/>
      <c r="AT27" s="163"/>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customFormat="false" ht="15" hidden="false" customHeight="true" outlineLevel="0" collapsed="false">
      <c r="A28" s="1"/>
      <c r="B28" s="87"/>
      <c r="C28" s="87"/>
      <c r="D28" s="87"/>
      <c r="E28" s="132"/>
      <c r="F28" s="132"/>
      <c r="G28" s="132"/>
      <c r="H28" s="132"/>
      <c r="I28" s="132"/>
      <c r="J28" s="157" t="str">
        <f aca="false">IF(AND('Mapa final'!$AA$23="Media",'Mapa final'!$AC$23="Leve"),CONCATENATE("R3C",'Mapa final'!$Q$23),"")</f>
        <v/>
      </c>
      <c r="K28" s="158" t="str">
        <f aca="false">IF(AND('Mapa final'!$AA$24="Media",'Mapa final'!$AC$24="Leve"),CONCATENATE("R3C",'Mapa final'!$Q$24),"")</f>
        <v/>
      </c>
      <c r="L28" s="158" t="str">
        <f aca="false">IF(AND('Mapa final'!$AA$25="Media",'Mapa final'!$AC$25="Leve"),CONCATENATE("R3C",'Mapa final'!$Q$25),"")</f>
        <v/>
      </c>
      <c r="M28" s="158" t="str">
        <f aca="false">IF(AND('Mapa final'!$AA$26="Media",'Mapa final'!$AC$26="Leve"),CONCATENATE("R3C",'Mapa final'!$Q$26),"")</f>
        <v/>
      </c>
      <c r="N28" s="158" t="str">
        <f aca="false">IF(AND('Mapa final'!$AA$27="Media",'Mapa final'!$AC$27="Leve"),CONCATENATE("R3C",'Mapa final'!$Q$27),"")</f>
        <v/>
      </c>
      <c r="O28" s="159" t="str">
        <f aca="false">IF(AND('Mapa final'!$AA$28="Media",'Mapa final'!$AC$28="Leve"),CONCATENATE("R3C",'Mapa final'!$Q$28),"")</f>
        <v/>
      </c>
      <c r="P28" s="157" t="str">
        <f aca="false">IF(AND('Mapa final'!$AA$23="Media",'Mapa final'!$AC$23="Menor"),CONCATENATE("R3C",'Mapa final'!$Q$23),"")</f>
        <v/>
      </c>
      <c r="Q28" s="158" t="str">
        <f aca="false">IF(AND('Mapa final'!$AA$24="Media",'Mapa final'!$AC$24="Menor"),CONCATENATE("R3C",'Mapa final'!$Q$24),"")</f>
        <v/>
      </c>
      <c r="R28" s="158" t="str">
        <f aca="false">IF(AND('Mapa final'!$AA$25="Media",'Mapa final'!$AC$25="Menor"),CONCATENATE("R3C",'Mapa final'!$Q$25),"")</f>
        <v/>
      </c>
      <c r="S28" s="158" t="str">
        <f aca="false">IF(AND('Mapa final'!$AA$26="Media",'Mapa final'!$AC$26="Menor"),CONCATENATE("R3C",'Mapa final'!$Q$26),"")</f>
        <v/>
      </c>
      <c r="T28" s="158" t="str">
        <f aca="false">IF(AND('Mapa final'!$AA$27="Media",'Mapa final'!$AC$27="Menor"),CONCATENATE("R3C",'Mapa final'!$Q$27),"")</f>
        <v/>
      </c>
      <c r="U28" s="159" t="str">
        <f aca="false">IF(AND('Mapa final'!$AA$28="Media",'Mapa final'!$AC$28="Menor"),CONCATENATE("R3C",'Mapa final'!$Q$28),"")</f>
        <v/>
      </c>
      <c r="V28" s="157" t="str">
        <f aca="false">IF(AND('Mapa final'!$AA$23="Media",'Mapa final'!$AC$23="Moderado"),CONCATENATE("R3C",'Mapa final'!$Q$23),"")</f>
        <v/>
      </c>
      <c r="W28" s="158" t="str">
        <f aca="false">IF(AND('Mapa final'!$AA$24="Media",'Mapa final'!$AC$24="Moderado"),CONCATENATE("R3C",'Mapa final'!$Q$24),"")</f>
        <v/>
      </c>
      <c r="X28" s="158" t="str">
        <f aca="false">IF(AND('Mapa final'!$AA$25="Media",'Mapa final'!$AC$25="Moderado"),CONCATENATE("R3C",'Mapa final'!$Q$25),"")</f>
        <v/>
      </c>
      <c r="Y28" s="158" t="str">
        <f aca="false">IF(AND('Mapa final'!$AA$26="Media",'Mapa final'!$AC$26="Moderado"),CONCATENATE("R3C",'Mapa final'!$Q$26),"")</f>
        <v/>
      </c>
      <c r="Z28" s="158" t="str">
        <f aca="false">IF(AND('Mapa final'!$AA$27="Media",'Mapa final'!$AC$27="Moderado"),CONCATENATE("R3C",'Mapa final'!$Q$27),"")</f>
        <v/>
      </c>
      <c r="AA28" s="159" t="str">
        <f aca="false">IF(AND('Mapa final'!$AA$28="Media",'Mapa final'!$AC$28="Moderado"),CONCATENATE("R3C",'Mapa final'!$Q$28),"")</f>
        <v/>
      </c>
      <c r="AB28" s="140" t="str">
        <f aca="false">IF(AND('Mapa final'!$AA$23="Media",'Mapa final'!$AC$23="Mayor"),CONCATENATE("R3C",'Mapa final'!$Q$23),"")</f>
        <v/>
      </c>
      <c r="AC28" s="141" t="str">
        <f aca="false">IF(AND('Mapa final'!$AA$24="Media",'Mapa final'!$AC$24="Mayor"),CONCATENATE("R3C",'Mapa final'!$Q$24),"")</f>
        <v/>
      </c>
      <c r="AD28" s="141" t="str">
        <f aca="false">IF(AND('Mapa final'!$AA$25="Media",'Mapa final'!$AC$25="Mayor"),CONCATENATE("R3C",'Mapa final'!$Q$25),"")</f>
        <v/>
      </c>
      <c r="AE28" s="141" t="str">
        <f aca="false">IF(AND('Mapa final'!$AA$26="Media",'Mapa final'!$AC$26="Mayor"),CONCATENATE("R3C",'Mapa final'!$Q$26),"")</f>
        <v/>
      </c>
      <c r="AF28" s="141" t="str">
        <f aca="false">IF(AND('Mapa final'!$AA$27="Media",'Mapa final'!$AC$27="Mayor"),CONCATENATE("R3C",'Mapa final'!$Q$27),"")</f>
        <v/>
      </c>
      <c r="AG28" s="142" t="str">
        <f aca="false">IF(AND('Mapa final'!$AA$28="Media",'Mapa final'!$AC$28="Mayor"),CONCATENATE("R3C",'Mapa final'!$Q$28),"")</f>
        <v/>
      </c>
      <c r="AH28" s="143" t="str">
        <f aca="false">IF(AND('Mapa final'!$AA$23="Media",'Mapa final'!$AC$23="Catastrófico"),CONCATENATE("R3C",'Mapa final'!$Q$23),"")</f>
        <v/>
      </c>
      <c r="AI28" s="144" t="str">
        <f aca="false">IF(AND('Mapa final'!$AA$24="Media",'Mapa final'!$AC$24="Catastrófico"),CONCATENATE("R3C",'Mapa final'!$Q$24),"")</f>
        <v/>
      </c>
      <c r="AJ28" s="144" t="str">
        <f aca="false">IF(AND('Mapa final'!$AA$25="Media",'Mapa final'!$AC$25="Catastrófico"),CONCATENATE("R3C",'Mapa final'!$Q$25),"")</f>
        <v/>
      </c>
      <c r="AK28" s="144" t="str">
        <f aca="false">IF(AND('Mapa final'!$AA$26="Media",'Mapa final'!$AC$26="Catastrófico"),CONCATENATE("R3C",'Mapa final'!$Q$26),"")</f>
        <v/>
      </c>
      <c r="AL28" s="144" t="str">
        <f aca="false">IF(AND('Mapa final'!$AA$27="Media",'Mapa final'!$AC$27="Catastrófico"),CONCATENATE("R3C",'Mapa final'!$Q$27),"")</f>
        <v/>
      </c>
      <c r="AM28" s="145" t="str">
        <f aca="false">IF(AND('Mapa final'!$AA$28="Media",'Mapa final'!$AC$28="Catastrófico"),CONCATENATE("R3C",'Mapa final'!$Q$28),"")</f>
        <v/>
      </c>
      <c r="AN28" s="1"/>
      <c r="AO28" s="163"/>
      <c r="AP28" s="163"/>
      <c r="AQ28" s="163"/>
      <c r="AR28" s="163"/>
      <c r="AS28" s="163"/>
      <c r="AT28" s="163"/>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customFormat="false" ht="15" hidden="false" customHeight="true" outlineLevel="0" collapsed="false">
      <c r="A29" s="1"/>
      <c r="B29" s="87"/>
      <c r="C29" s="87"/>
      <c r="D29" s="87"/>
      <c r="E29" s="132"/>
      <c r="F29" s="132"/>
      <c r="G29" s="132"/>
      <c r="H29" s="132"/>
      <c r="I29" s="132"/>
      <c r="J29" s="157" t="str">
        <f aca="false">IF(AND('Mapa final'!$AA$29="Media",'Mapa final'!$AC$29="Leve"),CONCATENATE("R4C",'Mapa final'!$Q$29),"")</f>
        <v/>
      </c>
      <c r="K29" s="158" t="str">
        <f aca="false">IF(AND('Mapa final'!$AA$30="Media",'Mapa final'!$AC$30="Leve"),CONCATENATE("R4C",'Mapa final'!$Q$30),"")</f>
        <v/>
      </c>
      <c r="L29" s="158" t="str">
        <f aca="false">IF(AND('Mapa final'!$AA$31="Media",'Mapa final'!$AC$31="Leve"),CONCATENATE("R4C",'Mapa final'!$Q$31),"")</f>
        <v/>
      </c>
      <c r="M29" s="158" t="str">
        <f aca="false">IF(AND('Mapa final'!$AA$32="Media",'Mapa final'!$AC$32="Leve"),CONCATENATE("R4C",'Mapa final'!$Q$32),"")</f>
        <v/>
      </c>
      <c r="N29" s="158" t="str">
        <f aca="false">IF(AND('Mapa final'!$AA$33="Media",'Mapa final'!$AC$33="Leve"),CONCATENATE("R4C",'Mapa final'!$Q$33),"")</f>
        <v/>
      </c>
      <c r="O29" s="159" t="str">
        <f aca="false">IF(AND('Mapa final'!$AA$34="Media",'Mapa final'!$AC$34="Leve"),CONCATENATE("R4C",'Mapa final'!$Q$34),"")</f>
        <v/>
      </c>
      <c r="P29" s="157" t="str">
        <f aca="false">IF(AND('Mapa final'!$AA$29="Media",'Mapa final'!$AC$29="Menor"),CONCATENATE("R4C",'Mapa final'!$Q$29),"")</f>
        <v/>
      </c>
      <c r="Q29" s="158" t="str">
        <f aca="false">IF(AND('Mapa final'!$AA$30="Media",'Mapa final'!$AC$30="Menor"),CONCATENATE("R4C",'Mapa final'!$Q$30),"")</f>
        <v/>
      </c>
      <c r="R29" s="158" t="str">
        <f aca="false">IF(AND('Mapa final'!$AA$31="Media",'Mapa final'!$AC$31="Menor"),CONCATENATE("R4C",'Mapa final'!$Q$31),"")</f>
        <v/>
      </c>
      <c r="S29" s="158" t="str">
        <f aca="false">IF(AND('Mapa final'!$AA$32="Media",'Mapa final'!$AC$32="Menor"),CONCATENATE("R4C",'Mapa final'!$Q$32),"")</f>
        <v/>
      </c>
      <c r="T29" s="158" t="str">
        <f aca="false">IF(AND('Mapa final'!$AA$33="Media",'Mapa final'!$AC$33="Menor"),CONCATENATE("R4C",'Mapa final'!$Q$33),"")</f>
        <v/>
      </c>
      <c r="U29" s="159" t="str">
        <f aca="false">IF(AND('Mapa final'!$AA$34="Media",'Mapa final'!$AC$34="Menor"),CONCATENATE("R4C",'Mapa final'!$Q$34),"")</f>
        <v/>
      </c>
      <c r="V29" s="157" t="str">
        <f aca="false">IF(AND('Mapa final'!$AA$29="Media",'Mapa final'!$AC$29="Moderado"),CONCATENATE("R4C",'Mapa final'!$Q$29),"")</f>
        <v/>
      </c>
      <c r="W29" s="158" t="str">
        <f aca="false">IF(AND('Mapa final'!$AA$30="Media",'Mapa final'!$AC$30="Moderado"),CONCATENATE("R4C",'Mapa final'!$Q$30),"")</f>
        <v/>
      </c>
      <c r="X29" s="158" t="str">
        <f aca="false">IF(AND('Mapa final'!$AA$31="Media",'Mapa final'!$AC$31="Moderado"),CONCATENATE("R4C",'Mapa final'!$Q$31),"")</f>
        <v/>
      </c>
      <c r="Y29" s="158" t="str">
        <f aca="false">IF(AND('Mapa final'!$AA$32="Media",'Mapa final'!$AC$32="Moderado"),CONCATENATE("R4C",'Mapa final'!$Q$32),"")</f>
        <v/>
      </c>
      <c r="Z29" s="158" t="str">
        <f aca="false">IF(AND('Mapa final'!$AA$33="Media",'Mapa final'!$AC$33="Moderado"),CONCATENATE("R4C",'Mapa final'!$Q$33),"")</f>
        <v/>
      </c>
      <c r="AA29" s="159" t="str">
        <f aca="false">IF(AND('Mapa final'!$AA$34="Media",'Mapa final'!$AC$34="Moderado"),CONCATENATE("R4C",'Mapa final'!$Q$34),"")</f>
        <v/>
      </c>
      <c r="AB29" s="140" t="str">
        <f aca="false">IF(AND('Mapa final'!$AA$29="Media",'Mapa final'!$AC$29="Mayor"),CONCATENATE("R4C",'Mapa final'!$Q$29),"")</f>
        <v/>
      </c>
      <c r="AC29" s="141" t="str">
        <f aca="false">IF(AND('Mapa final'!$AA$30="Media",'Mapa final'!$AC$30="Mayor"),CONCATENATE("R4C",'Mapa final'!$Q$30),"")</f>
        <v/>
      </c>
      <c r="AD29" s="141" t="str">
        <f aca="false">IF(AND('Mapa final'!$AA$31="Media",'Mapa final'!$AC$31="Mayor"),CONCATENATE("R4C",'Mapa final'!$Q$31),"")</f>
        <v/>
      </c>
      <c r="AE29" s="141" t="str">
        <f aca="false">IF(AND('Mapa final'!$AA$32="Media",'Mapa final'!$AC$32="Mayor"),CONCATENATE("R4C",'Mapa final'!$Q$32),"")</f>
        <v/>
      </c>
      <c r="AF29" s="141" t="str">
        <f aca="false">IF(AND('Mapa final'!$AA$33="Media",'Mapa final'!$AC$33="Mayor"),CONCATENATE("R4C",'Mapa final'!$Q$33),"")</f>
        <v/>
      </c>
      <c r="AG29" s="142" t="str">
        <f aca="false">IF(AND('Mapa final'!$AA$34="Media",'Mapa final'!$AC$34="Mayor"),CONCATENATE("R4C",'Mapa final'!$Q$34),"")</f>
        <v/>
      </c>
      <c r="AH29" s="143" t="str">
        <f aca="false">IF(AND('Mapa final'!$AA$29="Media",'Mapa final'!$AC$29="Catastrófico"),CONCATENATE("R4C",'Mapa final'!$Q$29),"")</f>
        <v/>
      </c>
      <c r="AI29" s="144" t="str">
        <f aca="false">IF(AND('Mapa final'!$AA$30="Media",'Mapa final'!$AC$30="Catastrófico"),CONCATENATE("R4C",'Mapa final'!$Q$30),"")</f>
        <v/>
      </c>
      <c r="AJ29" s="144" t="str">
        <f aca="false">IF(AND('Mapa final'!$AA$31="Media",'Mapa final'!$AC$31="Catastrófico"),CONCATENATE("R4C",'Mapa final'!$Q$31),"")</f>
        <v/>
      </c>
      <c r="AK29" s="144" t="str">
        <f aca="false">IF(AND('Mapa final'!$AA$32="Media",'Mapa final'!$AC$32="Catastrófico"),CONCATENATE("R4C",'Mapa final'!$Q$32),"")</f>
        <v/>
      </c>
      <c r="AL29" s="144" t="str">
        <f aca="false">IF(AND('Mapa final'!$AA$33="Media",'Mapa final'!$AC$33="Catastrófico"),CONCATENATE("R4C",'Mapa final'!$Q$33),"")</f>
        <v/>
      </c>
      <c r="AM29" s="145" t="str">
        <f aca="false">IF(AND('Mapa final'!$AA$34="Media",'Mapa final'!$AC$34="Catastrófico"),CONCATENATE("R4C",'Mapa final'!$Q$34),"")</f>
        <v/>
      </c>
      <c r="AN29" s="1"/>
      <c r="AO29" s="163"/>
      <c r="AP29" s="163"/>
      <c r="AQ29" s="163"/>
      <c r="AR29" s="163"/>
      <c r="AS29" s="163"/>
      <c r="AT29" s="163"/>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customFormat="false" ht="15" hidden="false" customHeight="true" outlineLevel="0" collapsed="false">
      <c r="A30" s="1"/>
      <c r="B30" s="87"/>
      <c r="C30" s="87"/>
      <c r="D30" s="87"/>
      <c r="E30" s="132"/>
      <c r="F30" s="132"/>
      <c r="G30" s="132"/>
      <c r="H30" s="132"/>
      <c r="I30" s="132"/>
      <c r="J30" s="157" t="str">
        <f aca="false">IF(AND('Mapa final'!$AA$35="Media",'Mapa final'!$AC$35="Leve"),CONCATENATE("R5C",'Mapa final'!$Q$35),"")</f>
        <v/>
      </c>
      <c r="K30" s="158" t="str">
        <f aca="false">IF(AND('Mapa final'!$AA$36="Media",'Mapa final'!$AC$36="Leve"),CONCATENATE("R5C",'Mapa final'!$Q$36),"")</f>
        <v/>
      </c>
      <c r="L30" s="158" t="str">
        <f aca="false">IF(AND('Mapa final'!$AA$37="Media",'Mapa final'!$AC$37="Leve"),CONCATENATE("R5C",'Mapa final'!$Q$37),"")</f>
        <v/>
      </c>
      <c r="M30" s="158" t="str">
        <f aca="false">IF(AND('Mapa final'!$AA$38="Media",'Mapa final'!$AC$38="Leve"),CONCATENATE("R5C",'Mapa final'!$Q$38),"")</f>
        <v/>
      </c>
      <c r="N30" s="158" t="str">
        <f aca="false">IF(AND('Mapa final'!$AA$39="Media",'Mapa final'!$AC$39="Leve"),CONCATENATE("R5C",'Mapa final'!$Q$39),"")</f>
        <v/>
      </c>
      <c r="O30" s="159" t="str">
        <f aca="false">IF(AND('Mapa final'!$AA$40="Media",'Mapa final'!$AC$40="Leve"),CONCATENATE("R5C",'Mapa final'!$Q$40),"")</f>
        <v/>
      </c>
      <c r="P30" s="157" t="str">
        <f aca="false">IF(AND('Mapa final'!$AA$35="Media",'Mapa final'!$AC$35="Menor"),CONCATENATE("R5C",'Mapa final'!$Q$35),"")</f>
        <v/>
      </c>
      <c r="Q30" s="158" t="str">
        <f aca="false">IF(AND('Mapa final'!$AA$36="Media",'Mapa final'!$AC$36="Menor"),CONCATENATE("R5C",'Mapa final'!$Q$36),"")</f>
        <v/>
      </c>
      <c r="R30" s="158" t="str">
        <f aca="false">IF(AND('Mapa final'!$AA$37="Media",'Mapa final'!$AC$37="Menor"),CONCATENATE("R5C",'Mapa final'!$Q$37),"")</f>
        <v/>
      </c>
      <c r="S30" s="158" t="str">
        <f aca="false">IF(AND('Mapa final'!$AA$38="Media",'Mapa final'!$AC$38="Menor"),CONCATENATE("R5C",'Mapa final'!$Q$38),"")</f>
        <v/>
      </c>
      <c r="T30" s="158" t="str">
        <f aca="false">IF(AND('Mapa final'!$AA$39="Media",'Mapa final'!$AC$39="Menor"),CONCATENATE("R5C",'Mapa final'!$Q$39),"")</f>
        <v/>
      </c>
      <c r="U30" s="159" t="str">
        <f aca="false">IF(AND('Mapa final'!$AA$40="Media",'Mapa final'!$AC$40="Menor"),CONCATENATE("R5C",'Mapa final'!$Q$40),"")</f>
        <v/>
      </c>
      <c r="V30" s="157" t="str">
        <f aca="false">IF(AND('Mapa final'!$AA$35="Media",'Mapa final'!$AC$35="Moderado"),CONCATENATE("R5C",'Mapa final'!$Q$35),"")</f>
        <v/>
      </c>
      <c r="W30" s="158" t="str">
        <f aca="false">IF(AND('Mapa final'!$AA$36="Media",'Mapa final'!$AC$36="Moderado"),CONCATENATE("R5C",'Mapa final'!$Q$36),"")</f>
        <v/>
      </c>
      <c r="X30" s="158" t="str">
        <f aca="false">IF(AND('Mapa final'!$AA$37="Media",'Mapa final'!$AC$37="Moderado"),CONCATENATE("R5C",'Mapa final'!$Q$37),"")</f>
        <v/>
      </c>
      <c r="Y30" s="158" t="str">
        <f aca="false">IF(AND('Mapa final'!$AA$38="Media",'Mapa final'!$AC$38="Moderado"),CONCATENATE("R5C",'Mapa final'!$Q$38),"")</f>
        <v/>
      </c>
      <c r="Z30" s="158" t="str">
        <f aca="false">IF(AND('Mapa final'!$AA$39="Media",'Mapa final'!$AC$39="Moderado"),CONCATENATE("R5C",'Mapa final'!$Q$39),"")</f>
        <v/>
      </c>
      <c r="AA30" s="159" t="str">
        <f aca="false">IF(AND('Mapa final'!$AA$40="Media",'Mapa final'!$AC$40="Moderado"),CONCATENATE("R5C",'Mapa final'!$Q$40),"")</f>
        <v/>
      </c>
      <c r="AB30" s="140" t="str">
        <f aca="false">IF(AND('Mapa final'!$AA$35="Media",'Mapa final'!$AC$35="Mayor"),CONCATENATE("R5C",'Mapa final'!$Q$35),"")</f>
        <v/>
      </c>
      <c r="AC30" s="141" t="str">
        <f aca="false">IF(AND('Mapa final'!$AA$36="Media",'Mapa final'!$AC$36="Mayor"),CONCATENATE("R5C",'Mapa final'!$Q$36),"")</f>
        <v/>
      </c>
      <c r="AD30" s="141" t="str">
        <f aca="false">IF(AND('Mapa final'!$AA$37="Media",'Mapa final'!$AC$37="Mayor"),CONCATENATE("R5C",'Mapa final'!$Q$37),"")</f>
        <v/>
      </c>
      <c r="AE30" s="141" t="str">
        <f aca="false">IF(AND('Mapa final'!$AA$38="Media",'Mapa final'!$AC$38="Mayor"),CONCATENATE("R5C",'Mapa final'!$Q$38),"")</f>
        <v/>
      </c>
      <c r="AF30" s="141" t="str">
        <f aca="false">IF(AND('Mapa final'!$AA$39="Media",'Mapa final'!$AC$39="Mayor"),CONCATENATE("R5C",'Mapa final'!$Q$39),"")</f>
        <v/>
      </c>
      <c r="AG30" s="142" t="str">
        <f aca="false">IF(AND('Mapa final'!$AA$40="Media",'Mapa final'!$AC$40="Mayor"),CONCATENATE("R5C",'Mapa final'!$Q$40),"")</f>
        <v/>
      </c>
      <c r="AH30" s="143" t="str">
        <f aca="false">IF(AND('Mapa final'!$AA$35="Media",'Mapa final'!$AC$35="Catastrófico"),CONCATENATE("R5C",'Mapa final'!$Q$35),"")</f>
        <v/>
      </c>
      <c r="AI30" s="144" t="str">
        <f aca="false">IF(AND('Mapa final'!$AA$36="Media",'Mapa final'!$AC$36="Catastrófico"),CONCATENATE("R5C",'Mapa final'!$Q$36),"")</f>
        <v/>
      </c>
      <c r="AJ30" s="144" t="str">
        <f aca="false">IF(AND('Mapa final'!$AA$37="Media",'Mapa final'!$AC$37="Catastrófico"),CONCATENATE("R5C",'Mapa final'!$Q$37),"")</f>
        <v/>
      </c>
      <c r="AK30" s="144" t="str">
        <f aca="false">IF(AND('Mapa final'!$AA$38="Media",'Mapa final'!$AC$38="Catastrófico"),CONCATENATE("R5C",'Mapa final'!$Q$38),"")</f>
        <v/>
      </c>
      <c r="AL30" s="144" t="str">
        <f aca="false">IF(AND('Mapa final'!$AA$39="Media",'Mapa final'!$AC$39="Catastrófico"),CONCATENATE("R5C",'Mapa final'!$Q$39),"")</f>
        <v/>
      </c>
      <c r="AM30" s="145" t="str">
        <f aca="false">IF(AND('Mapa final'!$AA$40="Media",'Mapa final'!$AC$40="Catastrófico"),CONCATENATE("R5C",'Mapa final'!$Q$40),"")</f>
        <v/>
      </c>
      <c r="AN30" s="1"/>
      <c r="AO30" s="163"/>
      <c r="AP30" s="163"/>
      <c r="AQ30" s="163"/>
      <c r="AR30" s="163"/>
      <c r="AS30" s="163"/>
      <c r="AT30" s="163"/>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customFormat="false" ht="15" hidden="false" customHeight="true" outlineLevel="0" collapsed="false">
      <c r="A31" s="1"/>
      <c r="B31" s="87"/>
      <c r="C31" s="87"/>
      <c r="D31" s="87"/>
      <c r="E31" s="132"/>
      <c r="F31" s="132"/>
      <c r="G31" s="132"/>
      <c r="H31" s="132"/>
      <c r="I31" s="132"/>
      <c r="J31" s="157" t="str">
        <f aca="false">IF(AND('Mapa final'!$AA$41="Media",'Mapa final'!$AC$41="Leve"),CONCATENATE("R6C",'Mapa final'!$Q$41),"")</f>
        <v/>
      </c>
      <c r="K31" s="158" t="str">
        <f aca="false">IF(AND('Mapa final'!$AA$42="Media",'Mapa final'!$AC$42="Leve"),CONCATENATE("R6C",'Mapa final'!$Q$42),"")</f>
        <v/>
      </c>
      <c r="L31" s="158" t="str">
        <f aca="false">IF(AND('Mapa final'!$AA$43="Media",'Mapa final'!$AC$43="Leve"),CONCATENATE("R6C",'Mapa final'!$Q$43),"")</f>
        <v/>
      </c>
      <c r="M31" s="158" t="str">
        <f aca="false">IF(AND('Mapa final'!$AA$44="Media",'Mapa final'!$AC$44="Leve"),CONCATENATE("R6C",'Mapa final'!$Q$44),"")</f>
        <v/>
      </c>
      <c r="N31" s="158" t="str">
        <f aca="false">IF(AND('Mapa final'!$AA$45="Media",'Mapa final'!$AC$45="Leve"),CONCATENATE("R6C",'Mapa final'!$Q$45),"")</f>
        <v/>
      </c>
      <c r="O31" s="159" t="str">
        <f aca="false">IF(AND('Mapa final'!$AA$46="Media",'Mapa final'!$AC$46="Leve"),CONCATENATE("R6C",'Mapa final'!$Q$46),"")</f>
        <v/>
      </c>
      <c r="P31" s="157" t="str">
        <f aca="false">IF(AND('Mapa final'!$AA$41="Media",'Mapa final'!$AC$41="Menor"),CONCATENATE("R6C",'Mapa final'!$Q$41),"")</f>
        <v/>
      </c>
      <c r="Q31" s="158" t="str">
        <f aca="false">IF(AND('Mapa final'!$AA$42="Media",'Mapa final'!$AC$42="Menor"),CONCATENATE("R6C",'Mapa final'!$Q$42),"")</f>
        <v/>
      </c>
      <c r="R31" s="158" t="str">
        <f aca="false">IF(AND('Mapa final'!$AA$43="Media",'Mapa final'!$AC$43="Menor"),CONCATENATE("R6C",'Mapa final'!$Q$43),"")</f>
        <v/>
      </c>
      <c r="S31" s="158" t="str">
        <f aca="false">IF(AND('Mapa final'!$AA$44="Media",'Mapa final'!$AC$44="Menor"),CONCATENATE("R6C",'Mapa final'!$Q$44),"")</f>
        <v/>
      </c>
      <c r="T31" s="158" t="str">
        <f aca="false">IF(AND('Mapa final'!$AA$45="Media",'Mapa final'!$AC$45="Menor"),CONCATENATE("R6C",'Mapa final'!$Q$45),"")</f>
        <v/>
      </c>
      <c r="U31" s="159" t="str">
        <f aca="false">IF(AND('Mapa final'!$AA$46="Media",'Mapa final'!$AC$46="Menor"),CONCATENATE("R6C",'Mapa final'!$Q$46),"")</f>
        <v/>
      </c>
      <c r="V31" s="157" t="str">
        <f aca="false">IF(AND('Mapa final'!$AA$41="Media",'Mapa final'!$AC$41="Moderado"),CONCATENATE("R6C",'Mapa final'!$Q$41),"")</f>
        <v/>
      </c>
      <c r="W31" s="158" t="str">
        <f aca="false">IF(AND('Mapa final'!$AA$42="Media",'Mapa final'!$AC$42="Moderado"),CONCATENATE("R6C",'Mapa final'!$Q$42),"")</f>
        <v/>
      </c>
      <c r="X31" s="158" t="str">
        <f aca="false">IF(AND('Mapa final'!$AA$43="Media",'Mapa final'!$AC$43="Moderado"),CONCATENATE("R6C",'Mapa final'!$Q$43),"")</f>
        <v/>
      </c>
      <c r="Y31" s="158" t="str">
        <f aca="false">IF(AND('Mapa final'!$AA$44="Media",'Mapa final'!$AC$44="Moderado"),CONCATENATE("R6C",'Mapa final'!$Q$44),"")</f>
        <v/>
      </c>
      <c r="Z31" s="158" t="str">
        <f aca="false">IF(AND('Mapa final'!$AA$45="Media",'Mapa final'!$AC$45="Moderado"),CONCATENATE("R6C",'Mapa final'!$Q$45),"")</f>
        <v/>
      </c>
      <c r="AA31" s="159" t="str">
        <f aca="false">IF(AND('Mapa final'!$AA$46="Media",'Mapa final'!$AC$46="Moderado"),CONCATENATE("R6C",'Mapa final'!$Q$46),"")</f>
        <v/>
      </c>
      <c r="AB31" s="140" t="str">
        <f aca="false">IF(AND('Mapa final'!$AA$41="Media",'Mapa final'!$AC$41="Mayor"),CONCATENATE("R6C",'Mapa final'!$Q$41),"")</f>
        <v/>
      </c>
      <c r="AC31" s="141" t="str">
        <f aca="false">IF(AND('Mapa final'!$AA$42="Media",'Mapa final'!$AC$42="Mayor"),CONCATENATE("R6C",'Mapa final'!$Q$42),"")</f>
        <v/>
      </c>
      <c r="AD31" s="141" t="str">
        <f aca="false">IF(AND('Mapa final'!$AA$43="Media",'Mapa final'!$AC$43="Mayor"),CONCATENATE("R6C",'Mapa final'!$Q$43),"")</f>
        <v/>
      </c>
      <c r="AE31" s="141" t="str">
        <f aca="false">IF(AND('Mapa final'!$AA$44="Media",'Mapa final'!$AC$44="Mayor"),CONCATENATE("R6C",'Mapa final'!$Q$44),"")</f>
        <v/>
      </c>
      <c r="AF31" s="141" t="str">
        <f aca="false">IF(AND('Mapa final'!$AA$45="Media",'Mapa final'!$AC$45="Mayor"),CONCATENATE("R6C",'Mapa final'!$Q$45),"")</f>
        <v/>
      </c>
      <c r="AG31" s="142" t="str">
        <f aca="false">IF(AND('Mapa final'!$AA$46="Media",'Mapa final'!$AC$46="Mayor"),CONCATENATE("R6C",'Mapa final'!$Q$46),"")</f>
        <v/>
      </c>
      <c r="AH31" s="143" t="str">
        <f aca="false">IF(AND('Mapa final'!$AA$41="Media",'Mapa final'!$AC$41="Catastrófico"),CONCATENATE("R6C",'Mapa final'!$Q$41),"")</f>
        <v/>
      </c>
      <c r="AI31" s="144" t="str">
        <f aca="false">IF(AND('Mapa final'!$AA$42="Media",'Mapa final'!$AC$42="Catastrófico"),CONCATENATE("R6C",'Mapa final'!$Q$42),"")</f>
        <v/>
      </c>
      <c r="AJ31" s="144" t="str">
        <f aca="false">IF(AND('Mapa final'!$AA$43="Media",'Mapa final'!$AC$43="Catastrófico"),CONCATENATE("R6C",'Mapa final'!$Q$43),"")</f>
        <v/>
      </c>
      <c r="AK31" s="144" t="str">
        <f aca="false">IF(AND('Mapa final'!$AA$44="Media",'Mapa final'!$AC$44="Catastrófico"),CONCATENATE("R6C",'Mapa final'!$Q$44),"")</f>
        <v/>
      </c>
      <c r="AL31" s="144" t="str">
        <f aca="false">IF(AND('Mapa final'!$AA$45="Media",'Mapa final'!$AC$45="Catastrófico"),CONCATENATE("R6C",'Mapa final'!$Q$45),"")</f>
        <v/>
      </c>
      <c r="AM31" s="145" t="str">
        <f aca="false">IF(AND('Mapa final'!$AA$46="Media",'Mapa final'!$AC$46="Catastrófico"),CONCATENATE("R6C",'Mapa final'!$Q$46),"")</f>
        <v/>
      </c>
      <c r="AN31" s="1"/>
      <c r="AO31" s="163"/>
      <c r="AP31" s="163"/>
      <c r="AQ31" s="163"/>
      <c r="AR31" s="163"/>
      <c r="AS31" s="163"/>
      <c r="AT31" s="163"/>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customFormat="false" ht="15" hidden="false" customHeight="true" outlineLevel="0" collapsed="false">
      <c r="A32" s="1"/>
      <c r="B32" s="87"/>
      <c r="C32" s="87"/>
      <c r="D32" s="87"/>
      <c r="E32" s="132"/>
      <c r="F32" s="132"/>
      <c r="G32" s="132"/>
      <c r="H32" s="132"/>
      <c r="I32" s="132"/>
      <c r="J32" s="157" t="str">
        <f aca="false">IF(AND('Mapa final'!$AA$47="Media",'Mapa final'!$AC$47="Leve"),CONCATENATE("R7C",'Mapa final'!$Q$47),"")</f>
        <v/>
      </c>
      <c r="K32" s="158" t="str">
        <f aca="false">IF(AND('Mapa final'!$AA$48="Media",'Mapa final'!$AC$48="Leve"),CONCATENATE("R7C",'Mapa final'!$Q$48),"")</f>
        <v/>
      </c>
      <c r="L32" s="158" t="str">
        <f aca="false">IF(AND('Mapa final'!$AA$49="Media",'Mapa final'!$AC$49="Leve"),CONCATENATE("R7C",'Mapa final'!$Q$49),"")</f>
        <v/>
      </c>
      <c r="M32" s="158" t="str">
        <f aca="false">IF(AND('Mapa final'!$AA$50="Media",'Mapa final'!$AC$50="Leve"),CONCATENATE("R7C",'Mapa final'!$Q$50),"")</f>
        <v/>
      </c>
      <c r="N32" s="158" t="str">
        <f aca="false">IF(AND('Mapa final'!$AA$51="Media",'Mapa final'!$AC$51="Leve"),CONCATENATE("R7C",'Mapa final'!$Q$51),"")</f>
        <v/>
      </c>
      <c r="O32" s="159" t="str">
        <f aca="false">IF(AND('Mapa final'!$AA$52="Media",'Mapa final'!$AC$52="Leve"),CONCATENATE("R7C",'Mapa final'!$Q$52),"")</f>
        <v/>
      </c>
      <c r="P32" s="157" t="str">
        <f aca="false">IF(AND('Mapa final'!$AA$47="Media",'Mapa final'!$AC$47="Menor"),CONCATENATE("R7C",'Mapa final'!$Q$47),"")</f>
        <v/>
      </c>
      <c r="Q32" s="158" t="str">
        <f aca="false">IF(AND('Mapa final'!$AA$48="Media",'Mapa final'!$AC$48="Menor"),CONCATENATE("R7C",'Mapa final'!$Q$48),"")</f>
        <v/>
      </c>
      <c r="R32" s="158" t="str">
        <f aca="false">IF(AND('Mapa final'!$AA$49="Media",'Mapa final'!$AC$49="Menor"),CONCATENATE("R7C",'Mapa final'!$Q$49),"")</f>
        <v/>
      </c>
      <c r="S32" s="158" t="str">
        <f aca="false">IF(AND('Mapa final'!$AA$50="Media",'Mapa final'!$AC$50="Menor"),CONCATENATE("R7C",'Mapa final'!$Q$50),"")</f>
        <v/>
      </c>
      <c r="T32" s="158" t="str">
        <f aca="false">IF(AND('Mapa final'!$AA$51="Media",'Mapa final'!$AC$51="Menor"),CONCATENATE("R7C",'Mapa final'!$Q$51),"")</f>
        <v/>
      </c>
      <c r="U32" s="159" t="str">
        <f aca="false">IF(AND('Mapa final'!$AA$52="Media",'Mapa final'!$AC$52="Menor"),CONCATENATE("R7C",'Mapa final'!$Q$52),"")</f>
        <v/>
      </c>
      <c r="V32" s="157" t="str">
        <f aca="false">IF(AND('Mapa final'!$AA$47="Media",'Mapa final'!$AC$47="Moderado"),CONCATENATE("R7C",'Mapa final'!$Q$47),"")</f>
        <v/>
      </c>
      <c r="W32" s="158" t="str">
        <f aca="false">IF(AND('Mapa final'!$AA$48="Media",'Mapa final'!$AC$48="Moderado"),CONCATENATE("R7C",'Mapa final'!$Q$48),"")</f>
        <v/>
      </c>
      <c r="X32" s="158" t="str">
        <f aca="false">IF(AND('Mapa final'!$AA$49="Media",'Mapa final'!$AC$49="Moderado"),CONCATENATE("R7C",'Mapa final'!$Q$49),"")</f>
        <v/>
      </c>
      <c r="Y32" s="158" t="str">
        <f aca="false">IF(AND('Mapa final'!$AA$50="Media",'Mapa final'!$AC$50="Moderado"),CONCATENATE("R7C",'Mapa final'!$Q$50),"")</f>
        <v/>
      </c>
      <c r="Z32" s="158" t="str">
        <f aca="false">IF(AND('Mapa final'!$AA$51="Media",'Mapa final'!$AC$51="Moderado"),CONCATENATE("R7C",'Mapa final'!$Q$51),"")</f>
        <v/>
      </c>
      <c r="AA32" s="159" t="str">
        <f aca="false">IF(AND('Mapa final'!$AA$52="Media",'Mapa final'!$AC$52="Moderado"),CONCATENATE("R7C",'Mapa final'!$Q$52),"")</f>
        <v/>
      </c>
      <c r="AB32" s="140" t="str">
        <f aca="false">IF(AND('Mapa final'!$AA$47="Media",'Mapa final'!$AC$47="Mayor"),CONCATENATE("R7C",'Mapa final'!$Q$47),"")</f>
        <v/>
      </c>
      <c r="AC32" s="141" t="str">
        <f aca="false">IF(AND('Mapa final'!$AA$48="Media",'Mapa final'!$AC$48="Mayor"),CONCATENATE("R7C",'Mapa final'!$Q$48),"")</f>
        <v/>
      </c>
      <c r="AD32" s="141" t="str">
        <f aca="false">IF(AND('Mapa final'!$AA$49="Media",'Mapa final'!$AC$49="Mayor"),CONCATENATE("R7C",'Mapa final'!$Q$49),"")</f>
        <v/>
      </c>
      <c r="AE32" s="141" t="str">
        <f aca="false">IF(AND('Mapa final'!$AA$50="Media",'Mapa final'!$AC$50="Mayor"),CONCATENATE("R7C",'Mapa final'!$Q$50),"")</f>
        <v/>
      </c>
      <c r="AF32" s="141" t="str">
        <f aca="false">IF(AND('Mapa final'!$AA$51="Media",'Mapa final'!$AC$51="Mayor"),CONCATENATE("R7C",'Mapa final'!$Q$51),"")</f>
        <v/>
      </c>
      <c r="AG32" s="142" t="str">
        <f aca="false">IF(AND('Mapa final'!$AA$52="Media",'Mapa final'!$AC$52="Mayor"),CONCATENATE("R7C",'Mapa final'!$Q$52),"")</f>
        <v/>
      </c>
      <c r="AH32" s="143" t="str">
        <f aca="false">IF(AND('Mapa final'!$AA$47="Media",'Mapa final'!$AC$47="Catastrófico"),CONCATENATE("R7C",'Mapa final'!$Q$47),"")</f>
        <v/>
      </c>
      <c r="AI32" s="144" t="str">
        <f aca="false">IF(AND('Mapa final'!$AA$48="Media",'Mapa final'!$AC$48="Catastrófico"),CONCATENATE("R7C",'Mapa final'!$Q$48),"")</f>
        <v/>
      </c>
      <c r="AJ32" s="144" t="str">
        <f aca="false">IF(AND('Mapa final'!$AA$49="Media",'Mapa final'!$AC$49="Catastrófico"),CONCATENATE("R7C",'Mapa final'!$Q$49),"")</f>
        <v/>
      </c>
      <c r="AK32" s="144" t="str">
        <f aca="false">IF(AND('Mapa final'!$AA$50="Media",'Mapa final'!$AC$50="Catastrófico"),CONCATENATE("R7C",'Mapa final'!$Q$50),"")</f>
        <v/>
      </c>
      <c r="AL32" s="144" t="str">
        <f aca="false">IF(AND('Mapa final'!$AA$51="Media",'Mapa final'!$AC$51="Catastrófico"),CONCATENATE("R7C",'Mapa final'!$Q$51),"")</f>
        <v/>
      </c>
      <c r="AM32" s="145" t="str">
        <f aca="false">IF(AND('Mapa final'!$AA$52="Media",'Mapa final'!$AC$52="Catastrófico"),CONCATENATE("R7C",'Mapa final'!$Q$52),"")</f>
        <v/>
      </c>
      <c r="AN32" s="1"/>
      <c r="AO32" s="163"/>
      <c r="AP32" s="163"/>
      <c r="AQ32" s="163"/>
      <c r="AR32" s="163"/>
      <c r="AS32" s="163"/>
      <c r="AT32" s="163"/>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customFormat="false" ht="15" hidden="false" customHeight="true" outlineLevel="0" collapsed="false">
      <c r="A33" s="1"/>
      <c r="B33" s="87"/>
      <c r="C33" s="87"/>
      <c r="D33" s="87"/>
      <c r="E33" s="132"/>
      <c r="F33" s="132"/>
      <c r="G33" s="132"/>
      <c r="H33" s="132"/>
      <c r="I33" s="132"/>
      <c r="J33" s="157" t="str">
        <f aca="false">IF(AND('Mapa final'!$AA$53="Media",'Mapa final'!$AC$53="Leve"),CONCATENATE("R8C",'Mapa final'!$Q$53),"")</f>
        <v/>
      </c>
      <c r="K33" s="158" t="str">
        <f aca="false">IF(AND('Mapa final'!$AA$54="Media",'Mapa final'!$AC$54="Leve"),CONCATENATE("R8C",'Mapa final'!$Q$54),"")</f>
        <v/>
      </c>
      <c r="L33" s="158" t="str">
        <f aca="false">IF(AND('Mapa final'!$AA$55="Media",'Mapa final'!$AC$55="Leve"),CONCATENATE("R8C",'Mapa final'!$Q$55),"")</f>
        <v/>
      </c>
      <c r="M33" s="158" t="str">
        <f aca="false">IF(AND('Mapa final'!$AA$56="Media",'Mapa final'!$AC$56="Leve"),CONCATENATE("R8C",'Mapa final'!$Q$56),"")</f>
        <v/>
      </c>
      <c r="N33" s="158" t="str">
        <f aca="false">IF(AND('Mapa final'!$AA$57="Media",'Mapa final'!$AC$57="Leve"),CONCATENATE("R8C",'Mapa final'!$Q$57),"")</f>
        <v/>
      </c>
      <c r="O33" s="159" t="str">
        <f aca="false">IF(AND('Mapa final'!$AA$58="Media",'Mapa final'!$AC$58="Leve"),CONCATENATE("R8C",'Mapa final'!$Q$58),"")</f>
        <v/>
      </c>
      <c r="P33" s="157" t="str">
        <f aca="false">IF(AND('Mapa final'!$AA$53="Media",'Mapa final'!$AC$53="Menor"),CONCATENATE("R8C",'Mapa final'!$Q$53),"")</f>
        <v/>
      </c>
      <c r="Q33" s="158" t="str">
        <f aca="false">IF(AND('Mapa final'!$AA$54="Media",'Mapa final'!$AC$54="Menor"),CONCATENATE("R8C",'Mapa final'!$Q$54),"")</f>
        <v/>
      </c>
      <c r="R33" s="158" t="str">
        <f aca="false">IF(AND('Mapa final'!$AA$55="Media",'Mapa final'!$AC$55="Menor"),CONCATENATE("R8C",'Mapa final'!$Q$55),"")</f>
        <v/>
      </c>
      <c r="S33" s="158" t="str">
        <f aca="false">IF(AND('Mapa final'!$AA$56="Media",'Mapa final'!$AC$56="Menor"),CONCATENATE("R8C",'Mapa final'!$Q$56),"")</f>
        <v/>
      </c>
      <c r="T33" s="158" t="str">
        <f aca="false">IF(AND('Mapa final'!$AA$57="Media",'Mapa final'!$AC$57="Menor"),CONCATENATE("R8C",'Mapa final'!$Q$57),"")</f>
        <v/>
      </c>
      <c r="U33" s="159" t="str">
        <f aca="false">IF(AND('Mapa final'!$AA$58="Media",'Mapa final'!$AC$58="Menor"),CONCATENATE("R8C",'Mapa final'!$Q$58),"")</f>
        <v/>
      </c>
      <c r="V33" s="157" t="str">
        <f aca="false">IF(AND('Mapa final'!$AA$53="Media",'Mapa final'!$AC$53="Moderado"),CONCATENATE("R8C",'Mapa final'!$Q$53),"")</f>
        <v/>
      </c>
      <c r="W33" s="158" t="str">
        <f aca="false">IF(AND('Mapa final'!$AA$54="Media",'Mapa final'!$AC$54="Moderado"),CONCATENATE("R8C",'Mapa final'!$Q$54),"")</f>
        <v/>
      </c>
      <c r="X33" s="158" t="str">
        <f aca="false">IF(AND('Mapa final'!$AA$55="Media",'Mapa final'!$AC$55="Moderado"),CONCATENATE("R8C",'Mapa final'!$Q$55),"")</f>
        <v/>
      </c>
      <c r="Y33" s="158" t="str">
        <f aca="false">IF(AND('Mapa final'!$AA$56="Media",'Mapa final'!$AC$56="Moderado"),CONCATENATE("R8C",'Mapa final'!$Q$56),"")</f>
        <v/>
      </c>
      <c r="Z33" s="158" t="str">
        <f aca="false">IF(AND('Mapa final'!$AA$57="Media",'Mapa final'!$AC$57="Moderado"),CONCATENATE("R8C",'Mapa final'!$Q$57),"")</f>
        <v/>
      </c>
      <c r="AA33" s="159" t="str">
        <f aca="false">IF(AND('Mapa final'!$AA$58="Media",'Mapa final'!$AC$58="Moderado"),CONCATENATE("R8C",'Mapa final'!$Q$58),"")</f>
        <v/>
      </c>
      <c r="AB33" s="140" t="str">
        <f aca="false">IF(AND('Mapa final'!$AA$53="Media",'Mapa final'!$AC$53="Mayor"),CONCATENATE("R8C",'Mapa final'!$Q$53),"")</f>
        <v/>
      </c>
      <c r="AC33" s="141" t="str">
        <f aca="false">IF(AND('Mapa final'!$AA$54="Media",'Mapa final'!$AC$54="Mayor"),CONCATENATE("R8C",'Mapa final'!$Q$54),"")</f>
        <v/>
      </c>
      <c r="AD33" s="141" t="str">
        <f aca="false">IF(AND('Mapa final'!$AA$55="Media",'Mapa final'!$AC$55="Mayor"),CONCATENATE("R8C",'Mapa final'!$Q$55),"")</f>
        <v/>
      </c>
      <c r="AE33" s="141" t="str">
        <f aca="false">IF(AND('Mapa final'!$AA$56="Media",'Mapa final'!$AC$56="Mayor"),CONCATENATE("R8C",'Mapa final'!$Q$56),"")</f>
        <v/>
      </c>
      <c r="AF33" s="141" t="str">
        <f aca="false">IF(AND('Mapa final'!$AA$57="Media",'Mapa final'!$AC$57="Mayor"),CONCATENATE("R8C",'Mapa final'!$Q$57),"")</f>
        <v/>
      </c>
      <c r="AG33" s="142" t="str">
        <f aca="false">IF(AND('Mapa final'!$AA$58="Media",'Mapa final'!$AC$58="Mayor"),CONCATENATE("R8C",'Mapa final'!$Q$58),"")</f>
        <v/>
      </c>
      <c r="AH33" s="143" t="str">
        <f aca="false">IF(AND('Mapa final'!$AA$53="Media",'Mapa final'!$AC$53="Catastrófico"),CONCATENATE("R8C",'Mapa final'!$Q$53),"")</f>
        <v/>
      </c>
      <c r="AI33" s="144" t="str">
        <f aca="false">IF(AND('Mapa final'!$AA$54="Media",'Mapa final'!$AC$54="Catastrófico"),CONCATENATE("R8C",'Mapa final'!$Q$54),"")</f>
        <v/>
      </c>
      <c r="AJ33" s="144" t="str">
        <f aca="false">IF(AND('Mapa final'!$AA$55="Media",'Mapa final'!$AC$55="Catastrófico"),CONCATENATE("R8C",'Mapa final'!$Q$55),"")</f>
        <v/>
      </c>
      <c r="AK33" s="144" t="str">
        <f aca="false">IF(AND('Mapa final'!$AA$56="Media",'Mapa final'!$AC$56="Catastrófico"),CONCATENATE("R8C",'Mapa final'!$Q$56),"")</f>
        <v/>
      </c>
      <c r="AL33" s="144" t="str">
        <f aca="false">IF(AND('Mapa final'!$AA$57="Media",'Mapa final'!$AC$57="Catastrófico"),CONCATENATE("R8C",'Mapa final'!$Q$57),"")</f>
        <v/>
      </c>
      <c r="AM33" s="145" t="str">
        <f aca="false">IF(AND('Mapa final'!$AA$58="Media",'Mapa final'!$AC$58="Catastrófico"),CONCATENATE("R8C",'Mapa final'!$Q$58),"")</f>
        <v/>
      </c>
      <c r="AN33" s="1"/>
      <c r="AO33" s="163"/>
      <c r="AP33" s="163"/>
      <c r="AQ33" s="163"/>
      <c r="AR33" s="163"/>
      <c r="AS33" s="163"/>
      <c r="AT33" s="163"/>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customFormat="false" ht="15" hidden="false" customHeight="true" outlineLevel="0" collapsed="false">
      <c r="A34" s="1"/>
      <c r="B34" s="87"/>
      <c r="C34" s="87"/>
      <c r="D34" s="87"/>
      <c r="E34" s="132"/>
      <c r="F34" s="132"/>
      <c r="G34" s="132"/>
      <c r="H34" s="132"/>
      <c r="I34" s="132"/>
      <c r="J34" s="157" t="str">
        <f aca="false">IF(AND('Mapa final'!$AA$59="Media",'Mapa final'!$AC$59="Leve"),CONCATENATE("R9C",'Mapa final'!$Q$59),"")</f>
        <v/>
      </c>
      <c r="K34" s="158" t="str">
        <f aca="false">IF(AND('Mapa final'!$AA$60="Media",'Mapa final'!$AC$60="Leve"),CONCATENATE("R9C",'Mapa final'!$Q$60),"")</f>
        <v/>
      </c>
      <c r="L34" s="158" t="str">
        <f aca="false">IF(AND('Mapa final'!$AA$61="Media",'Mapa final'!$AC$61="Leve"),CONCATENATE("R9C",'Mapa final'!$Q$61),"")</f>
        <v/>
      </c>
      <c r="M34" s="158" t="str">
        <f aca="false">IF(AND('Mapa final'!$AA$62="Media",'Mapa final'!$AC$62="Leve"),CONCATENATE("R9C",'Mapa final'!$Q$62),"")</f>
        <v/>
      </c>
      <c r="N34" s="158" t="str">
        <f aca="false">IF(AND('Mapa final'!$AA$63="Media",'Mapa final'!$AC$63="Leve"),CONCATENATE("R9C",'Mapa final'!$Q$63),"")</f>
        <v/>
      </c>
      <c r="O34" s="159" t="str">
        <f aca="false">IF(AND('Mapa final'!$AA$64="Media",'Mapa final'!$AC$64="Leve"),CONCATENATE("R9C",'Mapa final'!$Q$64),"")</f>
        <v/>
      </c>
      <c r="P34" s="157" t="str">
        <f aca="false">IF(AND('Mapa final'!$AA$59="Media",'Mapa final'!$AC$59="Menor"),CONCATENATE("R9C",'Mapa final'!$Q$59),"")</f>
        <v/>
      </c>
      <c r="Q34" s="158" t="str">
        <f aca="false">IF(AND('Mapa final'!$AA$60="Media",'Mapa final'!$AC$60="Menor"),CONCATENATE("R9C",'Mapa final'!$Q$60),"")</f>
        <v/>
      </c>
      <c r="R34" s="158" t="str">
        <f aca="false">IF(AND('Mapa final'!$AA$61="Media",'Mapa final'!$AC$61="Menor"),CONCATENATE("R9C",'Mapa final'!$Q$61),"")</f>
        <v/>
      </c>
      <c r="S34" s="158" t="str">
        <f aca="false">IF(AND('Mapa final'!$AA$62="Media",'Mapa final'!$AC$62="Menor"),CONCATENATE("R9C",'Mapa final'!$Q$62),"")</f>
        <v/>
      </c>
      <c r="T34" s="158" t="str">
        <f aca="false">IF(AND('Mapa final'!$AA$63="Media",'Mapa final'!$AC$63="Menor"),CONCATENATE("R9C",'Mapa final'!$Q$63),"")</f>
        <v/>
      </c>
      <c r="U34" s="159" t="str">
        <f aca="false">IF(AND('Mapa final'!$AA$64="Media",'Mapa final'!$AC$64="Menor"),CONCATENATE("R9C",'Mapa final'!$Q$64),"")</f>
        <v/>
      </c>
      <c r="V34" s="157" t="str">
        <f aca="false">IF(AND('Mapa final'!$AA$59="Media",'Mapa final'!$AC$59="Moderado"),CONCATENATE("R9C",'Mapa final'!$Q$59),"")</f>
        <v/>
      </c>
      <c r="W34" s="158" t="str">
        <f aca="false">IF(AND('Mapa final'!$AA$60="Media",'Mapa final'!$AC$60="Moderado"),CONCATENATE("R9C",'Mapa final'!$Q$60),"")</f>
        <v/>
      </c>
      <c r="X34" s="158" t="str">
        <f aca="false">IF(AND('Mapa final'!$AA$61="Media",'Mapa final'!$AC$61="Moderado"),CONCATENATE("R9C",'Mapa final'!$Q$61),"")</f>
        <v/>
      </c>
      <c r="Y34" s="158" t="str">
        <f aca="false">IF(AND('Mapa final'!$AA$62="Media",'Mapa final'!$AC$62="Moderado"),CONCATENATE("R9C",'Mapa final'!$Q$62),"")</f>
        <v/>
      </c>
      <c r="Z34" s="158" t="str">
        <f aca="false">IF(AND('Mapa final'!$AA$63="Media",'Mapa final'!$AC$63="Moderado"),CONCATENATE("R9C",'Mapa final'!$Q$63),"")</f>
        <v/>
      </c>
      <c r="AA34" s="159" t="str">
        <f aca="false">IF(AND('Mapa final'!$AA$64="Media",'Mapa final'!$AC$64="Moderado"),CONCATENATE("R9C",'Mapa final'!$Q$64),"")</f>
        <v/>
      </c>
      <c r="AB34" s="140" t="str">
        <f aca="false">IF(AND('Mapa final'!$AA$59="Media",'Mapa final'!$AC$59="Mayor"),CONCATENATE("R9C",'Mapa final'!$Q$59),"")</f>
        <v/>
      </c>
      <c r="AC34" s="141" t="str">
        <f aca="false">IF(AND('Mapa final'!$AA$60="Media",'Mapa final'!$AC$60="Mayor"),CONCATENATE("R9C",'Mapa final'!$Q$60),"")</f>
        <v/>
      </c>
      <c r="AD34" s="141" t="str">
        <f aca="false">IF(AND('Mapa final'!$AA$61="Media",'Mapa final'!$AC$61="Mayor"),CONCATENATE("R9C",'Mapa final'!$Q$61),"")</f>
        <v/>
      </c>
      <c r="AE34" s="141" t="str">
        <f aca="false">IF(AND('Mapa final'!$AA$62="Media",'Mapa final'!$AC$62="Mayor"),CONCATENATE("R9C",'Mapa final'!$Q$62),"")</f>
        <v/>
      </c>
      <c r="AF34" s="141" t="str">
        <f aca="false">IF(AND('Mapa final'!$AA$63="Media",'Mapa final'!$AC$63="Mayor"),CONCATENATE("R9C",'Mapa final'!$Q$63),"")</f>
        <v/>
      </c>
      <c r="AG34" s="142" t="str">
        <f aca="false">IF(AND('Mapa final'!$AA$64="Media",'Mapa final'!$AC$64="Mayor"),CONCATENATE("R9C",'Mapa final'!$Q$64),"")</f>
        <v/>
      </c>
      <c r="AH34" s="143" t="str">
        <f aca="false">IF(AND('Mapa final'!$AA$59="Media",'Mapa final'!$AC$59="Catastrófico"),CONCATENATE("R9C",'Mapa final'!$Q$59),"")</f>
        <v/>
      </c>
      <c r="AI34" s="144" t="str">
        <f aca="false">IF(AND('Mapa final'!$AA$60="Media",'Mapa final'!$AC$60="Catastrófico"),CONCATENATE("R9C",'Mapa final'!$Q$60),"")</f>
        <v/>
      </c>
      <c r="AJ34" s="144" t="str">
        <f aca="false">IF(AND('Mapa final'!$AA$61="Media",'Mapa final'!$AC$61="Catastrófico"),CONCATENATE("R9C",'Mapa final'!$Q$61),"")</f>
        <v/>
      </c>
      <c r="AK34" s="144" t="str">
        <f aca="false">IF(AND('Mapa final'!$AA$62="Media",'Mapa final'!$AC$62="Catastrófico"),CONCATENATE("R9C",'Mapa final'!$Q$62),"")</f>
        <v/>
      </c>
      <c r="AL34" s="144" t="str">
        <f aca="false">IF(AND('Mapa final'!$AA$63="Media",'Mapa final'!$AC$63="Catastrófico"),CONCATENATE("R9C",'Mapa final'!$Q$63),"")</f>
        <v/>
      </c>
      <c r="AM34" s="145" t="str">
        <f aca="false">IF(AND('Mapa final'!$AA$64="Media",'Mapa final'!$AC$64="Catastrófico"),CONCATENATE("R9C",'Mapa final'!$Q$64),"")</f>
        <v/>
      </c>
      <c r="AN34" s="1"/>
      <c r="AO34" s="163"/>
      <c r="AP34" s="163"/>
      <c r="AQ34" s="163"/>
      <c r="AR34" s="163"/>
      <c r="AS34" s="163"/>
      <c r="AT34" s="163"/>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customFormat="false" ht="15.75" hidden="false" customHeight="true" outlineLevel="0" collapsed="false">
      <c r="A35" s="1"/>
      <c r="B35" s="87"/>
      <c r="C35" s="87"/>
      <c r="D35" s="87"/>
      <c r="E35" s="132"/>
      <c r="F35" s="132"/>
      <c r="G35" s="132"/>
      <c r="H35" s="132"/>
      <c r="I35" s="132"/>
      <c r="J35" s="157" t="str">
        <f aca="false">IF(AND('Mapa final'!$AA$65="Media",'Mapa final'!$AC$65="Leve"),CONCATENATE("R10C",'Mapa final'!$Q$65),"")</f>
        <v/>
      </c>
      <c r="K35" s="158" t="str">
        <f aca="false">IF(AND('Mapa final'!$AA$66="Media",'Mapa final'!$AC$66="Leve"),CONCATENATE("R10C",'Mapa final'!$Q$66),"")</f>
        <v/>
      </c>
      <c r="L35" s="158" t="str">
        <f aca="false">IF(AND('Mapa final'!$AA$67="Media",'Mapa final'!$AC$67="Leve"),CONCATENATE("R10C",'Mapa final'!$Q$67),"")</f>
        <v/>
      </c>
      <c r="M35" s="158" t="str">
        <f aca="false">IF(AND('Mapa final'!$AA$68="Media",'Mapa final'!$AC$68="Leve"),CONCATENATE("R10C",'Mapa final'!$Q$68),"")</f>
        <v/>
      </c>
      <c r="N35" s="158" t="str">
        <f aca="false">IF(AND('Mapa final'!$AA$69="Media",'Mapa final'!$AC$69="Leve"),CONCATENATE("R10C",'Mapa final'!$Q$69),"")</f>
        <v/>
      </c>
      <c r="O35" s="159" t="str">
        <f aca="false">IF(AND('Mapa final'!$AA$70="Media",'Mapa final'!$AC$70="Leve"),CONCATENATE("R10C",'Mapa final'!$Q$70),"")</f>
        <v/>
      </c>
      <c r="P35" s="157" t="str">
        <f aca="false">IF(AND('Mapa final'!$AA$65="Media",'Mapa final'!$AC$65="Menor"),CONCATENATE("R10C",'Mapa final'!$Q$65),"")</f>
        <v/>
      </c>
      <c r="Q35" s="158" t="str">
        <f aca="false">IF(AND('Mapa final'!$AA$66="Media",'Mapa final'!$AC$66="Menor"),CONCATENATE("R10C",'Mapa final'!$Q$66),"")</f>
        <v/>
      </c>
      <c r="R35" s="158" t="str">
        <f aca="false">IF(AND('Mapa final'!$AA$67="Media",'Mapa final'!$AC$67="Menor"),CONCATENATE("R10C",'Mapa final'!$Q$67),"")</f>
        <v/>
      </c>
      <c r="S35" s="158" t="str">
        <f aca="false">IF(AND('Mapa final'!$AA$68="Media",'Mapa final'!$AC$68="Menor"),CONCATENATE("R10C",'Mapa final'!$Q$68),"")</f>
        <v/>
      </c>
      <c r="T35" s="158" t="str">
        <f aca="false">IF(AND('Mapa final'!$AA$69="Media",'Mapa final'!$AC$69="Menor"),CONCATENATE("R10C",'Mapa final'!$Q$69),"")</f>
        <v/>
      </c>
      <c r="U35" s="159" t="str">
        <f aca="false">IF(AND('Mapa final'!$AA$70="Media",'Mapa final'!$AC$70="Menor"),CONCATENATE("R10C",'Mapa final'!$Q$70),"")</f>
        <v/>
      </c>
      <c r="V35" s="157" t="str">
        <f aca="false">IF(AND('Mapa final'!$AA$65="Media",'Mapa final'!$AC$65="Moderado"),CONCATENATE("R10C",'Mapa final'!$Q$65),"")</f>
        <v/>
      </c>
      <c r="W35" s="158" t="str">
        <f aca="false">IF(AND('Mapa final'!$AA$66="Media",'Mapa final'!$AC$66="Moderado"),CONCATENATE("R10C",'Mapa final'!$Q$66),"")</f>
        <v/>
      </c>
      <c r="X35" s="158" t="str">
        <f aca="false">IF(AND('Mapa final'!$AA$67="Media",'Mapa final'!$AC$67="Moderado"),CONCATENATE("R10C",'Mapa final'!$Q$67),"")</f>
        <v/>
      </c>
      <c r="Y35" s="158" t="str">
        <f aca="false">IF(AND('Mapa final'!$AA$68="Media",'Mapa final'!$AC$68="Moderado"),CONCATENATE("R10C",'Mapa final'!$Q$68),"")</f>
        <v/>
      </c>
      <c r="Z35" s="158" t="str">
        <f aca="false">IF(AND('Mapa final'!$AA$69="Media",'Mapa final'!$AC$69="Moderado"),CONCATENATE("R10C",'Mapa final'!$Q$69),"")</f>
        <v/>
      </c>
      <c r="AA35" s="159" t="str">
        <f aca="false">IF(AND('Mapa final'!$AA$70="Media",'Mapa final'!$AC$70="Moderado"),CONCATENATE("R10C",'Mapa final'!$Q$70),"")</f>
        <v/>
      </c>
      <c r="AB35" s="146" t="str">
        <f aca="false">IF(AND('Mapa final'!$AA$65="Media",'Mapa final'!$AC$65="Mayor"),CONCATENATE("R10C",'Mapa final'!$Q$65),"")</f>
        <v/>
      </c>
      <c r="AC35" s="147" t="str">
        <f aca="false">IF(AND('Mapa final'!$AA$66="Media",'Mapa final'!$AC$66="Mayor"),CONCATENATE("R10C",'Mapa final'!$Q$66),"")</f>
        <v/>
      </c>
      <c r="AD35" s="147" t="str">
        <f aca="false">IF(AND('Mapa final'!$AA$67="Media",'Mapa final'!$AC$67="Mayor"),CONCATENATE("R10C",'Mapa final'!$Q$67),"")</f>
        <v/>
      </c>
      <c r="AE35" s="147" t="str">
        <f aca="false">IF(AND('Mapa final'!$AA$68="Media",'Mapa final'!$AC$68="Mayor"),CONCATENATE("R10C",'Mapa final'!$Q$68),"")</f>
        <v/>
      </c>
      <c r="AF35" s="147" t="str">
        <f aca="false">IF(AND('Mapa final'!$AA$69="Media",'Mapa final'!$AC$69="Mayor"),CONCATENATE("R10C",'Mapa final'!$Q$69),"")</f>
        <v/>
      </c>
      <c r="AG35" s="148" t="str">
        <f aca="false">IF(AND('Mapa final'!$AA$70="Media",'Mapa final'!$AC$70="Mayor"),CONCATENATE("R10C",'Mapa final'!$Q$70),"")</f>
        <v/>
      </c>
      <c r="AH35" s="149" t="str">
        <f aca="false">IF(AND('Mapa final'!$AA$65="Media",'Mapa final'!$AC$65="Catastrófico"),CONCATENATE("R10C",'Mapa final'!$Q$65),"")</f>
        <v/>
      </c>
      <c r="AI35" s="150" t="str">
        <f aca="false">IF(AND('Mapa final'!$AA$66="Media",'Mapa final'!$AC$66="Catastrófico"),CONCATENATE("R10C",'Mapa final'!$Q$66),"")</f>
        <v/>
      </c>
      <c r="AJ35" s="150" t="str">
        <f aca="false">IF(AND('Mapa final'!$AA$67="Media",'Mapa final'!$AC$67="Catastrófico"),CONCATENATE("R10C",'Mapa final'!$Q$67),"")</f>
        <v/>
      </c>
      <c r="AK35" s="150" t="str">
        <f aca="false">IF(AND('Mapa final'!$AA$68="Media",'Mapa final'!$AC$68="Catastrófico"),CONCATENATE("R10C",'Mapa final'!$Q$68),"")</f>
        <v/>
      </c>
      <c r="AL35" s="150" t="str">
        <f aca="false">IF(AND('Mapa final'!$AA$69="Media",'Mapa final'!$AC$69="Catastrófico"),CONCATENATE("R10C",'Mapa final'!$Q$69),"")</f>
        <v/>
      </c>
      <c r="AM35" s="151" t="str">
        <f aca="false">IF(AND('Mapa final'!$AA$70="Media",'Mapa final'!$AC$70="Catastrófico"),CONCATENATE("R10C",'Mapa final'!$Q$70),"")</f>
        <v/>
      </c>
      <c r="AN35" s="1"/>
      <c r="AO35" s="163"/>
      <c r="AP35" s="163"/>
      <c r="AQ35" s="163"/>
      <c r="AR35" s="163"/>
      <c r="AS35" s="163"/>
      <c r="AT35" s="163"/>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customFormat="false" ht="15" hidden="false" customHeight="true" outlineLevel="0" collapsed="false">
      <c r="A36" s="1"/>
      <c r="B36" s="87"/>
      <c r="C36" s="87"/>
      <c r="D36" s="87"/>
      <c r="E36" s="152" t="s">
        <v>136</v>
      </c>
      <c r="F36" s="152"/>
      <c r="G36" s="152"/>
      <c r="H36" s="152"/>
      <c r="I36" s="152"/>
      <c r="J36" s="164" t="str">
        <f aca="false">IF(AND('Mapa final'!$AA$11="Baja",'Mapa final'!$AC$11="Leve"),CONCATENATE("R1C",'Mapa final'!$Q$11),"")</f>
        <v>R1C1</v>
      </c>
      <c r="K36" s="165" t="str">
        <f aca="false">IF(AND('Mapa final'!$AA$12="Baja",'Mapa final'!$AC$12="Leve"),CONCATENATE("R1C",'Mapa final'!$Q$12),"")</f>
        <v/>
      </c>
      <c r="L36" s="165" t="str">
        <f aca="false">IF(AND('Mapa final'!$AA$13="Baja",'Mapa final'!$AC$13="Leve"),CONCATENATE("R1C",'Mapa final'!$Q$13),"")</f>
        <v/>
      </c>
      <c r="M36" s="165" t="str">
        <f aca="false">IF(AND('Mapa final'!$AA$14="Baja",'Mapa final'!$AC$14="Leve"),CONCATENATE("R1C",'Mapa final'!$Q$14),"")</f>
        <v/>
      </c>
      <c r="N36" s="165" t="str">
        <f aca="false">IF(AND('Mapa final'!$AA$15="Baja",'Mapa final'!$AC$15="Leve"),CONCATENATE("R1C",'Mapa final'!$Q$15),"")</f>
        <v/>
      </c>
      <c r="O36" s="166" t="str">
        <f aca="false">IF(AND('Mapa final'!$AA$16="Baja",'Mapa final'!$AC$16="Leve"),CONCATENATE("R1C",'Mapa final'!$Q$16),"")</f>
        <v/>
      </c>
      <c r="P36" s="153" t="str">
        <f aca="false">IF(AND('Mapa final'!$AA$11="Baja",'Mapa final'!$AC$11="Menor"),CONCATENATE("R1C",'Mapa final'!$Q$11),"")</f>
        <v/>
      </c>
      <c r="Q36" s="154" t="str">
        <f aca="false">IF(AND('Mapa final'!$AA$12="Baja",'Mapa final'!$AC$12="Menor"),CONCATENATE("R1C",'Mapa final'!$Q$12),"")</f>
        <v/>
      </c>
      <c r="R36" s="154" t="str">
        <f aca="false">IF(AND('Mapa final'!$AA$13="Baja",'Mapa final'!$AC$13="Menor"),CONCATENATE("R1C",'Mapa final'!$Q$13),"")</f>
        <v/>
      </c>
      <c r="S36" s="154" t="str">
        <f aca="false">IF(AND('Mapa final'!$AA$14="Baja",'Mapa final'!$AC$14="Menor"),CONCATENATE("R1C",'Mapa final'!$Q$14),"")</f>
        <v/>
      </c>
      <c r="T36" s="154" t="str">
        <f aca="false">IF(AND('Mapa final'!$AA$15="Baja",'Mapa final'!$AC$15="Menor"),CONCATENATE("R1C",'Mapa final'!$Q$15),"")</f>
        <v/>
      </c>
      <c r="U36" s="155" t="str">
        <f aca="false">IF(AND('Mapa final'!$AA$16="Baja",'Mapa final'!$AC$16="Menor"),CONCATENATE("R1C",'Mapa final'!$Q$16),"")</f>
        <v/>
      </c>
      <c r="V36" s="153" t="str">
        <f aca="false">IF(AND('Mapa final'!$AA$11="Baja",'Mapa final'!$AC$11="Moderado"),CONCATENATE("R1C",'Mapa final'!$Q$11),"")</f>
        <v/>
      </c>
      <c r="W36" s="154" t="str">
        <f aca="false">IF(AND('Mapa final'!$AA$12="Baja",'Mapa final'!$AC$12="Moderado"),CONCATENATE("R1C",'Mapa final'!$Q$12),"")</f>
        <v/>
      </c>
      <c r="X36" s="154" t="str">
        <f aca="false">IF(AND('Mapa final'!$AA$13="Baja",'Mapa final'!$AC$13="Moderado"),CONCATENATE("R1C",'Mapa final'!$Q$13),"")</f>
        <v/>
      </c>
      <c r="Y36" s="154" t="str">
        <f aca="false">IF(AND('Mapa final'!$AA$14="Baja",'Mapa final'!$AC$14="Moderado"),CONCATENATE("R1C",'Mapa final'!$Q$14),"")</f>
        <v/>
      </c>
      <c r="Z36" s="154" t="str">
        <f aca="false">IF(AND('Mapa final'!$AA$15="Baja",'Mapa final'!$AC$15="Moderado"),CONCATENATE("R1C",'Mapa final'!$Q$15),"")</f>
        <v/>
      </c>
      <c r="AA36" s="155" t="str">
        <f aca="false">IF(AND('Mapa final'!$AA$16="Baja",'Mapa final'!$AC$16="Moderado"),CONCATENATE("R1C",'Mapa final'!$Q$16),"")</f>
        <v/>
      </c>
      <c r="AB36" s="133" t="str">
        <f aca="false">IF(AND('Mapa final'!$AA$11="Baja",'Mapa final'!$AC$11="Mayor"),CONCATENATE("R1C",'Mapa final'!$Q$11),"")</f>
        <v/>
      </c>
      <c r="AC36" s="134" t="str">
        <f aca="false">IF(AND('Mapa final'!$AA$12="Baja",'Mapa final'!$AC$12="Mayor"),CONCATENATE("R1C",'Mapa final'!$Q$12),"")</f>
        <v/>
      </c>
      <c r="AD36" s="134" t="str">
        <f aca="false">IF(AND('Mapa final'!$AA$13="Baja",'Mapa final'!$AC$13="Mayor"),CONCATENATE("R1C",'Mapa final'!$Q$13),"")</f>
        <v/>
      </c>
      <c r="AE36" s="134" t="str">
        <f aca="false">IF(AND('Mapa final'!$AA$14="Baja",'Mapa final'!$AC$14="Mayor"),CONCATENATE("R1C",'Mapa final'!$Q$14),"")</f>
        <v/>
      </c>
      <c r="AF36" s="134" t="str">
        <f aca="false">IF(AND('Mapa final'!$AA$15="Baja",'Mapa final'!$AC$15="Mayor"),CONCATENATE("R1C",'Mapa final'!$Q$15),"")</f>
        <v/>
      </c>
      <c r="AG36" s="135" t="str">
        <f aca="false">IF(AND('Mapa final'!$AA$16="Baja",'Mapa final'!$AC$16="Mayor"),CONCATENATE("R1C",'Mapa final'!$Q$16),"")</f>
        <v/>
      </c>
      <c r="AH36" s="136" t="str">
        <f aca="false">IF(AND('Mapa final'!$AA$11="Baja",'Mapa final'!$AC$11="Catastrófico"),CONCATENATE("R1C",'Mapa final'!$Q$11),"")</f>
        <v/>
      </c>
      <c r="AI36" s="137" t="str">
        <f aca="false">IF(AND('Mapa final'!$AA$12="Baja",'Mapa final'!$AC$12="Catastrófico"),CONCATENATE("R1C",'Mapa final'!$Q$12),"")</f>
        <v/>
      </c>
      <c r="AJ36" s="137" t="str">
        <f aca="false">IF(AND('Mapa final'!$AA$13="Baja",'Mapa final'!$AC$13="Catastrófico"),CONCATENATE("R1C",'Mapa final'!$Q$13),"")</f>
        <v/>
      </c>
      <c r="AK36" s="137" t="str">
        <f aca="false">IF(AND('Mapa final'!$AA$14="Baja",'Mapa final'!$AC$14="Catastrófico"),CONCATENATE("R1C",'Mapa final'!$Q$14),"")</f>
        <v/>
      </c>
      <c r="AL36" s="137" t="str">
        <f aca="false">IF(AND('Mapa final'!$AA$15="Baja",'Mapa final'!$AC$15="Catastrófico"),CONCATENATE("R1C",'Mapa final'!$Q$15),"")</f>
        <v/>
      </c>
      <c r="AM36" s="138" t="str">
        <f aca="false">IF(AND('Mapa final'!$AA$16="Baja",'Mapa final'!$AC$16="Catastrófico"),CONCATENATE("R1C",'Mapa final'!$Q$16),"")</f>
        <v/>
      </c>
      <c r="AN36" s="1"/>
      <c r="AO36" s="167" t="s">
        <v>137</v>
      </c>
      <c r="AP36" s="167"/>
      <c r="AQ36" s="167"/>
      <c r="AR36" s="167"/>
      <c r="AS36" s="167"/>
      <c r="AT36" s="167"/>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customFormat="false" ht="15" hidden="false" customHeight="true" outlineLevel="0" collapsed="false">
      <c r="A37" s="1"/>
      <c r="B37" s="87"/>
      <c r="C37" s="87"/>
      <c r="D37" s="87"/>
      <c r="E37" s="152"/>
      <c r="F37" s="152"/>
      <c r="G37" s="152"/>
      <c r="H37" s="152"/>
      <c r="I37" s="152"/>
      <c r="J37" s="168" t="str">
        <f aca="false">IF(AND('Mapa final'!$AA$17="Baja",'Mapa final'!$AC$17="Leve"),CONCATENATE("R2C",'Mapa final'!$Q$17),"")</f>
        <v>R2C1</v>
      </c>
      <c r="K37" s="169" t="str">
        <f aca="false">IF(AND('Mapa final'!$AA$18="Baja",'Mapa final'!$AC$18="Leve"),CONCATENATE("R2C",'Mapa final'!$Q$18),"")</f>
        <v/>
      </c>
      <c r="L37" s="169" t="str">
        <f aca="false">IF(AND('Mapa final'!$AA$19="Baja",'Mapa final'!$AC$19="Leve"),CONCATENATE("R2C",'Mapa final'!$Q$19),"")</f>
        <v/>
      </c>
      <c r="M37" s="169" t="str">
        <f aca="false">IF(AND('Mapa final'!$AA$20="Baja",'Mapa final'!$AC$20="Leve"),CONCATENATE("R2C",'Mapa final'!$Q$20),"")</f>
        <v/>
      </c>
      <c r="N37" s="169" t="str">
        <f aca="false">IF(AND('Mapa final'!$AA$21="Baja",'Mapa final'!$AC$21="Leve"),CONCATENATE("R2C",'Mapa final'!$Q$21),"")</f>
        <v/>
      </c>
      <c r="O37" s="170" t="str">
        <f aca="false">IF(AND('Mapa final'!$AA$22="Baja",'Mapa final'!$AC$22="Leve"),CONCATENATE("R2C",'Mapa final'!$Q$22),"")</f>
        <v/>
      </c>
      <c r="P37" s="157" t="str">
        <f aca="false">IF(AND('Mapa final'!$AA$17="Baja",'Mapa final'!$AC$17="Menor"),CONCATENATE("R2C",'Mapa final'!$Q$17),"")</f>
        <v/>
      </c>
      <c r="Q37" s="158" t="str">
        <f aca="false">IF(AND('Mapa final'!$AA$18="Baja",'Mapa final'!$AC$18="Menor"),CONCATENATE("R2C",'Mapa final'!$Q$18),"")</f>
        <v/>
      </c>
      <c r="R37" s="158" t="str">
        <f aca="false">IF(AND('Mapa final'!$AA$19="Baja",'Mapa final'!$AC$19="Menor"),CONCATENATE("R2C",'Mapa final'!$Q$19),"")</f>
        <v/>
      </c>
      <c r="S37" s="158" t="str">
        <f aca="false">IF(AND('Mapa final'!$AA$20="Baja",'Mapa final'!$AC$20="Menor"),CONCATENATE("R2C",'Mapa final'!$Q$20),"")</f>
        <v/>
      </c>
      <c r="T37" s="158" t="str">
        <f aca="false">IF(AND('Mapa final'!$AA$21="Baja",'Mapa final'!$AC$21="Menor"),CONCATENATE("R2C",'Mapa final'!$Q$21),"")</f>
        <v/>
      </c>
      <c r="U37" s="159" t="str">
        <f aca="false">IF(AND('Mapa final'!$AA$22="Baja",'Mapa final'!$AC$22="Menor"),CONCATENATE("R2C",'Mapa final'!$Q$22),"")</f>
        <v/>
      </c>
      <c r="V37" s="157" t="str">
        <f aca="false">IF(AND('Mapa final'!$AA$17="Baja",'Mapa final'!$AC$17="Moderado"),CONCATENATE("R2C",'Mapa final'!$Q$17),"")</f>
        <v/>
      </c>
      <c r="W37" s="158" t="str">
        <f aca="false">IF(AND('Mapa final'!$AA$18="Baja",'Mapa final'!$AC$18="Moderado"),CONCATENATE("R2C",'Mapa final'!$Q$18),"")</f>
        <v/>
      </c>
      <c r="X37" s="158" t="str">
        <f aca="false">IF(AND('Mapa final'!$AA$19="Baja",'Mapa final'!$AC$19="Moderado"),CONCATENATE("R2C",'Mapa final'!$Q$19),"")</f>
        <v/>
      </c>
      <c r="Y37" s="158" t="str">
        <f aca="false">IF(AND('Mapa final'!$AA$20="Baja",'Mapa final'!$AC$20="Moderado"),CONCATENATE("R2C",'Mapa final'!$Q$20),"")</f>
        <v/>
      </c>
      <c r="Z37" s="158" t="str">
        <f aca="false">IF(AND('Mapa final'!$AA$21="Baja",'Mapa final'!$AC$21="Moderado"),CONCATENATE("R2C",'Mapa final'!$Q$21),"")</f>
        <v/>
      </c>
      <c r="AA37" s="159" t="str">
        <f aca="false">IF(AND('Mapa final'!$AA$22="Baja",'Mapa final'!$AC$22="Moderado"),CONCATENATE("R2C",'Mapa final'!$Q$22),"")</f>
        <v/>
      </c>
      <c r="AB37" s="140" t="str">
        <f aca="false">IF(AND('Mapa final'!$AA$17="Baja",'Mapa final'!$AC$17="Mayor"),CONCATENATE("R2C",'Mapa final'!$Q$17),"")</f>
        <v/>
      </c>
      <c r="AC37" s="141" t="str">
        <f aca="false">IF(AND('Mapa final'!$AA$18="Baja",'Mapa final'!$AC$18="Mayor"),CONCATENATE("R2C",'Mapa final'!$Q$18),"")</f>
        <v/>
      </c>
      <c r="AD37" s="141" t="str">
        <f aca="false">IF(AND('Mapa final'!$AA$19="Baja",'Mapa final'!$AC$19="Mayor"),CONCATENATE("R2C",'Mapa final'!$Q$19),"")</f>
        <v/>
      </c>
      <c r="AE37" s="141" t="str">
        <f aca="false">IF(AND('Mapa final'!$AA$20="Baja",'Mapa final'!$AC$20="Mayor"),CONCATENATE("R2C",'Mapa final'!$Q$20),"")</f>
        <v/>
      </c>
      <c r="AF37" s="141" t="str">
        <f aca="false">IF(AND('Mapa final'!$AA$21="Baja",'Mapa final'!$AC$21="Mayor"),CONCATENATE("R2C",'Mapa final'!$Q$21),"")</f>
        <v/>
      </c>
      <c r="AG37" s="142" t="str">
        <f aca="false">IF(AND('Mapa final'!$AA$22="Baja",'Mapa final'!$AC$22="Mayor"),CONCATENATE("R2C",'Mapa final'!$Q$22),"")</f>
        <v/>
      </c>
      <c r="AH37" s="143" t="str">
        <f aca="false">IF(AND('Mapa final'!$AA$17="Baja",'Mapa final'!$AC$17="Catastrófico"),CONCATENATE("R2C",'Mapa final'!$Q$17),"")</f>
        <v/>
      </c>
      <c r="AI37" s="144" t="str">
        <f aca="false">IF(AND('Mapa final'!$AA$18="Baja",'Mapa final'!$AC$18="Catastrófico"),CONCATENATE("R2C",'Mapa final'!$Q$18),"")</f>
        <v/>
      </c>
      <c r="AJ37" s="144" t="str">
        <f aca="false">IF(AND('Mapa final'!$AA$19="Baja",'Mapa final'!$AC$19="Catastrófico"),CONCATENATE("R2C",'Mapa final'!$Q$19),"")</f>
        <v/>
      </c>
      <c r="AK37" s="144" t="str">
        <f aca="false">IF(AND('Mapa final'!$AA$20="Baja",'Mapa final'!$AC$20="Catastrófico"),CONCATENATE("R2C",'Mapa final'!$Q$20),"")</f>
        <v/>
      </c>
      <c r="AL37" s="144" t="str">
        <f aca="false">IF(AND('Mapa final'!$AA$21="Baja",'Mapa final'!$AC$21="Catastrófico"),CONCATENATE("R2C",'Mapa final'!$Q$21),"")</f>
        <v/>
      </c>
      <c r="AM37" s="145" t="str">
        <f aca="false">IF(AND('Mapa final'!$AA$22="Baja",'Mapa final'!$AC$22="Catastrófico"),CONCATENATE("R2C",'Mapa final'!$Q$22),"")</f>
        <v/>
      </c>
      <c r="AN37" s="1"/>
      <c r="AO37" s="167"/>
      <c r="AP37" s="167"/>
      <c r="AQ37" s="167"/>
      <c r="AR37" s="167"/>
      <c r="AS37" s="167"/>
      <c r="AT37" s="167"/>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customFormat="false" ht="15" hidden="false" customHeight="true" outlineLevel="0" collapsed="false">
      <c r="A38" s="1"/>
      <c r="B38" s="87"/>
      <c r="C38" s="87"/>
      <c r="D38" s="87"/>
      <c r="E38" s="152"/>
      <c r="F38" s="152"/>
      <c r="G38" s="152"/>
      <c r="H38" s="152"/>
      <c r="I38" s="152"/>
      <c r="J38" s="168" t="str">
        <f aca="false">IF(AND('Mapa final'!$AA$23="Baja",'Mapa final'!$AC$23="Leve"),CONCATENATE("R3C",'Mapa final'!$Q$23),"")</f>
        <v/>
      </c>
      <c r="K38" s="169" t="str">
        <f aca="false">IF(AND('Mapa final'!$AA$24="Baja",'Mapa final'!$AC$24="Leve"),CONCATENATE("R3C",'Mapa final'!$Q$24),"")</f>
        <v/>
      </c>
      <c r="L38" s="169" t="str">
        <f aca="false">IF(AND('Mapa final'!$AA$25="Baja",'Mapa final'!$AC$25="Leve"),CONCATENATE("R3C",'Mapa final'!$Q$25),"")</f>
        <v/>
      </c>
      <c r="M38" s="169" t="str">
        <f aca="false">IF(AND('Mapa final'!$AA$26="Baja",'Mapa final'!$AC$26="Leve"),CONCATENATE("R3C",'Mapa final'!$Q$26),"")</f>
        <v/>
      </c>
      <c r="N38" s="169" t="str">
        <f aca="false">IF(AND('Mapa final'!$AA$27="Baja",'Mapa final'!$AC$27="Leve"),CONCATENATE("R3C",'Mapa final'!$Q$27),"")</f>
        <v/>
      </c>
      <c r="O38" s="170" t="str">
        <f aca="false">IF(AND('Mapa final'!$AA$28="Baja",'Mapa final'!$AC$28="Leve"),CONCATENATE("R3C",'Mapa final'!$Q$28),"")</f>
        <v/>
      </c>
      <c r="P38" s="157" t="str">
        <f aca="false">IF(AND('Mapa final'!$AA$23="Baja",'Mapa final'!$AC$23="Menor"),CONCATENATE("R3C",'Mapa final'!$Q$23),"")</f>
        <v/>
      </c>
      <c r="Q38" s="158" t="str">
        <f aca="false">IF(AND('Mapa final'!$AA$24="Baja",'Mapa final'!$AC$24="Menor"),CONCATENATE("R3C",'Mapa final'!$Q$24),"")</f>
        <v/>
      </c>
      <c r="R38" s="158" t="str">
        <f aca="false">IF(AND('Mapa final'!$AA$25="Baja",'Mapa final'!$AC$25="Menor"),CONCATENATE("R3C",'Mapa final'!$Q$25),"")</f>
        <v/>
      </c>
      <c r="S38" s="158" t="str">
        <f aca="false">IF(AND('Mapa final'!$AA$26="Baja",'Mapa final'!$AC$26="Menor"),CONCATENATE("R3C",'Mapa final'!$Q$26),"")</f>
        <v/>
      </c>
      <c r="T38" s="158" t="str">
        <f aca="false">IF(AND('Mapa final'!$AA$27="Baja",'Mapa final'!$AC$27="Menor"),CONCATENATE("R3C",'Mapa final'!$Q$27),"")</f>
        <v/>
      </c>
      <c r="U38" s="159" t="str">
        <f aca="false">IF(AND('Mapa final'!$AA$28="Baja",'Mapa final'!$AC$28="Menor"),CONCATENATE("R3C",'Mapa final'!$Q$28),"")</f>
        <v/>
      </c>
      <c r="V38" s="157" t="str">
        <f aca="false">IF(AND('Mapa final'!$AA$23="Baja",'Mapa final'!$AC$23="Moderado"),CONCATENATE("R3C",'Mapa final'!$Q$23),"")</f>
        <v/>
      </c>
      <c r="W38" s="158" t="str">
        <f aca="false">IF(AND('Mapa final'!$AA$24="Baja",'Mapa final'!$AC$24="Moderado"),CONCATENATE("R3C",'Mapa final'!$Q$24),"")</f>
        <v/>
      </c>
      <c r="X38" s="158" t="str">
        <f aca="false">IF(AND('Mapa final'!$AA$25="Baja",'Mapa final'!$AC$25="Moderado"),CONCATENATE("R3C",'Mapa final'!$Q$25),"")</f>
        <v/>
      </c>
      <c r="Y38" s="158" t="str">
        <f aca="false">IF(AND('Mapa final'!$AA$26="Baja",'Mapa final'!$AC$26="Moderado"),CONCATENATE("R3C",'Mapa final'!$Q$26),"")</f>
        <v/>
      </c>
      <c r="Z38" s="158" t="str">
        <f aca="false">IF(AND('Mapa final'!$AA$27="Baja",'Mapa final'!$AC$27="Moderado"),CONCATENATE("R3C",'Mapa final'!$Q$27),"")</f>
        <v/>
      </c>
      <c r="AA38" s="159" t="str">
        <f aca="false">IF(AND('Mapa final'!$AA$28="Baja",'Mapa final'!$AC$28="Moderado"),CONCATENATE("R3C",'Mapa final'!$Q$28),"")</f>
        <v/>
      </c>
      <c r="AB38" s="140" t="str">
        <f aca="false">IF(AND('Mapa final'!$AA$23="Baja",'Mapa final'!$AC$23="Mayor"),CONCATENATE("R3C",'Mapa final'!$Q$23),"")</f>
        <v/>
      </c>
      <c r="AC38" s="141" t="str">
        <f aca="false">IF(AND('Mapa final'!$AA$24="Baja",'Mapa final'!$AC$24="Mayor"),CONCATENATE("R3C",'Mapa final'!$Q$24),"")</f>
        <v/>
      </c>
      <c r="AD38" s="141" t="str">
        <f aca="false">IF(AND('Mapa final'!$AA$25="Baja",'Mapa final'!$AC$25="Mayor"),CONCATENATE("R3C",'Mapa final'!$Q$25),"")</f>
        <v/>
      </c>
      <c r="AE38" s="141" t="str">
        <f aca="false">IF(AND('Mapa final'!$AA$26="Baja",'Mapa final'!$AC$26="Mayor"),CONCATENATE("R3C",'Mapa final'!$Q$26),"")</f>
        <v/>
      </c>
      <c r="AF38" s="141" t="str">
        <f aca="false">IF(AND('Mapa final'!$AA$27="Baja",'Mapa final'!$AC$27="Mayor"),CONCATENATE("R3C",'Mapa final'!$Q$27),"")</f>
        <v/>
      </c>
      <c r="AG38" s="142" t="str">
        <f aca="false">IF(AND('Mapa final'!$AA$28="Baja",'Mapa final'!$AC$28="Mayor"),CONCATENATE("R3C",'Mapa final'!$Q$28),"")</f>
        <v/>
      </c>
      <c r="AH38" s="143" t="str">
        <f aca="false">IF(AND('Mapa final'!$AA$23="Baja",'Mapa final'!$AC$23="Catastrófico"),CONCATENATE("R3C",'Mapa final'!$Q$23),"")</f>
        <v/>
      </c>
      <c r="AI38" s="144" t="str">
        <f aca="false">IF(AND('Mapa final'!$AA$24="Baja",'Mapa final'!$AC$24="Catastrófico"),CONCATENATE("R3C",'Mapa final'!$Q$24),"")</f>
        <v/>
      </c>
      <c r="AJ38" s="144" t="str">
        <f aca="false">IF(AND('Mapa final'!$AA$25="Baja",'Mapa final'!$AC$25="Catastrófico"),CONCATENATE("R3C",'Mapa final'!$Q$25),"")</f>
        <v/>
      </c>
      <c r="AK38" s="144" t="str">
        <f aca="false">IF(AND('Mapa final'!$AA$26="Baja",'Mapa final'!$AC$26="Catastrófico"),CONCATENATE("R3C",'Mapa final'!$Q$26),"")</f>
        <v/>
      </c>
      <c r="AL38" s="144" t="str">
        <f aca="false">IF(AND('Mapa final'!$AA$27="Baja",'Mapa final'!$AC$27="Catastrófico"),CONCATENATE("R3C",'Mapa final'!$Q$27),"")</f>
        <v/>
      </c>
      <c r="AM38" s="145" t="str">
        <f aca="false">IF(AND('Mapa final'!$AA$28="Baja",'Mapa final'!$AC$28="Catastrófico"),CONCATENATE("R3C",'Mapa final'!$Q$28),"")</f>
        <v/>
      </c>
      <c r="AN38" s="1"/>
      <c r="AO38" s="167"/>
      <c r="AP38" s="167"/>
      <c r="AQ38" s="167"/>
      <c r="AR38" s="167"/>
      <c r="AS38" s="167"/>
      <c r="AT38" s="167"/>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customFormat="false" ht="15" hidden="false" customHeight="true" outlineLevel="0" collapsed="false">
      <c r="A39" s="1"/>
      <c r="B39" s="87"/>
      <c r="C39" s="87"/>
      <c r="D39" s="87"/>
      <c r="E39" s="152"/>
      <c r="F39" s="152"/>
      <c r="G39" s="152"/>
      <c r="H39" s="152"/>
      <c r="I39" s="152"/>
      <c r="J39" s="168" t="str">
        <f aca="false">IF(AND('Mapa final'!$AA$29="Baja",'Mapa final'!$AC$29="Leve"),CONCATENATE("R4C",'Mapa final'!$Q$29),"")</f>
        <v/>
      </c>
      <c r="K39" s="169" t="str">
        <f aca="false">IF(AND('Mapa final'!$AA$30="Baja",'Mapa final'!$AC$30="Leve"),CONCATENATE("R4C",'Mapa final'!$Q$30),"")</f>
        <v/>
      </c>
      <c r="L39" s="169" t="str">
        <f aca="false">IF(AND('Mapa final'!$AA$31="Baja",'Mapa final'!$AC$31="Leve"),CONCATENATE("R4C",'Mapa final'!$Q$31),"")</f>
        <v/>
      </c>
      <c r="M39" s="169" t="str">
        <f aca="false">IF(AND('Mapa final'!$AA$32="Baja",'Mapa final'!$AC$32="Leve"),CONCATENATE("R4C",'Mapa final'!$Q$32),"")</f>
        <v/>
      </c>
      <c r="N39" s="169" t="str">
        <f aca="false">IF(AND('Mapa final'!$AA$33="Baja",'Mapa final'!$AC$33="Leve"),CONCATENATE("R4C",'Mapa final'!$Q$33),"")</f>
        <v/>
      </c>
      <c r="O39" s="170" t="str">
        <f aca="false">IF(AND('Mapa final'!$AA$34="Baja",'Mapa final'!$AC$34="Leve"),CONCATENATE("R4C",'Mapa final'!$Q$34),"")</f>
        <v/>
      </c>
      <c r="P39" s="157" t="str">
        <f aca="false">IF(AND('Mapa final'!$AA$29="Baja",'Mapa final'!$AC$29="Menor"),CONCATENATE("R4C",'Mapa final'!$Q$29),"")</f>
        <v/>
      </c>
      <c r="Q39" s="158" t="str">
        <f aca="false">IF(AND('Mapa final'!$AA$30="Baja",'Mapa final'!$AC$30="Menor"),CONCATENATE("R4C",'Mapa final'!$Q$30),"")</f>
        <v/>
      </c>
      <c r="R39" s="158" t="str">
        <f aca="false">IF(AND('Mapa final'!$AA$31="Baja",'Mapa final'!$AC$31="Menor"),CONCATENATE("R4C",'Mapa final'!$Q$31),"")</f>
        <v/>
      </c>
      <c r="S39" s="158" t="str">
        <f aca="false">IF(AND('Mapa final'!$AA$32="Baja",'Mapa final'!$AC$32="Menor"),CONCATENATE("R4C",'Mapa final'!$Q$32),"")</f>
        <v/>
      </c>
      <c r="T39" s="158" t="str">
        <f aca="false">IF(AND('Mapa final'!$AA$33="Baja",'Mapa final'!$AC$33="Menor"),CONCATENATE("R4C",'Mapa final'!$Q$33),"")</f>
        <v/>
      </c>
      <c r="U39" s="159" t="str">
        <f aca="false">IF(AND('Mapa final'!$AA$34="Baja",'Mapa final'!$AC$34="Menor"),CONCATENATE("R4C",'Mapa final'!$Q$34),"")</f>
        <v/>
      </c>
      <c r="V39" s="157" t="str">
        <f aca="false">IF(AND('Mapa final'!$AA$29="Baja",'Mapa final'!$AC$29="Moderado"),CONCATENATE("R4C",'Mapa final'!$Q$29),"")</f>
        <v/>
      </c>
      <c r="W39" s="158" t="str">
        <f aca="false">IF(AND('Mapa final'!$AA$30="Baja",'Mapa final'!$AC$30="Moderado"),CONCATENATE("R4C",'Mapa final'!$Q$30),"")</f>
        <v/>
      </c>
      <c r="X39" s="158" t="str">
        <f aca="false">IF(AND('Mapa final'!$AA$31="Baja",'Mapa final'!$AC$31="Moderado"),CONCATENATE("R4C",'Mapa final'!$Q$31),"")</f>
        <v/>
      </c>
      <c r="Y39" s="158" t="str">
        <f aca="false">IF(AND('Mapa final'!$AA$32="Baja",'Mapa final'!$AC$32="Moderado"),CONCATENATE("R4C",'Mapa final'!$Q$32),"")</f>
        <v/>
      </c>
      <c r="Z39" s="158" t="str">
        <f aca="false">IF(AND('Mapa final'!$AA$33="Baja",'Mapa final'!$AC$33="Moderado"),CONCATENATE("R4C",'Mapa final'!$Q$33),"")</f>
        <v/>
      </c>
      <c r="AA39" s="159" t="str">
        <f aca="false">IF(AND('Mapa final'!$AA$34="Baja",'Mapa final'!$AC$34="Moderado"),CONCATENATE("R4C",'Mapa final'!$Q$34),"")</f>
        <v/>
      </c>
      <c r="AB39" s="140" t="str">
        <f aca="false">IF(AND('Mapa final'!$AA$29="Baja",'Mapa final'!$AC$29="Mayor"),CONCATENATE("R4C",'Mapa final'!$Q$29),"")</f>
        <v/>
      </c>
      <c r="AC39" s="141" t="str">
        <f aca="false">IF(AND('Mapa final'!$AA$30="Baja",'Mapa final'!$AC$30="Mayor"),CONCATENATE("R4C",'Mapa final'!$Q$30),"")</f>
        <v/>
      </c>
      <c r="AD39" s="141" t="str">
        <f aca="false">IF(AND('Mapa final'!$AA$31="Baja",'Mapa final'!$AC$31="Mayor"),CONCATENATE("R4C",'Mapa final'!$Q$31),"")</f>
        <v/>
      </c>
      <c r="AE39" s="141" t="str">
        <f aca="false">IF(AND('Mapa final'!$AA$32="Baja",'Mapa final'!$AC$32="Mayor"),CONCATENATE("R4C",'Mapa final'!$Q$32),"")</f>
        <v/>
      </c>
      <c r="AF39" s="141" t="str">
        <f aca="false">IF(AND('Mapa final'!$AA$33="Baja",'Mapa final'!$AC$33="Mayor"),CONCATENATE("R4C",'Mapa final'!$Q$33),"")</f>
        <v/>
      </c>
      <c r="AG39" s="142" t="str">
        <f aca="false">IF(AND('Mapa final'!$AA$34="Baja",'Mapa final'!$AC$34="Mayor"),CONCATENATE("R4C",'Mapa final'!$Q$34),"")</f>
        <v/>
      </c>
      <c r="AH39" s="143" t="str">
        <f aca="false">IF(AND('Mapa final'!$AA$29="Baja",'Mapa final'!$AC$29="Catastrófico"),CONCATENATE("R4C",'Mapa final'!$Q$29),"")</f>
        <v/>
      </c>
      <c r="AI39" s="144" t="str">
        <f aca="false">IF(AND('Mapa final'!$AA$30="Baja",'Mapa final'!$AC$30="Catastrófico"),CONCATENATE("R4C",'Mapa final'!$Q$30),"")</f>
        <v/>
      </c>
      <c r="AJ39" s="144" t="str">
        <f aca="false">IF(AND('Mapa final'!$AA$31="Baja",'Mapa final'!$AC$31="Catastrófico"),CONCATENATE("R4C",'Mapa final'!$Q$31),"")</f>
        <v/>
      </c>
      <c r="AK39" s="144" t="str">
        <f aca="false">IF(AND('Mapa final'!$AA$32="Baja",'Mapa final'!$AC$32="Catastrófico"),CONCATENATE("R4C",'Mapa final'!$Q$32),"")</f>
        <v/>
      </c>
      <c r="AL39" s="144" t="str">
        <f aca="false">IF(AND('Mapa final'!$AA$33="Baja",'Mapa final'!$AC$33="Catastrófico"),CONCATENATE("R4C",'Mapa final'!$Q$33),"")</f>
        <v/>
      </c>
      <c r="AM39" s="145" t="str">
        <f aca="false">IF(AND('Mapa final'!$AA$34="Baja",'Mapa final'!$AC$34="Catastrófico"),CONCATENATE("R4C",'Mapa final'!$Q$34),"")</f>
        <v/>
      </c>
      <c r="AN39" s="1"/>
      <c r="AO39" s="167"/>
      <c r="AP39" s="167"/>
      <c r="AQ39" s="167"/>
      <c r="AR39" s="167"/>
      <c r="AS39" s="167"/>
      <c r="AT39" s="167"/>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customFormat="false" ht="15" hidden="false" customHeight="true" outlineLevel="0" collapsed="false">
      <c r="A40" s="1"/>
      <c r="B40" s="87"/>
      <c r="C40" s="87"/>
      <c r="D40" s="87"/>
      <c r="E40" s="152"/>
      <c r="F40" s="152"/>
      <c r="G40" s="152"/>
      <c r="H40" s="152"/>
      <c r="I40" s="152"/>
      <c r="J40" s="168" t="str">
        <f aca="false">IF(AND('Mapa final'!$AA$35="Baja",'Mapa final'!$AC$35="Leve"),CONCATENATE("R5C",'Mapa final'!$Q$35),"")</f>
        <v/>
      </c>
      <c r="K40" s="169" t="str">
        <f aca="false">IF(AND('Mapa final'!$AA$36="Baja",'Mapa final'!$AC$36="Leve"),CONCATENATE("R5C",'Mapa final'!$Q$36),"")</f>
        <v/>
      </c>
      <c r="L40" s="169" t="str">
        <f aca="false">IF(AND('Mapa final'!$AA$37="Baja",'Mapa final'!$AC$37="Leve"),CONCATENATE("R5C",'Mapa final'!$Q$37),"")</f>
        <v/>
      </c>
      <c r="M40" s="169" t="str">
        <f aca="false">IF(AND('Mapa final'!$AA$38="Baja",'Mapa final'!$AC$38="Leve"),CONCATENATE("R5C",'Mapa final'!$Q$38),"")</f>
        <v/>
      </c>
      <c r="N40" s="169" t="str">
        <f aca="false">IF(AND('Mapa final'!$AA$39="Baja",'Mapa final'!$AC$39="Leve"),CONCATENATE("R5C",'Mapa final'!$Q$39),"")</f>
        <v/>
      </c>
      <c r="O40" s="170" t="str">
        <f aca="false">IF(AND('Mapa final'!$AA$40="Baja",'Mapa final'!$AC$40="Leve"),CONCATENATE("R5C",'Mapa final'!$Q$40),"")</f>
        <v/>
      </c>
      <c r="P40" s="157" t="str">
        <f aca="false">IF(AND('Mapa final'!$AA$35="Baja",'Mapa final'!$AC$35="Menor"),CONCATENATE("R5C",'Mapa final'!$Q$35),"")</f>
        <v/>
      </c>
      <c r="Q40" s="158" t="str">
        <f aca="false">IF(AND('Mapa final'!$AA$36="Baja",'Mapa final'!$AC$36="Menor"),CONCATENATE("R5C",'Mapa final'!$Q$36),"")</f>
        <v/>
      </c>
      <c r="R40" s="158" t="str">
        <f aca="false">IF(AND('Mapa final'!$AA$37="Baja",'Mapa final'!$AC$37="Menor"),CONCATENATE("R5C",'Mapa final'!$Q$37),"")</f>
        <v/>
      </c>
      <c r="S40" s="158" t="str">
        <f aca="false">IF(AND('Mapa final'!$AA$38="Baja",'Mapa final'!$AC$38="Menor"),CONCATENATE("R5C",'Mapa final'!$Q$38),"")</f>
        <v/>
      </c>
      <c r="T40" s="158" t="str">
        <f aca="false">IF(AND('Mapa final'!$AA$39="Baja",'Mapa final'!$AC$39="Menor"),CONCATENATE("R5C",'Mapa final'!$Q$39),"")</f>
        <v/>
      </c>
      <c r="U40" s="159" t="str">
        <f aca="false">IF(AND('Mapa final'!$AA$40="Baja",'Mapa final'!$AC$40="Menor"),CONCATENATE("R5C",'Mapa final'!$Q$40),"")</f>
        <v/>
      </c>
      <c r="V40" s="157" t="str">
        <f aca="false">IF(AND('Mapa final'!$AA$35="Baja",'Mapa final'!$AC$35="Moderado"),CONCATENATE("R5C",'Mapa final'!$Q$35),"")</f>
        <v/>
      </c>
      <c r="W40" s="158" t="str">
        <f aca="false">IF(AND('Mapa final'!$AA$36="Baja",'Mapa final'!$AC$36="Moderado"),CONCATENATE("R5C",'Mapa final'!$Q$36),"")</f>
        <v/>
      </c>
      <c r="X40" s="158" t="str">
        <f aca="false">IF(AND('Mapa final'!$AA$37="Baja",'Mapa final'!$AC$37="Moderado"),CONCATENATE("R5C",'Mapa final'!$Q$37),"")</f>
        <v/>
      </c>
      <c r="Y40" s="158" t="str">
        <f aca="false">IF(AND('Mapa final'!$AA$38="Baja",'Mapa final'!$AC$38="Moderado"),CONCATENATE("R5C",'Mapa final'!$Q$38),"")</f>
        <v/>
      </c>
      <c r="Z40" s="158" t="str">
        <f aca="false">IF(AND('Mapa final'!$AA$39="Baja",'Mapa final'!$AC$39="Moderado"),CONCATENATE("R5C",'Mapa final'!$Q$39),"")</f>
        <v/>
      </c>
      <c r="AA40" s="159" t="str">
        <f aca="false">IF(AND('Mapa final'!$AA$40="Baja",'Mapa final'!$AC$40="Moderado"),CONCATENATE("R5C",'Mapa final'!$Q$40),"")</f>
        <v/>
      </c>
      <c r="AB40" s="140" t="str">
        <f aca="false">IF(AND('Mapa final'!$AA$35="Baja",'Mapa final'!$AC$35="Mayor"),CONCATENATE("R5C",'Mapa final'!$Q$35),"")</f>
        <v/>
      </c>
      <c r="AC40" s="141" t="str">
        <f aca="false">IF(AND('Mapa final'!$AA$36="Baja",'Mapa final'!$AC$36="Mayor"),CONCATENATE("R5C",'Mapa final'!$Q$36),"")</f>
        <v/>
      </c>
      <c r="AD40" s="141" t="str">
        <f aca="false">IF(AND('Mapa final'!$AA$37="Baja",'Mapa final'!$AC$37="Mayor"),CONCATENATE("R5C",'Mapa final'!$Q$37),"")</f>
        <v/>
      </c>
      <c r="AE40" s="141" t="str">
        <f aca="false">IF(AND('Mapa final'!$AA$38="Baja",'Mapa final'!$AC$38="Mayor"),CONCATENATE("R5C",'Mapa final'!$Q$38),"")</f>
        <v/>
      </c>
      <c r="AF40" s="141" t="str">
        <f aca="false">IF(AND('Mapa final'!$AA$39="Baja",'Mapa final'!$AC$39="Mayor"),CONCATENATE("R5C",'Mapa final'!$Q$39),"")</f>
        <v/>
      </c>
      <c r="AG40" s="142" t="str">
        <f aca="false">IF(AND('Mapa final'!$AA$40="Baja",'Mapa final'!$AC$40="Mayor"),CONCATENATE("R5C",'Mapa final'!$Q$40),"")</f>
        <v/>
      </c>
      <c r="AH40" s="143" t="str">
        <f aca="false">IF(AND('Mapa final'!$AA$35="Baja",'Mapa final'!$AC$35="Catastrófico"),CONCATENATE("R5C",'Mapa final'!$Q$35),"")</f>
        <v/>
      </c>
      <c r="AI40" s="144" t="str">
        <f aca="false">IF(AND('Mapa final'!$AA$36="Baja",'Mapa final'!$AC$36="Catastrófico"),CONCATENATE("R5C",'Mapa final'!$Q$36),"")</f>
        <v/>
      </c>
      <c r="AJ40" s="144" t="str">
        <f aca="false">IF(AND('Mapa final'!$AA$37="Baja",'Mapa final'!$AC$37="Catastrófico"),CONCATENATE("R5C",'Mapa final'!$Q$37),"")</f>
        <v/>
      </c>
      <c r="AK40" s="144" t="str">
        <f aca="false">IF(AND('Mapa final'!$AA$38="Baja",'Mapa final'!$AC$38="Catastrófico"),CONCATENATE("R5C",'Mapa final'!$Q$38),"")</f>
        <v/>
      </c>
      <c r="AL40" s="144" t="str">
        <f aca="false">IF(AND('Mapa final'!$AA$39="Baja",'Mapa final'!$AC$39="Catastrófico"),CONCATENATE("R5C",'Mapa final'!$Q$39),"")</f>
        <v/>
      </c>
      <c r="AM40" s="145" t="str">
        <f aca="false">IF(AND('Mapa final'!$AA$40="Baja",'Mapa final'!$AC$40="Catastrófico"),CONCATENATE("R5C",'Mapa final'!$Q$40),"")</f>
        <v/>
      </c>
      <c r="AN40" s="1"/>
      <c r="AO40" s="167"/>
      <c r="AP40" s="167"/>
      <c r="AQ40" s="167"/>
      <c r="AR40" s="167"/>
      <c r="AS40" s="167"/>
      <c r="AT40" s="167"/>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row>
    <row r="41" customFormat="false" ht="15" hidden="false" customHeight="true" outlineLevel="0" collapsed="false">
      <c r="A41" s="1"/>
      <c r="B41" s="87"/>
      <c r="C41" s="87"/>
      <c r="D41" s="87"/>
      <c r="E41" s="152"/>
      <c r="F41" s="152"/>
      <c r="G41" s="152"/>
      <c r="H41" s="152"/>
      <c r="I41" s="152"/>
      <c r="J41" s="168" t="str">
        <f aca="false">IF(AND('Mapa final'!$AA$41="Baja",'Mapa final'!$AC$41="Leve"),CONCATENATE("R6C",'Mapa final'!$Q$41),"")</f>
        <v/>
      </c>
      <c r="K41" s="169" t="str">
        <f aca="false">IF(AND('Mapa final'!$AA$42="Baja",'Mapa final'!$AC$42="Leve"),CONCATENATE("R6C",'Mapa final'!$Q$42),"")</f>
        <v/>
      </c>
      <c r="L41" s="169" t="str">
        <f aca="false">IF(AND('Mapa final'!$AA$43="Baja",'Mapa final'!$AC$43="Leve"),CONCATENATE("R6C",'Mapa final'!$Q$43),"")</f>
        <v/>
      </c>
      <c r="M41" s="169" t="str">
        <f aca="false">IF(AND('Mapa final'!$AA$44="Baja",'Mapa final'!$AC$44="Leve"),CONCATENATE("R6C",'Mapa final'!$Q$44),"")</f>
        <v/>
      </c>
      <c r="N41" s="169" t="str">
        <f aca="false">IF(AND('Mapa final'!$AA$45="Baja",'Mapa final'!$AC$45="Leve"),CONCATENATE("R6C",'Mapa final'!$Q$45),"")</f>
        <v/>
      </c>
      <c r="O41" s="170" t="str">
        <f aca="false">IF(AND('Mapa final'!$AA$46="Baja",'Mapa final'!$AC$46="Leve"),CONCATENATE("R6C",'Mapa final'!$Q$46),"")</f>
        <v/>
      </c>
      <c r="P41" s="157" t="str">
        <f aca="false">IF(AND('Mapa final'!$AA$41="Baja",'Mapa final'!$AC$41="Menor"),CONCATENATE("R6C",'Mapa final'!$Q$41),"")</f>
        <v/>
      </c>
      <c r="Q41" s="158" t="str">
        <f aca="false">IF(AND('Mapa final'!$AA$42="Baja",'Mapa final'!$AC$42="Menor"),CONCATENATE("R6C",'Mapa final'!$Q$42),"")</f>
        <v/>
      </c>
      <c r="R41" s="158" t="str">
        <f aca="false">IF(AND('Mapa final'!$AA$43="Baja",'Mapa final'!$AC$43="Menor"),CONCATENATE("R6C",'Mapa final'!$Q$43),"")</f>
        <v/>
      </c>
      <c r="S41" s="158" t="str">
        <f aca="false">IF(AND('Mapa final'!$AA$44="Baja",'Mapa final'!$AC$44="Menor"),CONCATENATE("R6C",'Mapa final'!$Q$44),"")</f>
        <v/>
      </c>
      <c r="T41" s="158" t="str">
        <f aca="false">IF(AND('Mapa final'!$AA$45="Baja",'Mapa final'!$AC$45="Menor"),CONCATENATE("R6C",'Mapa final'!$Q$45),"")</f>
        <v/>
      </c>
      <c r="U41" s="159" t="str">
        <f aca="false">IF(AND('Mapa final'!$AA$46="Baja",'Mapa final'!$AC$46="Menor"),CONCATENATE("R6C",'Mapa final'!$Q$46),"")</f>
        <v/>
      </c>
      <c r="V41" s="157" t="str">
        <f aca="false">IF(AND('Mapa final'!$AA$41="Baja",'Mapa final'!$AC$41="Moderado"),CONCATENATE("R6C",'Mapa final'!$Q$41),"")</f>
        <v/>
      </c>
      <c r="W41" s="158" t="str">
        <f aca="false">IF(AND('Mapa final'!$AA$42="Baja",'Mapa final'!$AC$42="Moderado"),CONCATENATE("R6C",'Mapa final'!$Q$42),"")</f>
        <v/>
      </c>
      <c r="X41" s="158" t="str">
        <f aca="false">IF(AND('Mapa final'!$AA$43="Baja",'Mapa final'!$AC$43="Moderado"),CONCATENATE("R6C",'Mapa final'!$Q$43),"")</f>
        <v/>
      </c>
      <c r="Y41" s="158" t="str">
        <f aca="false">IF(AND('Mapa final'!$AA$44="Baja",'Mapa final'!$AC$44="Moderado"),CONCATENATE("R6C",'Mapa final'!$Q$44),"")</f>
        <v/>
      </c>
      <c r="Z41" s="158" t="str">
        <f aca="false">IF(AND('Mapa final'!$AA$45="Baja",'Mapa final'!$AC$45="Moderado"),CONCATENATE("R6C",'Mapa final'!$Q$45),"")</f>
        <v/>
      </c>
      <c r="AA41" s="159" t="str">
        <f aca="false">IF(AND('Mapa final'!$AA$46="Baja",'Mapa final'!$AC$46="Moderado"),CONCATENATE("R6C",'Mapa final'!$Q$46),"")</f>
        <v/>
      </c>
      <c r="AB41" s="140" t="str">
        <f aca="false">IF(AND('Mapa final'!$AA$41="Baja",'Mapa final'!$AC$41="Mayor"),CONCATENATE("R6C",'Mapa final'!$Q$41),"")</f>
        <v/>
      </c>
      <c r="AC41" s="141" t="str">
        <f aca="false">IF(AND('Mapa final'!$AA$42="Baja",'Mapa final'!$AC$42="Mayor"),CONCATENATE("R6C",'Mapa final'!$Q$42),"")</f>
        <v/>
      </c>
      <c r="AD41" s="141" t="str">
        <f aca="false">IF(AND('Mapa final'!$AA$43="Baja",'Mapa final'!$AC$43="Mayor"),CONCATENATE("R6C",'Mapa final'!$Q$43),"")</f>
        <v/>
      </c>
      <c r="AE41" s="141" t="str">
        <f aca="false">IF(AND('Mapa final'!$AA$44="Baja",'Mapa final'!$AC$44="Mayor"),CONCATENATE("R6C",'Mapa final'!$Q$44),"")</f>
        <v/>
      </c>
      <c r="AF41" s="141" t="str">
        <f aca="false">IF(AND('Mapa final'!$AA$45="Baja",'Mapa final'!$AC$45="Mayor"),CONCATENATE("R6C",'Mapa final'!$Q$45),"")</f>
        <v/>
      </c>
      <c r="AG41" s="142" t="str">
        <f aca="false">IF(AND('Mapa final'!$AA$46="Baja",'Mapa final'!$AC$46="Mayor"),CONCATENATE("R6C",'Mapa final'!$Q$46),"")</f>
        <v/>
      </c>
      <c r="AH41" s="143" t="str">
        <f aca="false">IF(AND('Mapa final'!$AA$41="Baja",'Mapa final'!$AC$41="Catastrófico"),CONCATENATE("R6C",'Mapa final'!$Q$41),"")</f>
        <v/>
      </c>
      <c r="AI41" s="144" t="str">
        <f aca="false">IF(AND('Mapa final'!$AA$42="Baja",'Mapa final'!$AC$42="Catastrófico"),CONCATENATE("R6C",'Mapa final'!$Q$42),"")</f>
        <v/>
      </c>
      <c r="AJ41" s="144" t="str">
        <f aca="false">IF(AND('Mapa final'!$AA$43="Baja",'Mapa final'!$AC$43="Catastrófico"),CONCATENATE("R6C",'Mapa final'!$Q$43),"")</f>
        <v/>
      </c>
      <c r="AK41" s="144" t="str">
        <f aca="false">IF(AND('Mapa final'!$AA$44="Baja",'Mapa final'!$AC$44="Catastrófico"),CONCATENATE("R6C",'Mapa final'!$Q$44),"")</f>
        <v/>
      </c>
      <c r="AL41" s="144" t="str">
        <f aca="false">IF(AND('Mapa final'!$AA$45="Baja",'Mapa final'!$AC$45="Catastrófico"),CONCATENATE("R6C",'Mapa final'!$Q$45),"")</f>
        <v/>
      </c>
      <c r="AM41" s="145" t="str">
        <f aca="false">IF(AND('Mapa final'!$AA$46="Baja",'Mapa final'!$AC$46="Catastrófico"),CONCATENATE("R6C",'Mapa final'!$Q$46),"")</f>
        <v/>
      </c>
      <c r="AN41" s="1"/>
      <c r="AO41" s="167"/>
      <c r="AP41" s="167"/>
      <c r="AQ41" s="167"/>
      <c r="AR41" s="167"/>
      <c r="AS41" s="167"/>
      <c r="AT41" s="167"/>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row>
    <row r="42" customFormat="false" ht="15" hidden="false" customHeight="true" outlineLevel="0" collapsed="false">
      <c r="A42" s="1"/>
      <c r="B42" s="87"/>
      <c r="C42" s="87"/>
      <c r="D42" s="87"/>
      <c r="E42" s="152"/>
      <c r="F42" s="152"/>
      <c r="G42" s="152"/>
      <c r="H42" s="152"/>
      <c r="I42" s="152"/>
      <c r="J42" s="168" t="str">
        <f aca="false">IF(AND('Mapa final'!$AA$47="Baja",'Mapa final'!$AC$47="Leve"),CONCATENATE("R7C",'Mapa final'!$Q$47),"")</f>
        <v/>
      </c>
      <c r="K42" s="169" t="str">
        <f aca="false">IF(AND('Mapa final'!$AA$48="Baja",'Mapa final'!$AC$48="Leve"),CONCATENATE("R7C",'Mapa final'!$Q$48),"")</f>
        <v/>
      </c>
      <c r="L42" s="169" t="str">
        <f aca="false">IF(AND('Mapa final'!$AA$49="Baja",'Mapa final'!$AC$49="Leve"),CONCATENATE("R7C",'Mapa final'!$Q$49),"")</f>
        <v/>
      </c>
      <c r="M42" s="169" t="str">
        <f aca="false">IF(AND('Mapa final'!$AA$50="Baja",'Mapa final'!$AC$50="Leve"),CONCATENATE("R7C",'Mapa final'!$Q$50),"")</f>
        <v/>
      </c>
      <c r="N42" s="169" t="str">
        <f aca="false">IF(AND('Mapa final'!$AA$51="Baja",'Mapa final'!$AC$51="Leve"),CONCATENATE("R7C",'Mapa final'!$Q$51),"")</f>
        <v/>
      </c>
      <c r="O42" s="170" t="str">
        <f aca="false">IF(AND('Mapa final'!$AA$52="Baja",'Mapa final'!$AC$52="Leve"),CONCATENATE("R7C",'Mapa final'!$Q$52),"")</f>
        <v/>
      </c>
      <c r="P42" s="157" t="str">
        <f aca="false">IF(AND('Mapa final'!$AA$47="Baja",'Mapa final'!$AC$47="Menor"),CONCATENATE("R7C",'Mapa final'!$Q$47),"")</f>
        <v/>
      </c>
      <c r="Q42" s="158" t="str">
        <f aca="false">IF(AND('Mapa final'!$AA$48="Baja",'Mapa final'!$AC$48="Menor"),CONCATENATE("R7C",'Mapa final'!$Q$48),"")</f>
        <v/>
      </c>
      <c r="R42" s="158" t="str">
        <f aca="false">IF(AND('Mapa final'!$AA$49="Baja",'Mapa final'!$AC$49="Menor"),CONCATENATE("R7C",'Mapa final'!$Q$49),"")</f>
        <v/>
      </c>
      <c r="S42" s="158" t="str">
        <f aca="false">IF(AND('Mapa final'!$AA$50="Baja",'Mapa final'!$AC$50="Menor"),CONCATENATE("R7C",'Mapa final'!$Q$50),"")</f>
        <v/>
      </c>
      <c r="T42" s="158" t="str">
        <f aca="false">IF(AND('Mapa final'!$AA$51="Baja",'Mapa final'!$AC$51="Menor"),CONCATENATE("R7C",'Mapa final'!$Q$51),"")</f>
        <v/>
      </c>
      <c r="U42" s="159" t="str">
        <f aca="false">IF(AND('Mapa final'!$AA$52="Baja",'Mapa final'!$AC$52="Menor"),CONCATENATE("R7C",'Mapa final'!$Q$52),"")</f>
        <v/>
      </c>
      <c r="V42" s="157" t="str">
        <f aca="false">IF(AND('Mapa final'!$AA$47="Baja",'Mapa final'!$AC$47="Moderado"),CONCATENATE("R7C",'Mapa final'!$Q$47),"")</f>
        <v/>
      </c>
      <c r="W42" s="158" t="str">
        <f aca="false">IF(AND('Mapa final'!$AA$48="Baja",'Mapa final'!$AC$48="Moderado"),CONCATENATE("R7C",'Mapa final'!$Q$48),"")</f>
        <v/>
      </c>
      <c r="X42" s="158" t="str">
        <f aca="false">IF(AND('Mapa final'!$AA$49="Baja",'Mapa final'!$AC$49="Moderado"),CONCATENATE("R7C",'Mapa final'!$Q$49),"")</f>
        <v/>
      </c>
      <c r="Y42" s="158" t="str">
        <f aca="false">IF(AND('Mapa final'!$AA$50="Baja",'Mapa final'!$AC$50="Moderado"),CONCATENATE("R7C",'Mapa final'!$Q$50),"")</f>
        <v/>
      </c>
      <c r="Z42" s="158" t="str">
        <f aca="false">IF(AND('Mapa final'!$AA$51="Baja",'Mapa final'!$AC$51="Moderado"),CONCATENATE("R7C",'Mapa final'!$Q$51),"")</f>
        <v/>
      </c>
      <c r="AA42" s="159" t="str">
        <f aca="false">IF(AND('Mapa final'!$AA$52="Baja",'Mapa final'!$AC$52="Moderado"),CONCATENATE("R7C",'Mapa final'!$Q$52),"")</f>
        <v/>
      </c>
      <c r="AB42" s="140" t="str">
        <f aca="false">IF(AND('Mapa final'!$AA$47="Baja",'Mapa final'!$AC$47="Mayor"),CONCATENATE("R7C",'Mapa final'!$Q$47),"")</f>
        <v/>
      </c>
      <c r="AC42" s="141" t="str">
        <f aca="false">IF(AND('Mapa final'!$AA$48="Baja",'Mapa final'!$AC$48="Mayor"),CONCATENATE("R7C",'Mapa final'!$Q$48),"")</f>
        <v/>
      </c>
      <c r="AD42" s="141" t="str">
        <f aca="false">IF(AND('Mapa final'!$AA$49="Baja",'Mapa final'!$AC$49="Mayor"),CONCATENATE("R7C",'Mapa final'!$Q$49),"")</f>
        <v/>
      </c>
      <c r="AE42" s="141" t="str">
        <f aca="false">IF(AND('Mapa final'!$AA$50="Baja",'Mapa final'!$AC$50="Mayor"),CONCATENATE("R7C",'Mapa final'!$Q$50),"")</f>
        <v/>
      </c>
      <c r="AF42" s="141" t="str">
        <f aca="false">IF(AND('Mapa final'!$AA$51="Baja",'Mapa final'!$AC$51="Mayor"),CONCATENATE("R7C",'Mapa final'!$Q$51),"")</f>
        <v/>
      </c>
      <c r="AG42" s="142" t="str">
        <f aca="false">IF(AND('Mapa final'!$AA$52="Baja",'Mapa final'!$AC$52="Mayor"),CONCATENATE("R7C",'Mapa final'!$Q$52),"")</f>
        <v/>
      </c>
      <c r="AH42" s="143" t="str">
        <f aca="false">IF(AND('Mapa final'!$AA$47="Baja",'Mapa final'!$AC$47="Catastrófico"),CONCATENATE("R7C",'Mapa final'!$Q$47),"")</f>
        <v/>
      </c>
      <c r="AI42" s="144" t="str">
        <f aca="false">IF(AND('Mapa final'!$AA$48="Baja",'Mapa final'!$AC$48="Catastrófico"),CONCATENATE("R7C",'Mapa final'!$Q$48),"")</f>
        <v/>
      </c>
      <c r="AJ42" s="144" t="str">
        <f aca="false">IF(AND('Mapa final'!$AA$49="Baja",'Mapa final'!$AC$49="Catastrófico"),CONCATENATE("R7C",'Mapa final'!$Q$49),"")</f>
        <v/>
      </c>
      <c r="AK42" s="144" t="str">
        <f aca="false">IF(AND('Mapa final'!$AA$50="Baja",'Mapa final'!$AC$50="Catastrófico"),CONCATENATE("R7C",'Mapa final'!$Q$50),"")</f>
        <v/>
      </c>
      <c r="AL42" s="144" t="str">
        <f aca="false">IF(AND('Mapa final'!$AA$51="Baja",'Mapa final'!$AC$51="Catastrófico"),CONCATENATE("R7C",'Mapa final'!$Q$51),"")</f>
        <v/>
      </c>
      <c r="AM42" s="145" t="str">
        <f aca="false">IF(AND('Mapa final'!$AA$52="Baja",'Mapa final'!$AC$52="Catastrófico"),CONCATENATE("R7C",'Mapa final'!$Q$52),"")</f>
        <v/>
      </c>
      <c r="AN42" s="1"/>
      <c r="AO42" s="167"/>
      <c r="AP42" s="167"/>
      <c r="AQ42" s="167"/>
      <c r="AR42" s="167"/>
      <c r="AS42" s="167"/>
      <c r="AT42" s="167"/>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row>
    <row r="43" customFormat="false" ht="15" hidden="false" customHeight="true" outlineLevel="0" collapsed="false">
      <c r="A43" s="1"/>
      <c r="B43" s="87"/>
      <c r="C43" s="87"/>
      <c r="D43" s="87"/>
      <c r="E43" s="152"/>
      <c r="F43" s="152"/>
      <c r="G43" s="152"/>
      <c r="H43" s="152"/>
      <c r="I43" s="152"/>
      <c r="J43" s="168" t="str">
        <f aca="false">IF(AND('Mapa final'!$AA$53="Baja",'Mapa final'!$AC$53="Leve"),CONCATENATE("R8C",'Mapa final'!$Q$53),"")</f>
        <v/>
      </c>
      <c r="K43" s="169" t="str">
        <f aca="false">IF(AND('Mapa final'!$AA$54="Baja",'Mapa final'!$AC$54="Leve"),CONCATENATE("R8C",'Mapa final'!$Q$54),"")</f>
        <v/>
      </c>
      <c r="L43" s="169" t="str">
        <f aca="false">IF(AND('Mapa final'!$AA$55="Baja",'Mapa final'!$AC$55="Leve"),CONCATENATE("R8C",'Mapa final'!$Q$55),"")</f>
        <v/>
      </c>
      <c r="M43" s="169" t="str">
        <f aca="false">IF(AND('Mapa final'!$AA$56="Baja",'Mapa final'!$AC$56="Leve"),CONCATENATE("R8C",'Mapa final'!$Q$56),"")</f>
        <v/>
      </c>
      <c r="N43" s="169" t="str">
        <f aca="false">IF(AND('Mapa final'!$AA$57="Baja",'Mapa final'!$AC$57="Leve"),CONCATENATE("R8C",'Mapa final'!$Q$57),"")</f>
        <v/>
      </c>
      <c r="O43" s="170" t="str">
        <f aca="false">IF(AND('Mapa final'!$AA$58="Baja",'Mapa final'!$AC$58="Leve"),CONCATENATE("R8C",'Mapa final'!$Q$58),"")</f>
        <v/>
      </c>
      <c r="P43" s="157" t="str">
        <f aca="false">IF(AND('Mapa final'!$AA$53="Baja",'Mapa final'!$AC$53="Menor"),CONCATENATE("R8C",'Mapa final'!$Q$53),"")</f>
        <v/>
      </c>
      <c r="Q43" s="158" t="str">
        <f aca="false">IF(AND('Mapa final'!$AA$54="Baja",'Mapa final'!$AC$54="Menor"),CONCATENATE("R8C",'Mapa final'!$Q$54),"")</f>
        <v/>
      </c>
      <c r="R43" s="158" t="str">
        <f aca="false">IF(AND('Mapa final'!$AA$55="Baja",'Mapa final'!$AC$55="Menor"),CONCATENATE("R8C",'Mapa final'!$Q$55),"")</f>
        <v/>
      </c>
      <c r="S43" s="158" t="str">
        <f aca="false">IF(AND('Mapa final'!$AA$56="Baja",'Mapa final'!$AC$56="Menor"),CONCATENATE("R8C",'Mapa final'!$Q$56),"")</f>
        <v/>
      </c>
      <c r="T43" s="158" t="str">
        <f aca="false">IF(AND('Mapa final'!$AA$57="Baja",'Mapa final'!$AC$57="Menor"),CONCATENATE("R8C",'Mapa final'!$Q$57),"")</f>
        <v/>
      </c>
      <c r="U43" s="159" t="str">
        <f aca="false">IF(AND('Mapa final'!$AA$58="Baja",'Mapa final'!$AC$58="Menor"),CONCATENATE("R8C",'Mapa final'!$Q$58),"")</f>
        <v/>
      </c>
      <c r="V43" s="157" t="str">
        <f aca="false">IF(AND('Mapa final'!$AA$53="Baja",'Mapa final'!$AC$53="Moderado"),CONCATENATE("R8C",'Mapa final'!$Q$53),"")</f>
        <v/>
      </c>
      <c r="W43" s="158" t="str">
        <f aca="false">IF(AND('Mapa final'!$AA$54="Baja",'Mapa final'!$AC$54="Moderado"),CONCATENATE("R8C",'Mapa final'!$Q$54),"")</f>
        <v/>
      </c>
      <c r="X43" s="158" t="str">
        <f aca="false">IF(AND('Mapa final'!$AA$55="Baja",'Mapa final'!$AC$55="Moderado"),CONCATENATE("R8C",'Mapa final'!$Q$55),"")</f>
        <v/>
      </c>
      <c r="Y43" s="158" t="str">
        <f aca="false">IF(AND('Mapa final'!$AA$56="Baja",'Mapa final'!$AC$56="Moderado"),CONCATENATE("R8C",'Mapa final'!$Q$56),"")</f>
        <v/>
      </c>
      <c r="Z43" s="158" t="str">
        <f aca="false">IF(AND('Mapa final'!$AA$57="Baja",'Mapa final'!$AC$57="Moderado"),CONCATENATE("R8C",'Mapa final'!$Q$57),"")</f>
        <v/>
      </c>
      <c r="AA43" s="159" t="str">
        <f aca="false">IF(AND('Mapa final'!$AA$58="Baja",'Mapa final'!$AC$58="Moderado"),CONCATENATE("R8C",'Mapa final'!$Q$58),"")</f>
        <v/>
      </c>
      <c r="AB43" s="140" t="str">
        <f aca="false">IF(AND('Mapa final'!$AA$53="Baja",'Mapa final'!$AC$53="Mayor"),CONCATENATE("R8C",'Mapa final'!$Q$53),"")</f>
        <v/>
      </c>
      <c r="AC43" s="141" t="str">
        <f aca="false">IF(AND('Mapa final'!$AA$54="Baja",'Mapa final'!$AC$54="Mayor"),CONCATENATE("R8C",'Mapa final'!$Q$54),"")</f>
        <v/>
      </c>
      <c r="AD43" s="141" t="str">
        <f aca="false">IF(AND('Mapa final'!$AA$55="Baja",'Mapa final'!$AC$55="Mayor"),CONCATENATE("R8C",'Mapa final'!$Q$55),"")</f>
        <v/>
      </c>
      <c r="AE43" s="141" t="str">
        <f aca="false">IF(AND('Mapa final'!$AA$56="Baja",'Mapa final'!$AC$56="Mayor"),CONCATENATE("R8C",'Mapa final'!$Q$56),"")</f>
        <v/>
      </c>
      <c r="AF43" s="141" t="str">
        <f aca="false">IF(AND('Mapa final'!$AA$57="Baja",'Mapa final'!$AC$57="Mayor"),CONCATENATE("R8C",'Mapa final'!$Q$57),"")</f>
        <v/>
      </c>
      <c r="AG43" s="142" t="str">
        <f aca="false">IF(AND('Mapa final'!$AA$58="Baja",'Mapa final'!$AC$58="Mayor"),CONCATENATE("R8C",'Mapa final'!$Q$58),"")</f>
        <v/>
      </c>
      <c r="AH43" s="143" t="str">
        <f aca="false">IF(AND('Mapa final'!$AA$53="Baja",'Mapa final'!$AC$53="Catastrófico"),CONCATENATE("R8C",'Mapa final'!$Q$53),"")</f>
        <v/>
      </c>
      <c r="AI43" s="144" t="str">
        <f aca="false">IF(AND('Mapa final'!$AA$54="Baja",'Mapa final'!$AC$54="Catastrófico"),CONCATENATE("R8C",'Mapa final'!$Q$54),"")</f>
        <v/>
      </c>
      <c r="AJ43" s="144" t="str">
        <f aca="false">IF(AND('Mapa final'!$AA$55="Baja",'Mapa final'!$AC$55="Catastrófico"),CONCATENATE("R8C",'Mapa final'!$Q$55),"")</f>
        <v/>
      </c>
      <c r="AK43" s="144" t="str">
        <f aca="false">IF(AND('Mapa final'!$AA$56="Baja",'Mapa final'!$AC$56="Catastrófico"),CONCATENATE("R8C",'Mapa final'!$Q$56),"")</f>
        <v/>
      </c>
      <c r="AL43" s="144" t="str">
        <f aca="false">IF(AND('Mapa final'!$AA$57="Baja",'Mapa final'!$AC$57="Catastrófico"),CONCATENATE("R8C",'Mapa final'!$Q$57),"")</f>
        <v/>
      </c>
      <c r="AM43" s="145" t="str">
        <f aca="false">IF(AND('Mapa final'!$AA$58="Baja",'Mapa final'!$AC$58="Catastrófico"),CONCATENATE("R8C",'Mapa final'!$Q$58),"")</f>
        <v/>
      </c>
      <c r="AN43" s="1"/>
      <c r="AO43" s="167"/>
      <c r="AP43" s="167"/>
      <c r="AQ43" s="167"/>
      <c r="AR43" s="167"/>
      <c r="AS43" s="167"/>
      <c r="AT43" s="167"/>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row>
    <row r="44" customFormat="false" ht="15" hidden="false" customHeight="true" outlineLevel="0" collapsed="false">
      <c r="A44" s="1"/>
      <c r="B44" s="87"/>
      <c r="C44" s="87"/>
      <c r="D44" s="87"/>
      <c r="E44" s="152"/>
      <c r="F44" s="152"/>
      <c r="G44" s="152"/>
      <c r="H44" s="152"/>
      <c r="I44" s="152"/>
      <c r="J44" s="168" t="str">
        <f aca="false">IF(AND('Mapa final'!$AA$59="Baja",'Mapa final'!$AC$59="Leve"),CONCATENATE("R9C",'Mapa final'!$Q$59),"")</f>
        <v/>
      </c>
      <c r="K44" s="169" t="str">
        <f aca="false">IF(AND('Mapa final'!$AA$60="Baja",'Mapa final'!$AC$60="Leve"),CONCATENATE("R9C",'Mapa final'!$Q$60),"")</f>
        <v/>
      </c>
      <c r="L44" s="169" t="str">
        <f aca="false">IF(AND('Mapa final'!$AA$61="Baja",'Mapa final'!$AC$61="Leve"),CONCATENATE("R9C",'Mapa final'!$Q$61),"")</f>
        <v/>
      </c>
      <c r="M44" s="169" t="str">
        <f aca="false">IF(AND('Mapa final'!$AA$62="Baja",'Mapa final'!$AC$62="Leve"),CONCATENATE("R9C",'Mapa final'!$Q$62),"")</f>
        <v/>
      </c>
      <c r="N44" s="169" t="str">
        <f aca="false">IF(AND('Mapa final'!$AA$63="Baja",'Mapa final'!$AC$63="Leve"),CONCATENATE("R9C",'Mapa final'!$Q$63),"")</f>
        <v/>
      </c>
      <c r="O44" s="170" t="str">
        <f aca="false">IF(AND('Mapa final'!$AA$64="Baja",'Mapa final'!$AC$64="Leve"),CONCATENATE("R9C",'Mapa final'!$Q$64),"")</f>
        <v/>
      </c>
      <c r="P44" s="157" t="str">
        <f aca="false">IF(AND('Mapa final'!$AA$59="Baja",'Mapa final'!$AC$59="Menor"),CONCATENATE("R9C",'Mapa final'!$Q$59),"")</f>
        <v/>
      </c>
      <c r="Q44" s="158" t="str">
        <f aca="false">IF(AND('Mapa final'!$AA$60="Baja",'Mapa final'!$AC$60="Menor"),CONCATENATE("R9C",'Mapa final'!$Q$60),"")</f>
        <v/>
      </c>
      <c r="R44" s="158" t="str">
        <f aca="false">IF(AND('Mapa final'!$AA$61="Baja",'Mapa final'!$AC$61="Menor"),CONCATENATE("R9C",'Mapa final'!$Q$61),"")</f>
        <v/>
      </c>
      <c r="S44" s="158" t="str">
        <f aca="false">IF(AND('Mapa final'!$AA$62="Baja",'Mapa final'!$AC$62="Menor"),CONCATENATE("R9C",'Mapa final'!$Q$62),"")</f>
        <v/>
      </c>
      <c r="T44" s="158" t="str">
        <f aca="false">IF(AND('Mapa final'!$AA$63="Baja",'Mapa final'!$AC$63="Menor"),CONCATENATE("R9C",'Mapa final'!$Q$63),"")</f>
        <v/>
      </c>
      <c r="U44" s="159" t="str">
        <f aca="false">IF(AND('Mapa final'!$AA$64="Baja",'Mapa final'!$AC$64="Menor"),CONCATENATE("R9C",'Mapa final'!$Q$64),"")</f>
        <v/>
      </c>
      <c r="V44" s="157" t="str">
        <f aca="false">IF(AND('Mapa final'!$AA$59="Baja",'Mapa final'!$AC$59="Moderado"),CONCATENATE("R9C",'Mapa final'!$Q$59),"")</f>
        <v/>
      </c>
      <c r="W44" s="158" t="str">
        <f aca="false">IF(AND('Mapa final'!$AA$60="Baja",'Mapa final'!$AC$60="Moderado"),CONCATENATE("R9C",'Mapa final'!$Q$60),"")</f>
        <v/>
      </c>
      <c r="X44" s="158" t="str">
        <f aca="false">IF(AND('Mapa final'!$AA$61="Baja",'Mapa final'!$AC$61="Moderado"),CONCATENATE("R9C",'Mapa final'!$Q$61),"")</f>
        <v/>
      </c>
      <c r="Y44" s="158" t="str">
        <f aca="false">IF(AND('Mapa final'!$AA$62="Baja",'Mapa final'!$AC$62="Moderado"),CONCATENATE("R9C",'Mapa final'!$Q$62),"")</f>
        <v/>
      </c>
      <c r="Z44" s="158" t="str">
        <f aca="false">IF(AND('Mapa final'!$AA$63="Baja",'Mapa final'!$AC$63="Moderado"),CONCATENATE("R9C",'Mapa final'!$Q$63),"")</f>
        <v/>
      </c>
      <c r="AA44" s="159" t="str">
        <f aca="false">IF(AND('Mapa final'!$AA$64="Baja",'Mapa final'!$AC$64="Moderado"),CONCATENATE("R9C",'Mapa final'!$Q$64),"")</f>
        <v/>
      </c>
      <c r="AB44" s="140" t="str">
        <f aca="false">IF(AND('Mapa final'!$AA$59="Baja",'Mapa final'!$AC$59="Mayor"),CONCATENATE("R9C",'Mapa final'!$Q$59),"")</f>
        <v/>
      </c>
      <c r="AC44" s="141" t="str">
        <f aca="false">IF(AND('Mapa final'!$AA$60="Baja",'Mapa final'!$AC$60="Mayor"),CONCATENATE("R9C",'Mapa final'!$Q$60),"")</f>
        <v/>
      </c>
      <c r="AD44" s="141" t="str">
        <f aca="false">IF(AND('Mapa final'!$AA$61="Baja",'Mapa final'!$AC$61="Mayor"),CONCATENATE("R9C",'Mapa final'!$Q$61),"")</f>
        <v/>
      </c>
      <c r="AE44" s="141" t="str">
        <f aca="false">IF(AND('Mapa final'!$AA$62="Baja",'Mapa final'!$AC$62="Mayor"),CONCATENATE("R9C",'Mapa final'!$Q$62),"")</f>
        <v/>
      </c>
      <c r="AF44" s="141" t="str">
        <f aca="false">IF(AND('Mapa final'!$AA$63="Baja",'Mapa final'!$AC$63="Mayor"),CONCATENATE("R9C",'Mapa final'!$Q$63),"")</f>
        <v/>
      </c>
      <c r="AG44" s="142" t="str">
        <f aca="false">IF(AND('Mapa final'!$AA$64="Baja",'Mapa final'!$AC$64="Mayor"),CONCATENATE("R9C",'Mapa final'!$Q$64),"")</f>
        <v/>
      </c>
      <c r="AH44" s="143" t="str">
        <f aca="false">IF(AND('Mapa final'!$AA$59="Baja",'Mapa final'!$AC$59="Catastrófico"),CONCATENATE("R9C",'Mapa final'!$Q$59),"")</f>
        <v/>
      </c>
      <c r="AI44" s="144" t="str">
        <f aca="false">IF(AND('Mapa final'!$AA$60="Baja",'Mapa final'!$AC$60="Catastrófico"),CONCATENATE("R9C",'Mapa final'!$Q$60),"")</f>
        <v/>
      </c>
      <c r="AJ44" s="144" t="str">
        <f aca="false">IF(AND('Mapa final'!$AA$61="Baja",'Mapa final'!$AC$61="Catastrófico"),CONCATENATE("R9C",'Mapa final'!$Q$61),"")</f>
        <v/>
      </c>
      <c r="AK44" s="144" t="str">
        <f aca="false">IF(AND('Mapa final'!$AA$62="Baja",'Mapa final'!$AC$62="Catastrófico"),CONCATENATE("R9C",'Mapa final'!$Q$62),"")</f>
        <v/>
      </c>
      <c r="AL44" s="144" t="str">
        <f aca="false">IF(AND('Mapa final'!$AA$63="Baja",'Mapa final'!$AC$63="Catastrófico"),CONCATENATE("R9C",'Mapa final'!$Q$63),"")</f>
        <v/>
      </c>
      <c r="AM44" s="145" t="str">
        <f aca="false">IF(AND('Mapa final'!$AA$64="Baja",'Mapa final'!$AC$64="Catastrófico"),CONCATENATE("R9C",'Mapa final'!$Q$64),"")</f>
        <v/>
      </c>
      <c r="AN44" s="1"/>
      <c r="AO44" s="167"/>
      <c r="AP44" s="167"/>
      <c r="AQ44" s="167"/>
      <c r="AR44" s="167"/>
      <c r="AS44" s="167"/>
      <c r="AT44" s="167"/>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row>
    <row r="45" customFormat="false" ht="15.75" hidden="false" customHeight="true" outlineLevel="0" collapsed="false">
      <c r="A45" s="1"/>
      <c r="B45" s="87"/>
      <c r="C45" s="87"/>
      <c r="D45" s="87"/>
      <c r="E45" s="152"/>
      <c r="F45" s="152"/>
      <c r="G45" s="152"/>
      <c r="H45" s="152"/>
      <c r="I45" s="152"/>
      <c r="J45" s="171" t="str">
        <f aca="false">IF(AND('Mapa final'!$AA$65="Baja",'Mapa final'!$AC$65="Leve"),CONCATENATE("R10C",'Mapa final'!$Q$65),"")</f>
        <v/>
      </c>
      <c r="K45" s="172" t="str">
        <f aca="false">IF(AND('Mapa final'!$AA$66="Baja",'Mapa final'!$AC$66="Leve"),CONCATENATE("R10C",'Mapa final'!$Q$66),"")</f>
        <v/>
      </c>
      <c r="L45" s="172" t="str">
        <f aca="false">IF(AND('Mapa final'!$AA$67="Baja",'Mapa final'!$AC$67="Leve"),CONCATENATE("R10C",'Mapa final'!$Q$67),"")</f>
        <v/>
      </c>
      <c r="M45" s="172" t="str">
        <f aca="false">IF(AND('Mapa final'!$AA$68="Baja",'Mapa final'!$AC$68="Leve"),CONCATENATE("R10C",'Mapa final'!$Q$68),"")</f>
        <v/>
      </c>
      <c r="N45" s="172" t="str">
        <f aca="false">IF(AND('Mapa final'!$AA$69="Baja",'Mapa final'!$AC$69="Leve"),CONCATENATE("R10C",'Mapa final'!$Q$69),"")</f>
        <v/>
      </c>
      <c r="O45" s="173" t="str">
        <f aca="false">IF(AND('Mapa final'!$AA$70="Baja",'Mapa final'!$AC$70="Leve"),CONCATENATE("R10C",'Mapa final'!$Q$70),"")</f>
        <v/>
      </c>
      <c r="P45" s="157" t="str">
        <f aca="false">IF(AND('Mapa final'!$AA$65="Baja",'Mapa final'!$AC$65="Menor"),CONCATENATE("R10C",'Mapa final'!$Q$65),"")</f>
        <v/>
      </c>
      <c r="Q45" s="158" t="str">
        <f aca="false">IF(AND('Mapa final'!$AA$66="Baja",'Mapa final'!$AC$66="Menor"),CONCATENATE("R10C",'Mapa final'!$Q$66),"")</f>
        <v/>
      </c>
      <c r="R45" s="158" t="str">
        <f aca="false">IF(AND('Mapa final'!$AA$67="Baja",'Mapa final'!$AC$67="Menor"),CONCATENATE("R10C",'Mapa final'!$Q$67),"")</f>
        <v/>
      </c>
      <c r="S45" s="158" t="str">
        <f aca="false">IF(AND('Mapa final'!$AA$68="Baja",'Mapa final'!$AC$68="Menor"),CONCATENATE("R10C",'Mapa final'!$Q$68),"")</f>
        <v/>
      </c>
      <c r="T45" s="158" t="str">
        <f aca="false">IF(AND('Mapa final'!$AA$69="Baja",'Mapa final'!$AC$69="Menor"),CONCATENATE("R10C",'Mapa final'!$Q$69),"")</f>
        <v/>
      </c>
      <c r="U45" s="159" t="str">
        <f aca="false">IF(AND('Mapa final'!$AA$70="Baja",'Mapa final'!$AC$70="Menor"),CONCATENATE("R10C",'Mapa final'!$Q$70),"")</f>
        <v/>
      </c>
      <c r="V45" s="160" t="str">
        <f aca="false">IF(AND('Mapa final'!$AA$65="Baja",'Mapa final'!$AC$65="Moderado"),CONCATENATE("R10C",'Mapa final'!$Q$65),"")</f>
        <v/>
      </c>
      <c r="W45" s="161" t="str">
        <f aca="false">IF(AND('Mapa final'!$AA$66="Baja",'Mapa final'!$AC$66="Moderado"),CONCATENATE("R10C",'Mapa final'!$Q$66),"")</f>
        <v/>
      </c>
      <c r="X45" s="161" t="str">
        <f aca="false">IF(AND('Mapa final'!$AA$67="Baja",'Mapa final'!$AC$67="Moderado"),CONCATENATE("R10C",'Mapa final'!$Q$67),"")</f>
        <v/>
      </c>
      <c r="Y45" s="161" t="str">
        <f aca="false">IF(AND('Mapa final'!$AA$68="Baja",'Mapa final'!$AC$68="Moderado"),CONCATENATE("R10C",'Mapa final'!$Q$68),"")</f>
        <v/>
      </c>
      <c r="Z45" s="161" t="str">
        <f aca="false">IF(AND('Mapa final'!$AA$69="Baja",'Mapa final'!$AC$69="Moderado"),CONCATENATE("R10C",'Mapa final'!$Q$69),"")</f>
        <v/>
      </c>
      <c r="AA45" s="162" t="str">
        <f aca="false">IF(AND('Mapa final'!$AA$70="Baja",'Mapa final'!$AC$70="Moderado"),CONCATENATE("R10C",'Mapa final'!$Q$70),"")</f>
        <v/>
      </c>
      <c r="AB45" s="146" t="str">
        <f aca="false">IF(AND('Mapa final'!$AA$65="Baja",'Mapa final'!$AC$65="Mayor"),CONCATENATE("R10C",'Mapa final'!$Q$65),"")</f>
        <v/>
      </c>
      <c r="AC45" s="147" t="str">
        <f aca="false">IF(AND('Mapa final'!$AA$66="Baja",'Mapa final'!$AC$66="Mayor"),CONCATENATE("R10C",'Mapa final'!$Q$66),"")</f>
        <v/>
      </c>
      <c r="AD45" s="147" t="str">
        <f aca="false">IF(AND('Mapa final'!$AA$67="Baja",'Mapa final'!$AC$67="Mayor"),CONCATENATE("R10C",'Mapa final'!$Q$67),"")</f>
        <v/>
      </c>
      <c r="AE45" s="147" t="str">
        <f aca="false">IF(AND('Mapa final'!$AA$68="Baja",'Mapa final'!$AC$68="Mayor"),CONCATENATE("R10C",'Mapa final'!$Q$68),"")</f>
        <v/>
      </c>
      <c r="AF45" s="147" t="str">
        <f aca="false">IF(AND('Mapa final'!$AA$69="Baja",'Mapa final'!$AC$69="Mayor"),CONCATENATE("R10C",'Mapa final'!$Q$69),"")</f>
        <v/>
      </c>
      <c r="AG45" s="148" t="str">
        <f aca="false">IF(AND('Mapa final'!$AA$70="Baja",'Mapa final'!$AC$70="Mayor"),CONCATENATE("R10C",'Mapa final'!$Q$70),"")</f>
        <v/>
      </c>
      <c r="AH45" s="149" t="str">
        <f aca="false">IF(AND('Mapa final'!$AA$65="Baja",'Mapa final'!$AC$65="Catastrófico"),CONCATENATE("R10C",'Mapa final'!$Q$65),"")</f>
        <v/>
      </c>
      <c r="AI45" s="150" t="str">
        <f aca="false">IF(AND('Mapa final'!$AA$66="Baja",'Mapa final'!$AC$66="Catastrófico"),CONCATENATE("R10C",'Mapa final'!$Q$66),"")</f>
        <v/>
      </c>
      <c r="AJ45" s="150" t="str">
        <f aca="false">IF(AND('Mapa final'!$AA$67="Baja",'Mapa final'!$AC$67="Catastrófico"),CONCATENATE("R10C",'Mapa final'!$Q$67),"")</f>
        <v/>
      </c>
      <c r="AK45" s="150" t="str">
        <f aca="false">IF(AND('Mapa final'!$AA$68="Baja",'Mapa final'!$AC$68="Catastrófico"),CONCATENATE("R10C",'Mapa final'!$Q$68),"")</f>
        <v/>
      </c>
      <c r="AL45" s="150" t="str">
        <f aca="false">IF(AND('Mapa final'!$AA$69="Baja",'Mapa final'!$AC$69="Catastrófico"),CONCATENATE("R10C",'Mapa final'!$Q$69),"")</f>
        <v/>
      </c>
      <c r="AM45" s="151" t="str">
        <f aca="false">IF(AND('Mapa final'!$AA$70="Baja",'Mapa final'!$AC$70="Catastrófico"),CONCATENATE("R10C",'Mapa final'!$Q$70),"")</f>
        <v/>
      </c>
      <c r="AN45" s="1"/>
      <c r="AO45" s="167"/>
      <c r="AP45" s="167"/>
      <c r="AQ45" s="167"/>
      <c r="AR45" s="167"/>
      <c r="AS45" s="167"/>
      <c r="AT45" s="167"/>
    </row>
    <row r="46" customFormat="false" ht="46.5" hidden="false" customHeight="true" outlineLevel="0" collapsed="false">
      <c r="A46" s="1"/>
      <c r="B46" s="87"/>
      <c r="C46" s="87"/>
      <c r="D46" s="87"/>
      <c r="E46" s="132" t="s">
        <v>138</v>
      </c>
      <c r="F46" s="132"/>
      <c r="G46" s="132"/>
      <c r="H46" s="132"/>
      <c r="I46" s="132"/>
      <c r="J46" s="164" t="str">
        <f aca="false">IF(AND('Mapa final'!$AA$11="Muy Baja",'Mapa final'!$AC$11="Leve"),CONCATENATE("R1C",'Mapa final'!$Q$11),"")</f>
        <v/>
      </c>
      <c r="K46" s="165" t="str">
        <f aca="false">IF(AND('Mapa final'!$AA$12="Muy Baja",'Mapa final'!$AC$12="Leve"),CONCATENATE("R1C",'Mapa final'!$Q$12),"")</f>
        <v>R1C2</v>
      </c>
      <c r="L46" s="165" t="str">
        <f aca="false">IF(AND('Mapa final'!$AA$13="Muy Baja",'Mapa final'!$AC$13="Leve"),CONCATENATE("R1C",'Mapa final'!$Q$13),"")</f>
        <v/>
      </c>
      <c r="M46" s="165" t="str">
        <f aca="false">IF(AND('Mapa final'!$AA$14="Muy Baja",'Mapa final'!$AC$14="Leve"),CONCATENATE("R1C",'Mapa final'!$Q$14),"")</f>
        <v/>
      </c>
      <c r="N46" s="165" t="str">
        <f aca="false">IF(AND('Mapa final'!$AA$15="Muy Baja",'Mapa final'!$AC$15="Leve"),CONCATENATE("R1C",'Mapa final'!$Q$15),"")</f>
        <v/>
      </c>
      <c r="O46" s="166" t="str">
        <f aca="false">IF(AND('Mapa final'!$AA$16="Muy Baja",'Mapa final'!$AC$16="Leve"),CONCATENATE("R1C",'Mapa final'!$Q$16),"")</f>
        <v/>
      </c>
      <c r="P46" s="164" t="str">
        <f aca="false">IF(AND('Mapa final'!$AA$11="Muy Baja",'Mapa final'!$AC$11="Menor"),CONCATENATE("R1C",'Mapa final'!$Q$11),"")</f>
        <v/>
      </c>
      <c r="Q46" s="165" t="str">
        <f aca="false">IF(AND('Mapa final'!$AA$12="Muy Baja",'Mapa final'!$AC$12="Menor"),CONCATENATE("R1C",'Mapa final'!$Q$12),"")</f>
        <v/>
      </c>
      <c r="R46" s="165" t="str">
        <f aca="false">IF(AND('Mapa final'!$AA$13="Muy Baja",'Mapa final'!$AC$13="Menor"),CONCATENATE("R1C",'Mapa final'!$Q$13),"")</f>
        <v/>
      </c>
      <c r="S46" s="165" t="str">
        <f aca="false">IF(AND('Mapa final'!$AA$14="Muy Baja",'Mapa final'!$AC$14="Menor"),CONCATENATE("R1C",'Mapa final'!$Q$14),"")</f>
        <v/>
      </c>
      <c r="T46" s="165" t="str">
        <f aca="false">IF(AND('Mapa final'!$AA$15="Muy Baja",'Mapa final'!$AC$15="Menor"),CONCATENATE("R1C",'Mapa final'!$Q$15),"")</f>
        <v/>
      </c>
      <c r="U46" s="166" t="str">
        <f aca="false">IF(AND('Mapa final'!$AA$16="Muy Baja",'Mapa final'!$AC$16="Menor"),CONCATENATE("R1C",'Mapa final'!$Q$16),"")</f>
        <v/>
      </c>
      <c r="V46" s="153" t="str">
        <f aca="false">IF(AND('Mapa final'!$AA$11="Muy Baja",'Mapa final'!$AC$11="Moderado"),CONCATENATE("R1C",'Mapa final'!$Q$11),"")</f>
        <v/>
      </c>
      <c r="W46" s="174" t="str">
        <f aca="false">IF(AND('Mapa final'!$AA$12="Muy Baja",'Mapa final'!$AC$12="Moderado"),CONCATENATE("R1C",'Mapa final'!$Q$12),"")</f>
        <v/>
      </c>
      <c r="X46" s="154" t="str">
        <f aca="false">IF(AND('Mapa final'!$AA$13="Muy Baja",'Mapa final'!$AC$13="Moderado"),CONCATENATE("R1C",'Mapa final'!$Q$13),"")</f>
        <v/>
      </c>
      <c r="Y46" s="154" t="str">
        <f aca="false">IF(AND('Mapa final'!$AA$14="Muy Baja",'Mapa final'!$AC$14="Moderado"),CONCATENATE("R1C",'Mapa final'!$Q$14),"")</f>
        <v/>
      </c>
      <c r="Z46" s="154" t="str">
        <f aca="false">IF(AND('Mapa final'!$AA$15="Muy Baja",'Mapa final'!$AC$15="Moderado"),CONCATENATE("R1C",'Mapa final'!$Q$15),"")</f>
        <v/>
      </c>
      <c r="AA46" s="155" t="str">
        <f aca="false">IF(AND('Mapa final'!$AA$16="Muy Baja",'Mapa final'!$AC$16="Moderado"),CONCATENATE("R1C",'Mapa final'!$Q$16),"")</f>
        <v/>
      </c>
      <c r="AB46" s="133" t="str">
        <f aca="false">IF(AND('Mapa final'!$AA$11="Muy Baja",'Mapa final'!$AC$11="Mayor"),CONCATENATE("R1C",'Mapa final'!$Q$11),"")</f>
        <v/>
      </c>
      <c r="AC46" s="134" t="str">
        <f aca="false">IF(AND('Mapa final'!$AA$12="Muy Baja",'Mapa final'!$AC$12="Mayor"),CONCATENATE("R1C",'Mapa final'!$Q$12),"")</f>
        <v/>
      </c>
      <c r="AD46" s="134" t="str">
        <f aca="false">IF(AND('Mapa final'!$AA$13="Muy Baja",'Mapa final'!$AC$13="Mayor"),CONCATENATE("R1C",'Mapa final'!$Q$13),"")</f>
        <v/>
      </c>
      <c r="AE46" s="134" t="str">
        <f aca="false">IF(AND('Mapa final'!$AA$14="Muy Baja",'Mapa final'!$AC$14="Mayor"),CONCATENATE("R1C",'Mapa final'!$Q$14),"")</f>
        <v/>
      </c>
      <c r="AF46" s="134" t="str">
        <f aca="false">IF(AND('Mapa final'!$AA$15="Muy Baja",'Mapa final'!$AC$15="Mayor"),CONCATENATE("R1C",'Mapa final'!$Q$15),"")</f>
        <v/>
      </c>
      <c r="AG46" s="135" t="str">
        <f aca="false">IF(AND('Mapa final'!$AA$16="Muy Baja",'Mapa final'!$AC$16="Mayor"),CONCATENATE("R1C",'Mapa final'!$Q$16),"")</f>
        <v/>
      </c>
      <c r="AH46" s="136" t="str">
        <f aca="false">IF(AND('Mapa final'!$AA$11="Muy Baja",'Mapa final'!$AC$11="Catastrófico"),CONCATENATE("R1C",'Mapa final'!$Q$11),"")</f>
        <v/>
      </c>
      <c r="AI46" s="137" t="str">
        <f aca="false">IF(AND('Mapa final'!$AA$12="Muy Baja",'Mapa final'!$AC$12="Catastrófico"),CONCATENATE("R1C",'Mapa final'!$Q$12),"")</f>
        <v/>
      </c>
      <c r="AJ46" s="137" t="str">
        <f aca="false">IF(AND('Mapa final'!$AA$13="Muy Baja",'Mapa final'!$AC$13="Catastrófico"),CONCATENATE("R1C",'Mapa final'!$Q$13),"")</f>
        <v/>
      </c>
      <c r="AK46" s="137" t="str">
        <f aca="false">IF(AND('Mapa final'!$AA$14="Muy Baja",'Mapa final'!$AC$14="Catastrófico"),CONCATENATE("R1C",'Mapa final'!$Q$14),"")</f>
        <v/>
      </c>
      <c r="AL46" s="137" t="str">
        <f aca="false">IF(AND('Mapa final'!$AA$15="Muy Baja",'Mapa final'!$AC$15="Catastrófico"),CONCATENATE("R1C",'Mapa final'!$Q$15),"")</f>
        <v/>
      </c>
      <c r="AM46" s="138" t="str">
        <f aca="false">IF(AND('Mapa final'!$AA$16="Muy Baja",'Mapa final'!$AC$16="Catastrófico"),CONCATENATE("R1C",'Mapa final'!$Q$16),"")</f>
        <v/>
      </c>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customFormat="false" ht="46.5" hidden="false" customHeight="true" outlineLevel="0" collapsed="false">
      <c r="A47" s="1"/>
      <c r="B47" s="87"/>
      <c r="C47" s="87"/>
      <c r="D47" s="87"/>
      <c r="E47" s="132"/>
      <c r="F47" s="132"/>
      <c r="G47" s="132"/>
      <c r="H47" s="132"/>
      <c r="I47" s="132"/>
      <c r="J47" s="168" t="str">
        <f aca="false">IF(AND('Mapa final'!$AA$17="Muy Baja",'Mapa final'!$AC$17="Leve"),CONCATENATE("R2C",'Mapa final'!$Q$17),"")</f>
        <v/>
      </c>
      <c r="K47" s="169" t="str">
        <f aca="false">IF(AND('Mapa final'!$AA$18="Muy Baja",'Mapa final'!$AC$18="Leve"),CONCATENATE("R2C",'Mapa final'!$Q$18),"")</f>
        <v/>
      </c>
      <c r="L47" s="169" t="str">
        <f aca="false">IF(AND('Mapa final'!$AA$19="Muy Baja",'Mapa final'!$AC$19="Leve"),CONCATENATE("R2C",'Mapa final'!$Q$19),"")</f>
        <v/>
      </c>
      <c r="M47" s="169" t="str">
        <f aca="false">IF(AND('Mapa final'!$AA$20="Muy Baja",'Mapa final'!$AC$20="Leve"),CONCATENATE("R2C",'Mapa final'!$Q$20),"")</f>
        <v/>
      </c>
      <c r="N47" s="169" t="str">
        <f aca="false">IF(AND('Mapa final'!$AA$21="Muy Baja",'Mapa final'!$AC$21="Leve"),CONCATENATE("R2C",'Mapa final'!$Q$21),"")</f>
        <v/>
      </c>
      <c r="O47" s="170" t="str">
        <f aca="false">IF(AND('Mapa final'!$AA$22="Muy Baja",'Mapa final'!$AC$22="Leve"),CONCATENATE("R2C",'Mapa final'!$Q$22),"")</f>
        <v/>
      </c>
      <c r="P47" s="168" t="str">
        <f aca="false">IF(AND('Mapa final'!$AA$17="Muy Baja",'Mapa final'!$AC$17="Menor"),CONCATENATE("R2C",'Mapa final'!$Q$17),"")</f>
        <v/>
      </c>
      <c r="Q47" s="169" t="str">
        <f aca="false">IF(AND('Mapa final'!$AA$18="Muy Baja",'Mapa final'!$AC$18="Menor"),CONCATENATE("R2C",'Mapa final'!$Q$18),"")</f>
        <v/>
      </c>
      <c r="R47" s="169" t="str">
        <f aca="false">IF(AND('Mapa final'!$AA$19="Muy Baja",'Mapa final'!$AC$19="Menor"),CONCATENATE("R2C",'Mapa final'!$Q$19),"")</f>
        <v/>
      </c>
      <c r="S47" s="169" t="str">
        <f aca="false">IF(AND('Mapa final'!$AA$20="Muy Baja",'Mapa final'!$AC$20="Menor"),CONCATENATE("R2C",'Mapa final'!$Q$20),"")</f>
        <v/>
      </c>
      <c r="T47" s="169" t="str">
        <f aca="false">IF(AND('Mapa final'!$AA$21="Muy Baja",'Mapa final'!$AC$21="Menor"),CONCATENATE("R2C",'Mapa final'!$Q$21),"")</f>
        <v/>
      </c>
      <c r="U47" s="170" t="str">
        <f aca="false">IF(AND('Mapa final'!$AA$22="Muy Baja",'Mapa final'!$AC$22="Menor"),CONCATENATE("R2C",'Mapa final'!$Q$22),"")</f>
        <v/>
      </c>
      <c r="V47" s="157" t="str">
        <f aca="false">IF(AND('Mapa final'!$AA$17="Muy Baja",'Mapa final'!$AC$17="Moderado"),CONCATENATE("R2C",'Mapa final'!$Q$17),"")</f>
        <v/>
      </c>
      <c r="W47" s="158" t="str">
        <f aca="false">IF(AND('Mapa final'!$AA$18="Muy Baja",'Mapa final'!$AC$18="Moderado"),CONCATENATE("R2C",'Mapa final'!$Q$18),"")</f>
        <v/>
      </c>
      <c r="X47" s="158" t="str">
        <f aca="false">IF(AND('Mapa final'!$AA$19="Muy Baja",'Mapa final'!$AC$19="Moderado"),CONCATENATE("R2C",'Mapa final'!$Q$19),"")</f>
        <v/>
      </c>
      <c r="Y47" s="158" t="str">
        <f aca="false">IF(AND('Mapa final'!$AA$20="Muy Baja",'Mapa final'!$AC$20="Moderado"),CONCATENATE("R2C",'Mapa final'!$Q$20),"")</f>
        <v/>
      </c>
      <c r="Z47" s="158" t="str">
        <f aca="false">IF(AND('Mapa final'!$AA$21="Muy Baja",'Mapa final'!$AC$21="Moderado"),CONCATENATE("R2C",'Mapa final'!$Q$21),"")</f>
        <v/>
      </c>
      <c r="AA47" s="159" t="str">
        <f aca="false">IF(AND('Mapa final'!$AA$22="Muy Baja",'Mapa final'!$AC$22="Moderado"),CONCATENATE("R2C",'Mapa final'!$Q$22),"")</f>
        <v/>
      </c>
      <c r="AB47" s="140" t="str">
        <f aca="false">IF(AND('Mapa final'!$AA$17="Muy Baja",'Mapa final'!$AC$17="Mayor"),CONCATENATE("R2C",'Mapa final'!$Q$17),"")</f>
        <v/>
      </c>
      <c r="AC47" s="141" t="str">
        <f aca="false">IF(AND('Mapa final'!$AA$18="Muy Baja",'Mapa final'!$AC$18="Mayor"),CONCATENATE("R2C",'Mapa final'!$Q$18),"")</f>
        <v/>
      </c>
      <c r="AD47" s="141" t="str">
        <f aca="false">IF(AND('Mapa final'!$AA$19="Muy Baja",'Mapa final'!$AC$19="Mayor"),CONCATENATE("R2C",'Mapa final'!$Q$19),"")</f>
        <v/>
      </c>
      <c r="AE47" s="141" t="str">
        <f aca="false">IF(AND('Mapa final'!$AA$20="Muy Baja",'Mapa final'!$AC$20="Mayor"),CONCATENATE("R2C",'Mapa final'!$Q$20),"")</f>
        <v/>
      </c>
      <c r="AF47" s="141" t="str">
        <f aca="false">IF(AND('Mapa final'!$AA$21="Muy Baja",'Mapa final'!$AC$21="Mayor"),CONCATENATE("R2C",'Mapa final'!$Q$21),"")</f>
        <v/>
      </c>
      <c r="AG47" s="142" t="str">
        <f aca="false">IF(AND('Mapa final'!$AA$22="Muy Baja",'Mapa final'!$AC$22="Mayor"),CONCATENATE("R2C",'Mapa final'!$Q$22),"")</f>
        <v/>
      </c>
      <c r="AH47" s="143" t="str">
        <f aca="false">IF(AND('Mapa final'!$AA$17="Muy Baja",'Mapa final'!$AC$17="Catastrófico"),CONCATENATE("R2C",'Mapa final'!$Q$17),"")</f>
        <v/>
      </c>
      <c r="AI47" s="144" t="str">
        <f aca="false">IF(AND('Mapa final'!$AA$18="Muy Baja",'Mapa final'!$AC$18="Catastrófico"),CONCATENATE("R2C",'Mapa final'!$Q$18),"")</f>
        <v/>
      </c>
      <c r="AJ47" s="144" t="str">
        <f aca="false">IF(AND('Mapa final'!$AA$19="Muy Baja",'Mapa final'!$AC$19="Catastrófico"),CONCATENATE("R2C",'Mapa final'!$Q$19),"")</f>
        <v/>
      </c>
      <c r="AK47" s="144" t="str">
        <f aca="false">IF(AND('Mapa final'!$AA$20="Muy Baja",'Mapa final'!$AC$20="Catastrófico"),CONCATENATE("R2C",'Mapa final'!$Q$20),"")</f>
        <v/>
      </c>
      <c r="AL47" s="144" t="str">
        <f aca="false">IF(AND('Mapa final'!$AA$21="Muy Baja",'Mapa final'!$AC$21="Catastrófico"),CONCATENATE("R2C",'Mapa final'!$Q$21),"")</f>
        <v/>
      </c>
      <c r="AM47" s="145" t="str">
        <f aca="false">IF(AND('Mapa final'!$AA$22="Muy Baja",'Mapa final'!$AC$22="Catastrófico"),CONCATENATE("R2C",'Mapa final'!$Q$22),"")</f>
        <v/>
      </c>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customFormat="false" ht="15" hidden="false" customHeight="true" outlineLevel="0" collapsed="false">
      <c r="A48" s="1"/>
      <c r="B48" s="87"/>
      <c r="C48" s="87"/>
      <c r="D48" s="87"/>
      <c r="E48" s="132"/>
      <c r="F48" s="132"/>
      <c r="G48" s="132"/>
      <c r="H48" s="132"/>
      <c r="I48" s="132"/>
      <c r="J48" s="168" t="str">
        <f aca="false">IF(AND('Mapa final'!$AA$23="Muy Baja",'Mapa final'!$AC$23="Leve"),CONCATENATE("R3C",'Mapa final'!$Q$23),"")</f>
        <v/>
      </c>
      <c r="K48" s="169" t="str">
        <f aca="false">IF(AND('Mapa final'!$AA$24="Muy Baja",'Mapa final'!$AC$24="Leve"),CONCATENATE("R3C",'Mapa final'!$Q$24),"")</f>
        <v/>
      </c>
      <c r="L48" s="169" t="str">
        <f aca="false">IF(AND('Mapa final'!$AA$25="Muy Baja",'Mapa final'!$AC$25="Leve"),CONCATENATE("R3C",'Mapa final'!$Q$25),"")</f>
        <v/>
      </c>
      <c r="M48" s="169" t="str">
        <f aca="false">IF(AND('Mapa final'!$AA$26="Muy Baja",'Mapa final'!$AC$26="Leve"),CONCATENATE("R3C",'Mapa final'!$Q$26),"")</f>
        <v/>
      </c>
      <c r="N48" s="169" t="str">
        <f aca="false">IF(AND('Mapa final'!$AA$27="Muy Baja",'Mapa final'!$AC$27="Leve"),CONCATENATE("R3C",'Mapa final'!$Q$27),"")</f>
        <v/>
      </c>
      <c r="O48" s="170" t="str">
        <f aca="false">IF(AND('Mapa final'!$AA$28="Muy Baja",'Mapa final'!$AC$28="Leve"),CONCATENATE("R3C",'Mapa final'!$Q$28),"")</f>
        <v/>
      </c>
      <c r="P48" s="168" t="str">
        <f aca="false">IF(AND('Mapa final'!$AA$23="Muy Baja",'Mapa final'!$AC$23="Menor"),CONCATENATE("R3C",'Mapa final'!$Q$23),"")</f>
        <v/>
      </c>
      <c r="Q48" s="169" t="str">
        <f aca="false">IF(AND('Mapa final'!$AA$24="Muy Baja",'Mapa final'!$AC$24="Menor"),CONCATENATE("R3C",'Mapa final'!$Q$24),"")</f>
        <v/>
      </c>
      <c r="R48" s="169" t="str">
        <f aca="false">IF(AND('Mapa final'!$AA$25="Muy Baja",'Mapa final'!$AC$25="Menor"),CONCATENATE("R3C",'Mapa final'!$Q$25),"")</f>
        <v/>
      </c>
      <c r="S48" s="169" t="str">
        <f aca="false">IF(AND('Mapa final'!$AA$26="Muy Baja",'Mapa final'!$AC$26="Menor"),CONCATENATE("R3C",'Mapa final'!$Q$26),"")</f>
        <v/>
      </c>
      <c r="T48" s="169" t="str">
        <f aca="false">IF(AND('Mapa final'!$AA$27="Muy Baja",'Mapa final'!$AC$27="Menor"),CONCATENATE("R3C",'Mapa final'!$Q$27),"")</f>
        <v/>
      </c>
      <c r="U48" s="170" t="str">
        <f aca="false">IF(AND('Mapa final'!$AA$28="Muy Baja",'Mapa final'!$AC$28="Menor"),CONCATENATE("R3C",'Mapa final'!$Q$28),"")</f>
        <v/>
      </c>
      <c r="V48" s="157" t="str">
        <f aca="false">IF(AND('Mapa final'!$AA$23="Muy Baja",'Mapa final'!$AC$23="Moderado"),CONCATENATE("R3C",'Mapa final'!$Q$23),"")</f>
        <v/>
      </c>
      <c r="W48" s="158" t="str">
        <f aca="false">IF(AND('Mapa final'!$AA$24="Muy Baja",'Mapa final'!$AC$24="Moderado"),CONCATENATE("R3C",'Mapa final'!$Q$24),"")</f>
        <v/>
      </c>
      <c r="X48" s="158" t="str">
        <f aca="false">IF(AND('Mapa final'!$AA$25="Muy Baja",'Mapa final'!$AC$25="Moderado"),CONCATENATE("R3C",'Mapa final'!$Q$25),"")</f>
        <v/>
      </c>
      <c r="Y48" s="158" t="str">
        <f aca="false">IF(AND('Mapa final'!$AA$26="Muy Baja",'Mapa final'!$AC$26="Moderado"),CONCATENATE("R3C",'Mapa final'!$Q$26),"")</f>
        <v/>
      </c>
      <c r="Z48" s="158" t="str">
        <f aca="false">IF(AND('Mapa final'!$AA$27="Muy Baja",'Mapa final'!$AC$27="Moderado"),CONCATENATE("R3C",'Mapa final'!$Q$27),"")</f>
        <v/>
      </c>
      <c r="AA48" s="159" t="str">
        <f aca="false">IF(AND('Mapa final'!$AA$28="Muy Baja",'Mapa final'!$AC$28="Moderado"),CONCATENATE("R3C",'Mapa final'!$Q$28),"")</f>
        <v/>
      </c>
      <c r="AB48" s="140" t="str">
        <f aca="false">IF(AND('Mapa final'!$AA$23="Muy Baja",'Mapa final'!$AC$23="Mayor"),CONCATENATE("R3C",'Mapa final'!$Q$23),"")</f>
        <v/>
      </c>
      <c r="AC48" s="141" t="str">
        <f aca="false">IF(AND('Mapa final'!$AA$24="Muy Baja",'Mapa final'!$AC$24="Mayor"),CONCATENATE("R3C",'Mapa final'!$Q$24),"")</f>
        <v/>
      </c>
      <c r="AD48" s="141" t="str">
        <f aca="false">IF(AND('Mapa final'!$AA$25="Muy Baja",'Mapa final'!$AC$25="Mayor"),CONCATENATE("R3C",'Mapa final'!$Q$25),"")</f>
        <v/>
      </c>
      <c r="AE48" s="141" t="str">
        <f aca="false">IF(AND('Mapa final'!$AA$26="Muy Baja",'Mapa final'!$AC$26="Mayor"),CONCATENATE("R3C",'Mapa final'!$Q$26),"")</f>
        <v/>
      </c>
      <c r="AF48" s="141" t="str">
        <f aca="false">IF(AND('Mapa final'!$AA$27="Muy Baja",'Mapa final'!$AC$27="Mayor"),CONCATENATE("R3C",'Mapa final'!$Q$27),"")</f>
        <v/>
      </c>
      <c r="AG48" s="142" t="str">
        <f aca="false">IF(AND('Mapa final'!$AA$28="Muy Baja",'Mapa final'!$AC$28="Mayor"),CONCATENATE("R3C",'Mapa final'!$Q$28),"")</f>
        <v/>
      </c>
      <c r="AH48" s="143" t="str">
        <f aca="false">IF(AND('Mapa final'!$AA$23="Muy Baja",'Mapa final'!$AC$23="Catastrófico"),CONCATENATE("R3C",'Mapa final'!$Q$23),"")</f>
        <v/>
      </c>
      <c r="AI48" s="144" t="str">
        <f aca="false">IF(AND('Mapa final'!$AA$24="Muy Baja",'Mapa final'!$AC$24="Catastrófico"),CONCATENATE("R3C",'Mapa final'!$Q$24),"")</f>
        <v/>
      </c>
      <c r="AJ48" s="144" t="str">
        <f aca="false">IF(AND('Mapa final'!$AA$25="Muy Baja",'Mapa final'!$AC$25="Catastrófico"),CONCATENATE("R3C",'Mapa final'!$Q$25),"")</f>
        <v/>
      </c>
      <c r="AK48" s="144" t="str">
        <f aca="false">IF(AND('Mapa final'!$AA$26="Muy Baja",'Mapa final'!$AC$26="Catastrófico"),CONCATENATE("R3C",'Mapa final'!$Q$26),"")</f>
        <v/>
      </c>
      <c r="AL48" s="144" t="str">
        <f aca="false">IF(AND('Mapa final'!$AA$27="Muy Baja",'Mapa final'!$AC$27="Catastrófico"),CONCATENATE("R3C",'Mapa final'!$Q$27),"")</f>
        <v/>
      </c>
      <c r="AM48" s="145" t="str">
        <f aca="false">IF(AND('Mapa final'!$AA$28="Muy Baja",'Mapa final'!$AC$28="Catastrófico"),CONCATENATE("R3C",'Mapa final'!$Q$28),"")</f>
        <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customFormat="false" ht="15" hidden="false" customHeight="true" outlineLevel="0" collapsed="false">
      <c r="A49" s="1"/>
      <c r="B49" s="87"/>
      <c r="C49" s="87"/>
      <c r="D49" s="87"/>
      <c r="E49" s="132"/>
      <c r="F49" s="132"/>
      <c r="G49" s="132"/>
      <c r="H49" s="132"/>
      <c r="I49" s="132"/>
      <c r="J49" s="168" t="str">
        <f aca="false">IF(AND('Mapa final'!$AA$29="Muy Baja",'Mapa final'!$AC$29="Leve"),CONCATENATE("R4C",'Mapa final'!$Q$29),"")</f>
        <v/>
      </c>
      <c r="K49" s="169" t="str">
        <f aca="false">IF(AND('Mapa final'!$AA$30="Muy Baja",'Mapa final'!$AC$30="Leve"),CONCATENATE("R4C",'Mapa final'!$Q$30),"")</f>
        <v/>
      </c>
      <c r="L49" s="169" t="str">
        <f aca="false">IF(AND('Mapa final'!$AA$31="Muy Baja",'Mapa final'!$AC$31="Leve"),CONCATENATE("R4C",'Mapa final'!$Q$31),"")</f>
        <v/>
      </c>
      <c r="M49" s="169" t="str">
        <f aca="false">IF(AND('Mapa final'!$AA$32="Muy Baja",'Mapa final'!$AC$32="Leve"),CONCATENATE("R4C",'Mapa final'!$Q$32),"")</f>
        <v/>
      </c>
      <c r="N49" s="169" t="str">
        <f aca="false">IF(AND('Mapa final'!$AA$33="Muy Baja",'Mapa final'!$AC$33="Leve"),CONCATENATE("R4C",'Mapa final'!$Q$33),"")</f>
        <v/>
      </c>
      <c r="O49" s="170" t="str">
        <f aca="false">IF(AND('Mapa final'!$AA$34="Muy Baja",'Mapa final'!$AC$34="Leve"),CONCATENATE("R4C",'Mapa final'!$Q$34),"")</f>
        <v/>
      </c>
      <c r="P49" s="168" t="str">
        <f aca="false">IF(AND('Mapa final'!$AA$29="Muy Baja",'Mapa final'!$AC$29="Menor"),CONCATENATE("R4C",'Mapa final'!$Q$29),"")</f>
        <v/>
      </c>
      <c r="Q49" s="169" t="str">
        <f aca="false">IF(AND('Mapa final'!$AA$30="Muy Baja",'Mapa final'!$AC$30="Menor"),CONCATENATE("R4C",'Mapa final'!$Q$30),"")</f>
        <v/>
      </c>
      <c r="R49" s="169" t="str">
        <f aca="false">IF(AND('Mapa final'!$AA$31="Muy Baja",'Mapa final'!$AC$31="Menor"),CONCATENATE("R4C",'Mapa final'!$Q$31),"")</f>
        <v/>
      </c>
      <c r="S49" s="169" t="str">
        <f aca="false">IF(AND('Mapa final'!$AA$32="Muy Baja",'Mapa final'!$AC$32="Menor"),CONCATENATE("R4C",'Mapa final'!$Q$32),"")</f>
        <v/>
      </c>
      <c r="T49" s="169" t="str">
        <f aca="false">IF(AND('Mapa final'!$AA$33="Muy Baja",'Mapa final'!$AC$33="Menor"),CONCATENATE("R4C",'Mapa final'!$Q$33),"")</f>
        <v/>
      </c>
      <c r="U49" s="170" t="str">
        <f aca="false">IF(AND('Mapa final'!$AA$34="Muy Baja",'Mapa final'!$AC$34="Menor"),CONCATENATE("R4C",'Mapa final'!$Q$34),"")</f>
        <v/>
      </c>
      <c r="V49" s="157" t="str">
        <f aca="false">IF(AND('Mapa final'!$AA$29="Muy Baja",'Mapa final'!$AC$29="Moderado"),CONCATENATE("R4C",'Mapa final'!$Q$29),"")</f>
        <v/>
      </c>
      <c r="W49" s="158" t="str">
        <f aca="false">IF(AND('Mapa final'!$AA$30="Muy Baja",'Mapa final'!$AC$30="Moderado"),CONCATENATE("R4C",'Mapa final'!$Q$30),"")</f>
        <v/>
      </c>
      <c r="X49" s="158" t="str">
        <f aca="false">IF(AND('Mapa final'!$AA$31="Muy Baja",'Mapa final'!$AC$31="Moderado"),CONCATENATE("R4C",'Mapa final'!$Q$31),"")</f>
        <v/>
      </c>
      <c r="Y49" s="158" t="str">
        <f aca="false">IF(AND('Mapa final'!$AA$32="Muy Baja",'Mapa final'!$AC$32="Moderado"),CONCATENATE("R4C",'Mapa final'!$Q$32),"")</f>
        <v/>
      </c>
      <c r="Z49" s="158" t="str">
        <f aca="false">IF(AND('Mapa final'!$AA$33="Muy Baja",'Mapa final'!$AC$33="Moderado"),CONCATENATE("R4C",'Mapa final'!$Q$33),"")</f>
        <v/>
      </c>
      <c r="AA49" s="159" t="str">
        <f aca="false">IF(AND('Mapa final'!$AA$34="Muy Baja",'Mapa final'!$AC$34="Moderado"),CONCATENATE("R4C",'Mapa final'!$Q$34),"")</f>
        <v/>
      </c>
      <c r="AB49" s="140" t="str">
        <f aca="false">IF(AND('Mapa final'!$AA$29="Muy Baja",'Mapa final'!$AC$29="Mayor"),CONCATENATE("R4C",'Mapa final'!$Q$29),"")</f>
        <v/>
      </c>
      <c r="AC49" s="141" t="str">
        <f aca="false">IF(AND('Mapa final'!$AA$30="Muy Baja",'Mapa final'!$AC$30="Mayor"),CONCATENATE("R4C",'Mapa final'!$Q$30),"")</f>
        <v/>
      </c>
      <c r="AD49" s="141" t="str">
        <f aca="false">IF(AND('Mapa final'!$AA$31="Muy Baja",'Mapa final'!$AC$31="Mayor"),CONCATENATE("R4C",'Mapa final'!$Q$31),"")</f>
        <v/>
      </c>
      <c r="AE49" s="141" t="str">
        <f aca="false">IF(AND('Mapa final'!$AA$32="Muy Baja",'Mapa final'!$AC$32="Mayor"),CONCATENATE("R4C",'Mapa final'!$Q$32),"")</f>
        <v/>
      </c>
      <c r="AF49" s="141" t="str">
        <f aca="false">IF(AND('Mapa final'!$AA$33="Muy Baja",'Mapa final'!$AC$33="Mayor"),CONCATENATE("R4C",'Mapa final'!$Q$33),"")</f>
        <v/>
      </c>
      <c r="AG49" s="142" t="str">
        <f aca="false">IF(AND('Mapa final'!$AA$34="Muy Baja",'Mapa final'!$AC$34="Mayor"),CONCATENATE("R4C",'Mapa final'!$Q$34),"")</f>
        <v/>
      </c>
      <c r="AH49" s="143" t="str">
        <f aca="false">IF(AND('Mapa final'!$AA$29="Muy Baja",'Mapa final'!$AC$29="Catastrófico"),CONCATENATE("R4C",'Mapa final'!$Q$29),"")</f>
        <v/>
      </c>
      <c r="AI49" s="144" t="str">
        <f aca="false">IF(AND('Mapa final'!$AA$30="Muy Baja",'Mapa final'!$AC$30="Catastrófico"),CONCATENATE("R4C",'Mapa final'!$Q$30),"")</f>
        <v/>
      </c>
      <c r="AJ49" s="144" t="str">
        <f aca="false">IF(AND('Mapa final'!$AA$31="Muy Baja",'Mapa final'!$AC$31="Catastrófico"),CONCATENATE("R4C",'Mapa final'!$Q$31),"")</f>
        <v/>
      </c>
      <c r="AK49" s="144" t="str">
        <f aca="false">IF(AND('Mapa final'!$AA$32="Muy Baja",'Mapa final'!$AC$32="Catastrófico"),CONCATENATE("R4C",'Mapa final'!$Q$32),"")</f>
        <v/>
      </c>
      <c r="AL49" s="144" t="str">
        <f aca="false">IF(AND('Mapa final'!$AA$33="Muy Baja",'Mapa final'!$AC$33="Catastrófico"),CONCATENATE("R4C",'Mapa final'!$Q$33),"")</f>
        <v/>
      </c>
      <c r="AM49" s="145" t="str">
        <f aca="false">IF(AND('Mapa final'!$AA$34="Muy Baja",'Mapa final'!$AC$34="Catastrófico"),CONCATENATE("R4C",'Mapa final'!$Q$34),"")</f>
        <v/>
      </c>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customFormat="false" ht="15" hidden="false" customHeight="true" outlineLevel="0" collapsed="false">
      <c r="A50" s="1"/>
      <c r="B50" s="87"/>
      <c r="C50" s="87"/>
      <c r="D50" s="87"/>
      <c r="E50" s="132"/>
      <c r="F50" s="132"/>
      <c r="G50" s="132"/>
      <c r="H50" s="132"/>
      <c r="I50" s="132"/>
      <c r="J50" s="168" t="str">
        <f aca="false">IF(AND('Mapa final'!$AA$35="Muy Baja",'Mapa final'!$AC$35="Leve"),CONCATENATE("R5C",'Mapa final'!$Q$35),"")</f>
        <v/>
      </c>
      <c r="K50" s="169" t="str">
        <f aca="false">IF(AND('Mapa final'!$AA$36="Muy Baja",'Mapa final'!$AC$36="Leve"),CONCATENATE("R5C",'Mapa final'!$Q$36),"")</f>
        <v/>
      </c>
      <c r="L50" s="169" t="str">
        <f aca="false">IF(AND('Mapa final'!$AA$37="Muy Baja",'Mapa final'!$AC$37="Leve"),CONCATENATE("R5C",'Mapa final'!$Q$37),"")</f>
        <v/>
      </c>
      <c r="M50" s="169" t="str">
        <f aca="false">IF(AND('Mapa final'!$AA$38="Muy Baja",'Mapa final'!$AC$38="Leve"),CONCATENATE("R5C",'Mapa final'!$Q$38),"")</f>
        <v/>
      </c>
      <c r="N50" s="169" t="str">
        <f aca="false">IF(AND('Mapa final'!$AA$39="Muy Baja",'Mapa final'!$AC$39="Leve"),CONCATENATE("R5C",'Mapa final'!$Q$39),"")</f>
        <v/>
      </c>
      <c r="O50" s="170" t="str">
        <f aca="false">IF(AND('Mapa final'!$AA$40="Muy Baja",'Mapa final'!$AC$40="Leve"),CONCATENATE("R5C",'Mapa final'!$Q$40),"")</f>
        <v/>
      </c>
      <c r="P50" s="168" t="str">
        <f aca="false">IF(AND('Mapa final'!$AA$35="Muy Baja",'Mapa final'!$AC$35="Menor"),CONCATENATE("R5C",'Mapa final'!$Q$35),"")</f>
        <v/>
      </c>
      <c r="Q50" s="169" t="str">
        <f aca="false">IF(AND('Mapa final'!$AA$36="Muy Baja",'Mapa final'!$AC$36="Menor"),CONCATENATE("R5C",'Mapa final'!$Q$36),"")</f>
        <v/>
      </c>
      <c r="R50" s="169" t="str">
        <f aca="false">IF(AND('Mapa final'!$AA$37="Muy Baja",'Mapa final'!$AC$37="Menor"),CONCATENATE("R5C",'Mapa final'!$Q$37),"")</f>
        <v/>
      </c>
      <c r="S50" s="169" t="str">
        <f aca="false">IF(AND('Mapa final'!$AA$38="Muy Baja",'Mapa final'!$AC$38="Menor"),CONCATENATE("R5C",'Mapa final'!$Q$38),"")</f>
        <v/>
      </c>
      <c r="T50" s="169" t="str">
        <f aca="false">IF(AND('Mapa final'!$AA$39="Muy Baja",'Mapa final'!$AC$39="Menor"),CONCATENATE("R5C",'Mapa final'!$Q$39),"")</f>
        <v/>
      </c>
      <c r="U50" s="170" t="str">
        <f aca="false">IF(AND('Mapa final'!$AA$40="Muy Baja",'Mapa final'!$AC$40="Menor"),CONCATENATE("R5C",'Mapa final'!$Q$40),"")</f>
        <v/>
      </c>
      <c r="V50" s="157" t="str">
        <f aca="false">IF(AND('Mapa final'!$AA$35="Muy Baja",'Mapa final'!$AC$35="Moderado"),CONCATENATE("R5C",'Mapa final'!$Q$35),"")</f>
        <v/>
      </c>
      <c r="W50" s="158" t="str">
        <f aca="false">IF(AND('Mapa final'!$AA$36="Muy Baja",'Mapa final'!$AC$36="Moderado"),CONCATENATE("R5C",'Mapa final'!$Q$36),"")</f>
        <v/>
      </c>
      <c r="X50" s="158" t="str">
        <f aca="false">IF(AND('Mapa final'!$AA$37="Muy Baja",'Mapa final'!$AC$37="Moderado"),CONCATENATE("R5C",'Mapa final'!$Q$37),"")</f>
        <v/>
      </c>
      <c r="Y50" s="158" t="str">
        <f aca="false">IF(AND('Mapa final'!$AA$38="Muy Baja",'Mapa final'!$AC$38="Moderado"),CONCATENATE("R5C",'Mapa final'!$Q$38),"")</f>
        <v/>
      </c>
      <c r="Z50" s="158" t="str">
        <f aca="false">IF(AND('Mapa final'!$AA$39="Muy Baja",'Mapa final'!$AC$39="Moderado"),CONCATENATE("R5C",'Mapa final'!$Q$39),"")</f>
        <v/>
      </c>
      <c r="AA50" s="159" t="str">
        <f aca="false">IF(AND('Mapa final'!$AA$40="Muy Baja",'Mapa final'!$AC$40="Moderado"),CONCATENATE("R5C",'Mapa final'!$Q$40),"")</f>
        <v/>
      </c>
      <c r="AB50" s="140" t="str">
        <f aca="false">IF(AND('Mapa final'!$AA$35="Muy Baja",'Mapa final'!$AC$35="Mayor"),CONCATENATE("R5C",'Mapa final'!$Q$35),"")</f>
        <v/>
      </c>
      <c r="AC50" s="141" t="str">
        <f aca="false">IF(AND('Mapa final'!$AA$36="Muy Baja",'Mapa final'!$AC$36="Mayor"),CONCATENATE("R5C",'Mapa final'!$Q$36),"")</f>
        <v/>
      </c>
      <c r="AD50" s="141" t="str">
        <f aca="false">IF(AND('Mapa final'!$AA$37="Muy Baja",'Mapa final'!$AC$37="Mayor"),CONCATENATE("R5C",'Mapa final'!$Q$37),"")</f>
        <v/>
      </c>
      <c r="AE50" s="141" t="str">
        <f aca="false">IF(AND('Mapa final'!$AA$38="Muy Baja",'Mapa final'!$AC$38="Mayor"),CONCATENATE("R5C",'Mapa final'!$Q$38),"")</f>
        <v/>
      </c>
      <c r="AF50" s="141" t="str">
        <f aca="false">IF(AND('Mapa final'!$AA$39="Muy Baja",'Mapa final'!$AC$39="Mayor"),CONCATENATE("R5C",'Mapa final'!$Q$39),"")</f>
        <v/>
      </c>
      <c r="AG50" s="142" t="str">
        <f aca="false">IF(AND('Mapa final'!$AA$40="Muy Baja",'Mapa final'!$AC$40="Mayor"),CONCATENATE("R5C",'Mapa final'!$Q$40),"")</f>
        <v/>
      </c>
      <c r="AH50" s="143" t="str">
        <f aca="false">IF(AND('Mapa final'!$AA$35="Muy Baja",'Mapa final'!$AC$35="Catastrófico"),CONCATENATE("R5C",'Mapa final'!$Q$35),"")</f>
        <v/>
      </c>
      <c r="AI50" s="144" t="str">
        <f aca="false">IF(AND('Mapa final'!$AA$36="Muy Baja",'Mapa final'!$AC$36="Catastrófico"),CONCATENATE("R5C",'Mapa final'!$Q$36),"")</f>
        <v/>
      </c>
      <c r="AJ50" s="144" t="str">
        <f aca="false">IF(AND('Mapa final'!$AA$37="Muy Baja",'Mapa final'!$AC$37="Catastrófico"),CONCATENATE("R5C",'Mapa final'!$Q$37),"")</f>
        <v/>
      </c>
      <c r="AK50" s="144" t="str">
        <f aca="false">IF(AND('Mapa final'!$AA$38="Muy Baja",'Mapa final'!$AC$38="Catastrófico"),CONCATENATE("R5C",'Mapa final'!$Q$38),"")</f>
        <v/>
      </c>
      <c r="AL50" s="144" t="str">
        <f aca="false">IF(AND('Mapa final'!$AA$39="Muy Baja",'Mapa final'!$AC$39="Catastrófico"),CONCATENATE("R5C",'Mapa final'!$Q$39),"")</f>
        <v/>
      </c>
      <c r="AM50" s="145" t="str">
        <f aca="false">IF(AND('Mapa final'!$AA$40="Muy Baja",'Mapa final'!$AC$40="Catastrófico"),CONCATENATE("R5C",'Mapa final'!$Q$40),"")</f>
        <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customFormat="false" ht="15" hidden="false" customHeight="true" outlineLevel="0" collapsed="false">
      <c r="A51" s="1"/>
      <c r="B51" s="87"/>
      <c r="C51" s="87"/>
      <c r="D51" s="87"/>
      <c r="E51" s="132"/>
      <c r="F51" s="132"/>
      <c r="G51" s="132"/>
      <c r="H51" s="132"/>
      <c r="I51" s="132"/>
      <c r="J51" s="168" t="str">
        <f aca="false">IF(AND('Mapa final'!$AA$41="Muy Baja",'Mapa final'!$AC$41="Leve"),CONCATENATE("R6C",'Mapa final'!$Q$41),"")</f>
        <v/>
      </c>
      <c r="K51" s="169" t="str">
        <f aca="false">IF(AND('Mapa final'!$AA$42="Muy Baja",'Mapa final'!$AC$42="Leve"),CONCATENATE("R6C",'Mapa final'!$Q$42),"")</f>
        <v/>
      </c>
      <c r="L51" s="169" t="str">
        <f aca="false">IF(AND('Mapa final'!$AA$43="Muy Baja",'Mapa final'!$AC$43="Leve"),CONCATENATE("R6C",'Mapa final'!$Q$43),"")</f>
        <v/>
      </c>
      <c r="M51" s="169" t="str">
        <f aca="false">IF(AND('Mapa final'!$AA$44="Muy Baja",'Mapa final'!$AC$44="Leve"),CONCATENATE("R6C",'Mapa final'!$Q$44),"")</f>
        <v/>
      </c>
      <c r="N51" s="169" t="str">
        <f aca="false">IF(AND('Mapa final'!$AA$45="Muy Baja",'Mapa final'!$AC$45="Leve"),CONCATENATE("R6C",'Mapa final'!$Q$45),"")</f>
        <v/>
      </c>
      <c r="O51" s="170" t="str">
        <f aca="false">IF(AND('Mapa final'!$AA$46="Muy Baja",'Mapa final'!$AC$46="Leve"),CONCATENATE("R6C",'Mapa final'!$Q$46),"")</f>
        <v/>
      </c>
      <c r="P51" s="168" t="str">
        <f aca="false">IF(AND('Mapa final'!$AA$41="Muy Baja",'Mapa final'!$AC$41="Menor"),CONCATENATE("R6C",'Mapa final'!$Q$41),"")</f>
        <v/>
      </c>
      <c r="Q51" s="169" t="str">
        <f aca="false">IF(AND('Mapa final'!$AA$42="Muy Baja",'Mapa final'!$AC$42="Menor"),CONCATENATE("R6C",'Mapa final'!$Q$42),"")</f>
        <v/>
      </c>
      <c r="R51" s="169" t="str">
        <f aca="false">IF(AND('Mapa final'!$AA$43="Muy Baja",'Mapa final'!$AC$43="Menor"),CONCATENATE("R6C",'Mapa final'!$Q$43),"")</f>
        <v/>
      </c>
      <c r="S51" s="169" t="str">
        <f aca="false">IF(AND('Mapa final'!$AA$44="Muy Baja",'Mapa final'!$AC$44="Menor"),CONCATENATE("R6C",'Mapa final'!$Q$44),"")</f>
        <v/>
      </c>
      <c r="T51" s="169" t="str">
        <f aca="false">IF(AND('Mapa final'!$AA$45="Muy Baja",'Mapa final'!$AC$45="Menor"),CONCATENATE("R6C",'Mapa final'!$Q$45),"")</f>
        <v/>
      </c>
      <c r="U51" s="170" t="str">
        <f aca="false">IF(AND('Mapa final'!$AA$46="Muy Baja",'Mapa final'!$AC$46="Menor"),CONCATENATE("R6C",'Mapa final'!$Q$46),"")</f>
        <v/>
      </c>
      <c r="V51" s="157" t="str">
        <f aca="false">IF(AND('Mapa final'!$AA$41="Muy Baja",'Mapa final'!$AC$41="Moderado"),CONCATENATE("R6C",'Mapa final'!$Q$41),"")</f>
        <v/>
      </c>
      <c r="W51" s="158" t="str">
        <f aca="false">IF(AND('Mapa final'!$AA$42="Muy Baja",'Mapa final'!$AC$42="Moderado"),CONCATENATE("R6C",'Mapa final'!$Q$42),"")</f>
        <v/>
      </c>
      <c r="X51" s="158" t="str">
        <f aca="false">IF(AND('Mapa final'!$AA$43="Muy Baja",'Mapa final'!$AC$43="Moderado"),CONCATENATE("R6C",'Mapa final'!$Q$43),"")</f>
        <v/>
      </c>
      <c r="Y51" s="158" t="str">
        <f aca="false">IF(AND('Mapa final'!$AA$44="Muy Baja",'Mapa final'!$AC$44="Moderado"),CONCATENATE("R6C",'Mapa final'!$Q$44),"")</f>
        <v/>
      </c>
      <c r="Z51" s="158" t="str">
        <f aca="false">IF(AND('Mapa final'!$AA$45="Muy Baja",'Mapa final'!$AC$45="Moderado"),CONCATENATE("R6C",'Mapa final'!$Q$45),"")</f>
        <v/>
      </c>
      <c r="AA51" s="159" t="str">
        <f aca="false">IF(AND('Mapa final'!$AA$46="Muy Baja",'Mapa final'!$AC$46="Moderado"),CONCATENATE("R6C",'Mapa final'!$Q$46),"")</f>
        <v/>
      </c>
      <c r="AB51" s="140" t="str">
        <f aca="false">IF(AND('Mapa final'!$AA$41="Muy Baja",'Mapa final'!$AC$41="Mayor"),CONCATENATE("R6C",'Mapa final'!$Q$41),"")</f>
        <v/>
      </c>
      <c r="AC51" s="141" t="str">
        <f aca="false">IF(AND('Mapa final'!$AA$42="Muy Baja",'Mapa final'!$AC$42="Mayor"),CONCATENATE("R6C",'Mapa final'!$Q$42),"")</f>
        <v/>
      </c>
      <c r="AD51" s="141" t="str">
        <f aca="false">IF(AND('Mapa final'!$AA$43="Muy Baja",'Mapa final'!$AC$43="Mayor"),CONCATENATE("R6C",'Mapa final'!$Q$43),"")</f>
        <v/>
      </c>
      <c r="AE51" s="141" t="str">
        <f aca="false">IF(AND('Mapa final'!$AA$44="Muy Baja",'Mapa final'!$AC$44="Mayor"),CONCATENATE("R6C",'Mapa final'!$Q$44),"")</f>
        <v/>
      </c>
      <c r="AF51" s="141" t="str">
        <f aca="false">IF(AND('Mapa final'!$AA$45="Muy Baja",'Mapa final'!$AC$45="Mayor"),CONCATENATE("R6C",'Mapa final'!$Q$45),"")</f>
        <v/>
      </c>
      <c r="AG51" s="142" t="str">
        <f aca="false">IF(AND('Mapa final'!$AA$46="Muy Baja",'Mapa final'!$AC$46="Mayor"),CONCATENATE("R6C",'Mapa final'!$Q$46),"")</f>
        <v/>
      </c>
      <c r="AH51" s="143" t="str">
        <f aca="false">IF(AND('Mapa final'!$AA$41="Muy Baja",'Mapa final'!$AC$41="Catastrófico"),CONCATENATE("R6C",'Mapa final'!$Q$41),"")</f>
        <v/>
      </c>
      <c r="AI51" s="144" t="str">
        <f aca="false">IF(AND('Mapa final'!$AA$42="Muy Baja",'Mapa final'!$AC$42="Catastrófico"),CONCATENATE("R6C",'Mapa final'!$Q$42),"")</f>
        <v/>
      </c>
      <c r="AJ51" s="144" t="str">
        <f aca="false">IF(AND('Mapa final'!$AA$43="Muy Baja",'Mapa final'!$AC$43="Catastrófico"),CONCATENATE("R6C",'Mapa final'!$Q$43),"")</f>
        <v/>
      </c>
      <c r="AK51" s="144" t="str">
        <f aca="false">IF(AND('Mapa final'!$AA$44="Muy Baja",'Mapa final'!$AC$44="Catastrófico"),CONCATENATE("R6C",'Mapa final'!$Q$44),"")</f>
        <v/>
      </c>
      <c r="AL51" s="144" t="str">
        <f aca="false">IF(AND('Mapa final'!$AA$45="Muy Baja",'Mapa final'!$AC$45="Catastrófico"),CONCATENATE("R6C",'Mapa final'!$Q$45),"")</f>
        <v/>
      </c>
      <c r="AM51" s="145" t="str">
        <f aca="false">IF(AND('Mapa final'!$AA$46="Muy Baja",'Mapa final'!$AC$46="Catastrófico"),CONCATENATE("R6C",'Mapa final'!$Q$46),"")</f>
        <v/>
      </c>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customFormat="false" ht="15" hidden="false" customHeight="true" outlineLevel="0" collapsed="false">
      <c r="A52" s="1"/>
      <c r="B52" s="87"/>
      <c r="C52" s="87"/>
      <c r="D52" s="87"/>
      <c r="E52" s="132"/>
      <c r="F52" s="132"/>
      <c r="G52" s="132"/>
      <c r="H52" s="132"/>
      <c r="I52" s="132"/>
      <c r="J52" s="168" t="str">
        <f aca="false">IF(AND('Mapa final'!$AA$47="Muy Baja",'Mapa final'!$AC$47="Leve"),CONCATENATE("R7C",'Mapa final'!$Q$47),"")</f>
        <v/>
      </c>
      <c r="K52" s="169" t="str">
        <f aca="false">IF(AND('Mapa final'!$AA$48="Muy Baja",'Mapa final'!$AC$48="Leve"),CONCATENATE("R7C",'Mapa final'!$Q$48),"")</f>
        <v/>
      </c>
      <c r="L52" s="169" t="str">
        <f aca="false">IF(AND('Mapa final'!$AA$49="Muy Baja",'Mapa final'!$AC$49="Leve"),CONCATENATE("R7C",'Mapa final'!$Q$49),"")</f>
        <v/>
      </c>
      <c r="M52" s="169" t="str">
        <f aca="false">IF(AND('Mapa final'!$AA$50="Muy Baja",'Mapa final'!$AC$50="Leve"),CONCATENATE("R7C",'Mapa final'!$Q$50),"")</f>
        <v/>
      </c>
      <c r="N52" s="169" t="str">
        <f aca="false">IF(AND('Mapa final'!$AA$51="Muy Baja",'Mapa final'!$AC$51="Leve"),CONCATENATE("R7C",'Mapa final'!$Q$51),"")</f>
        <v/>
      </c>
      <c r="O52" s="170" t="str">
        <f aca="false">IF(AND('Mapa final'!$AA$52="Muy Baja",'Mapa final'!$AC$52="Leve"),CONCATENATE("R7C",'Mapa final'!$Q$52),"")</f>
        <v/>
      </c>
      <c r="P52" s="168" t="str">
        <f aca="false">IF(AND('Mapa final'!$AA$47="Muy Baja",'Mapa final'!$AC$47="Menor"),CONCATENATE("R7C",'Mapa final'!$Q$47),"")</f>
        <v/>
      </c>
      <c r="Q52" s="169" t="str">
        <f aca="false">IF(AND('Mapa final'!$AA$48="Muy Baja",'Mapa final'!$AC$48="Menor"),CONCATENATE("R7C",'Mapa final'!$Q$48),"")</f>
        <v/>
      </c>
      <c r="R52" s="169" t="str">
        <f aca="false">IF(AND('Mapa final'!$AA$49="Muy Baja",'Mapa final'!$AC$49="Menor"),CONCATENATE("R7C",'Mapa final'!$Q$49),"")</f>
        <v/>
      </c>
      <c r="S52" s="169" t="str">
        <f aca="false">IF(AND('Mapa final'!$AA$50="Muy Baja",'Mapa final'!$AC$50="Menor"),CONCATENATE("R7C",'Mapa final'!$Q$50),"")</f>
        <v/>
      </c>
      <c r="T52" s="169" t="str">
        <f aca="false">IF(AND('Mapa final'!$AA$51="Muy Baja",'Mapa final'!$AC$51="Menor"),CONCATENATE("R7C",'Mapa final'!$Q$51),"")</f>
        <v/>
      </c>
      <c r="U52" s="170" t="str">
        <f aca="false">IF(AND('Mapa final'!$AA$52="Muy Baja",'Mapa final'!$AC$52="Menor"),CONCATENATE("R7C",'Mapa final'!$Q$52),"")</f>
        <v/>
      </c>
      <c r="V52" s="157" t="str">
        <f aca="false">IF(AND('Mapa final'!$AA$47="Muy Baja",'Mapa final'!$AC$47="Moderado"),CONCATENATE("R7C",'Mapa final'!$Q$47),"")</f>
        <v/>
      </c>
      <c r="W52" s="158" t="str">
        <f aca="false">IF(AND('Mapa final'!$AA$48="Muy Baja",'Mapa final'!$AC$48="Moderado"),CONCATENATE("R7C",'Mapa final'!$Q$48),"")</f>
        <v/>
      </c>
      <c r="X52" s="158" t="str">
        <f aca="false">IF(AND('Mapa final'!$AA$49="Muy Baja",'Mapa final'!$AC$49="Moderado"),CONCATENATE("R7C",'Mapa final'!$Q$49),"")</f>
        <v/>
      </c>
      <c r="Y52" s="158" t="str">
        <f aca="false">IF(AND('Mapa final'!$AA$50="Muy Baja",'Mapa final'!$AC$50="Moderado"),CONCATENATE("R7C",'Mapa final'!$Q$50),"")</f>
        <v/>
      </c>
      <c r="Z52" s="158" t="str">
        <f aca="false">IF(AND('Mapa final'!$AA$51="Muy Baja",'Mapa final'!$AC$51="Moderado"),CONCATENATE("R7C",'Mapa final'!$Q$51),"")</f>
        <v/>
      </c>
      <c r="AA52" s="159" t="str">
        <f aca="false">IF(AND('Mapa final'!$AA$52="Muy Baja",'Mapa final'!$AC$52="Moderado"),CONCATENATE("R7C",'Mapa final'!$Q$52),"")</f>
        <v/>
      </c>
      <c r="AB52" s="140" t="str">
        <f aca="false">IF(AND('Mapa final'!$AA$47="Muy Baja",'Mapa final'!$AC$47="Mayor"),CONCATENATE("R7C",'Mapa final'!$Q$47),"")</f>
        <v/>
      </c>
      <c r="AC52" s="141" t="str">
        <f aca="false">IF(AND('Mapa final'!$AA$48="Muy Baja",'Mapa final'!$AC$48="Mayor"),CONCATENATE("R7C",'Mapa final'!$Q$48),"")</f>
        <v/>
      </c>
      <c r="AD52" s="141" t="str">
        <f aca="false">IF(AND('Mapa final'!$AA$49="Muy Baja",'Mapa final'!$AC$49="Mayor"),CONCATENATE("R7C",'Mapa final'!$Q$49),"")</f>
        <v/>
      </c>
      <c r="AE52" s="141" t="str">
        <f aca="false">IF(AND('Mapa final'!$AA$50="Muy Baja",'Mapa final'!$AC$50="Mayor"),CONCATENATE("R7C",'Mapa final'!$Q$50),"")</f>
        <v/>
      </c>
      <c r="AF52" s="141" t="str">
        <f aca="false">IF(AND('Mapa final'!$AA$51="Muy Baja",'Mapa final'!$AC$51="Mayor"),CONCATENATE("R7C",'Mapa final'!$Q$51),"")</f>
        <v/>
      </c>
      <c r="AG52" s="142" t="str">
        <f aca="false">IF(AND('Mapa final'!$AA$52="Muy Baja",'Mapa final'!$AC$52="Mayor"),CONCATENATE("R7C",'Mapa final'!$Q$52),"")</f>
        <v/>
      </c>
      <c r="AH52" s="143" t="str">
        <f aca="false">IF(AND('Mapa final'!$AA$47="Muy Baja",'Mapa final'!$AC$47="Catastrófico"),CONCATENATE("R7C",'Mapa final'!$Q$47),"")</f>
        <v/>
      </c>
      <c r="AI52" s="144" t="str">
        <f aca="false">IF(AND('Mapa final'!$AA$48="Muy Baja",'Mapa final'!$AC$48="Catastrófico"),CONCATENATE("R7C",'Mapa final'!$Q$48),"")</f>
        <v/>
      </c>
      <c r="AJ52" s="144" t="str">
        <f aca="false">IF(AND('Mapa final'!$AA$49="Muy Baja",'Mapa final'!$AC$49="Catastrófico"),CONCATENATE("R7C",'Mapa final'!$Q$49),"")</f>
        <v/>
      </c>
      <c r="AK52" s="144" t="str">
        <f aca="false">IF(AND('Mapa final'!$AA$50="Muy Baja",'Mapa final'!$AC$50="Catastrófico"),CONCATENATE("R7C",'Mapa final'!$Q$50),"")</f>
        <v/>
      </c>
      <c r="AL52" s="144" t="str">
        <f aca="false">IF(AND('Mapa final'!$AA$51="Muy Baja",'Mapa final'!$AC$51="Catastrófico"),CONCATENATE("R7C",'Mapa final'!$Q$51),"")</f>
        <v/>
      </c>
      <c r="AM52" s="145" t="str">
        <f aca="false">IF(AND('Mapa final'!$AA$52="Muy Baja",'Mapa final'!$AC$52="Catastrófico"),CONCATENATE("R7C",'Mapa final'!$Q$52),"")</f>
        <v/>
      </c>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customFormat="false" ht="15" hidden="false" customHeight="true" outlineLevel="0" collapsed="false">
      <c r="A53" s="1"/>
      <c r="B53" s="87"/>
      <c r="C53" s="87"/>
      <c r="D53" s="87"/>
      <c r="E53" s="132"/>
      <c r="F53" s="132"/>
      <c r="G53" s="132"/>
      <c r="H53" s="132"/>
      <c r="I53" s="132"/>
      <c r="J53" s="168" t="str">
        <f aca="false">IF(AND('Mapa final'!$AA$53="Muy Baja",'Mapa final'!$AC$53="Leve"),CONCATENATE("R8C",'Mapa final'!$Q$53),"")</f>
        <v/>
      </c>
      <c r="K53" s="169" t="str">
        <f aca="false">IF(AND('Mapa final'!$AA$54="Muy Baja",'Mapa final'!$AC$54="Leve"),CONCATENATE("R8C",'Mapa final'!$Q$54),"")</f>
        <v/>
      </c>
      <c r="L53" s="169" t="str">
        <f aca="false">IF(AND('Mapa final'!$AA$55="Muy Baja",'Mapa final'!$AC$55="Leve"),CONCATENATE("R8C",'Mapa final'!$Q$55),"")</f>
        <v/>
      </c>
      <c r="M53" s="169" t="str">
        <f aca="false">IF(AND('Mapa final'!$AA$56="Muy Baja",'Mapa final'!$AC$56="Leve"),CONCATENATE("R8C",'Mapa final'!$Q$56),"")</f>
        <v/>
      </c>
      <c r="N53" s="169" t="str">
        <f aca="false">IF(AND('Mapa final'!$AA$57="Muy Baja",'Mapa final'!$AC$57="Leve"),CONCATENATE("R8C",'Mapa final'!$Q$57),"")</f>
        <v/>
      </c>
      <c r="O53" s="170" t="str">
        <f aca="false">IF(AND('Mapa final'!$AA$58="Muy Baja",'Mapa final'!$AC$58="Leve"),CONCATENATE("R8C",'Mapa final'!$Q$58),"")</f>
        <v/>
      </c>
      <c r="P53" s="168" t="str">
        <f aca="false">IF(AND('Mapa final'!$AA$53="Muy Baja",'Mapa final'!$AC$53="Menor"),CONCATENATE("R8C",'Mapa final'!$Q$53),"")</f>
        <v/>
      </c>
      <c r="Q53" s="169" t="str">
        <f aca="false">IF(AND('Mapa final'!$AA$54="Muy Baja",'Mapa final'!$AC$54="Menor"),CONCATENATE("R8C",'Mapa final'!$Q$54),"")</f>
        <v/>
      </c>
      <c r="R53" s="169" t="str">
        <f aca="false">IF(AND('Mapa final'!$AA$55="Muy Baja",'Mapa final'!$AC$55="Menor"),CONCATENATE("R8C",'Mapa final'!$Q$55),"")</f>
        <v/>
      </c>
      <c r="S53" s="169" t="str">
        <f aca="false">IF(AND('Mapa final'!$AA$56="Muy Baja",'Mapa final'!$AC$56="Menor"),CONCATENATE("R8C",'Mapa final'!$Q$56),"")</f>
        <v/>
      </c>
      <c r="T53" s="169" t="str">
        <f aca="false">IF(AND('Mapa final'!$AA$57="Muy Baja",'Mapa final'!$AC$57="Menor"),CONCATENATE("R8C",'Mapa final'!$Q$57),"")</f>
        <v/>
      </c>
      <c r="U53" s="170" t="str">
        <f aca="false">IF(AND('Mapa final'!$AA$58="Muy Baja",'Mapa final'!$AC$58="Menor"),CONCATENATE("R8C",'Mapa final'!$Q$58),"")</f>
        <v/>
      </c>
      <c r="V53" s="157" t="str">
        <f aca="false">IF(AND('Mapa final'!$AA$53="Muy Baja",'Mapa final'!$AC$53="Moderado"),CONCATENATE("R8C",'Mapa final'!$Q$53),"")</f>
        <v/>
      </c>
      <c r="W53" s="158" t="str">
        <f aca="false">IF(AND('Mapa final'!$AA$54="Muy Baja",'Mapa final'!$AC$54="Moderado"),CONCATENATE("R8C",'Mapa final'!$Q$54),"")</f>
        <v/>
      </c>
      <c r="X53" s="158" t="str">
        <f aca="false">IF(AND('Mapa final'!$AA$55="Muy Baja",'Mapa final'!$AC$55="Moderado"),CONCATENATE("R8C",'Mapa final'!$Q$55),"")</f>
        <v/>
      </c>
      <c r="Y53" s="158" t="str">
        <f aca="false">IF(AND('Mapa final'!$AA$56="Muy Baja",'Mapa final'!$AC$56="Moderado"),CONCATENATE("R8C",'Mapa final'!$Q$56),"")</f>
        <v/>
      </c>
      <c r="Z53" s="158" t="str">
        <f aca="false">IF(AND('Mapa final'!$AA$57="Muy Baja",'Mapa final'!$AC$57="Moderado"),CONCATENATE("R8C",'Mapa final'!$Q$57),"")</f>
        <v/>
      </c>
      <c r="AA53" s="159" t="str">
        <f aca="false">IF(AND('Mapa final'!$AA$58="Muy Baja",'Mapa final'!$AC$58="Moderado"),CONCATENATE("R8C",'Mapa final'!$Q$58),"")</f>
        <v/>
      </c>
      <c r="AB53" s="140" t="str">
        <f aca="false">IF(AND('Mapa final'!$AA$53="Muy Baja",'Mapa final'!$AC$53="Mayor"),CONCATENATE("R8C",'Mapa final'!$Q$53),"")</f>
        <v/>
      </c>
      <c r="AC53" s="141" t="str">
        <f aca="false">IF(AND('Mapa final'!$AA$54="Muy Baja",'Mapa final'!$AC$54="Mayor"),CONCATENATE("R8C",'Mapa final'!$Q$54),"")</f>
        <v/>
      </c>
      <c r="AD53" s="141" t="str">
        <f aca="false">IF(AND('Mapa final'!$AA$55="Muy Baja",'Mapa final'!$AC$55="Mayor"),CONCATENATE("R8C",'Mapa final'!$Q$55),"")</f>
        <v/>
      </c>
      <c r="AE53" s="141" t="str">
        <f aca="false">IF(AND('Mapa final'!$AA$56="Muy Baja",'Mapa final'!$AC$56="Mayor"),CONCATENATE("R8C",'Mapa final'!$Q$56),"")</f>
        <v/>
      </c>
      <c r="AF53" s="141" t="str">
        <f aca="false">IF(AND('Mapa final'!$AA$57="Muy Baja",'Mapa final'!$AC$57="Mayor"),CONCATENATE("R8C",'Mapa final'!$Q$57),"")</f>
        <v/>
      </c>
      <c r="AG53" s="142" t="str">
        <f aca="false">IF(AND('Mapa final'!$AA$58="Muy Baja",'Mapa final'!$AC$58="Mayor"),CONCATENATE("R8C",'Mapa final'!$Q$58),"")</f>
        <v/>
      </c>
      <c r="AH53" s="143" t="str">
        <f aca="false">IF(AND('Mapa final'!$AA$53="Muy Baja",'Mapa final'!$AC$53="Catastrófico"),CONCATENATE("R8C",'Mapa final'!$Q$53),"")</f>
        <v/>
      </c>
      <c r="AI53" s="144" t="str">
        <f aca="false">IF(AND('Mapa final'!$AA$54="Muy Baja",'Mapa final'!$AC$54="Catastrófico"),CONCATENATE("R8C",'Mapa final'!$Q$54),"")</f>
        <v/>
      </c>
      <c r="AJ53" s="144" t="str">
        <f aca="false">IF(AND('Mapa final'!$AA$55="Muy Baja",'Mapa final'!$AC$55="Catastrófico"),CONCATENATE("R8C",'Mapa final'!$Q$55),"")</f>
        <v/>
      </c>
      <c r="AK53" s="144" t="str">
        <f aca="false">IF(AND('Mapa final'!$AA$56="Muy Baja",'Mapa final'!$AC$56="Catastrófico"),CONCATENATE("R8C",'Mapa final'!$Q$56),"")</f>
        <v/>
      </c>
      <c r="AL53" s="144" t="str">
        <f aca="false">IF(AND('Mapa final'!$AA$57="Muy Baja",'Mapa final'!$AC$57="Catastrófico"),CONCATENATE("R8C",'Mapa final'!$Q$57),"")</f>
        <v/>
      </c>
      <c r="AM53" s="145" t="str">
        <f aca="false">IF(AND('Mapa final'!$AA$58="Muy Baja",'Mapa final'!$AC$58="Catastrófico"),CONCATENATE("R8C",'Mapa final'!$Q$58),"")</f>
        <v/>
      </c>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customFormat="false" ht="15" hidden="false" customHeight="true" outlineLevel="0" collapsed="false">
      <c r="A54" s="1"/>
      <c r="B54" s="87"/>
      <c r="C54" s="87"/>
      <c r="D54" s="87"/>
      <c r="E54" s="132"/>
      <c r="F54" s="132"/>
      <c r="G54" s="132"/>
      <c r="H54" s="132"/>
      <c r="I54" s="132"/>
      <c r="J54" s="168" t="str">
        <f aca="false">IF(AND('Mapa final'!$AA$59="Muy Baja",'Mapa final'!$AC$59="Leve"),CONCATENATE("R9C",'Mapa final'!$Q$59),"")</f>
        <v/>
      </c>
      <c r="K54" s="169" t="str">
        <f aca="false">IF(AND('Mapa final'!$AA$60="Muy Baja",'Mapa final'!$AC$60="Leve"),CONCATENATE("R9C",'Mapa final'!$Q$60),"")</f>
        <v/>
      </c>
      <c r="L54" s="169" t="str">
        <f aca="false">IF(AND('Mapa final'!$AA$61="Muy Baja",'Mapa final'!$AC$61="Leve"),CONCATENATE("R9C",'Mapa final'!$Q$61),"")</f>
        <v/>
      </c>
      <c r="M54" s="169" t="str">
        <f aca="false">IF(AND('Mapa final'!$AA$62="Muy Baja",'Mapa final'!$AC$62="Leve"),CONCATENATE("R9C",'Mapa final'!$Q$62),"")</f>
        <v/>
      </c>
      <c r="N54" s="169" t="str">
        <f aca="false">IF(AND('Mapa final'!$AA$63="Muy Baja",'Mapa final'!$AC$63="Leve"),CONCATENATE("R9C",'Mapa final'!$Q$63),"")</f>
        <v/>
      </c>
      <c r="O54" s="170" t="str">
        <f aca="false">IF(AND('Mapa final'!$AA$64="Muy Baja",'Mapa final'!$AC$64="Leve"),CONCATENATE("R9C",'Mapa final'!$Q$64),"")</f>
        <v/>
      </c>
      <c r="P54" s="168" t="str">
        <f aca="false">IF(AND('Mapa final'!$AA$59="Muy Baja",'Mapa final'!$AC$59="Menor"),CONCATENATE("R9C",'Mapa final'!$Q$59),"")</f>
        <v/>
      </c>
      <c r="Q54" s="169" t="str">
        <f aca="false">IF(AND('Mapa final'!$AA$60="Muy Baja",'Mapa final'!$AC$60="Menor"),CONCATENATE("R9C",'Mapa final'!$Q$60),"")</f>
        <v/>
      </c>
      <c r="R54" s="169" t="str">
        <f aca="false">IF(AND('Mapa final'!$AA$61="Muy Baja",'Mapa final'!$AC$61="Menor"),CONCATENATE("R9C",'Mapa final'!$Q$61),"")</f>
        <v/>
      </c>
      <c r="S54" s="169" t="str">
        <f aca="false">IF(AND('Mapa final'!$AA$62="Muy Baja",'Mapa final'!$AC$62="Menor"),CONCATENATE("R9C",'Mapa final'!$Q$62),"")</f>
        <v/>
      </c>
      <c r="T54" s="169" t="str">
        <f aca="false">IF(AND('Mapa final'!$AA$63="Muy Baja",'Mapa final'!$AC$63="Menor"),CONCATENATE("R9C",'Mapa final'!$Q$63),"")</f>
        <v/>
      </c>
      <c r="U54" s="170" t="str">
        <f aca="false">IF(AND('Mapa final'!$AA$64="Muy Baja",'Mapa final'!$AC$64="Menor"),CONCATENATE("R9C",'Mapa final'!$Q$64),"")</f>
        <v/>
      </c>
      <c r="V54" s="157" t="str">
        <f aca="false">IF(AND('Mapa final'!$AA$59="Muy Baja",'Mapa final'!$AC$59="Moderado"),CONCATENATE("R9C",'Mapa final'!$Q$59),"")</f>
        <v/>
      </c>
      <c r="W54" s="158" t="str">
        <f aca="false">IF(AND('Mapa final'!$AA$60="Muy Baja",'Mapa final'!$AC$60="Moderado"),CONCATENATE("R9C",'Mapa final'!$Q$60),"")</f>
        <v/>
      </c>
      <c r="X54" s="158" t="str">
        <f aca="false">IF(AND('Mapa final'!$AA$61="Muy Baja",'Mapa final'!$AC$61="Moderado"),CONCATENATE("R9C",'Mapa final'!$Q$61),"")</f>
        <v/>
      </c>
      <c r="Y54" s="158" t="str">
        <f aca="false">IF(AND('Mapa final'!$AA$62="Muy Baja",'Mapa final'!$AC$62="Moderado"),CONCATENATE("R9C",'Mapa final'!$Q$62),"")</f>
        <v/>
      </c>
      <c r="Z54" s="158" t="str">
        <f aca="false">IF(AND('Mapa final'!$AA$63="Muy Baja",'Mapa final'!$AC$63="Moderado"),CONCATENATE("R9C",'Mapa final'!$Q$63),"")</f>
        <v/>
      </c>
      <c r="AA54" s="159" t="str">
        <f aca="false">IF(AND('Mapa final'!$AA$64="Muy Baja",'Mapa final'!$AC$64="Moderado"),CONCATENATE("R9C",'Mapa final'!$Q$64),"")</f>
        <v/>
      </c>
      <c r="AB54" s="140" t="str">
        <f aca="false">IF(AND('Mapa final'!$AA$59="Muy Baja",'Mapa final'!$AC$59="Mayor"),CONCATENATE("R9C",'Mapa final'!$Q$59),"")</f>
        <v/>
      </c>
      <c r="AC54" s="141" t="str">
        <f aca="false">IF(AND('Mapa final'!$AA$60="Muy Baja",'Mapa final'!$AC$60="Mayor"),CONCATENATE("R9C",'Mapa final'!$Q$60),"")</f>
        <v/>
      </c>
      <c r="AD54" s="141" t="str">
        <f aca="false">IF(AND('Mapa final'!$AA$61="Muy Baja",'Mapa final'!$AC$61="Mayor"),CONCATENATE("R9C",'Mapa final'!$Q$61),"")</f>
        <v/>
      </c>
      <c r="AE54" s="141" t="str">
        <f aca="false">IF(AND('Mapa final'!$AA$62="Muy Baja",'Mapa final'!$AC$62="Mayor"),CONCATENATE("R9C",'Mapa final'!$Q$62),"")</f>
        <v/>
      </c>
      <c r="AF54" s="141" t="str">
        <f aca="false">IF(AND('Mapa final'!$AA$63="Muy Baja",'Mapa final'!$AC$63="Mayor"),CONCATENATE("R9C",'Mapa final'!$Q$63),"")</f>
        <v/>
      </c>
      <c r="AG54" s="142" t="str">
        <f aca="false">IF(AND('Mapa final'!$AA$64="Muy Baja",'Mapa final'!$AC$64="Mayor"),CONCATENATE("R9C",'Mapa final'!$Q$64),"")</f>
        <v/>
      </c>
      <c r="AH54" s="143" t="str">
        <f aca="false">IF(AND('Mapa final'!$AA$59="Muy Baja",'Mapa final'!$AC$59="Catastrófico"),CONCATENATE("R9C",'Mapa final'!$Q$59),"")</f>
        <v/>
      </c>
      <c r="AI54" s="144" t="str">
        <f aca="false">IF(AND('Mapa final'!$AA$60="Muy Baja",'Mapa final'!$AC$60="Catastrófico"),CONCATENATE("R9C",'Mapa final'!$Q$60),"")</f>
        <v/>
      </c>
      <c r="AJ54" s="144" t="str">
        <f aca="false">IF(AND('Mapa final'!$AA$61="Muy Baja",'Mapa final'!$AC$61="Catastrófico"),CONCATENATE("R9C",'Mapa final'!$Q$61),"")</f>
        <v/>
      </c>
      <c r="AK54" s="144" t="str">
        <f aca="false">IF(AND('Mapa final'!$AA$62="Muy Baja",'Mapa final'!$AC$62="Catastrófico"),CONCATENATE("R9C",'Mapa final'!$Q$62),"")</f>
        <v/>
      </c>
      <c r="AL54" s="144" t="str">
        <f aca="false">IF(AND('Mapa final'!$AA$63="Muy Baja",'Mapa final'!$AC$63="Catastrófico"),CONCATENATE("R9C",'Mapa final'!$Q$63),"")</f>
        <v/>
      </c>
      <c r="AM54" s="145" t="str">
        <f aca="false">IF(AND('Mapa final'!$AA$64="Muy Baja",'Mapa final'!$AC$64="Catastrófico"),CONCATENATE("R9C",'Mapa final'!$Q$64),"")</f>
        <v/>
      </c>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customFormat="false" ht="15.75" hidden="false" customHeight="true" outlineLevel="0" collapsed="false">
      <c r="A55" s="1"/>
      <c r="B55" s="87"/>
      <c r="C55" s="87"/>
      <c r="D55" s="87"/>
      <c r="E55" s="132"/>
      <c r="F55" s="132"/>
      <c r="G55" s="132"/>
      <c r="H55" s="132"/>
      <c r="I55" s="132"/>
      <c r="J55" s="171" t="str">
        <f aca="false">IF(AND('Mapa final'!$AA$65="Muy Baja",'Mapa final'!$AC$65="Leve"),CONCATENATE("R10C",'Mapa final'!$Q$65),"")</f>
        <v/>
      </c>
      <c r="K55" s="172" t="str">
        <f aca="false">IF(AND('Mapa final'!$AA$66="Muy Baja",'Mapa final'!$AC$66="Leve"),CONCATENATE("R10C",'Mapa final'!$Q$66),"")</f>
        <v/>
      </c>
      <c r="L55" s="172" t="str">
        <f aca="false">IF(AND('Mapa final'!$AA$67="Muy Baja",'Mapa final'!$AC$67="Leve"),CONCATENATE("R10C",'Mapa final'!$Q$67),"")</f>
        <v/>
      </c>
      <c r="M55" s="172" t="str">
        <f aca="false">IF(AND('Mapa final'!$AA$68="Muy Baja",'Mapa final'!$AC$68="Leve"),CONCATENATE("R10C",'Mapa final'!$Q$68),"")</f>
        <v/>
      </c>
      <c r="N55" s="172" t="str">
        <f aca="false">IF(AND('Mapa final'!$AA$69="Muy Baja",'Mapa final'!$AC$69="Leve"),CONCATENATE("R10C",'Mapa final'!$Q$69),"")</f>
        <v/>
      </c>
      <c r="O55" s="173" t="str">
        <f aca="false">IF(AND('Mapa final'!$AA$70="Muy Baja",'Mapa final'!$AC$70="Leve"),CONCATENATE("R10C",'Mapa final'!$Q$70),"")</f>
        <v/>
      </c>
      <c r="P55" s="171" t="str">
        <f aca="false">IF(AND('Mapa final'!$AA$65="Muy Baja",'Mapa final'!$AC$65="Menor"),CONCATENATE("R10C",'Mapa final'!$Q$65),"")</f>
        <v/>
      </c>
      <c r="Q55" s="172" t="str">
        <f aca="false">IF(AND('Mapa final'!$AA$66="Muy Baja",'Mapa final'!$AC$66="Menor"),CONCATENATE("R10C",'Mapa final'!$Q$66),"")</f>
        <v/>
      </c>
      <c r="R55" s="172" t="str">
        <f aca="false">IF(AND('Mapa final'!$AA$67="Muy Baja",'Mapa final'!$AC$67="Menor"),CONCATENATE("R10C",'Mapa final'!$Q$67),"")</f>
        <v/>
      </c>
      <c r="S55" s="172" t="str">
        <f aca="false">IF(AND('Mapa final'!$AA$68="Muy Baja",'Mapa final'!$AC$68="Menor"),CONCATENATE("R10C",'Mapa final'!$Q$68),"")</f>
        <v/>
      </c>
      <c r="T55" s="172" t="str">
        <f aca="false">IF(AND('Mapa final'!$AA$69="Muy Baja",'Mapa final'!$AC$69="Menor"),CONCATENATE("R10C",'Mapa final'!$Q$69),"")</f>
        <v/>
      </c>
      <c r="U55" s="173" t="str">
        <f aca="false">IF(AND('Mapa final'!$AA$70="Muy Baja",'Mapa final'!$AC$70="Menor"),CONCATENATE("R10C",'Mapa final'!$Q$70),"")</f>
        <v/>
      </c>
      <c r="V55" s="160" t="str">
        <f aca="false">IF(AND('Mapa final'!$AA$65="Muy Baja",'Mapa final'!$AC$65="Moderado"),CONCATENATE("R10C",'Mapa final'!$Q$65),"")</f>
        <v/>
      </c>
      <c r="W55" s="161" t="str">
        <f aca="false">IF(AND('Mapa final'!$AA$66="Muy Baja",'Mapa final'!$AC$66="Moderado"),CONCATENATE("R10C",'Mapa final'!$Q$66),"")</f>
        <v/>
      </c>
      <c r="X55" s="161" t="str">
        <f aca="false">IF(AND('Mapa final'!$AA$67="Muy Baja",'Mapa final'!$AC$67="Moderado"),CONCATENATE("R10C",'Mapa final'!$Q$67),"")</f>
        <v/>
      </c>
      <c r="Y55" s="161" t="str">
        <f aca="false">IF(AND('Mapa final'!$AA$68="Muy Baja",'Mapa final'!$AC$68="Moderado"),CONCATENATE("R10C",'Mapa final'!$Q$68),"")</f>
        <v/>
      </c>
      <c r="Z55" s="161" t="str">
        <f aca="false">IF(AND('Mapa final'!$AA$69="Muy Baja",'Mapa final'!$AC$69="Moderado"),CONCATENATE("R10C",'Mapa final'!$Q$69),"")</f>
        <v/>
      </c>
      <c r="AA55" s="162" t="str">
        <f aca="false">IF(AND('Mapa final'!$AA$70="Muy Baja",'Mapa final'!$AC$70="Moderado"),CONCATENATE("R10C",'Mapa final'!$Q$70),"")</f>
        <v/>
      </c>
      <c r="AB55" s="146" t="str">
        <f aca="false">IF(AND('Mapa final'!$AA$65="Muy Baja",'Mapa final'!$AC$65="Mayor"),CONCATENATE("R10C",'Mapa final'!$Q$65),"")</f>
        <v/>
      </c>
      <c r="AC55" s="147" t="str">
        <f aca="false">IF(AND('Mapa final'!$AA$66="Muy Baja",'Mapa final'!$AC$66="Mayor"),CONCATENATE("R10C",'Mapa final'!$Q$66),"")</f>
        <v/>
      </c>
      <c r="AD55" s="147" t="str">
        <f aca="false">IF(AND('Mapa final'!$AA$67="Muy Baja",'Mapa final'!$AC$67="Mayor"),CONCATENATE("R10C",'Mapa final'!$Q$67),"")</f>
        <v/>
      </c>
      <c r="AE55" s="147" t="str">
        <f aca="false">IF(AND('Mapa final'!$AA$68="Muy Baja",'Mapa final'!$AC$68="Mayor"),CONCATENATE("R10C",'Mapa final'!$Q$68),"")</f>
        <v/>
      </c>
      <c r="AF55" s="147" t="str">
        <f aca="false">IF(AND('Mapa final'!$AA$69="Muy Baja",'Mapa final'!$AC$69="Mayor"),CONCATENATE("R10C",'Mapa final'!$Q$69),"")</f>
        <v/>
      </c>
      <c r="AG55" s="148" t="str">
        <f aca="false">IF(AND('Mapa final'!$AA$70="Muy Baja",'Mapa final'!$AC$70="Mayor"),CONCATENATE("R10C",'Mapa final'!$Q$70),"")</f>
        <v/>
      </c>
      <c r="AH55" s="149" t="str">
        <f aca="false">IF(AND('Mapa final'!$AA$65="Muy Baja",'Mapa final'!$AC$65="Catastrófico"),CONCATENATE("R10C",'Mapa final'!$Q$65),"")</f>
        <v/>
      </c>
      <c r="AI55" s="150" t="str">
        <f aca="false">IF(AND('Mapa final'!$AA$66="Muy Baja",'Mapa final'!$AC$66="Catastrófico"),CONCATENATE("R10C",'Mapa final'!$Q$66),"")</f>
        <v/>
      </c>
      <c r="AJ55" s="150" t="str">
        <f aca="false">IF(AND('Mapa final'!$AA$67="Muy Baja",'Mapa final'!$AC$67="Catastrófico"),CONCATENATE("R10C",'Mapa final'!$Q$67),"")</f>
        <v/>
      </c>
      <c r="AK55" s="150" t="str">
        <f aca="false">IF(AND('Mapa final'!$AA$68="Muy Baja",'Mapa final'!$AC$68="Catastrófico"),CONCATENATE("R10C",'Mapa final'!$Q$68),"")</f>
        <v/>
      </c>
      <c r="AL55" s="150" t="str">
        <f aca="false">IF(AND('Mapa final'!$AA$69="Muy Baja",'Mapa final'!$AC$69="Catastrófico"),CONCATENATE("R10C",'Mapa final'!$Q$69),"")</f>
        <v/>
      </c>
      <c r="AM55" s="151" t="str">
        <f aca="false">IF(AND('Mapa final'!$AA$70="Muy Baja",'Mapa final'!$AC$70="Catastrófico"),CONCATENATE("R10C",'Mapa final'!$Q$70),"")</f>
        <v/>
      </c>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customFormat="false" ht="14.4" hidden="false" customHeight="true" outlineLevel="0" collapsed="false">
      <c r="A56" s="1"/>
      <c r="B56" s="1"/>
      <c r="C56" s="1"/>
      <c r="D56" s="1"/>
      <c r="E56" s="1"/>
      <c r="F56" s="1"/>
      <c r="G56" s="1"/>
      <c r="H56" s="1"/>
      <c r="I56" s="1"/>
      <c r="J56" s="132" t="s">
        <v>139</v>
      </c>
      <c r="K56" s="132"/>
      <c r="L56" s="132"/>
      <c r="M56" s="132"/>
      <c r="N56" s="132"/>
      <c r="O56" s="132"/>
      <c r="P56" s="132" t="s">
        <v>140</v>
      </c>
      <c r="Q56" s="132"/>
      <c r="R56" s="132"/>
      <c r="S56" s="132"/>
      <c r="T56" s="132"/>
      <c r="U56" s="132"/>
      <c r="V56" s="132" t="s">
        <v>141</v>
      </c>
      <c r="W56" s="132"/>
      <c r="X56" s="132"/>
      <c r="Y56" s="132"/>
      <c r="Z56" s="132"/>
      <c r="AA56" s="132"/>
      <c r="AB56" s="132" t="s">
        <v>142</v>
      </c>
      <c r="AC56" s="132"/>
      <c r="AD56" s="132"/>
      <c r="AE56" s="132"/>
      <c r="AF56" s="132"/>
      <c r="AG56" s="132"/>
      <c r="AH56" s="132" t="s">
        <v>143</v>
      </c>
      <c r="AI56" s="132"/>
      <c r="AJ56" s="132"/>
      <c r="AK56" s="132"/>
      <c r="AL56" s="132"/>
      <c r="AM56" s="132"/>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customFormat="false" ht="14.4" hidden="false" customHeight="false" outlineLevel="0" collapsed="false">
      <c r="A57" s="1"/>
      <c r="B57" s="1"/>
      <c r="C57" s="1"/>
      <c r="D57" s="1"/>
      <c r="E57" s="1"/>
      <c r="F57" s="1"/>
      <c r="G57" s="1"/>
      <c r="H57" s="1"/>
      <c r="I57" s="1"/>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customFormat="false" ht="14.4" hidden="false" customHeight="false" outlineLevel="0" collapsed="false">
      <c r="A58" s="1"/>
      <c r="B58" s="1"/>
      <c r="C58" s="1"/>
      <c r="D58" s="1"/>
      <c r="E58" s="1"/>
      <c r="F58" s="1"/>
      <c r="G58" s="1"/>
      <c r="H58" s="1"/>
      <c r="I58" s="1"/>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customFormat="false" ht="14.4" hidden="false" customHeight="false" outlineLevel="0" collapsed="false">
      <c r="A59" s="1"/>
      <c r="B59" s="1"/>
      <c r="C59" s="1"/>
      <c r="D59" s="1"/>
      <c r="E59" s="1"/>
      <c r="F59" s="1"/>
      <c r="G59" s="1"/>
      <c r="H59" s="1"/>
      <c r="I59" s="1"/>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customFormat="false" ht="14.4" hidden="false" customHeight="false" outlineLevel="0" collapsed="false">
      <c r="A60" s="1"/>
      <c r="B60" s="1"/>
      <c r="C60" s="1"/>
      <c r="D60" s="1"/>
      <c r="E60" s="1"/>
      <c r="F60" s="1"/>
      <c r="G60" s="1"/>
      <c r="H60" s="1"/>
      <c r="I60" s="1"/>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customFormat="false" ht="15" hidden="false" customHeight="false" outlineLevel="0" collapsed="false">
      <c r="A61" s="1"/>
      <c r="B61" s="1"/>
      <c r="C61" s="1"/>
      <c r="D61" s="1"/>
      <c r="E61" s="1"/>
      <c r="F61" s="1"/>
      <c r="G61" s="1"/>
      <c r="H61" s="1"/>
      <c r="I61" s="1"/>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customFormat="false" ht="14.4"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customFormat="false" ht="15" hidden="false" customHeight="true" outlineLevel="0" collapsed="false">
      <c r="A63" s="1"/>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
      <c r="AV63" s="1"/>
      <c r="AW63" s="1"/>
      <c r="AX63" s="1"/>
      <c r="AY63" s="1"/>
      <c r="AZ63" s="1"/>
      <c r="BA63" s="1"/>
      <c r="BB63" s="1"/>
      <c r="BC63" s="1"/>
      <c r="BD63" s="1"/>
      <c r="BE63" s="1"/>
      <c r="BF63" s="1"/>
      <c r="BG63" s="1"/>
      <c r="BH63" s="1"/>
    </row>
    <row r="64" customFormat="false" ht="15" hidden="false" customHeight="true" outlineLevel="0" collapsed="false">
      <c r="A64" s="1"/>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
      <c r="AV64" s="1"/>
      <c r="AW64" s="1"/>
      <c r="AX64" s="1"/>
      <c r="AY64" s="1"/>
      <c r="AZ64" s="1"/>
      <c r="BA64" s="1"/>
      <c r="BB64" s="1"/>
      <c r="BC64" s="1"/>
      <c r="BD64" s="1"/>
      <c r="BE64" s="1"/>
      <c r="BF64" s="1"/>
      <c r="BG64" s="1"/>
      <c r="BH64" s="1"/>
    </row>
    <row r="65" customFormat="false" ht="14.4"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customFormat="false" ht="14.4"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customFormat="false" ht="14.4"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customFormat="false" ht="14.4"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customFormat="false" ht="14.4"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customFormat="false" ht="14.4"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customFormat="false" ht="14.4"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customFormat="false" ht="14.4"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customFormat="false" ht="14.4"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customFormat="false" ht="14.4"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customFormat="false" ht="14.4"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customFormat="false" ht="14.4"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customFormat="false" ht="14.4"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customFormat="false" ht="14.4"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customFormat="false" ht="14.4"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customFormat="false" ht="14.4"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customFormat="false" ht="14.4"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customFormat="false" ht="14.4"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customFormat="false" ht="14.4"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customFormat="false" ht="14.4"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customFormat="false" ht="14.4"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customFormat="false" ht="14.4"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customFormat="false" ht="14.4"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customFormat="false" ht="14.4"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customFormat="false" ht="14.4"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customFormat="false" ht="14.4"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customFormat="false" ht="14.4"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customFormat="false" ht="14.4"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customFormat="false" ht="14.4"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customFormat="false" ht="14.4"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customFormat="false" ht="14.4"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customFormat="false" ht="14.4"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customFormat="false" ht="14.4"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customFormat="false" ht="14.4"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customFormat="false" ht="14.4"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customFormat="false" ht="14.4"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customFormat="false" ht="14.4"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customFormat="false" ht="14.4"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customFormat="false" ht="14.4"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customFormat="false" ht="14.4"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customFormat="false" ht="14.4"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customFormat="false" ht="14.4"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customFormat="false" ht="14.4"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customFormat="false" ht="14.4"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customFormat="false" ht="14.4"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customFormat="false" ht="14.4"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customFormat="false" ht="14.4"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customFormat="false" ht="14.4"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customFormat="false" ht="14.4"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customFormat="false" ht="14.4"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customFormat="false" ht="14.4"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customFormat="false" ht="14.4"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customFormat="false" ht="14.4"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customFormat="false" ht="14.4"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customFormat="false" ht="14.4"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customFormat="false" ht="14.4"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customFormat="false" ht="14.4"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customFormat="false" ht="14.4"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customFormat="false" ht="14.4"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customFormat="false" ht="14.4"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customFormat="false" ht="14.4"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customFormat="false" ht="14.4"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customFormat="false" ht="14.4"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customFormat="false" ht="14.4"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customFormat="false" ht="14.4"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customFormat="false" ht="14.4"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customFormat="false" ht="14.4"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customFormat="false" ht="14.4"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customFormat="false" ht="14.4"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customFormat="false" ht="14.4"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customFormat="false" ht="14.4"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customFormat="false" ht="14.4"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customFormat="false" ht="14.4"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customFormat="false" ht="14.4"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customFormat="false" ht="14.4"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customFormat="false" ht="14.4"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customFormat="false" ht="14.4"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customFormat="false" ht="14.4"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customFormat="false" ht="14.4"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customFormat="false" ht="14.4"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customFormat="false" ht="14.4"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customFormat="false" ht="14.4"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customFormat="false" ht="14.4"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customFormat="false" ht="14.4"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customFormat="false" ht="14.4"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customFormat="false" ht="14.4"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customFormat="false" ht="14.4"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customFormat="false" ht="14.4"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customFormat="false" ht="14.4"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customFormat="false" ht="14.4"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customFormat="false" ht="14.4"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customFormat="false" ht="14.4"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customFormat="false" ht="14.4"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customFormat="false" ht="14.4"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customFormat="false" ht="14.4"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customFormat="false" ht="14.4"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customFormat="false" ht="14.4"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customFormat="false" ht="14.4"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customFormat="false" ht="14.4"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customFormat="false" ht="14.4"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customFormat="false" ht="14.4"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customFormat="false" ht="14.4"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customFormat="false" ht="14.4"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customFormat="false" ht="14.4"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customFormat="false" ht="14.4"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customFormat="false" ht="14.4"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customFormat="false" ht="14.4"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customFormat="false" ht="14.4"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customFormat="false" ht="14.4"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customFormat="false" ht="14.4"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customFormat="false" ht="14.4"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customFormat="false" ht="14.4"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customFormat="false" ht="14.4"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customFormat="false" ht="14.4"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customFormat="false" ht="14.4"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customFormat="false" ht="14.4"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customFormat="false" ht="14.4"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customFormat="false" ht="14.4"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customFormat="false" ht="14.4"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customFormat="false" ht="14.4"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customFormat="false" ht="14.4"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customFormat="false" ht="14.4"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customFormat="false" ht="14.4"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customFormat="false" ht="14.4"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customFormat="false" ht="14.4"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customFormat="false" ht="14.4"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customFormat="false" ht="14.4" hidden="false" customHeight="false" outlineLevel="0" collapsed="false">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customFormat="false" ht="14.4" hidden="false" customHeight="false" outlineLevel="0" collapsed="false">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customFormat="false" ht="14.4" hidden="false" customHeight="false" outlineLevel="0" collapsed="false">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customFormat="false" ht="14.4" hidden="false" customHeight="false" outlineLevel="0" collapsed="false">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customFormat="false" ht="14.4" hidden="false" customHeight="false" outlineLevel="0" collapsed="false">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customFormat="false" ht="14.4" hidden="false" customHeight="false" outlineLevel="0" collapsed="false">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customFormat="false" ht="14.4" hidden="false" customHeight="false" outlineLevel="0" collapsed="false">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customFormat="false" ht="14.4" hidden="false" customHeight="false" outlineLevel="0" collapsed="false">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customFormat="false" ht="14.4" hidden="false" customHeight="false" outlineLevel="0" collapsed="false">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customFormat="false" ht="14.4" hidden="false" customHeight="false" outlineLevel="0" collapsed="false">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customFormat="false" ht="14.4" hidden="false" customHeight="false" outlineLevel="0" collapsed="false">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customFormat="false" ht="14.4" hidden="false" customHeight="false" outlineLevel="0" collapsed="false">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customFormat="false" ht="14.4" hidden="false" customHeight="false" outlineLevel="0" collapsed="false">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customFormat="false" ht="14.4" hidden="false" customHeight="false" outlineLevel="0" collapsed="false">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customFormat="false" ht="14.4" hidden="false" customHeight="false" outlineLevel="0" collapsed="false">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customFormat="false" ht="14.4" hidden="false" customHeight="false" outlineLevel="0" collapsed="false">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customFormat="false" ht="14.4" hidden="false" customHeight="false" outlineLevel="0" collapsed="false">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customFormat="false" ht="14.4" hidden="false" customHeight="false" outlineLevel="0" collapsed="false">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customFormat="false" ht="14.4" hidden="false" customHeight="false" outlineLevel="0" collapsed="false">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customFormat="false" ht="14.4" hidden="false" customHeight="false" outlineLevel="0" collapsed="false">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customFormat="false" ht="14.4" hidden="false" customHeight="false" outlineLevel="0" collapsed="false">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customFormat="false" ht="14.4" hidden="false" customHeight="false" outlineLevel="0" collapsed="false">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customFormat="false" ht="14.4" hidden="false" customHeight="false" outlineLevel="0" collapsed="false">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customFormat="false" ht="14.4" hidden="false" customHeight="false" outlineLevel="0" collapsed="false">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customFormat="false" ht="14.4" hidden="false" customHeight="false" outlineLevel="0" collapsed="false">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customFormat="false" ht="14.4" hidden="false" customHeight="false" outlineLevel="0" collapsed="false">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customFormat="false" ht="14.4" hidden="false" customHeight="false" outlineLevel="0" collapsed="false">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customFormat="false" ht="14.4" hidden="false" customHeight="false" outlineLevel="0" collapsed="false">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customFormat="false" ht="14.4" hidden="false" customHeight="false" outlineLevel="0" collapsed="false">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customFormat="false" ht="14.4" hidden="false" customHeight="false" outlineLevel="0" collapsed="false">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customFormat="false" ht="14.4" hidden="false" customHeight="false" outlineLevel="0" collapsed="false">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customFormat="false" ht="14.4" hidden="false" customHeight="false" outlineLevel="0" collapsed="false">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customFormat="false" ht="14.4" hidden="false" customHeight="false" outlineLevel="0" collapsed="false">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customFormat="false" ht="14.4" hidden="false" customHeight="false" outlineLevel="0" collapsed="false">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customFormat="false" ht="14.4" hidden="false" customHeight="false" outlineLevel="0" collapsed="false">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customFormat="false" ht="14.4" hidden="false" customHeight="false" outlineLevel="0" collapsed="false">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customFormat="false" ht="14.4" hidden="false" customHeight="false" outlineLevel="0" collapsed="false">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customFormat="false" ht="14.4" hidden="false" customHeight="false" outlineLevel="0" collapsed="false">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customFormat="false" ht="14.4" hidden="false" customHeight="false" outlineLevel="0" collapsed="false">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customFormat="false" ht="14.4" hidden="false" customHeight="false" outlineLevel="0" collapsed="false">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customFormat="false" ht="14.4" hidden="false" customHeight="false" outlineLevel="0" collapsed="false">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customFormat="false" ht="14.4" hidden="false" customHeight="false" outlineLevel="0" collapsed="false">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customFormat="false" ht="14.4" hidden="false" customHeight="false" outlineLevel="0" collapsed="false">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customFormat="false" ht="14.4" hidden="false" customHeight="false" outlineLevel="0" collapsed="false">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customFormat="false" ht="14.4" hidden="false" customHeight="false" outlineLevel="0" collapsed="false">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customFormat="false" ht="14.4" hidden="false" customHeight="false" outlineLevel="0" collapsed="false">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customFormat="false" ht="14.4" hidden="false" customHeight="false" outlineLevel="0" collapsed="false">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customFormat="false" ht="14.4" hidden="false" customHeight="false" outlineLevel="0" collapsed="false">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customFormat="false" ht="14.4" hidden="false" customHeight="false" outlineLevel="0" collapsed="false">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customFormat="false" ht="14.4" hidden="false" customHeight="false" outlineLevel="0" collapsed="false">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customFormat="false" ht="14.4" hidden="false" customHeight="false" outlineLevel="0" collapsed="false">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customFormat="false" ht="14.4" hidden="false" customHeight="false" outlineLevel="0" collapsed="false">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customFormat="false" ht="14.4" hidden="false" customHeight="false" outlineLevel="0" collapsed="false">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customFormat="false" ht="14.4" hidden="false" customHeight="false" outlineLevel="0" collapsed="false">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customFormat="false" ht="14.4" hidden="false" customHeight="false" outlineLevel="0" collapsed="false">
      <c r="A245" s="1"/>
    </row>
    <row r="246" customFormat="false" ht="14.4" hidden="false" customHeight="false" outlineLevel="0" collapsed="false">
      <c r="A246" s="1"/>
    </row>
    <row r="247" customFormat="false" ht="14.4" hidden="false" customHeight="false" outlineLevel="0" collapsed="false">
      <c r="A247" s="1"/>
    </row>
    <row r="248" customFormat="false" ht="14.4" hidden="false" customHeight="false" outlineLevel="0" collapsed="false">
      <c r="A248" s="1"/>
    </row>
  </sheetData>
  <sheetProtection algorithmName="SHA-512" hashValue="pk41qPkreGaIienBHjYN6qHrG0CgO529+BqkFfOkTGgU8ieLIk2ly7oHCkTe6nIJwtUs4b/6dT5t6eEiLeXG7Q==" saltValue="1Vg2zxH2JXOw6ZLmo/E9SA==" spinCount="100000" sheet="true" objects="true" scenarios="true"/>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00B0F0"/>
    <pageSetUpPr fitToPage="false"/>
  </sheetPr>
  <dimension ref="A1:AK55"/>
  <sheetViews>
    <sheetView showFormulas="false" showGridLines="true" showRowColHeaders="true" showZeros="true" rightToLeft="false" tabSelected="false" showOutlineSymbols="true" defaultGridColor="true" view="normal" topLeftCell="A5" colorId="64" zoomScale="90" zoomScaleNormal="90" zoomScalePageLayoutView="100" workbookViewId="0">
      <selection pane="topLeft" activeCell="B8" activeCellId="0" sqref="B8"/>
    </sheetView>
  </sheetViews>
  <sheetFormatPr defaultColWidth="10.6875" defaultRowHeight="14.4" zeroHeight="false" outlineLevelRow="0" outlineLevelCol="0"/>
  <cols>
    <col collapsed="false" customWidth="true" hidden="false" outlineLevel="0" max="2" min="2" style="0" width="24.11"/>
    <col collapsed="false" customWidth="true" hidden="false" outlineLevel="0" max="3" min="3" style="0" width="70.11"/>
    <col collapsed="false" customWidth="true" hidden="false" outlineLevel="0" max="4" min="4" style="0" width="29.89"/>
  </cols>
  <sheetData>
    <row r="1" customFormat="false" ht="23.4" hidden="false" customHeight="false" outlineLevel="0" collapsed="false">
      <c r="A1" s="1"/>
      <c r="B1" s="175" t="s">
        <v>145</v>
      </c>
      <c r="C1" s="175"/>
      <c r="D1" s="175"/>
      <c r="E1" s="1"/>
      <c r="F1" s="1"/>
      <c r="G1" s="1"/>
      <c r="H1" s="1"/>
      <c r="I1" s="1"/>
      <c r="J1" s="1"/>
      <c r="K1" s="1"/>
      <c r="L1" s="1"/>
      <c r="M1" s="1"/>
      <c r="N1" s="1"/>
      <c r="O1" s="1"/>
      <c r="P1" s="1"/>
      <c r="Q1" s="1"/>
      <c r="R1" s="1"/>
      <c r="S1" s="1"/>
      <c r="T1" s="1"/>
      <c r="U1" s="1"/>
      <c r="V1" s="1"/>
      <c r="W1" s="1"/>
      <c r="X1" s="1"/>
      <c r="Y1" s="1"/>
      <c r="Z1" s="1"/>
      <c r="AA1" s="1"/>
      <c r="AB1" s="1"/>
      <c r="AC1" s="1"/>
      <c r="AD1" s="1"/>
      <c r="AE1" s="1"/>
    </row>
    <row r="2" customFormat="false" ht="14.4" hidden="false" customHeight="false" outlineLevel="0" collapsed="false">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customFormat="false" ht="25.2" hidden="false" customHeight="false" outlineLevel="0" collapsed="false">
      <c r="A3" s="1"/>
      <c r="B3" s="176"/>
      <c r="C3" s="177" t="s">
        <v>146</v>
      </c>
      <c r="D3" s="177" t="s">
        <v>129</v>
      </c>
      <c r="E3" s="1"/>
      <c r="F3" s="1"/>
      <c r="G3" s="1"/>
      <c r="H3" s="1"/>
      <c r="I3" s="1"/>
      <c r="J3" s="1"/>
      <c r="K3" s="1"/>
      <c r="L3" s="1"/>
      <c r="M3" s="1"/>
      <c r="N3" s="1"/>
      <c r="O3" s="1"/>
      <c r="P3" s="1"/>
      <c r="Q3" s="1"/>
      <c r="R3" s="1"/>
      <c r="S3" s="1"/>
      <c r="T3" s="1"/>
      <c r="U3" s="1"/>
      <c r="V3" s="1"/>
      <c r="W3" s="1"/>
      <c r="X3" s="1"/>
      <c r="Y3" s="1"/>
      <c r="Z3" s="1"/>
      <c r="AA3" s="1"/>
      <c r="AB3" s="1"/>
      <c r="AC3" s="1"/>
      <c r="AD3" s="1"/>
      <c r="AE3" s="1"/>
    </row>
    <row r="4" customFormat="false" ht="50.4" hidden="false" customHeight="false" outlineLevel="0" collapsed="false">
      <c r="A4" s="1"/>
      <c r="B4" s="178" t="s">
        <v>147</v>
      </c>
      <c r="C4" s="179" t="s">
        <v>148</v>
      </c>
      <c r="D4" s="180" t="n">
        <v>0.2</v>
      </c>
      <c r="E4" s="1"/>
      <c r="F4" s="1"/>
      <c r="G4" s="1"/>
      <c r="H4" s="1"/>
      <c r="I4" s="1"/>
      <c r="J4" s="1"/>
      <c r="K4" s="1"/>
      <c r="L4" s="1"/>
      <c r="M4" s="1"/>
      <c r="N4" s="1"/>
      <c r="O4" s="1"/>
      <c r="P4" s="1"/>
      <c r="Q4" s="1"/>
      <c r="R4" s="1"/>
      <c r="S4" s="1"/>
      <c r="T4" s="1"/>
      <c r="U4" s="1"/>
      <c r="V4" s="1"/>
      <c r="W4" s="1"/>
      <c r="X4" s="1"/>
      <c r="Y4" s="1"/>
      <c r="Z4" s="1"/>
      <c r="AA4" s="1"/>
      <c r="AB4" s="1"/>
      <c r="AC4" s="1"/>
      <c r="AD4" s="1"/>
      <c r="AE4" s="1"/>
    </row>
    <row r="5" customFormat="false" ht="50.4" hidden="false" customHeight="false" outlineLevel="0" collapsed="false">
      <c r="A5" s="1"/>
      <c r="B5" s="181" t="s">
        <v>149</v>
      </c>
      <c r="C5" s="182" t="s">
        <v>150</v>
      </c>
      <c r="D5" s="183" t="n">
        <v>0.4</v>
      </c>
      <c r="E5" s="1"/>
      <c r="F5" s="1"/>
      <c r="G5" s="1"/>
      <c r="H5" s="1"/>
      <c r="I5" s="1"/>
      <c r="J5" s="1"/>
      <c r="K5" s="1"/>
      <c r="L5" s="1"/>
      <c r="M5" s="1"/>
      <c r="N5" s="1"/>
      <c r="O5" s="1"/>
      <c r="P5" s="1"/>
      <c r="Q5" s="1"/>
      <c r="R5" s="1"/>
      <c r="S5" s="1"/>
      <c r="T5" s="1"/>
      <c r="U5" s="1"/>
      <c r="V5" s="1"/>
      <c r="W5" s="1"/>
      <c r="X5" s="1"/>
      <c r="Y5" s="1"/>
      <c r="Z5" s="1"/>
      <c r="AA5" s="1"/>
      <c r="AB5" s="1"/>
      <c r="AC5" s="1"/>
      <c r="AD5" s="1"/>
      <c r="AE5" s="1"/>
    </row>
    <row r="6" customFormat="false" ht="50.4" hidden="false" customHeight="false" outlineLevel="0" collapsed="false">
      <c r="A6" s="1"/>
      <c r="B6" s="184" t="s">
        <v>151</v>
      </c>
      <c r="C6" s="182" t="s">
        <v>152</v>
      </c>
      <c r="D6" s="183" t="n">
        <v>0.6</v>
      </c>
      <c r="E6" s="1"/>
      <c r="F6" s="1"/>
      <c r="G6" s="1"/>
      <c r="H6" s="1"/>
      <c r="I6" s="1"/>
      <c r="J6" s="1"/>
      <c r="K6" s="1"/>
      <c r="L6" s="1"/>
      <c r="M6" s="1"/>
      <c r="N6" s="1"/>
      <c r="O6" s="1"/>
      <c r="P6" s="1"/>
      <c r="Q6" s="1"/>
      <c r="R6" s="1"/>
      <c r="S6" s="1"/>
      <c r="T6" s="1"/>
      <c r="U6" s="1"/>
      <c r="V6" s="1"/>
      <c r="W6" s="1"/>
      <c r="X6" s="1"/>
      <c r="Y6" s="1"/>
      <c r="Z6" s="1"/>
      <c r="AA6" s="1"/>
      <c r="AB6" s="1"/>
      <c r="AC6" s="1"/>
      <c r="AD6" s="1"/>
      <c r="AE6" s="1"/>
    </row>
    <row r="7" customFormat="false" ht="75.6" hidden="false" customHeight="false" outlineLevel="0" collapsed="false">
      <c r="A7" s="1"/>
      <c r="B7" s="185" t="s">
        <v>153</v>
      </c>
      <c r="C7" s="182" t="s">
        <v>154</v>
      </c>
      <c r="D7" s="183" t="n">
        <v>0.8</v>
      </c>
      <c r="E7" s="1"/>
      <c r="F7" s="1"/>
      <c r="G7" s="1"/>
      <c r="H7" s="1"/>
      <c r="I7" s="1"/>
      <c r="J7" s="1"/>
      <c r="K7" s="1"/>
      <c r="L7" s="1"/>
      <c r="M7" s="1"/>
      <c r="N7" s="1"/>
      <c r="O7" s="1"/>
      <c r="P7" s="1"/>
      <c r="Q7" s="1"/>
      <c r="R7" s="1"/>
      <c r="S7" s="1"/>
      <c r="T7" s="1"/>
      <c r="U7" s="1"/>
      <c r="V7" s="1"/>
      <c r="W7" s="1"/>
      <c r="X7" s="1"/>
      <c r="Y7" s="1"/>
      <c r="Z7" s="1"/>
      <c r="AA7" s="1"/>
      <c r="AB7" s="1"/>
      <c r="AC7" s="1"/>
      <c r="AD7" s="1"/>
      <c r="AE7" s="1"/>
    </row>
    <row r="8" customFormat="false" ht="50.4" hidden="false" customHeight="false" outlineLevel="0" collapsed="false">
      <c r="A8" s="1"/>
      <c r="B8" s="186" t="s">
        <v>155</v>
      </c>
      <c r="C8" s="182" t="s">
        <v>156</v>
      </c>
      <c r="D8" s="183" t="n">
        <v>1</v>
      </c>
      <c r="E8" s="1"/>
      <c r="F8" s="1"/>
      <c r="G8" s="1"/>
      <c r="H8" s="1"/>
      <c r="I8" s="1"/>
      <c r="J8" s="1"/>
      <c r="K8" s="1"/>
      <c r="L8" s="1"/>
      <c r="M8" s="1"/>
      <c r="N8" s="1"/>
      <c r="O8" s="1"/>
      <c r="P8" s="1"/>
      <c r="Q8" s="1"/>
      <c r="R8" s="1"/>
      <c r="S8" s="1"/>
      <c r="T8" s="1"/>
      <c r="U8" s="1"/>
      <c r="V8" s="1"/>
      <c r="W8" s="1"/>
      <c r="X8" s="1"/>
      <c r="Y8" s="1"/>
      <c r="Z8" s="1"/>
      <c r="AA8" s="1"/>
      <c r="AB8" s="1"/>
      <c r="AC8" s="1"/>
      <c r="AD8" s="1"/>
      <c r="AE8" s="1"/>
    </row>
    <row r="9" customFormat="false" ht="14.4" hidden="false" customHeight="false" outlineLevel="0" collapsed="false">
      <c r="A9" s="1"/>
      <c r="B9" s="187"/>
      <c r="C9" s="187"/>
      <c r="D9" s="187"/>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customFormat="false" ht="14.4" hidden="false" customHeight="false" outlineLevel="0" collapsed="false">
      <c r="A10" s="1"/>
      <c r="B10" s="188"/>
      <c r="C10" s="187"/>
      <c r="D10" s="187"/>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customFormat="false" ht="14.4" hidden="false" customHeight="false" outlineLevel="0" collapsed="false">
      <c r="A11" s="1"/>
      <c r="B11" s="187"/>
      <c r="C11" s="187"/>
      <c r="D11" s="187"/>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customFormat="false" ht="14.4" hidden="false" customHeight="false" outlineLevel="0" collapsed="false">
      <c r="A12" s="1"/>
      <c r="B12" s="187"/>
      <c r="C12" s="187"/>
      <c r="D12" s="187"/>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customFormat="false" ht="14.4" hidden="false" customHeight="false" outlineLevel="0" collapsed="false">
      <c r="A13" s="1"/>
      <c r="B13" s="187"/>
      <c r="C13" s="187"/>
      <c r="D13" s="187"/>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customFormat="false" ht="14.4" hidden="false" customHeight="false" outlineLevel="0" collapsed="false">
      <c r="A14" s="1"/>
      <c r="B14" s="187"/>
      <c r="C14" s="187"/>
      <c r="D14" s="187"/>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customFormat="false" ht="14.4" hidden="false" customHeight="false" outlineLevel="0" collapsed="false">
      <c r="A15" s="1"/>
      <c r="B15" s="187"/>
      <c r="C15" s="187"/>
      <c r="D15" s="187"/>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customFormat="false" ht="14.4" hidden="false" customHeight="false" outlineLevel="0" collapsed="false">
      <c r="A16" s="1"/>
      <c r="B16" s="187"/>
      <c r="C16" s="187"/>
      <c r="D16" s="187"/>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customFormat="false" ht="14.4" hidden="false" customHeight="false" outlineLevel="0" collapsed="false">
      <c r="A17" s="1"/>
      <c r="B17" s="187"/>
      <c r="C17" s="187"/>
      <c r="D17" s="187"/>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customFormat="false" ht="14.4" hidden="false" customHeight="false" outlineLevel="0" collapsed="false">
      <c r="A18" s="1"/>
      <c r="B18" s="187"/>
      <c r="C18" s="187"/>
      <c r="D18" s="187"/>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customFormat="false" ht="14.4"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customFormat="false" ht="14.4"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customFormat="false" ht="14.4"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4.4"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customFormat="false" ht="14.4"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customFormat="false" ht="14.4"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customFormat="false" ht="14.4"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customFormat="false" ht="14.4"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customFormat="false" ht="14.4"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customFormat="false" ht="14.4"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customFormat="false" ht="14.4"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customFormat="false" ht="14.4"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customFormat="false" ht="14.4"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customFormat="false" ht="14.4"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customFormat="false" ht="14.4" hidden="false" customHeight="false" outlineLevel="0" collapsed="false">
      <c r="A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customFormat="false" ht="14.4" hidden="false" customHeight="false" outlineLevel="0" collapsed="false">
      <c r="A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customFormat="false" ht="14.4" hidden="false" customHeight="false" outlineLevel="0" collapsed="false">
      <c r="A35" s="1"/>
    </row>
    <row r="36" customFormat="false" ht="14.4" hidden="false" customHeight="false" outlineLevel="0" collapsed="false">
      <c r="A36" s="1"/>
    </row>
    <row r="37" customFormat="false" ht="14.4" hidden="false" customHeight="false" outlineLevel="0" collapsed="false">
      <c r="A37" s="1"/>
    </row>
    <row r="38" customFormat="false" ht="14.4" hidden="false" customHeight="false" outlineLevel="0" collapsed="false">
      <c r="A38" s="1"/>
    </row>
    <row r="39" customFormat="false" ht="14.4" hidden="false" customHeight="false" outlineLevel="0" collapsed="false">
      <c r="A39" s="1"/>
    </row>
    <row r="40" customFormat="false" ht="14.4" hidden="false" customHeight="false" outlineLevel="0" collapsed="false">
      <c r="A40" s="1"/>
    </row>
    <row r="41" customFormat="false" ht="14.4" hidden="false" customHeight="false" outlineLevel="0" collapsed="false">
      <c r="A41" s="1"/>
    </row>
    <row r="42" customFormat="false" ht="14.4" hidden="false" customHeight="false" outlineLevel="0" collapsed="false">
      <c r="A42" s="1"/>
    </row>
    <row r="43" customFormat="false" ht="14.4" hidden="false" customHeight="false" outlineLevel="0" collapsed="false">
      <c r="A43" s="1"/>
    </row>
    <row r="44" customFormat="false" ht="14.4" hidden="false" customHeight="false" outlineLevel="0" collapsed="false">
      <c r="A44" s="1"/>
    </row>
    <row r="45" customFormat="false" ht="14.4" hidden="false" customHeight="false" outlineLevel="0" collapsed="false">
      <c r="A45" s="1"/>
    </row>
    <row r="46" customFormat="false" ht="14.4" hidden="false" customHeight="false" outlineLevel="0" collapsed="false">
      <c r="A46" s="1"/>
    </row>
    <row r="47" customFormat="false" ht="14.4" hidden="false" customHeight="false" outlineLevel="0" collapsed="false">
      <c r="A47" s="1"/>
    </row>
    <row r="48" customFormat="false" ht="14.4" hidden="false" customHeight="false" outlineLevel="0" collapsed="false">
      <c r="A48" s="1"/>
    </row>
    <row r="49" customFormat="false" ht="14.4" hidden="false" customHeight="false" outlineLevel="0" collapsed="false">
      <c r="A49" s="1"/>
    </row>
    <row r="50" customFormat="false" ht="14.4" hidden="false" customHeight="false" outlineLevel="0" collapsed="false">
      <c r="A50" s="1"/>
    </row>
    <row r="51" customFormat="false" ht="14.4" hidden="false" customHeight="false" outlineLevel="0" collapsed="false">
      <c r="A51" s="1"/>
    </row>
    <row r="52" customFormat="false" ht="14.4" hidden="false" customHeight="false" outlineLevel="0" collapsed="false">
      <c r="A52" s="1"/>
    </row>
    <row r="53" customFormat="false" ht="14.4" hidden="false" customHeight="false" outlineLevel="0" collapsed="false">
      <c r="A53" s="1"/>
    </row>
    <row r="54" customFormat="false" ht="14.4" hidden="false" customHeight="false" outlineLevel="0" collapsed="false">
      <c r="A54" s="1"/>
    </row>
    <row r="55" customFormat="false" ht="14.4" hidden="false" customHeight="false" outlineLevel="0" collapsed="false">
      <c r="A55" s="1"/>
    </row>
  </sheetData>
  <mergeCells count="1">
    <mergeCell ref="B1:D1"/>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77933C"/>
    <pageSetUpPr fitToPage="false"/>
  </sheetPr>
  <dimension ref="A1:U238"/>
  <sheetViews>
    <sheetView showFormulas="false" showGridLines="true" showRowColHeaders="true" showZeros="true" rightToLeft="false" tabSelected="false" showOutlineSymbols="true" defaultGridColor="true" view="normal" topLeftCell="A4" colorId="64" zoomScale="60" zoomScaleNormal="60" zoomScalePageLayoutView="100" workbookViewId="0">
      <selection pane="topLeft" activeCell="A210" activeCellId="0" sqref="A210"/>
    </sheetView>
  </sheetViews>
  <sheetFormatPr defaultColWidth="10.6875" defaultRowHeight="14.4" zeroHeight="false" outlineLevelRow="0" outlineLevelCol="0"/>
  <cols>
    <col collapsed="false" customWidth="true" hidden="false" outlineLevel="0" max="2" min="2" style="0" width="40.44"/>
    <col collapsed="false" customWidth="true" hidden="false" outlineLevel="0" max="3" min="3" style="0" width="74.88"/>
    <col collapsed="false" customWidth="true" hidden="false" outlineLevel="0" max="4" min="4" style="0" width="126.33"/>
    <col collapsed="false" customWidth="true" hidden="false" outlineLevel="0" max="5" min="5" style="0" width="12.44"/>
    <col collapsed="false" customWidth="true" hidden="false" outlineLevel="0" max="6" min="6" style="0" width="144.78"/>
    <col collapsed="false" customWidth="true" hidden="false" outlineLevel="0" max="7" min="7" style="0" width="47.1"/>
    <col collapsed="false" customWidth="true" hidden="false" outlineLevel="0" max="8" min="8" style="0" width="125.11"/>
    <col collapsed="false" customWidth="true" hidden="false" outlineLevel="0" max="9" min="9" style="0" width="146.22"/>
    <col collapsed="false" customWidth="true" hidden="false" outlineLevel="0" max="10" min="10" style="0" width="52.11"/>
    <col collapsed="false" customWidth="true" hidden="false" outlineLevel="0" max="11" min="11" style="0" width="147.45"/>
    <col collapsed="false" customWidth="true" hidden="false" outlineLevel="0" max="12" min="12" style="0" width="16.44"/>
  </cols>
  <sheetData>
    <row r="1" customFormat="false" ht="32.4" hidden="false" customHeight="false" outlineLevel="0" collapsed="false">
      <c r="A1" s="1"/>
      <c r="B1" s="189" t="s">
        <v>157</v>
      </c>
      <c r="C1" s="189"/>
      <c r="D1" s="189"/>
      <c r="E1" s="1"/>
      <c r="F1" s="1"/>
      <c r="G1" s="1"/>
      <c r="H1" s="1"/>
      <c r="I1" s="1"/>
      <c r="J1" s="1"/>
      <c r="K1" s="1"/>
      <c r="L1" s="1"/>
      <c r="M1" s="1"/>
      <c r="N1" s="1"/>
      <c r="O1" s="1"/>
      <c r="P1" s="1"/>
      <c r="Q1" s="1"/>
      <c r="R1" s="1"/>
      <c r="S1" s="1"/>
      <c r="T1" s="1"/>
      <c r="U1" s="1"/>
    </row>
    <row r="2" customFormat="false" ht="14.4" hidden="false" customHeight="false" outlineLevel="0" collapsed="false">
      <c r="A2" s="1"/>
      <c r="B2" s="1"/>
      <c r="C2" s="1"/>
      <c r="D2" s="1"/>
      <c r="E2" s="1"/>
      <c r="F2" s="1"/>
      <c r="G2" s="1"/>
      <c r="H2" s="1"/>
      <c r="I2" s="1"/>
      <c r="J2" s="1"/>
      <c r="K2" s="1"/>
      <c r="L2" s="1"/>
      <c r="M2" s="1"/>
      <c r="N2" s="1"/>
      <c r="O2" s="1"/>
      <c r="P2" s="1"/>
      <c r="Q2" s="1"/>
      <c r="R2" s="1"/>
      <c r="S2" s="1"/>
      <c r="T2" s="1"/>
      <c r="U2" s="1"/>
    </row>
    <row r="3" customFormat="false" ht="30" hidden="false" customHeight="false" outlineLevel="0" collapsed="false">
      <c r="A3" s="1"/>
      <c r="B3" s="190"/>
      <c r="C3" s="191" t="s">
        <v>158</v>
      </c>
      <c r="D3" s="191" t="s">
        <v>159</v>
      </c>
      <c r="E3" s="1"/>
      <c r="F3" s="1"/>
      <c r="G3" s="1"/>
      <c r="H3" s="1"/>
      <c r="I3" s="1"/>
      <c r="J3" s="1"/>
      <c r="K3" s="1"/>
      <c r="L3" s="1"/>
      <c r="M3" s="1"/>
      <c r="N3" s="1"/>
      <c r="O3" s="1"/>
      <c r="P3" s="1"/>
      <c r="Q3" s="1"/>
      <c r="R3" s="1"/>
      <c r="S3" s="1"/>
      <c r="T3" s="1"/>
      <c r="U3" s="1"/>
    </row>
    <row r="4" customFormat="false" ht="32.4" hidden="false" customHeight="false" outlineLevel="0" collapsed="false">
      <c r="A4" s="192" t="s">
        <v>160</v>
      </c>
      <c r="B4" s="193" t="s">
        <v>161</v>
      </c>
      <c r="C4" s="194" t="s">
        <v>162</v>
      </c>
      <c r="D4" s="195" t="s">
        <v>163</v>
      </c>
      <c r="E4" s="1"/>
      <c r="F4" s="1"/>
      <c r="G4" s="1"/>
      <c r="H4" s="1"/>
      <c r="I4" s="1"/>
      <c r="J4" s="1"/>
      <c r="K4" s="1"/>
      <c r="L4" s="1"/>
      <c r="M4" s="1"/>
      <c r="N4" s="1"/>
      <c r="O4" s="1"/>
      <c r="P4" s="1"/>
      <c r="Q4" s="1"/>
      <c r="R4" s="1"/>
      <c r="S4" s="1"/>
      <c r="T4" s="1"/>
      <c r="U4" s="1"/>
    </row>
    <row r="5" customFormat="false" ht="97.2" hidden="false" customHeight="false" outlineLevel="0" collapsed="false">
      <c r="A5" s="192" t="s">
        <v>164</v>
      </c>
      <c r="B5" s="196" t="s">
        <v>165</v>
      </c>
      <c r="C5" s="197" t="s">
        <v>166</v>
      </c>
      <c r="D5" s="198" t="s">
        <v>167</v>
      </c>
      <c r="E5" s="1"/>
      <c r="F5" s="1"/>
      <c r="G5" s="1"/>
      <c r="H5" s="1"/>
      <c r="I5" s="1"/>
      <c r="J5" s="1"/>
      <c r="K5" s="1"/>
      <c r="L5" s="1"/>
      <c r="M5" s="1"/>
      <c r="N5" s="1"/>
      <c r="O5" s="1"/>
      <c r="P5" s="1"/>
      <c r="Q5" s="1"/>
      <c r="R5" s="1"/>
      <c r="S5" s="1"/>
      <c r="T5" s="1"/>
      <c r="U5" s="1"/>
    </row>
    <row r="6" customFormat="false" ht="64.8" hidden="false" customHeight="false" outlineLevel="0" collapsed="false">
      <c r="A6" s="192" t="s">
        <v>135</v>
      </c>
      <c r="B6" s="199" t="s">
        <v>168</v>
      </c>
      <c r="C6" s="197" t="s">
        <v>169</v>
      </c>
      <c r="D6" s="198" t="s">
        <v>170</v>
      </c>
      <c r="E6" s="1"/>
      <c r="F6" s="1"/>
      <c r="G6" s="1"/>
      <c r="H6" s="1"/>
      <c r="I6" s="1"/>
      <c r="J6" s="1"/>
      <c r="K6" s="1"/>
      <c r="L6" s="1"/>
      <c r="M6" s="1"/>
      <c r="N6" s="1"/>
      <c r="O6" s="1"/>
      <c r="P6" s="1"/>
      <c r="Q6" s="1"/>
      <c r="R6" s="1"/>
      <c r="S6" s="1"/>
      <c r="T6" s="1"/>
      <c r="U6" s="1"/>
    </row>
    <row r="7" customFormat="false" ht="97.2" hidden="false" customHeight="false" outlineLevel="0" collapsed="false">
      <c r="A7" s="192" t="s">
        <v>171</v>
      </c>
      <c r="B7" s="200" t="s">
        <v>172</v>
      </c>
      <c r="C7" s="197" t="s">
        <v>173</v>
      </c>
      <c r="D7" s="198" t="s">
        <v>174</v>
      </c>
      <c r="E7" s="1"/>
      <c r="F7" s="1"/>
      <c r="G7" s="1"/>
      <c r="H7" s="1"/>
      <c r="I7" s="1"/>
      <c r="J7" s="1"/>
      <c r="K7" s="1"/>
      <c r="L7" s="1"/>
      <c r="M7" s="1"/>
      <c r="N7" s="1"/>
      <c r="O7" s="1"/>
      <c r="P7" s="1"/>
      <c r="Q7" s="1"/>
      <c r="R7" s="1"/>
      <c r="S7" s="1"/>
      <c r="T7" s="1"/>
      <c r="U7" s="1"/>
    </row>
    <row r="8" customFormat="false" ht="64.8" hidden="false" customHeight="false" outlineLevel="0" collapsed="false">
      <c r="A8" s="192" t="s">
        <v>175</v>
      </c>
      <c r="B8" s="201" t="s">
        <v>176</v>
      </c>
      <c r="C8" s="197" t="s">
        <v>177</v>
      </c>
      <c r="D8" s="198" t="s">
        <v>178</v>
      </c>
      <c r="E8" s="1"/>
      <c r="F8" s="1"/>
      <c r="G8" s="1"/>
      <c r="H8" s="1"/>
      <c r="I8" s="1"/>
      <c r="J8" s="1"/>
      <c r="K8" s="1"/>
      <c r="L8" s="1"/>
      <c r="M8" s="1"/>
      <c r="N8" s="1"/>
      <c r="O8" s="1"/>
      <c r="P8" s="1"/>
      <c r="Q8" s="1"/>
      <c r="R8" s="1"/>
      <c r="S8" s="1"/>
      <c r="T8" s="1"/>
      <c r="U8" s="1"/>
    </row>
    <row r="9" customFormat="false" ht="20.4" hidden="false" customHeight="false" outlineLevel="0" collapsed="false">
      <c r="A9" s="192"/>
      <c r="B9" s="192"/>
      <c r="C9" s="202"/>
      <c r="D9" s="202"/>
      <c r="E9" s="1"/>
      <c r="F9" s="1"/>
      <c r="G9" s="1"/>
      <c r="H9" s="1"/>
      <c r="I9" s="1"/>
      <c r="J9" s="1"/>
      <c r="K9" s="1"/>
      <c r="L9" s="1"/>
      <c r="M9" s="1"/>
      <c r="N9" s="1"/>
      <c r="O9" s="1"/>
      <c r="P9" s="1"/>
      <c r="Q9" s="1"/>
      <c r="R9" s="1"/>
      <c r="S9" s="1"/>
      <c r="T9" s="1"/>
      <c r="U9" s="1"/>
    </row>
    <row r="10" customFormat="false" ht="14.4" hidden="false" customHeight="false" outlineLevel="0" collapsed="false">
      <c r="A10" s="192"/>
      <c r="B10" s="203"/>
      <c r="C10" s="203"/>
      <c r="D10" s="203"/>
      <c r="E10" s="1"/>
      <c r="F10" s="1"/>
      <c r="G10" s="1"/>
      <c r="H10" s="1"/>
      <c r="I10" s="1"/>
      <c r="J10" s="1"/>
      <c r="K10" s="1"/>
      <c r="L10" s="1"/>
      <c r="M10" s="1"/>
      <c r="N10" s="1"/>
      <c r="O10" s="1"/>
      <c r="P10" s="1"/>
      <c r="Q10" s="1"/>
      <c r="R10" s="1"/>
      <c r="S10" s="1"/>
      <c r="T10" s="1"/>
      <c r="U10" s="1"/>
    </row>
    <row r="11" customFormat="false" ht="14.4" hidden="false" customHeight="false" outlineLevel="0" collapsed="false">
      <c r="A11" s="192"/>
      <c r="B11" s="192" t="s">
        <v>179</v>
      </c>
      <c r="C11" s="192" t="s">
        <v>180</v>
      </c>
      <c r="D11" s="192" t="s">
        <v>112</v>
      </c>
      <c r="E11" s="1"/>
      <c r="F11" s="1"/>
      <c r="G11" s="1"/>
      <c r="H11" s="1"/>
      <c r="I11" s="1"/>
      <c r="J11" s="1"/>
      <c r="K11" s="1"/>
      <c r="L11" s="1"/>
      <c r="M11" s="1"/>
      <c r="N11" s="1"/>
      <c r="O11" s="1"/>
      <c r="P11" s="1"/>
      <c r="Q11" s="1"/>
      <c r="R11" s="1"/>
      <c r="S11" s="1"/>
      <c r="T11" s="1"/>
      <c r="U11" s="1"/>
    </row>
    <row r="12" customFormat="false" ht="14.4" hidden="false" customHeight="false" outlineLevel="0" collapsed="false">
      <c r="A12" s="192"/>
      <c r="B12" s="192" t="s">
        <v>181</v>
      </c>
      <c r="C12" s="192" t="s">
        <v>182</v>
      </c>
      <c r="D12" s="192" t="s">
        <v>183</v>
      </c>
      <c r="E12" s="1"/>
      <c r="F12" s="1"/>
      <c r="G12" s="1"/>
      <c r="H12" s="1"/>
      <c r="I12" s="1"/>
      <c r="J12" s="1"/>
      <c r="K12" s="1"/>
      <c r="L12" s="1"/>
      <c r="M12" s="1"/>
      <c r="N12" s="1"/>
      <c r="O12" s="1"/>
      <c r="P12" s="1"/>
      <c r="Q12" s="1"/>
      <c r="R12" s="1"/>
      <c r="S12" s="1"/>
      <c r="T12" s="1"/>
      <c r="U12" s="1"/>
    </row>
    <row r="13" customFormat="false" ht="14.4" hidden="false" customHeight="false" outlineLevel="0" collapsed="false">
      <c r="A13" s="192"/>
      <c r="B13" s="192"/>
      <c r="C13" s="192" t="s">
        <v>184</v>
      </c>
      <c r="D13" s="192" t="s">
        <v>185</v>
      </c>
      <c r="E13" s="1"/>
      <c r="F13" s="1"/>
      <c r="G13" s="1"/>
      <c r="H13" s="1"/>
      <c r="I13" s="1"/>
      <c r="J13" s="1"/>
      <c r="K13" s="1"/>
      <c r="L13" s="1"/>
      <c r="M13" s="1"/>
      <c r="N13" s="1"/>
      <c r="O13" s="1"/>
      <c r="P13" s="1"/>
      <c r="Q13" s="1"/>
      <c r="R13" s="1"/>
      <c r="S13" s="1"/>
      <c r="T13" s="1"/>
      <c r="U13" s="1"/>
    </row>
    <row r="14" customFormat="false" ht="14.4" hidden="false" customHeight="false" outlineLevel="0" collapsed="false">
      <c r="A14" s="192"/>
      <c r="B14" s="192"/>
      <c r="C14" s="192" t="s">
        <v>186</v>
      </c>
      <c r="D14" s="192" t="s">
        <v>187</v>
      </c>
      <c r="E14" s="1"/>
      <c r="F14" s="1"/>
      <c r="G14" s="1"/>
      <c r="H14" s="1"/>
      <c r="I14" s="1"/>
      <c r="J14" s="1"/>
      <c r="K14" s="1"/>
      <c r="L14" s="1"/>
      <c r="M14" s="1"/>
      <c r="N14" s="1"/>
      <c r="O14" s="1"/>
      <c r="P14" s="1"/>
      <c r="Q14" s="1"/>
      <c r="R14" s="1"/>
      <c r="S14" s="1"/>
      <c r="T14" s="1"/>
      <c r="U14" s="1"/>
    </row>
    <row r="15" customFormat="false" ht="14.4" hidden="false" customHeight="false" outlineLevel="0" collapsed="false">
      <c r="A15" s="192"/>
      <c r="B15" s="192"/>
      <c r="C15" s="192" t="s">
        <v>188</v>
      </c>
      <c r="D15" s="192" t="s">
        <v>189</v>
      </c>
      <c r="E15" s="1"/>
      <c r="F15" s="1"/>
      <c r="G15" s="1"/>
      <c r="H15" s="1"/>
      <c r="I15" s="1"/>
      <c r="J15" s="1"/>
      <c r="K15" s="1"/>
      <c r="L15" s="1"/>
      <c r="M15" s="1"/>
      <c r="N15" s="1"/>
      <c r="O15" s="1"/>
      <c r="P15" s="1"/>
      <c r="Q15" s="1"/>
      <c r="R15" s="1"/>
      <c r="S15" s="1"/>
      <c r="T15" s="1"/>
      <c r="U15" s="1"/>
    </row>
    <row r="16" customFormat="false" ht="14.4" hidden="false" customHeight="false" outlineLevel="0" collapsed="false">
      <c r="A16" s="192"/>
      <c r="B16" s="192"/>
      <c r="C16" s="192"/>
      <c r="D16" s="192"/>
      <c r="E16" s="1"/>
      <c r="F16" s="1"/>
      <c r="G16" s="1"/>
      <c r="H16" s="1"/>
      <c r="I16" s="1"/>
      <c r="J16" s="1"/>
      <c r="K16" s="1"/>
      <c r="L16" s="1"/>
      <c r="M16" s="1"/>
      <c r="N16" s="1"/>
      <c r="O16" s="1"/>
    </row>
    <row r="17" customFormat="false" ht="14.4" hidden="false" customHeight="false" outlineLevel="0" collapsed="false">
      <c r="A17" s="192"/>
      <c r="B17" s="192"/>
      <c r="C17" s="192"/>
      <c r="D17" s="192"/>
      <c r="E17" s="1"/>
      <c r="F17" s="1"/>
      <c r="G17" s="1"/>
      <c r="H17" s="1"/>
      <c r="I17" s="1"/>
      <c r="J17" s="1"/>
      <c r="K17" s="1"/>
      <c r="L17" s="1"/>
      <c r="M17" s="1"/>
      <c r="N17" s="1"/>
      <c r="O17" s="1"/>
    </row>
    <row r="18" customFormat="false" ht="14.4" hidden="false" customHeight="false" outlineLevel="0" collapsed="false">
      <c r="A18" s="192"/>
      <c r="B18" s="187"/>
      <c r="C18" s="187"/>
      <c r="D18" s="187"/>
      <c r="E18" s="1"/>
      <c r="F18" s="1"/>
      <c r="G18" s="1"/>
      <c r="H18" s="1"/>
      <c r="I18" s="1"/>
      <c r="J18" s="1"/>
      <c r="K18" s="1"/>
      <c r="L18" s="1"/>
      <c r="M18" s="1"/>
      <c r="N18" s="1"/>
      <c r="O18" s="1"/>
    </row>
    <row r="19" customFormat="false" ht="14.4" hidden="false" customHeight="false" outlineLevel="0" collapsed="false">
      <c r="A19" s="192"/>
      <c r="B19" s="187"/>
      <c r="C19" s="187"/>
      <c r="D19" s="187"/>
      <c r="E19" s="1"/>
      <c r="F19" s="1"/>
      <c r="G19" s="1"/>
      <c r="H19" s="1"/>
      <c r="I19" s="1"/>
      <c r="J19" s="1"/>
      <c r="K19" s="1"/>
      <c r="L19" s="1"/>
      <c r="M19" s="1"/>
      <c r="N19" s="1"/>
      <c r="O19" s="1"/>
    </row>
    <row r="20" customFormat="false" ht="14.4" hidden="false" customHeight="false" outlineLevel="0" collapsed="false">
      <c r="A20" s="192"/>
      <c r="B20" s="187"/>
      <c r="C20" s="187"/>
      <c r="D20" s="187"/>
      <c r="E20" s="1"/>
      <c r="F20" s="1"/>
      <c r="G20" s="1"/>
      <c r="H20" s="1"/>
      <c r="I20" s="1"/>
      <c r="J20" s="1"/>
      <c r="K20" s="1"/>
      <c r="L20" s="1"/>
      <c r="M20" s="1"/>
      <c r="N20" s="1"/>
      <c r="O20" s="1"/>
    </row>
    <row r="21" customFormat="false" ht="14.4" hidden="false" customHeight="false" outlineLevel="0" collapsed="false">
      <c r="A21" s="192"/>
      <c r="B21" s="187"/>
      <c r="C21" s="187"/>
      <c r="D21" s="187"/>
      <c r="E21" s="1"/>
      <c r="F21" s="1"/>
      <c r="G21" s="1"/>
      <c r="H21" s="1"/>
      <c r="I21" s="1"/>
      <c r="J21" s="1"/>
      <c r="K21" s="1"/>
      <c r="L21" s="1"/>
      <c r="M21" s="1"/>
      <c r="N21" s="1"/>
      <c r="O21" s="1"/>
    </row>
    <row r="22" customFormat="false" ht="20.4" hidden="false" customHeight="false" outlineLevel="0" collapsed="false">
      <c r="A22" s="192"/>
      <c r="B22" s="192"/>
      <c r="C22" s="202"/>
      <c r="D22" s="202"/>
      <c r="E22" s="1"/>
      <c r="F22" s="1"/>
      <c r="G22" s="1"/>
      <c r="H22" s="1"/>
      <c r="I22" s="1"/>
      <c r="J22" s="1"/>
      <c r="K22" s="1"/>
      <c r="L22" s="1"/>
      <c r="M22" s="1"/>
      <c r="N22" s="1"/>
      <c r="O22" s="1"/>
    </row>
    <row r="23" customFormat="false" ht="20.4" hidden="false" customHeight="false" outlineLevel="0" collapsed="false">
      <c r="A23" s="192"/>
      <c r="B23" s="192"/>
      <c r="C23" s="202"/>
      <c r="D23" s="202"/>
      <c r="E23" s="1"/>
      <c r="F23" s="1"/>
      <c r="G23" s="1"/>
      <c r="H23" s="1"/>
      <c r="I23" s="1"/>
      <c r="J23" s="1"/>
      <c r="K23" s="1"/>
      <c r="L23" s="1"/>
      <c r="M23" s="1"/>
      <c r="N23" s="1"/>
      <c r="O23" s="1"/>
    </row>
    <row r="24" customFormat="false" ht="20.4" hidden="false" customHeight="false" outlineLevel="0" collapsed="false">
      <c r="A24" s="192"/>
      <c r="B24" s="192"/>
      <c r="C24" s="202"/>
      <c r="D24" s="202"/>
      <c r="E24" s="1"/>
      <c r="F24" s="1"/>
      <c r="G24" s="1"/>
      <c r="H24" s="1"/>
      <c r="I24" s="1"/>
      <c r="J24" s="1"/>
      <c r="K24" s="1"/>
      <c r="L24" s="1"/>
      <c r="M24" s="1"/>
      <c r="N24" s="1"/>
      <c r="O24" s="1"/>
    </row>
    <row r="25" customFormat="false" ht="20.4" hidden="false" customHeight="false" outlineLevel="0" collapsed="false">
      <c r="A25" s="192"/>
      <c r="B25" s="192"/>
      <c r="C25" s="202"/>
      <c r="D25" s="202"/>
      <c r="E25" s="1"/>
      <c r="F25" s="1"/>
      <c r="G25" s="1"/>
      <c r="H25" s="1"/>
      <c r="I25" s="1"/>
      <c r="J25" s="1"/>
      <c r="K25" s="1"/>
      <c r="L25" s="1"/>
      <c r="M25" s="1"/>
      <c r="N25" s="1"/>
      <c r="O25" s="1"/>
    </row>
    <row r="26" customFormat="false" ht="20.4" hidden="false" customHeight="false" outlineLevel="0" collapsed="false">
      <c r="A26" s="192"/>
      <c r="B26" s="192"/>
      <c r="C26" s="202"/>
      <c r="D26" s="202"/>
      <c r="E26" s="1"/>
      <c r="F26" s="1"/>
      <c r="G26" s="1"/>
      <c r="H26" s="1"/>
      <c r="I26" s="1"/>
      <c r="J26" s="1"/>
      <c r="K26" s="1"/>
      <c r="L26" s="1"/>
      <c r="M26" s="1"/>
      <c r="N26" s="1"/>
      <c r="O26" s="1"/>
    </row>
    <row r="27" customFormat="false" ht="20.4" hidden="false" customHeight="false" outlineLevel="0" collapsed="false">
      <c r="A27" s="192"/>
      <c r="B27" s="192"/>
      <c r="C27" s="202"/>
      <c r="D27" s="202"/>
      <c r="E27" s="1"/>
      <c r="F27" s="1"/>
      <c r="G27" s="1"/>
      <c r="H27" s="1"/>
      <c r="I27" s="1"/>
      <c r="J27" s="1"/>
      <c r="K27" s="1"/>
      <c r="L27" s="1"/>
      <c r="M27" s="1"/>
      <c r="N27" s="1"/>
      <c r="O27" s="1"/>
    </row>
    <row r="28" customFormat="false" ht="20.4" hidden="false" customHeight="false" outlineLevel="0" collapsed="false">
      <c r="A28" s="192"/>
      <c r="B28" s="192"/>
      <c r="C28" s="202"/>
      <c r="D28" s="202"/>
      <c r="E28" s="1"/>
      <c r="F28" s="1"/>
      <c r="G28" s="1"/>
      <c r="H28" s="1"/>
      <c r="I28" s="1"/>
      <c r="J28" s="1"/>
      <c r="K28" s="1"/>
      <c r="L28" s="1"/>
      <c r="M28" s="1"/>
      <c r="N28" s="1"/>
      <c r="O28" s="1"/>
    </row>
    <row r="29" customFormat="false" ht="20.4" hidden="false" customHeight="false" outlineLevel="0" collapsed="false">
      <c r="A29" s="192"/>
      <c r="B29" s="192"/>
      <c r="C29" s="202"/>
      <c r="D29" s="202"/>
      <c r="E29" s="1"/>
      <c r="F29" s="1"/>
      <c r="G29" s="1"/>
      <c r="H29" s="1"/>
      <c r="I29" s="1"/>
      <c r="J29" s="1"/>
      <c r="K29" s="1"/>
      <c r="L29" s="1"/>
      <c r="M29" s="1"/>
      <c r="N29" s="1"/>
      <c r="O29" s="1"/>
    </row>
    <row r="30" customFormat="false" ht="20.4" hidden="false" customHeight="false" outlineLevel="0" collapsed="false">
      <c r="A30" s="192"/>
      <c r="B30" s="192"/>
      <c r="C30" s="202"/>
      <c r="D30" s="202"/>
      <c r="E30" s="1"/>
      <c r="F30" s="1"/>
      <c r="G30" s="1"/>
      <c r="H30" s="1"/>
      <c r="I30" s="1"/>
      <c r="J30" s="1"/>
      <c r="K30" s="1"/>
      <c r="L30" s="1"/>
      <c r="M30" s="1"/>
      <c r="N30" s="1"/>
      <c r="O30" s="1"/>
    </row>
    <row r="31" customFormat="false" ht="20.4" hidden="false" customHeight="false" outlineLevel="0" collapsed="false">
      <c r="A31" s="192"/>
      <c r="B31" s="192"/>
      <c r="C31" s="202"/>
      <c r="D31" s="202"/>
      <c r="E31" s="1"/>
      <c r="F31" s="1"/>
      <c r="G31" s="1"/>
      <c r="H31" s="1"/>
      <c r="I31" s="1"/>
      <c r="J31" s="1"/>
      <c r="K31" s="1"/>
      <c r="L31" s="1"/>
      <c r="M31" s="1"/>
      <c r="N31" s="1"/>
      <c r="O31" s="1"/>
    </row>
    <row r="32" customFormat="false" ht="20.4" hidden="false" customHeight="false" outlineLevel="0" collapsed="false">
      <c r="A32" s="192"/>
      <c r="B32" s="192"/>
      <c r="C32" s="202"/>
      <c r="D32" s="202"/>
      <c r="E32" s="1"/>
      <c r="F32" s="1"/>
      <c r="G32" s="1"/>
      <c r="H32" s="1"/>
      <c r="I32" s="1"/>
      <c r="J32" s="1"/>
      <c r="K32" s="1"/>
      <c r="L32" s="1"/>
      <c r="M32" s="1"/>
      <c r="N32" s="1"/>
      <c r="O32" s="1"/>
    </row>
    <row r="33" customFormat="false" ht="20.4" hidden="false" customHeight="false" outlineLevel="0" collapsed="false">
      <c r="A33" s="192"/>
      <c r="B33" s="192"/>
      <c r="C33" s="202"/>
      <c r="D33" s="202"/>
      <c r="E33" s="1"/>
      <c r="F33" s="1"/>
      <c r="G33" s="1"/>
      <c r="H33" s="1"/>
      <c r="I33" s="1"/>
      <c r="J33" s="1"/>
      <c r="K33" s="1"/>
      <c r="L33" s="1"/>
      <c r="M33" s="1"/>
      <c r="N33" s="1"/>
      <c r="O33" s="1"/>
    </row>
    <row r="34" customFormat="false" ht="20.4" hidden="false" customHeight="false" outlineLevel="0" collapsed="false">
      <c r="A34" s="192"/>
      <c r="B34" s="192"/>
      <c r="C34" s="202"/>
      <c r="D34" s="202"/>
      <c r="E34" s="1"/>
      <c r="F34" s="1"/>
      <c r="G34" s="1"/>
      <c r="H34" s="1"/>
      <c r="I34" s="1"/>
      <c r="J34" s="1"/>
      <c r="K34" s="1"/>
      <c r="L34" s="1"/>
      <c r="M34" s="1"/>
      <c r="N34" s="1"/>
      <c r="O34" s="1"/>
    </row>
    <row r="35" customFormat="false" ht="20.4" hidden="false" customHeight="false" outlineLevel="0" collapsed="false">
      <c r="A35" s="192"/>
      <c r="B35" s="192"/>
      <c r="C35" s="202"/>
      <c r="D35" s="202"/>
      <c r="E35" s="1"/>
      <c r="F35" s="1"/>
      <c r="G35" s="1"/>
      <c r="H35" s="1"/>
      <c r="I35" s="1"/>
      <c r="J35" s="1"/>
      <c r="K35" s="1"/>
      <c r="L35" s="1"/>
      <c r="M35" s="1"/>
      <c r="N35" s="1"/>
      <c r="O35" s="1"/>
    </row>
    <row r="36" customFormat="false" ht="20.4" hidden="false" customHeight="false" outlineLevel="0" collapsed="false">
      <c r="A36" s="192"/>
      <c r="B36" s="192"/>
      <c r="C36" s="202"/>
      <c r="D36" s="202"/>
      <c r="E36" s="1"/>
      <c r="F36" s="1"/>
      <c r="G36" s="1"/>
      <c r="H36" s="1"/>
      <c r="I36" s="1"/>
      <c r="J36" s="1"/>
      <c r="K36" s="1"/>
      <c r="L36" s="1"/>
      <c r="M36" s="1"/>
      <c r="N36" s="1"/>
      <c r="O36" s="1"/>
    </row>
    <row r="37" customFormat="false" ht="20.4" hidden="false" customHeight="false" outlineLevel="0" collapsed="false">
      <c r="A37" s="192"/>
      <c r="B37" s="192"/>
      <c r="C37" s="202"/>
      <c r="D37" s="202"/>
      <c r="E37" s="1"/>
      <c r="F37" s="1"/>
      <c r="G37" s="1"/>
      <c r="H37" s="1"/>
      <c r="I37" s="1"/>
      <c r="J37" s="1"/>
      <c r="K37" s="1"/>
      <c r="L37" s="1"/>
      <c r="M37" s="1"/>
      <c r="N37" s="1"/>
      <c r="O37" s="1"/>
    </row>
    <row r="38" customFormat="false" ht="20.4" hidden="false" customHeight="false" outlineLevel="0" collapsed="false">
      <c r="A38" s="192"/>
      <c r="B38" s="192"/>
      <c r="C38" s="202"/>
      <c r="D38" s="202"/>
      <c r="E38" s="1"/>
      <c r="F38" s="1"/>
      <c r="G38" s="1"/>
      <c r="H38" s="1"/>
      <c r="I38" s="1"/>
      <c r="J38" s="1"/>
      <c r="K38" s="1"/>
      <c r="L38" s="1"/>
      <c r="M38" s="1"/>
      <c r="N38" s="1"/>
      <c r="O38" s="1"/>
    </row>
    <row r="39" customFormat="false" ht="20.4" hidden="false" customHeight="false" outlineLevel="0" collapsed="false">
      <c r="A39" s="192"/>
      <c r="B39" s="192"/>
      <c r="C39" s="202"/>
      <c r="D39" s="202"/>
      <c r="E39" s="1"/>
      <c r="F39" s="1"/>
      <c r="G39" s="1"/>
      <c r="H39" s="1"/>
      <c r="I39" s="1"/>
      <c r="J39" s="1"/>
      <c r="K39" s="1"/>
      <c r="L39" s="1"/>
      <c r="M39" s="1"/>
      <c r="N39" s="1"/>
      <c r="O39" s="1"/>
    </row>
    <row r="40" customFormat="false" ht="20.4" hidden="false" customHeight="false" outlineLevel="0" collapsed="false">
      <c r="A40" s="192"/>
      <c r="B40" s="192"/>
      <c r="C40" s="202"/>
      <c r="D40" s="202"/>
      <c r="E40" s="1"/>
      <c r="F40" s="1"/>
      <c r="G40" s="1"/>
      <c r="H40" s="1"/>
      <c r="I40" s="1"/>
      <c r="J40" s="1"/>
      <c r="K40" s="1"/>
      <c r="L40" s="1"/>
      <c r="M40" s="1"/>
      <c r="N40" s="1"/>
      <c r="O40" s="1"/>
    </row>
    <row r="41" customFormat="false" ht="20.4" hidden="false" customHeight="false" outlineLevel="0" collapsed="false">
      <c r="A41" s="192"/>
      <c r="B41" s="192"/>
      <c r="C41" s="202"/>
      <c r="D41" s="202"/>
      <c r="E41" s="1"/>
      <c r="F41" s="1"/>
      <c r="G41" s="1"/>
      <c r="H41" s="1"/>
      <c r="I41" s="1"/>
      <c r="J41" s="1"/>
      <c r="K41" s="1"/>
      <c r="L41" s="1"/>
      <c r="M41" s="1"/>
      <c r="N41" s="1"/>
      <c r="O41" s="1"/>
    </row>
    <row r="42" customFormat="false" ht="20.4" hidden="false" customHeight="false" outlineLevel="0" collapsed="false">
      <c r="A42" s="192"/>
      <c r="B42" s="192"/>
      <c r="C42" s="202"/>
      <c r="D42" s="202"/>
      <c r="E42" s="1"/>
      <c r="F42" s="1"/>
      <c r="G42" s="1"/>
      <c r="H42" s="1"/>
      <c r="I42" s="1"/>
      <c r="J42" s="1"/>
      <c r="K42" s="1"/>
      <c r="L42" s="1"/>
      <c r="M42" s="1"/>
      <c r="N42" s="1"/>
      <c r="O42" s="1"/>
    </row>
    <row r="43" customFormat="false" ht="20.4" hidden="false" customHeight="false" outlineLevel="0" collapsed="false">
      <c r="A43" s="192"/>
      <c r="B43" s="192"/>
      <c r="C43" s="202"/>
      <c r="D43" s="202"/>
      <c r="E43" s="1"/>
      <c r="F43" s="1"/>
      <c r="G43" s="1"/>
      <c r="H43" s="1"/>
      <c r="I43" s="1"/>
      <c r="J43" s="1"/>
      <c r="K43" s="1"/>
      <c r="L43" s="1"/>
      <c r="M43" s="1"/>
      <c r="N43" s="1"/>
      <c r="O43" s="1"/>
    </row>
    <row r="44" customFormat="false" ht="20.4" hidden="false" customHeight="false" outlineLevel="0" collapsed="false">
      <c r="A44" s="192"/>
      <c r="B44" s="192"/>
      <c r="C44" s="202"/>
      <c r="D44" s="202"/>
      <c r="E44" s="1"/>
      <c r="F44" s="1"/>
      <c r="G44" s="1"/>
      <c r="H44" s="1"/>
      <c r="I44" s="1"/>
      <c r="J44" s="1"/>
      <c r="K44" s="1"/>
      <c r="L44" s="1"/>
      <c r="M44" s="1"/>
      <c r="N44" s="1"/>
      <c r="O44" s="1"/>
    </row>
    <row r="45" customFormat="false" ht="20.4" hidden="false" customHeight="false" outlineLevel="0" collapsed="false">
      <c r="A45" s="192"/>
      <c r="B45" s="192"/>
      <c r="C45" s="202"/>
      <c r="D45" s="202"/>
      <c r="E45" s="1"/>
      <c r="F45" s="1"/>
      <c r="G45" s="1"/>
      <c r="H45" s="1"/>
      <c r="I45" s="1"/>
      <c r="J45" s="1"/>
      <c r="K45" s="1"/>
      <c r="L45" s="1"/>
      <c r="M45" s="1"/>
      <c r="N45" s="1"/>
      <c r="O45" s="1"/>
    </row>
    <row r="46" customFormat="false" ht="20.4" hidden="false" customHeight="false" outlineLevel="0" collapsed="false">
      <c r="A46" s="192"/>
      <c r="B46" s="192"/>
      <c r="C46" s="202"/>
      <c r="D46" s="202"/>
      <c r="E46" s="1"/>
      <c r="F46" s="1"/>
      <c r="G46" s="1"/>
      <c r="H46" s="1"/>
      <c r="I46" s="1"/>
      <c r="J46" s="1"/>
      <c r="K46" s="1"/>
      <c r="L46" s="1"/>
      <c r="M46" s="1"/>
      <c r="N46" s="1"/>
      <c r="O46" s="1"/>
    </row>
    <row r="47" customFormat="false" ht="20.4" hidden="false" customHeight="false" outlineLevel="0" collapsed="false">
      <c r="A47" s="192"/>
      <c r="B47" s="192"/>
      <c r="C47" s="202"/>
      <c r="D47" s="202"/>
      <c r="E47" s="1"/>
      <c r="F47" s="1"/>
      <c r="G47" s="1"/>
      <c r="H47" s="1"/>
      <c r="I47" s="1"/>
      <c r="J47" s="1"/>
      <c r="K47" s="1"/>
      <c r="L47" s="1"/>
      <c r="M47" s="1"/>
      <c r="N47" s="1"/>
      <c r="O47" s="1"/>
    </row>
    <row r="48" customFormat="false" ht="20.4" hidden="false" customHeight="false" outlineLevel="0" collapsed="false">
      <c r="A48" s="192"/>
      <c r="B48" s="192"/>
      <c r="C48" s="202"/>
      <c r="D48" s="202"/>
      <c r="E48" s="1"/>
      <c r="F48" s="1"/>
      <c r="G48" s="1"/>
      <c r="H48" s="1"/>
      <c r="I48" s="1"/>
      <c r="J48" s="1"/>
      <c r="K48" s="1"/>
      <c r="L48" s="1"/>
      <c r="M48" s="1"/>
      <c r="N48" s="1"/>
      <c r="O48" s="1"/>
    </row>
    <row r="49" customFormat="false" ht="20.4" hidden="false" customHeight="false" outlineLevel="0" collapsed="false">
      <c r="A49" s="192"/>
      <c r="B49" s="192"/>
      <c r="C49" s="202"/>
      <c r="D49" s="202"/>
      <c r="E49" s="1"/>
      <c r="F49" s="1"/>
      <c r="G49" s="1"/>
      <c r="H49" s="1"/>
      <c r="I49" s="1"/>
      <c r="J49" s="1"/>
      <c r="K49" s="1"/>
      <c r="L49" s="1"/>
      <c r="M49" s="1"/>
      <c r="N49" s="1"/>
      <c r="O49" s="1"/>
    </row>
    <row r="50" customFormat="false" ht="20.4" hidden="false" customHeight="false" outlineLevel="0" collapsed="false">
      <c r="A50" s="192"/>
      <c r="B50" s="192"/>
      <c r="C50" s="202"/>
      <c r="D50" s="202"/>
      <c r="E50" s="1"/>
      <c r="F50" s="1"/>
      <c r="G50" s="1"/>
      <c r="H50" s="1"/>
      <c r="I50" s="1"/>
      <c r="J50" s="1"/>
      <c r="K50" s="1"/>
      <c r="L50" s="1"/>
      <c r="M50" s="1"/>
      <c r="N50" s="1"/>
      <c r="O50" s="1"/>
    </row>
    <row r="51" customFormat="false" ht="20.4" hidden="false" customHeight="false" outlineLevel="0" collapsed="false">
      <c r="A51" s="192"/>
      <c r="B51" s="192"/>
      <c r="C51" s="202"/>
      <c r="D51" s="202"/>
      <c r="E51" s="1"/>
      <c r="F51" s="1"/>
      <c r="G51" s="1"/>
      <c r="H51" s="1"/>
      <c r="I51" s="1"/>
      <c r="J51" s="1"/>
      <c r="K51" s="1"/>
      <c r="L51" s="1"/>
      <c r="M51" s="1"/>
      <c r="N51" s="1"/>
      <c r="O51" s="1"/>
    </row>
    <row r="52" customFormat="false" ht="20.4" hidden="false" customHeight="false" outlineLevel="0" collapsed="false">
      <c r="A52" s="192"/>
      <c r="B52" s="204"/>
      <c r="C52" s="205"/>
      <c r="D52" s="205"/>
    </row>
    <row r="53" customFormat="false" ht="20.4" hidden="false" customHeight="false" outlineLevel="0" collapsed="false">
      <c r="A53" s="192"/>
      <c r="B53" s="204"/>
      <c r="C53" s="205"/>
      <c r="D53" s="205"/>
    </row>
    <row r="54" customFormat="false" ht="20.4" hidden="false" customHeight="false" outlineLevel="0" collapsed="false">
      <c r="A54" s="192"/>
      <c r="B54" s="204"/>
      <c r="C54" s="205"/>
      <c r="D54" s="205"/>
    </row>
    <row r="55" customFormat="false" ht="20.4" hidden="false" customHeight="false" outlineLevel="0" collapsed="false">
      <c r="A55" s="192"/>
      <c r="B55" s="204"/>
      <c r="C55" s="205"/>
      <c r="D55" s="205"/>
    </row>
    <row r="56" customFormat="false" ht="20.4" hidden="false" customHeight="false" outlineLevel="0" collapsed="false">
      <c r="A56" s="192"/>
      <c r="B56" s="204"/>
      <c r="C56" s="205"/>
      <c r="D56" s="205"/>
    </row>
    <row r="57" customFormat="false" ht="20.4" hidden="false" customHeight="false" outlineLevel="0" collapsed="false">
      <c r="A57" s="192"/>
      <c r="B57" s="204"/>
      <c r="C57" s="205"/>
      <c r="D57" s="205"/>
    </row>
    <row r="58" customFormat="false" ht="20.4" hidden="false" customHeight="false" outlineLevel="0" collapsed="false">
      <c r="A58" s="192"/>
      <c r="B58" s="204"/>
      <c r="C58" s="205"/>
      <c r="D58" s="205"/>
    </row>
    <row r="59" customFormat="false" ht="20.4" hidden="false" customHeight="false" outlineLevel="0" collapsed="false">
      <c r="A59" s="192"/>
      <c r="B59" s="204"/>
      <c r="C59" s="205"/>
      <c r="D59" s="205"/>
    </row>
    <row r="60" customFormat="false" ht="20.4" hidden="false" customHeight="false" outlineLevel="0" collapsed="false">
      <c r="A60" s="192"/>
      <c r="B60" s="204"/>
      <c r="C60" s="205"/>
      <c r="D60" s="205"/>
    </row>
    <row r="61" customFormat="false" ht="20.4" hidden="false" customHeight="false" outlineLevel="0" collapsed="false">
      <c r="A61" s="192"/>
      <c r="B61" s="204"/>
      <c r="C61" s="205"/>
      <c r="D61" s="205"/>
    </row>
    <row r="62" customFormat="false" ht="20.4" hidden="false" customHeight="false" outlineLevel="0" collapsed="false">
      <c r="A62" s="192"/>
      <c r="B62" s="204"/>
      <c r="C62" s="205"/>
      <c r="D62" s="205"/>
    </row>
    <row r="63" customFormat="false" ht="20.4" hidden="false" customHeight="false" outlineLevel="0" collapsed="false">
      <c r="A63" s="192"/>
      <c r="B63" s="204"/>
      <c r="C63" s="205"/>
      <c r="D63" s="205"/>
    </row>
    <row r="64" customFormat="false" ht="20.4" hidden="false" customHeight="false" outlineLevel="0" collapsed="false">
      <c r="A64" s="192"/>
      <c r="B64" s="204"/>
      <c r="C64" s="205"/>
      <c r="D64" s="205"/>
    </row>
    <row r="65" customFormat="false" ht="20.4" hidden="false" customHeight="false" outlineLevel="0" collapsed="false">
      <c r="A65" s="192"/>
      <c r="B65" s="204"/>
      <c r="C65" s="205"/>
      <c r="D65" s="205"/>
    </row>
    <row r="66" customFormat="false" ht="20.4" hidden="false" customHeight="false" outlineLevel="0" collapsed="false">
      <c r="A66" s="192"/>
      <c r="B66" s="204"/>
      <c r="C66" s="205"/>
      <c r="D66" s="205"/>
    </row>
    <row r="67" customFormat="false" ht="20.4" hidden="false" customHeight="false" outlineLevel="0" collapsed="false">
      <c r="A67" s="192"/>
      <c r="B67" s="204"/>
      <c r="C67" s="205"/>
      <c r="D67" s="205"/>
    </row>
    <row r="68" customFormat="false" ht="20.4" hidden="false" customHeight="false" outlineLevel="0" collapsed="false">
      <c r="A68" s="192"/>
      <c r="B68" s="204"/>
      <c r="C68" s="205"/>
      <c r="D68" s="205"/>
    </row>
    <row r="69" customFormat="false" ht="20.4" hidden="false" customHeight="false" outlineLevel="0" collapsed="false">
      <c r="A69" s="192"/>
      <c r="B69" s="204"/>
      <c r="C69" s="205"/>
      <c r="D69" s="205"/>
    </row>
    <row r="70" customFormat="false" ht="20.4" hidden="false" customHeight="false" outlineLevel="0" collapsed="false">
      <c r="A70" s="192"/>
      <c r="B70" s="204"/>
      <c r="C70" s="205"/>
      <c r="D70" s="205"/>
    </row>
    <row r="71" customFormat="false" ht="20.4" hidden="false" customHeight="false" outlineLevel="0" collapsed="false">
      <c r="A71" s="192"/>
      <c r="B71" s="204"/>
      <c r="C71" s="205"/>
      <c r="D71" s="205"/>
    </row>
    <row r="72" customFormat="false" ht="20.4" hidden="false" customHeight="false" outlineLevel="0" collapsed="false">
      <c r="A72" s="192"/>
      <c r="B72" s="204"/>
      <c r="C72" s="205"/>
      <c r="D72" s="205"/>
    </row>
    <row r="73" customFormat="false" ht="20.4" hidden="false" customHeight="false" outlineLevel="0" collapsed="false">
      <c r="A73" s="192"/>
      <c r="B73" s="204"/>
      <c r="C73" s="205"/>
      <c r="D73" s="205"/>
    </row>
    <row r="74" customFormat="false" ht="20.4" hidden="false" customHeight="false" outlineLevel="0" collapsed="false">
      <c r="A74" s="192"/>
      <c r="B74" s="204"/>
      <c r="C74" s="205"/>
      <c r="D74" s="205"/>
    </row>
    <row r="75" customFormat="false" ht="20.4" hidden="false" customHeight="false" outlineLevel="0" collapsed="false">
      <c r="A75" s="192"/>
      <c r="B75" s="204"/>
      <c r="C75" s="205"/>
      <c r="D75" s="205"/>
    </row>
    <row r="76" customFormat="false" ht="20.4" hidden="false" customHeight="false" outlineLevel="0" collapsed="false">
      <c r="A76" s="192"/>
      <c r="B76" s="204"/>
      <c r="C76" s="205"/>
      <c r="D76" s="205"/>
    </row>
    <row r="77" customFormat="false" ht="20.4" hidden="false" customHeight="false" outlineLevel="0" collapsed="false">
      <c r="A77" s="192"/>
      <c r="B77" s="204"/>
      <c r="C77" s="205"/>
      <c r="D77" s="205"/>
    </row>
    <row r="78" customFormat="false" ht="20.4" hidden="false" customHeight="false" outlineLevel="0" collapsed="false">
      <c r="A78" s="192"/>
      <c r="B78" s="204"/>
      <c r="C78" s="205"/>
      <c r="D78" s="205"/>
    </row>
    <row r="79" customFormat="false" ht="20.4" hidden="false" customHeight="false" outlineLevel="0" collapsed="false">
      <c r="A79" s="192"/>
      <c r="B79" s="204"/>
      <c r="C79" s="205"/>
      <c r="D79" s="205"/>
    </row>
    <row r="80" customFormat="false" ht="20.4" hidden="false" customHeight="false" outlineLevel="0" collapsed="false">
      <c r="A80" s="192"/>
      <c r="B80" s="204"/>
      <c r="C80" s="205"/>
      <c r="D80" s="205"/>
    </row>
    <row r="81" customFormat="false" ht="20.4" hidden="false" customHeight="false" outlineLevel="0" collapsed="false">
      <c r="A81" s="192"/>
      <c r="B81" s="204"/>
      <c r="C81" s="205"/>
      <c r="D81" s="205"/>
    </row>
    <row r="82" customFormat="false" ht="20.4" hidden="false" customHeight="false" outlineLevel="0" collapsed="false">
      <c r="A82" s="192"/>
      <c r="B82" s="204"/>
      <c r="C82" s="205"/>
      <c r="D82" s="205"/>
    </row>
    <row r="83" customFormat="false" ht="20.4" hidden="false" customHeight="false" outlineLevel="0" collapsed="false">
      <c r="A83" s="192"/>
      <c r="B83" s="204"/>
      <c r="C83" s="205"/>
      <c r="D83" s="205"/>
    </row>
    <row r="84" customFormat="false" ht="20.4" hidden="false" customHeight="false" outlineLevel="0" collapsed="false">
      <c r="A84" s="192"/>
      <c r="B84" s="204"/>
      <c r="C84" s="205"/>
      <c r="D84" s="205"/>
    </row>
    <row r="85" customFormat="false" ht="20.4" hidden="false" customHeight="false" outlineLevel="0" collapsed="false">
      <c r="A85" s="192"/>
      <c r="B85" s="204"/>
      <c r="C85" s="205"/>
      <c r="D85" s="205"/>
    </row>
    <row r="86" customFormat="false" ht="20.4" hidden="false" customHeight="false" outlineLevel="0" collapsed="false">
      <c r="A86" s="192"/>
      <c r="B86" s="204"/>
      <c r="C86" s="205"/>
      <c r="D86" s="205"/>
    </row>
    <row r="87" customFormat="false" ht="20.4" hidden="false" customHeight="false" outlineLevel="0" collapsed="false">
      <c r="A87" s="192"/>
      <c r="B87" s="204"/>
      <c r="C87" s="205"/>
      <c r="D87" s="205"/>
    </row>
    <row r="88" customFormat="false" ht="20.4" hidden="false" customHeight="false" outlineLevel="0" collapsed="false">
      <c r="A88" s="192"/>
      <c r="B88" s="204"/>
      <c r="C88" s="205"/>
      <c r="D88" s="205"/>
    </row>
    <row r="89" customFormat="false" ht="20.4" hidden="false" customHeight="false" outlineLevel="0" collapsed="false">
      <c r="A89" s="192"/>
      <c r="B89" s="204"/>
      <c r="C89" s="205"/>
      <c r="D89" s="205"/>
    </row>
    <row r="90" customFormat="false" ht="20.4" hidden="false" customHeight="false" outlineLevel="0" collapsed="false">
      <c r="A90" s="192"/>
      <c r="B90" s="204"/>
      <c r="C90" s="205"/>
      <c r="D90" s="205"/>
    </row>
    <row r="91" customFormat="false" ht="20.4" hidden="false" customHeight="false" outlineLevel="0" collapsed="false">
      <c r="A91" s="192"/>
      <c r="B91" s="204"/>
      <c r="C91" s="205"/>
      <c r="D91" s="205"/>
    </row>
    <row r="92" customFormat="false" ht="20.4" hidden="false" customHeight="false" outlineLevel="0" collapsed="false">
      <c r="A92" s="192"/>
      <c r="B92" s="204"/>
      <c r="C92" s="205"/>
      <c r="D92" s="205"/>
    </row>
    <row r="93" customFormat="false" ht="20.4" hidden="false" customHeight="false" outlineLevel="0" collapsed="false">
      <c r="A93" s="192"/>
      <c r="B93" s="204"/>
      <c r="C93" s="205"/>
      <c r="D93" s="205"/>
    </row>
    <row r="94" customFormat="false" ht="20.4" hidden="false" customHeight="false" outlineLevel="0" collapsed="false">
      <c r="A94" s="192"/>
      <c r="B94" s="204"/>
      <c r="C94" s="205"/>
      <c r="D94" s="205"/>
    </row>
    <row r="95" customFormat="false" ht="20.4" hidden="false" customHeight="false" outlineLevel="0" collapsed="false">
      <c r="A95" s="192"/>
      <c r="B95" s="204"/>
      <c r="C95" s="205"/>
      <c r="D95" s="205"/>
    </row>
    <row r="96" customFormat="false" ht="20.4" hidden="false" customHeight="false" outlineLevel="0" collapsed="false">
      <c r="A96" s="192"/>
      <c r="B96" s="204"/>
      <c r="C96" s="205"/>
      <c r="D96" s="205"/>
    </row>
    <row r="97" customFormat="false" ht="20.4" hidden="false" customHeight="false" outlineLevel="0" collapsed="false">
      <c r="A97" s="192"/>
      <c r="B97" s="204"/>
      <c r="C97" s="205"/>
      <c r="D97" s="205"/>
    </row>
    <row r="98" customFormat="false" ht="20.4" hidden="false" customHeight="false" outlineLevel="0" collapsed="false">
      <c r="A98" s="192"/>
      <c r="B98" s="204"/>
      <c r="C98" s="205"/>
      <c r="D98" s="205"/>
    </row>
    <row r="99" customFormat="false" ht="20.4" hidden="false" customHeight="false" outlineLevel="0" collapsed="false">
      <c r="A99" s="192"/>
      <c r="B99" s="204"/>
      <c r="C99" s="205"/>
      <c r="D99" s="205"/>
    </row>
    <row r="100" customFormat="false" ht="20.4" hidden="false" customHeight="false" outlineLevel="0" collapsed="false">
      <c r="A100" s="192"/>
      <c r="B100" s="204"/>
      <c r="C100" s="205"/>
      <c r="D100" s="205"/>
    </row>
    <row r="101" customFormat="false" ht="20.4" hidden="false" customHeight="false" outlineLevel="0" collapsed="false">
      <c r="A101" s="192"/>
      <c r="B101" s="204"/>
      <c r="C101" s="205"/>
      <c r="D101" s="205"/>
    </row>
    <row r="102" customFormat="false" ht="20.4" hidden="false" customHeight="false" outlineLevel="0" collapsed="false">
      <c r="A102" s="192"/>
      <c r="B102" s="204"/>
      <c r="C102" s="205"/>
      <c r="D102" s="205"/>
    </row>
    <row r="103" customFormat="false" ht="20.4" hidden="false" customHeight="false" outlineLevel="0" collapsed="false">
      <c r="A103" s="192"/>
      <c r="B103" s="204"/>
      <c r="C103" s="205"/>
      <c r="D103" s="205"/>
    </row>
    <row r="104" customFormat="false" ht="20.4" hidden="false" customHeight="false" outlineLevel="0" collapsed="false">
      <c r="A104" s="192"/>
      <c r="B104" s="204"/>
      <c r="C104" s="205"/>
      <c r="D104" s="205"/>
    </row>
    <row r="105" customFormat="false" ht="20.4" hidden="false" customHeight="false" outlineLevel="0" collapsed="false">
      <c r="A105" s="192"/>
      <c r="B105" s="204"/>
      <c r="C105" s="205"/>
      <c r="D105" s="205"/>
    </row>
    <row r="106" customFormat="false" ht="20.4" hidden="false" customHeight="false" outlineLevel="0" collapsed="false">
      <c r="A106" s="192"/>
      <c r="B106" s="204"/>
      <c r="C106" s="205"/>
      <c r="D106" s="205"/>
    </row>
    <row r="107" customFormat="false" ht="20.4" hidden="false" customHeight="false" outlineLevel="0" collapsed="false">
      <c r="A107" s="192"/>
      <c r="B107" s="204"/>
      <c r="C107" s="205"/>
      <c r="D107" s="205"/>
    </row>
    <row r="108" customFormat="false" ht="20.4" hidden="false" customHeight="false" outlineLevel="0" collapsed="false">
      <c r="A108" s="192"/>
      <c r="B108" s="204"/>
      <c r="C108" s="205"/>
      <c r="D108" s="205"/>
    </row>
    <row r="109" customFormat="false" ht="20.4" hidden="false" customHeight="false" outlineLevel="0" collapsed="false">
      <c r="A109" s="192"/>
      <c r="B109" s="204"/>
      <c r="C109" s="205"/>
      <c r="D109" s="205"/>
    </row>
    <row r="110" customFormat="false" ht="20.4" hidden="false" customHeight="false" outlineLevel="0" collapsed="false">
      <c r="A110" s="192"/>
      <c r="B110" s="204"/>
      <c r="C110" s="205"/>
      <c r="D110" s="205"/>
    </row>
    <row r="111" customFormat="false" ht="20.4" hidden="false" customHeight="false" outlineLevel="0" collapsed="false">
      <c r="A111" s="192"/>
      <c r="B111" s="204"/>
      <c r="C111" s="205"/>
      <c r="D111" s="205"/>
    </row>
    <row r="112" customFormat="false" ht="20.4" hidden="false" customHeight="false" outlineLevel="0" collapsed="false">
      <c r="A112" s="192"/>
      <c r="B112" s="204"/>
      <c r="C112" s="205"/>
      <c r="D112" s="205"/>
    </row>
    <row r="113" customFormat="false" ht="20.4" hidden="false" customHeight="false" outlineLevel="0" collapsed="false">
      <c r="A113" s="192"/>
      <c r="B113" s="204"/>
      <c r="C113" s="205"/>
      <c r="D113" s="205"/>
    </row>
    <row r="114" customFormat="false" ht="20.4" hidden="false" customHeight="false" outlineLevel="0" collapsed="false">
      <c r="A114" s="192"/>
      <c r="B114" s="204"/>
      <c r="C114" s="205"/>
      <c r="D114" s="205"/>
    </row>
    <row r="115" customFormat="false" ht="20.4" hidden="false" customHeight="false" outlineLevel="0" collapsed="false">
      <c r="A115" s="192"/>
      <c r="B115" s="204"/>
      <c r="C115" s="205"/>
      <c r="D115" s="205"/>
    </row>
    <row r="116" customFormat="false" ht="20.4" hidden="false" customHeight="false" outlineLevel="0" collapsed="false">
      <c r="A116" s="192"/>
      <c r="B116" s="204"/>
      <c r="C116" s="205"/>
      <c r="D116" s="205"/>
    </row>
    <row r="117" customFormat="false" ht="20.4" hidden="false" customHeight="false" outlineLevel="0" collapsed="false">
      <c r="A117" s="192"/>
      <c r="B117" s="204"/>
      <c r="C117" s="205"/>
      <c r="D117" s="205"/>
    </row>
    <row r="118" customFormat="false" ht="20.4" hidden="false" customHeight="false" outlineLevel="0" collapsed="false">
      <c r="A118" s="192"/>
      <c r="B118" s="204"/>
      <c r="C118" s="205"/>
      <c r="D118" s="205"/>
    </row>
    <row r="119" customFormat="false" ht="20.4" hidden="false" customHeight="false" outlineLevel="0" collapsed="false">
      <c r="A119" s="192"/>
      <c r="B119" s="204"/>
      <c r="C119" s="205"/>
      <c r="D119" s="205"/>
    </row>
    <row r="120" customFormat="false" ht="20.4" hidden="false" customHeight="false" outlineLevel="0" collapsed="false">
      <c r="A120" s="192"/>
      <c r="B120" s="204"/>
      <c r="C120" s="205"/>
      <c r="D120" s="205"/>
    </row>
    <row r="121" customFormat="false" ht="20.4" hidden="false" customHeight="false" outlineLevel="0" collapsed="false">
      <c r="A121" s="192"/>
      <c r="B121" s="204"/>
      <c r="C121" s="205"/>
      <c r="D121" s="205"/>
    </row>
    <row r="122" customFormat="false" ht="20.4" hidden="false" customHeight="false" outlineLevel="0" collapsed="false">
      <c r="A122" s="192"/>
      <c r="B122" s="204"/>
      <c r="C122" s="205"/>
      <c r="D122" s="205"/>
    </row>
    <row r="123" customFormat="false" ht="20.4" hidden="false" customHeight="false" outlineLevel="0" collapsed="false">
      <c r="A123" s="192"/>
      <c r="B123" s="204"/>
      <c r="C123" s="205"/>
      <c r="D123" s="205"/>
    </row>
    <row r="124" customFormat="false" ht="20.4" hidden="false" customHeight="false" outlineLevel="0" collapsed="false">
      <c r="A124" s="192"/>
      <c r="B124" s="204"/>
      <c r="C124" s="205"/>
      <c r="D124" s="205"/>
    </row>
    <row r="125" customFormat="false" ht="20.4" hidden="false" customHeight="false" outlineLevel="0" collapsed="false">
      <c r="A125" s="192"/>
      <c r="B125" s="204"/>
      <c r="C125" s="205"/>
      <c r="D125" s="205"/>
    </row>
    <row r="126" customFormat="false" ht="20.4" hidden="false" customHeight="false" outlineLevel="0" collapsed="false">
      <c r="A126" s="192"/>
      <c r="B126" s="204"/>
      <c r="C126" s="205"/>
      <c r="D126" s="205"/>
    </row>
    <row r="127" customFormat="false" ht="20.4" hidden="false" customHeight="false" outlineLevel="0" collapsed="false">
      <c r="A127" s="192"/>
      <c r="B127" s="204"/>
      <c r="C127" s="205"/>
      <c r="D127" s="205"/>
    </row>
    <row r="128" customFormat="false" ht="20.4" hidden="false" customHeight="false" outlineLevel="0" collapsed="false">
      <c r="A128" s="192"/>
      <c r="B128" s="204"/>
      <c r="C128" s="205"/>
      <c r="D128" s="205"/>
    </row>
    <row r="129" customFormat="false" ht="20.4" hidden="false" customHeight="false" outlineLevel="0" collapsed="false">
      <c r="A129" s="192"/>
      <c r="B129" s="204"/>
      <c r="C129" s="205"/>
      <c r="D129" s="205"/>
    </row>
    <row r="130" customFormat="false" ht="20.4" hidden="false" customHeight="false" outlineLevel="0" collapsed="false">
      <c r="A130" s="192"/>
      <c r="B130" s="204"/>
      <c r="C130" s="205"/>
      <c r="D130" s="205"/>
    </row>
    <row r="131" customFormat="false" ht="20.4" hidden="false" customHeight="false" outlineLevel="0" collapsed="false">
      <c r="A131" s="192"/>
      <c r="B131" s="204"/>
      <c r="C131" s="205"/>
      <c r="D131" s="205"/>
    </row>
    <row r="132" customFormat="false" ht="20.4" hidden="false" customHeight="false" outlineLevel="0" collapsed="false">
      <c r="A132" s="192"/>
      <c r="B132" s="204"/>
      <c r="C132" s="205"/>
      <c r="D132" s="205"/>
    </row>
    <row r="133" customFormat="false" ht="20.4" hidden="false" customHeight="false" outlineLevel="0" collapsed="false">
      <c r="A133" s="192"/>
      <c r="B133" s="204"/>
      <c r="C133" s="205"/>
      <c r="D133" s="205"/>
    </row>
    <row r="134" customFormat="false" ht="20.4" hidden="false" customHeight="false" outlineLevel="0" collapsed="false">
      <c r="A134" s="192"/>
      <c r="B134" s="204"/>
      <c r="C134" s="205"/>
      <c r="D134" s="205"/>
    </row>
    <row r="135" customFormat="false" ht="20.4" hidden="false" customHeight="false" outlineLevel="0" collapsed="false">
      <c r="A135" s="192"/>
      <c r="B135" s="204"/>
      <c r="C135" s="205"/>
      <c r="D135" s="205"/>
    </row>
    <row r="136" customFormat="false" ht="20.4" hidden="false" customHeight="false" outlineLevel="0" collapsed="false">
      <c r="A136" s="192"/>
      <c r="B136" s="204"/>
      <c r="C136" s="205"/>
      <c r="D136" s="205"/>
    </row>
    <row r="137" customFormat="false" ht="20.4" hidden="false" customHeight="false" outlineLevel="0" collapsed="false">
      <c r="A137" s="192"/>
      <c r="B137" s="204"/>
      <c r="C137" s="205"/>
      <c r="D137" s="205"/>
    </row>
    <row r="138" customFormat="false" ht="20.4" hidden="false" customHeight="false" outlineLevel="0" collapsed="false">
      <c r="A138" s="192"/>
      <c r="B138" s="204"/>
      <c r="C138" s="205"/>
      <c r="D138" s="205"/>
    </row>
    <row r="139" customFormat="false" ht="20.4" hidden="false" customHeight="false" outlineLevel="0" collapsed="false">
      <c r="A139" s="192"/>
      <c r="B139" s="204"/>
      <c r="C139" s="205"/>
      <c r="D139" s="205"/>
    </row>
    <row r="140" customFormat="false" ht="20.4" hidden="false" customHeight="false" outlineLevel="0" collapsed="false">
      <c r="A140" s="192"/>
      <c r="B140" s="204"/>
      <c r="C140" s="205"/>
      <c r="D140" s="205"/>
    </row>
    <row r="141" customFormat="false" ht="20.4" hidden="false" customHeight="false" outlineLevel="0" collapsed="false">
      <c r="A141" s="192"/>
      <c r="B141" s="204"/>
      <c r="C141" s="205"/>
      <c r="D141" s="205"/>
    </row>
    <row r="142" customFormat="false" ht="20.4" hidden="false" customHeight="false" outlineLevel="0" collapsed="false">
      <c r="A142" s="192"/>
      <c r="B142" s="204"/>
      <c r="C142" s="205"/>
      <c r="D142" s="205"/>
    </row>
    <row r="143" customFormat="false" ht="20.4" hidden="false" customHeight="false" outlineLevel="0" collapsed="false">
      <c r="A143" s="192"/>
      <c r="B143" s="204"/>
      <c r="C143" s="205"/>
      <c r="D143" s="205"/>
    </row>
    <row r="144" customFormat="false" ht="20.4" hidden="false" customHeight="false" outlineLevel="0" collapsed="false">
      <c r="A144" s="192"/>
      <c r="B144" s="204"/>
      <c r="C144" s="205"/>
      <c r="D144" s="205"/>
    </row>
    <row r="145" customFormat="false" ht="20.4" hidden="false" customHeight="false" outlineLevel="0" collapsed="false">
      <c r="A145" s="192"/>
      <c r="B145" s="204"/>
      <c r="C145" s="205"/>
      <c r="D145" s="205"/>
    </row>
    <row r="146" customFormat="false" ht="20.4" hidden="false" customHeight="false" outlineLevel="0" collapsed="false">
      <c r="A146" s="192"/>
      <c r="B146" s="204"/>
      <c r="C146" s="205"/>
      <c r="D146" s="205"/>
    </row>
    <row r="147" customFormat="false" ht="20.4" hidden="false" customHeight="false" outlineLevel="0" collapsed="false">
      <c r="A147" s="192"/>
      <c r="B147" s="204"/>
      <c r="C147" s="205"/>
      <c r="D147" s="205"/>
    </row>
    <row r="148" customFormat="false" ht="20.4" hidden="false" customHeight="false" outlineLevel="0" collapsed="false">
      <c r="A148" s="192"/>
      <c r="B148" s="204"/>
      <c r="C148" s="205"/>
      <c r="D148" s="205"/>
    </row>
    <row r="149" customFormat="false" ht="20.4" hidden="false" customHeight="false" outlineLevel="0" collapsed="false">
      <c r="A149" s="192"/>
      <c r="B149" s="204"/>
      <c r="C149" s="205"/>
      <c r="D149" s="205"/>
    </row>
    <row r="150" customFormat="false" ht="20.4" hidden="false" customHeight="false" outlineLevel="0" collapsed="false">
      <c r="A150" s="192"/>
      <c r="B150" s="204"/>
      <c r="C150" s="205"/>
      <c r="D150" s="205"/>
    </row>
    <row r="151" customFormat="false" ht="20.4" hidden="false" customHeight="false" outlineLevel="0" collapsed="false">
      <c r="A151" s="192"/>
      <c r="B151" s="204"/>
      <c r="C151" s="205"/>
      <c r="D151" s="205"/>
    </row>
    <row r="152" customFormat="false" ht="20.4" hidden="false" customHeight="false" outlineLevel="0" collapsed="false">
      <c r="A152" s="192"/>
      <c r="B152" s="204"/>
      <c r="C152" s="205"/>
      <c r="D152" s="205"/>
    </row>
    <row r="153" customFormat="false" ht="20.4" hidden="false" customHeight="false" outlineLevel="0" collapsed="false">
      <c r="A153" s="192"/>
      <c r="B153" s="204"/>
      <c r="C153" s="205"/>
      <c r="D153" s="205"/>
    </row>
    <row r="154" customFormat="false" ht="20.4" hidden="false" customHeight="false" outlineLevel="0" collapsed="false">
      <c r="A154" s="192"/>
      <c r="B154" s="204"/>
      <c r="C154" s="205"/>
      <c r="D154" s="205"/>
    </row>
    <row r="155" customFormat="false" ht="20.4" hidden="false" customHeight="false" outlineLevel="0" collapsed="false">
      <c r="A155" s="192"/>
      <c r="B155" s="204"/>
      <c r="C155" s="205"/>
      <c r="D155" s="205"/>
    </row>
    <row r="156" customFormat="false" ht="20.4" hidden="false" customHeight="false" outlineLevel="0" collapsed="false">
      <c r="A156" s="192"/>
      <c r="B156" s="204"/>
      <c r="C156" s="205"/>
      <c r="D156" s="205"/>
    </row>
    <row r="157" customFormat="false" ht="20.4" hidden="false" customHeight="false" outlineLevel="0" collapsed="false">
      <c r="A157" s="192"/>
      <c r="B157" s="204"/>
      <c r="C157" s="205"/>
      <c r="D157" s="205"/>
    </row>
    <row r="158" customFormat="false" ht="20.4" hidden="false" customHeight="false" outlineLevel="0" collapsed="false">
      <c r="A158" s="192"/>
      <c r="B158" s="204"/>
      <c r="C158" s="205"/>
      <c r="D158" s="205"/>
    </row>
    <row r="159" customFormat="false" ht="20.4" hidden="false" customHeight="false" outlineLevel="0" collapsed="false">
      <c r="A159" s="192"/>
      <c r="B159" s="204"/>
      <c r="C159" s="205"/>
      <c r="D159" s="205"/>
    </row>
    <row r="160" customFormat="false" ht="20.4" hidden="false" customHeight="false" outlineLevel="0" collapsed="false">
      <c r="A160" s="192"/>
      <c r="B160" s="204"/>
      <c r="C160" s="205"/>
      <c r="D160" s="205"/>
    </row>
    <row r="161" customFormat="false" ht="20.4" hidden="false" customHeight="false" outlineLevel="0" collapsed="false">
      <c r="A161" s="192"/>
      <c r="B161" s="204"/>
      <c r="C161" s="205"/>
      <c r="D161" s="205"/>
    </row>
    <row r="162" customFormat="false" ht="20.4" hidden="false" customHeight="false" outlineLevel="0" collapsed="false">
      <c r="A162" s="192"/>
      <c r="B162" s="204"/>
      <c r="C162" s="205"/>
      <c r="D162" s="205"/>
    </row>
    <row r="163" customFormat="false" ht="20.4" hidden="false" customHeight="false" outlineLevel="0" collapsed="false">
      <c r="A163" s="192"/>
      <c r="B163" s="204"/>
      <c r="C163" s="205"/>
      <c r="D163" s="205"/>
    </row>
    <row r="164" customFormat="false" ht="20.4" hidden="false" customHeight="false" outlineLevel="0" collapsed="false">
      <c r="A164" s="192"/>
      <c r="B164" s="204"/>
      <c r="C164" s="205"/>
      <c r="D164" s="205"/>
    </row>
    <row r="165" customFormat="false" ht="20.4" hidden="false" customHeight="false" outlineLevel="0" collapsed="false">
      <c r="A165" s="192"/>
      <c r="B165" s="204"/>
      <c r="C165" s="205"/>
      <c r="D165" s="205"/>
    </row>
    <row r="166" customFormat="false" ht="20.4" hidden="false" customHeight="false" outlineLevel="0" collapsed="false">
      <c r="A166" s="192"/>
      <c r="B166" s="204"/>
      <c r="C166" s="205"/>
      <c r="D166" s="205"/>
    </row>
    <row r="167" customFormat="false" ht="20.4" hidden="false" customHeight="false" outlineLevel="0" collapsed="false">
      <c r="A167" s="192"/>
      <c r="B167" s="204"/>
      <c r="C167" s="205"/>
      <c r="D167" s="205"/>
    </row>
    <row r="168" customFormat="false" ht="20.4" hidden="false" customHeight="false" outlineLevel="0" collapsed="false">
      <c r="A168" s="192"/>
      <c r="B168" s="204"/>
      <c r="C168" s="205"/>
      <c r="D168" s="205"/>
    </row>
    <row r="169" customFormat="false" ht="20.4" hidden="false" customHeight="false" outlineLevel="0" collapsed="false">
      <c r="A169" s="192"/>
      <c r="B169" s="204"/>
      <c r="C169" s="205"/>
      <c r="D169" s="205"/>
    </row>
    <row r="170" customFormat="false" ht="20.4" hidden="false" customHeight="false" outlineLevel="0" collapsed="false">
      <c r="A170" s="192"/>
      <c r="B170" s="204"/>
      <c r="C170" s="205"/>
      <c r="D170" s="205"/>
    </row>
    <row r="171" customFormat="false" ht="20.4" hidden="false" customHeight="false" outlineLevel="0" collapsed="false">
      <c r="A171" s="192"/>
      <c r="B171" s="204"/>
      <c r="C171" s="205"/>
      <c r="D171" s="205"/>
    </row>
    <row r="172" customFormat="false" ht="20.4" hidden="false" customHeight="false" outlineLevel="0" collapsed="false">
      <c r="A172" s="192"/>
      <c r="B172" s="204"/>
      <c r="C172" s="205"/>
      <c r="D172" s="205"/>
    </row>
    <row r="173" customFormat="false" ht="20.4" hidden="false" customHeight="false" outlineLevel="0" collapsed="false">
      <c r="A173" s="192"/>
      <c r="B173" s="204"/>
      <c r="C173" s="205"/>
      <c r="D173" s="205"/>
    </row>
    <row r="174" customFormat="false" ht="20.4" hidden="false" customHeight="false" outlineLevel="0" collapsed="false">
      <c r="A174" s="192"/>
      <c r="B174" s="204"/>
      <c r="C174" s="205"/>
      <c r="D174" s="205"/>
    </row>
    <row r="175" customFormat="false" ht="20.4" hidden="false" customHeight="false" outlineLevel="0" collapsed="false">
      <c r="A175" s="192"/>
      <c r="B175" s="204"/>
      <c r="C175" s="205"/>
      <c r="D175" s="205"/>
    </row>
    <row r="176" customFormat="false" ht="20.4" hidden="false" customHeight="false" outlineLevel="0" collapsed="false">
      <c r="A176" s="192"/>
      <c r="B176" s="204"/>
      <c r="C176" s="205"/>
      <c r="D176" s="205"/>
    </row>
    <row r="177" customFormat="false" ht="20.4" hidden="false" customHeight="false" outlineLevel="0" collapsed="false">
      <c r="A177" s="192"/>
      <c r="B177" s="204"/>
      <c r="C177" s="205"/>
      <c r="D177" s="205"/>
    </row>
    <row r="178" customFormat="false" ht="20.4" hidden="false" customHeight="false" outlineLevel="0" collapsed="false">
      <c r="A178" s="192"/>
      <c r="B178" s="204"/>
      <c r="C178" s="205"/>
      <c r="D178" s="205"/>
    </row>
    <row r="179" customFormat="false" ht="20.4" hidden="false" customHeight="false" outlineLevel="0" collapsed="false">
      <c r="A179" s="192"/>
      <c r="B179" s="204"/>
      <c r="C179" s="205"/>
      <c r="D179" s="205"/>
    </row>
    <row r="180" customFormat="false" ht="20.4" hidden="false" customHeight="false" outlineLevel="0" collapsed="false">
      <c r="A180" s="192"/>
      <c r="B180" s="204"/>
      <c r="C180" s="205"/>
      <c r="D180" s="205"/>
    </row>
    <row r="181" customFormat="false" ht="20.4" hidden="false" customHeight="false" outlineLevel="0" collapsed="false">
      <c r="A181" s="192"/>
      <c r="B181" s="204"/>
      <c r="C181" s="205"/>
      <c r="D181" s="205"/>
    </row>
    <row r="182" customFormat="false" ht="20.4" hidden="false" customHeight="false" outlineLevel="0" collapsed="false">
      <c r="A182" s="192"/>
      <c r="B182" s="204"/>
      <c r="C182" s="205"/>
      <c r="D182" s="205"/>
    </row>
    <row r="183" customFormat="false" ht="20.4" hidden="false" customHeight="false" outlineLevel="0" collapsed="false">
      <c r="A183" s="192"/>
      <c r="B183" s="204"/>
      <c r="C183" s="205"/>
      <c r="D183" s="205"/>
    </row>
    <row r="184" customFormat="false" ht="20.4" hidden="false" customHeight="false" outlineLevel="0" collapsed="false">
      <c r="A184" s="192"/>
      <c r="B184" s="204"/>
      <c r="C184" s="205"/>
      <c r="D184" s="205"/>
    </row>
    <row r="185" customFormat="false" ht="20.4" hidden="false" customHeight="false" outlineLevel="0" collapsed="false">
      <c r="A185" s="192"/>
      <c r="B185" s="204"/>
      <c r="C185" s="205"/>
      <c r="D185" s="205"/>
    </row>
    <row r="186" customFormat="false" ht="20.4" hidden="false" customHeight="false" outlineLevel="0" collapsed="false">
      <c r="A186" s="192"/>
      <c r="B186" s="204"/>
      <c r="C186" s="205"/>
      <c r="D186" s="205"/>
    </row>
    <row r="187" customFormat="false" ht="20.4" hidden="false" customHeight="false" outlineLevel="0" collapsed="false">
      <c r="A187" s="192"/>
      <c r="B187" s="204"/>
      <c r="C187" s="205"/>
      <c r="D187" s="205"/>
    </row>
    <row r="188" customFormat="false" ht="20.4" hidden="false" customHeight="false" outlineLevel="0" collapsed="false">
      <c r="A188" s="192"/>
      <c r="B188" s="204"/>
      <c r="C188" s="205"/>
      <c r="D188" s="205"/>
    </row>
    <row r="189" customFormat="false" ht="20.4" hidden="false" customHeight="false" outlineLevel="0" collapsed="false">
      <c r="A189" s="192"/>
      <c r="B189" s="204"/>
      <c r="C189" s="205"/>
      <c r="D189" s="205"/>
    </row>
    <row r="190" customFormat="false" ht="20.4" hidden="false" customHeight="false" outlineLevel="0" collapsed="false">
      <c r="A190" s="192"/>
      <c r="B190" s="204"/>
      <c r="C190" s="205"/>
      <c r="D190" s="205"/>
    </row>
    <row r="191" customFormat="false" ht="20.4" hidden="false" customHeight="false" outlineLevel="0" collapsed="false">
      <c r="A191" s="192"/>
      <c r="B191" s="204"/>
      <c r="C191" s="205"/>
      <c r="D191" s="205"/>
    </row>
    <row r="192" customFormat="false" ht="20.4" hidden="false" customHeight="false" outlineLevel="0" collapsed="false">
      <c r="A192" s="192"/>
      <c r="B192" s="204"/>
      <c r="C192" s="205"/>
      <c r="D192" s="205"/>
    </row>
    <row r="193" customFormat="false" ht="20.4" hidden="false" customHeight="false" outlineLevel="0" collapsed="false">
      <c r="A193" s="192"/>
      <c r="B193" s="204"/>
      <c r="C193" s="205"/>
      <c r="D193" s="205"/>
    </row>
    <row r="194" customFormat="false" ht="20.4" hidden="false" customHeight="false" outlineLevel="0" collapsed="false">
      <c r="A194" s="192"/>
      <c r="B194" s="204"/>
      <c r="C194" s="205"/>
      <c r="D194" s="205"/>
    </row>
    <row r="195" customFormat="false" ht="20.4" hidden="false" customHeight="false" outlineLevel="0" collapsed="false">
      <c r="A195" s="192"/>
      <c r="B195" s="204"/>
      <c r="C195" s="205"/>
      <c r="D195" s="205"/>
    </row>
    <row r="196" customFormat="false" ht="20.4" hidden="false" customHeight="false" outlineLevel="0" collapsed="false">
      <c r="A196" s="192"/>
      <c r="B196" s="204"/>
      <c r="C196" s="205"/>
      <c r="D196" s="205"/>
    </row>
    <row r="197" customFormat="false" ht="20.4" hidden="false" customHeight="false" outlineLevel="0" collapsed="false">
      <c r="A197" s="192"/>
      <c r="B197" s="204"/>
      <c r="C197" s="205"/>
      <c r="D197" s="205"/>
    </row>
    <row r="198" customFormat="false" ht="20.4" hidden="false" customHeight="false" outlineLevel="0" collapsed="false">
      <c r="A198" s="192"/>
      <c r="B198" s="204"/>
      <c r="C198" s="205"/>
      <c r="D198" s="205"/>
    </row>
    <row r="199" customFormat="false" ht="20.4" hidden="false" customHeight="false" outlineLevel="0" collapsed="false">
      <c r="A199" s="192"/>
      <c r="B199" s="204"/>
      <c r="C199" s="205"/>
      <c r="D199" s="205"/>
    </row>
    <row r="200" customFormat="false" ht="20.4" hidden="false" customHeight="false" outlineLevel="0" collapsed="false">
      <c r="A200" s="192"/>
      <c r="B200" s="204"/>
      <c r="C200" s="205"/>
      <c r="D200" s="205"/>
    </row>
    <row r="201" customFormat="false" ht="20.4" hidden="false" customHeight="false" outlineLevel="0" collapsed="false">
      <c r="A201" s="192"/>
      <c r="B201" s="204"/>
      <c r="C201" s="205"/>
      <c r="D201" s="205"/>
    </row>
    <row r="202" customFormat="false" ht="20.4" hidden="false" customHeight="false" outlineLevel="0" collapsed="false">
      <c r="A202" s="192"/>
      <c r="B202" s="204"/>
      <c r="C202" s="205"/>
      <c r="D202" s="205"/>
    </row>
    <row r="203" customFormat="false" ht="20.4" hidden="false" customHeight="false" outlineLevel="0" collapsed="false">
      <c r="A203" s="192"/>
      <c r="B203" s="204"/>
      <c r="C203" s="205"/>
      <c r="D203" s="205"/>
    </row>
    <row r="204" customFormat="false" ht="20.4" hidden="false" customHeight="false" outlineLevel="0" collapsed="false">
      <c r="A204" s="192"/>
      <c r="B204" s="204"/>
      <c r="C204" s="205"/>
      <c r="D204" s="205"/>
    </row>
    <row r="205" customFormat="false" ht="20.4" hidden="false" customHeight="false" outlineLevel="0" collapsed="false">
      <c r="A205" s="192"/>
      <c r="B205" s="204"/>
      <c r="C205" s="205"/>
      <c r="D205" s="205"/>
    </row>
    <row r="206" customFormat="false" ht="20.4" hidden="false" customHeight="false" outlineLevel="0" collapsed="false">
      <c r="A206" s="192"/>
      <c r="B206" s="204"/>
      <c r="C206" s="205"/>
      <c r="D206" s="205"/>
    </row>
    <row r="207" customFormat="false" ht="20.4" hidden="false" customHeight="false" outlineLevel="0" collapsed="false">
      <c r="A207" s="192"/>
      <c r="B207" s="204"/>
      <c r="C207" s="205"/>
      <c r="D207" s="205"/>
    </row>
    <row r="208" customFormat="false" ht="14.4" hidden="false" customHeight="false" outlineLevel="0" collapsed="false">
      <c r="A208" s="1"/>
      <c r="B208" s="204"/>
      <c r="C208" s="204"/>
      <c r="D208" s="204"/>
    </row>
    <row r="209" customFormat="false" ht="20.4" hidden="false" customHeight="false" outlineLevel="0" collapsed="false">
      <c r="A209" s="1"/>
      <c r="B209" s="206" t="s">
        <v>190</v>
      </c>
      <c r="C209" s="206" t="s">
        <v>191</v>
      </c>
      <c r="D209" s="207" t="s">
        <v>190</v>
      </c>
      <c r="E209" s="208" t="s">
        <v>191</v>
      </c>
      <c r="F209" s="209" t="s">
        <v>192</v>
      </c>
    </row>
    <row r="210" customFormat="false" ht="21" hidden="false" customHeight="false" outlineLevel="0" collapsed="false">
      <c r="A210" s="1"/>
      <c r="B210" s="210" t="s">
        <v>193</v>
      </c>
      <c r="C210" s="210" t="s">
        <v>194</v>
      </c>
      <c r="D210" s="211" t="s">
        <v>193</v>
      </c>
      <c r="E210" s="212"/>
      <c r="F210" s="213"/>
      <c r="G210" s="214" t="s">
        <v>193</v>
      </c>
      <c r="H210" s="0" t="str">
        <f aca="false">IF(NOT(ISERROR(MATCH(G210,_xlfn.anchorarray(B221),0))),F223&amp;"Por favor no seleccionar los criterios de impacto",G210)</f>
        <v>❌Por favor no seleccionar los criterios de impacto</v>
      </c>
    </row>
    <row r="211" customFormat="false" ht="21" hidden="false" customHeight="false" outlineLevel="0" collapsed="false">
      <c r="A211" s="1"/>
      <c r="B211" s="210" t="s">
        <v>193</v>
      </c>
      <c r="C211" s="210" t="s">
        <v>166</v>
      </c>
      <c r="D211" s="215"/>
      <c r="E211" s="216" t="s">
        <v>194</v>
      </c>
      <c r="F211" s="217"/>
    </row>
    <row r="212" customFormat="false" ht="21" hidden="false" customHeight="false" outlineLevel="0" collapsed="false">
      <c r="A212" s="1"/>
      <c r="B212" s="210" t="s">
        <v>193</v>
      </c>
      <c r="C212" s="210" t="s">
        <v>169</v>
      </c>
      <c r="D212" s="215"/>
      <c r="E212" s="216" t="s">
        <v>166</v>
      </c>
      <c r="F212" s="217"/>
    </row>
    <row r="213" customFormat="false" ht="21" hidden="false" customHeight="false" outlineLevel="0" collapsed="false">
      <c r="A213" s="1"/>
      <c r="B213" s="210" t="s">
        <v>193</v>
      </c>
      <c r="C213" s="210" t="s">
        <v>173</v>
      </c>
      <c r="D213" s="215"/>
      <c r="E213" s="216" t="s">
        <v>169</v>
      </c>
      <c r="F213" s="217"/>
    </row>
    <row r="214" customFormat="false" ht="21" hidden="false" customHeight="false" outlineLevel="0" collapsed="false">
      <c r="A214" s="1"/>
      <c r="B214" s="210" t="s">
        <v>193</v>
      </c>
      <c r="C214" s="210" t="s">
        <v>177</v>
      </c>
      <c r="D214" s="215"/>
      <c r="E214" s="216" t="s">
        <v>173</v>
      </c>
      <c r="F214" s="217"/>
    </row>
    <row r="215" customFormat="false" ht="21" hidden="false" customHeight="false" outlineLevel="0" collapsed="false">
      <c r="A215" s="1"/>
      <c r="B215" s="210" t="s">
        <v>159</v>
      </c>
      <c r="C215" s="210" t="s">
        <v>163</v>
      </c>
      <c r="D215" s="218"/>
      <c r="E215" s="219" t="s">
        <v>177</v>
      </c>
      <c r="F215" s="220"/>
    </row>
    <row r="216" customFormat="false" ht="21" hidden="false" customHeight="false" outlineLevel="0" collapsed="false">
      <c r="A216" s="1"/>
      <c r="B216" s="210" t="s">
        <v>159</v>
      </c>
      <c r="C216" s="210" t="s">
        <v>167</v>
      </c>
      <c r="D216" s="211" t="s">
        <v>159</v>
      </c>
      <c r="E216" s="212"/>
      <c r="F216" s="213"/>
    </row>
    <row r="217" customFormat="false" ht="21" hidden="false" customHeight="false" outlineLevel="0" collapsed="false">
      <c r="A217" s="1"/>
      <c r="B217" s="210" t="s">
        <v>159</v>
      </c>
      <c r="C217" s="210" t="s">
        <v>170</v>
      </c>
      <c r="D217" s="215"/>
      <c r="E217" s="216" t="s">
        <v>163</v>
      </c>
      <c r="F217" s="217"/>
    </row>
    <row r="218" customFormat="false" ht="21" hidden="false" customHeight="false" outlineLevel="0" collapsed="false">
      <c r="A218" s="1"/>
      <c r="B218" s="210" t="s">
        <v>159</v>
      </c>
      <c r="C218" s="210" t="s">
        <v>174</v>
      </c>
      <c r="D218" s="215"/>
      <c r="E218" s="216" t="s">
        <v>167</v>
      </c>
      <c r="F218" s="217"/>
    </row>
    <row r="219" customFormat="false" ht="21" hidden="false" customHeight="false" outlineLevel="0" collapsed="false">
      <c r="A219" s="1"/>
      <c r="B219" s="210" t="s">
        <v>159</v>
      </c>
      <c r="C219" s="210" t="s">
        <v>178</v>
      </c>
      <c r="D219" s="215"/>
      <c r="E219" s="216" t="s">
        <v>170</v>
      </c>
      <c r="F219" s="217"/>
    </row>
    <row r="220" customFormat="false" ht="14.4" hidden="false" customHeight="false" outlineLevel="0" collapsed="false">
      <c r="A220" s="1"/>
      <c r="B220" s="221"/>
      <c r="C220" s="221"/>
      <c r="D220" s="215"/>
      <c r="E220" s="216" t="s">
        <v>174</v>
      </c>
      <c r="F220" s="217"/>
    </row>
    <row r="221" customFormat="false" ht="14.4" hidden="false" customHeight="false" outlineLevel="0" collapsed="false">
      <c r="A221" s="1"/>
      <c r="B221" s="221" t="e">
        <f aca="false" t="array" ref="B221:B223">_xlfn.unique(Tabla1[[#All],[Criterios]])</f>
        <v>#NAME?</v>
      </c>
      <c r="C221" s="221"/>
      <c r="D221" s="222"/>
      <c r="E221" s="223" t="s">
        <v>178</v>
      </c>
      <c r="F221" s="224"/>
    </row>
    <row r="222" customFormat="false" ht="14.4" hidden="false" customHeight="false" outlineLevel="0" collapsed="false">
      <c r="A222" s="1"/>
      <c r="B222" s="221" t="e">
        <v>#NAME?</v>
      </c>
      <c r="C222" s="221"/>
    </row>
    <row r="223" customFormat="false" ht="14.4" hidden="false" customHeight="false" outlineLevel="0" collapsed="false">
      <c r="B223" s="221" t="e">
        <v>#NAME?</v>
      </c>
      <c r="C223" s="221"/>
      <c r="F223" s="225" t="s">
        <v>195</v>
      </c>
    </row>
    <row r="224" customFormat="false" ht="14.4" hidden="false" customHeight="false" outlineLevel="0" collapsed="false">
      <c r="B224" s="226"/>
      <c r="C224" s="226"/>
      <c r="F224" s="225" t="s">
        <v>196</v>
      </c>
    </row>
    <row r="225" customFormat="false" ht="14.4" hidden="false" customHeight="false" outlineLevel="0" collapsed="false">
      <c r="B225" s="226"/>
      <c r="C225" s="226"/>
    </row>
    <row r="226" customFormat="false" ht="14.4" hidden="false" customHeight="false" outlineLevel="0" collapsed="false">
      <c r="B226" s="226"/>
      <c r="C226" s="226"/>
    </row>
    <row r="227" customFormat="false" ht="14.4" hidden="false" customHeight="false" outlineLevel="0" collapsed="false">
      <c r="B227" s="226" t="s">
        <v>197</v>
      </c>
      <c r="C227" s="226"/>
      <c r="D227" s="226"/>
    </row>
    <row r="228" customFormat="false" ht="14.4" hidden="false" customHeight="false" outlineLevel="0" collapsed="false">
      <c r="B228" s="214" t="s">
        <v>190</v>
      </c>
      <c r="C228" s="226" t="s">
        <v>191</v>
      </c>
      <c r="D228" s="207" t="s">
        <v>190</v>
      </c>
      <c r="E228" s="208" t="s">
        <v>191</v>
      </c>
      <c r="F228" s="209" t="s">
        <v>192</v>
      </c>
    </row>
    <row r="229" customFormat="false" ht="14.4" hidden="false" customHeight="false" outlineLevel="0" collapsed="false">
      <c r="B229" s="227" t="s">
        <v>198</v>
      </c>
      <c r="C229" s="226" t="s">
        <v>109</v>
      </c>
      <c r="D229" s="211" t="s">
        <v>198</v>
      </c>
      <c r="E229" s="212"/>
      <c r="F229" s="213"/>
    </row>
    <row r="230" customFormat="false" ht="14.4" hidden="false" customHeight="false" outlineLevel="0" collapsed="false">
      <c r="B230" s="227" t="s">
        <v>198</v>
      </c>
      <c r="C230" s="226" t="s">
        <v>199</v>
      </c>
      <c r="D230" s="215"/>
      <c r="E230" s="216" t="s">
        <v>109</v>
      </c>
      <c r="F230" s="217"/>
    </row>
    <row r="231" customFormat="false" ht="14.4" hidden="false" customHeight="false" outlineLevel="0" collapsed="false">
      <c r="B231" s="227" t="s">
        <v>198</v>
      </c>
      <c r="C231" s="226" t="s">
        <v>125</v>
      </c>
      <c r="D231" s="215"/>
      <c r="E231" s="216" t="s">
        <v>199</v>
      </c>
      <c r="F231" s="217"/>
    </row>
    <row r="232" customFormat="false" ht="14.4" hidden="false" customHeight="false" outlineLevel="0" collapsed="false">
      <c r="B232" s="227" t="s">
        <v>200</v>
      </c>
      <c r="C232" s="226" t="s">
        <v>201</v>
      </c>
      <c r="D232" s="218"/>
      <c r="E232" s="219" t="s">
        <v>125</v>
      </c>
      <c r="F232" s="220"/>
    </row>
    <row r="233" customFormat="false" ht="14.4" hidden="false" customHeight="false" outlineLevel="0" collapsed="false">
      <c r="B233" s="227" t="s">
        <v>200</v>
      </c>
      <c r="C233" s="226" t="s">
        <v>202</v>
      </c>
      <c r="D233" s="211" t="s">
        <v>200</v>
      </c>
      <c r="E233" s="212"/>
      <c r="F233" s="213"/>
    </row>
    <row r="234" customFormat="false" ht="14.4" hidden="false" customHeight="false" outlineLevel="0" collapsed="false">
      <c r="B234" s="227" t="s">
        <v>200</v>
      </c>
      <c r="C234" s="226" t="s">
        <v>203</v>
      </c>
      <c r="D234" s="215"/>
      <c r="E234" s="216" t="s">
        <v>201</v>
      </c>
      <c r="F234" s="217"/>
    </row>
    <row r="235" customFormat="false" ht="14.4" hidden="false" customHeight="false" outlineLevel="0" collapsed="false">
      <c r="B235" s="227" t="s">
        <v>200</v>
      </c>
      <c r="C235" s="226" t="s">
        <v>204</v>
      </c>
      <c r="D235" s="215"/>
      <c r="E235" s="216" t="s">
        <v>202</v>
      </c>
      <c r="F235" s="217"/>
    </row>
    <row r="236" customFormat="false" ht="14.4" hidden="false" customHeight="false" outlineLevel="0" collapsed="false">
      <c r="D236" s="215"/>
      <c r="E236" s="216" t="s">
        <v>203</v>
      </c>
      <c r="F236" s="217"/>
    </row>
    <row r="237" customFormat="false" ht="14.4" hidden="false" customHeight="false" outlineLevel="0" collapsed="false">
      <c r="D237" s="218"/>
      <c r="E237" s="219" t="s">
        <v>204</v>
      </c>
      <c r="F237" s="220"/>
    </row>
    <row r="238" customFormat="false" ht="14.4" hidden="false" customHeight="false" outlineLevel="0" collapsed="false">
      <c r="D238" s="228" t="s">
        <v>205</v>
      </c>
      <c r="E238" s="229"/>
      <c r="F238" s="230"/>
    </row>
  </sheetData>
  <mergeCells count="1">
    <mergeCell ref="B1:D1"/>
  </mergeCells>
  <dataValidations count="1">
    <dataValidation allowBlank="true" operator="between" showDropDown="false" showErrorMessage="true" showInputMessage="true" sqref="G210" type="list">
      <formula1>$F$210:$F$221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 r:id="rId2"/>
  </tableParts>
</worksheet>
</file>

<file path=xl/worksheets/sheet7.xml><?xml version="1.0" encoding="utf-8"?>
<worksheet xmlns="http://schemas.openxmlformats.org/spreadsheetml/2006/main" xmlns:r="http://schemas.openxmlformats.org/officeDocument/2006/relationships">
  <sheetPr filterMode="false">
    <tabColor rgb="FF604A7B"/>
    <pageSetUpPr fitToPage="false"/>
  </sheetPr>
  <dimension ref="B1:F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ColWidth="14.35546875" defaultRowHeight="13.8" zeroHeight="false" outlineLevelRow="0" outlineLevelCol="0"/>
  <cols>
    <col collapsed="false" customWidth="false" hidden="false" outlineLevel="0" max="2" min="1" style="231" width="14.34"/>
    <col collapsed="false" customWidth="true" hidden="false" outlineLevel="0" max="3" min="3" style="231" width="17"/>
    <col collapsed="false" customWidth="false" hidden="false" outlineLevel="0" max="4" min="4" style="231" width="14.34"/>
    <col collapsed="false" customWidth="true" hidden="false" outlineLevel="0" max="5" min="5" style="231" width="45.99"/>
    <col collapsed="false" customWidth="false" hidden="false" outlineLevel="0" max="1024" min="6" style="231" width="14.34"/>
  </cols>
  <sheetData>
    <row r="1" customFormat="false" ht="24" hidden="false" customHeight="true" outlineLevel="0" collapsed="false">
      <c r="B1" s="232" t="s">
        <v>206</v>
      </c>
      <c r="C1" s="232"/>
      <c r="D1" s="232"/>
      <c r="E1" s="232"/>
      <c r="F1" s="232"/>
    </row>
    <row r="2" customFormat="false" ht="16.2" hidden="false" customHeight="false" outlineLevel="0" collapsed="false">
      <c r="B2" s="233"/>
      <c r="C2" s="233"/>
      <c r="D2" s="233"/>
      <c r="E2" s="233"/>
      <c r="F2" s="233"/>
    </row>
    <row r="3" customFormat="false" ht="16.2" hidden="false" customHeight="true" outlineLevel="0" collapsed="false">
      <c r="B3" s="234" t="s">
        <v>207</v>
      </c>
      <c r="C3" s="234"/>
      <c r="D3" s="234"/>
      <c r="E3" s="235" t="s">
        <v>208</v>
      </c>
      <c r="F3" s="236" t="s">
        <v>209</v>
      </c>
    </row>
    <row r="4" customFormat="false" ht="31.2" hidden="false" customHeight="true" outlineLevel="0" collapsed="false">
      <c r="B4" s="237" t="s">
        <v>210</v>
      </c>
      <c r="C4" s="238" t="s">
        <v>99</v>
      </c>
      <c r="D4" s="238" t="s">
        <v>114</v>
      </c>
      <c r="E4" s="239" t="s">
        <v>211</v>
      </c>
      <c r="F4" s="240" t="n">
        <v>0.25</v>
      </c>
    </row>
    <row r="5" customFormat="false" ht="46.8" hidden="false" customHeight="false" outlineLevel="0" collapsed="false">
      <c r="B5" s="237"/>
      <c r="C5" s="238"/>
      <c r="D5" s="241" t="s">
        <v>212</v>
      </c>
      <c r="E5" s="242" t="s">
        <v>213</v>
      </c>
      <c r="F5" s="243" t="n">
        <v>0.15</v>
      </c>
    </row>
    <row r="6" customFormat="false" ht="46.8" hidden="false" customHeight="false" outlineLevel="0" collapsed="false">
      <c r="B6" s="237"/>
      <c r="C6" s="238"/>
      <c r="D6" s="241" t="s">
        <v>214</v>
      </c>
      <c r="E6" s="242" t="s">
        <v>215</v>
      </c>
      <c r="F6" s="243" t="n">
        <v>0.1</v>
      </c>
    </row>
    <row r="7" customFormat="false" ht="62.4" hidden="false" customHeight="true" outlineLevel="0" collapsed="false">
      <c r="B7" s="237"/>
      <c r="C7" s="241" t="s">
        <v>100</v>
      </c>
      <c r="D7" s="241" t="s">
        <v>216</v>
      </c>
      <c r="E7" s="242" t="s">
        <v>217</v>
      </c>
      <c r="F7" s="243" t="n">
        <v>0.25</v>
      </c>
    </row>
    <row r="8" customFormat="false" ht="31.2" hidden="false" customHeight="false" outlineLevel="0" collapsed="false">
      <c r="B8" s="237"/>
      <c r="C8" s="241"/>
      <c r="D8" s="241" t="s">
        <v>115</v>
      </c>
      <c r="E8" s="242" t="s">
        <v>218</v>
      </c>
      <c r="F8" s="243" t="n">
        <v>0.15</v>
      </c>
    </row>
    <row r="9" customFormat="false" ht="46.8" hidden="false" customHeight="true" outlineLevel="0" collapsed="false">
      <c r="B9" s="244" t="s">
        <v>219</v>
      </c>
      <c r="C9" s="241" t="s">
        <v>102</v>
      </c>
      <c r="D9" s="241" t="s">
        <v>220</v>
      </c>
      <c r="E9" s="242" t="s">
        <v>221</v>
      </c>
      <c r="F9" s="245" t="s">
        <v>222</v>
      </c>
    </row>
    <row r="10" customFormat="false" ht="46.8" hidden="false" customHeight="false" outlineLevel="0" collapsed="false">
      <c r="B10" s="244"/>
      <c r="C10" s="241"/>
      <c r="D10" s="241" t="s">
        <v>116</v>
      </c>
      <c r="E10" s="242" t="s">
        <v>223</v>
      </c>
      <c r="F10" s="245" t="s">
        <v>222</v>
      </c>
    </row>
    <row r="11" customFormat="false" ht="46.8" hidden="false" customHeight="true" outlineLevel="0" collapsed="false">
      <c r="B11" s="244"/>
      <c r="C11" s="241" t="s">
        <v>103</v>
      </c>
      <c r="D11" s="241" t="s">
        <v>117</v>
      </c>
      <c r="E11" s="242" t="s">
        <v>224</v>
      </c>
      <c r="F11" s="245" t="s">
        <v>222</v>
      </c>
    </row>
    <row r="12" customFormat="false" ht="46.8" hidden="false" customHeight="false" outlineLevel="0" collapsed="false">
      <c r="B12" s="244"/>
      <c r="C12" s="241"/>
      <c r="D12" s="241" t="s">
        <v>122</v>
      </c>
      <c r="E12" s="242" t="s">
        <v>225</v>
      </c>
      <c r="F12" s="245" t="s">
        <v>222</v>
      </c>
    </row>
    <row r="13" customFormat="false" ht="31.2" hidden="false" customHeight="true" outlineLevel="0" collapsed="false">
      <c r="B13" s="244"/>
      <c r="C13" s="246" t="s">
        <v>104</v>
      </c>
      <c r="D13" s="241" t="s">
        <v>118</v>
      </c>
      <c r="E13" s="242" t="s">
        <v>226</v>
      </c>
      <c r="F13" s="245" t="s">
        <v>222</v>
      </c>
    </row>
    <row r="14" customFormat="false" ht="16.2" hidden="false" customHeight="false" outlineLevel="0" collapsed="false">
      <c r="B14" s="244"/>
      <c r="C14" s="246"/>
      <c r="D14" s="246" t="s">
        <v>227</v>
      </c>
      <c r="E14" s="247" t="s">
        <v>228</v>
      </c>
      <c r="F14" s="248" t="s">
        <v>222</v>
      </c>
    </row>
    <row r="15" customFormat="false" ht="49.65" hidden="false" customHeight="true" outlineLevel="0" collapsed="false">
      <c r="B15" s="249" t="s">
        <v>229</v>
      </c>
      <c r="C15" s="249"/>
      <c r="D15" s="249"/>
      <c r="E15" s="249"/>
      <c r="F15" s="249"/>
    </row>
    <row r="16" customFormat="false" ht="27" hidden="false" customHeight="true" outlineLevel="0" collapsed="false">
      <c r="B16" s="250"/>
    </row>
  </sheetData>
  <mergeCells count="10">
    <mergeCell ref="B1:F1"/>
    <mergeCell ref="B3:D3"/>
    <mergeCell ref="B4:B8"/>
    <mergeCell ref="C4:C6"/>
    <mergeCell ref="C7:C8"/>
    <mergeCell ref="B9:B14"/>
    <mergeCell ref="C9:C10"/>
    <mergeCell ref="C11:C12"/>
    <mergeCell ref="C13:C14"/>
    <mergeCell ref="B15:F1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G36"/>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E2" activeCellId="0" sqref="E2"/>
    </sheetView>
  </sheetViews>
  <sheetFormatPr defaultColWidth="10.6875" defaultRowHeight="14.4" zeroHeight="false" outlineLevelRow="0" outlineLevelCol="0"/>
  <cols>
    <col collapsed="false" customWidth="true" hidden="false" outlineLevel="0" max="1" min="1" style="0" width="57.88"/>
    <col collapsed="false" customWidth="true" hidden="false" outlineLevel="0" max="3" min="3" style="0" width="32"/>
    <col collapsed="false" customWidth="true" hidden="false" outlineLevel="0" max="4" min="4" style="0" width="119.33"/>
    <col collapsed="false" customWidth="true" hidden="false" outlineLevel="0" max="5" min="5" style="0" width="81.01"/>
  </cols>
  <sheetData>
    <row r="1" customFormat="false" ht="15" hidden="false" customHeight="true" outlineLevel="0" collapsed="false">
      <c r="A1" s="251" t="s">
        <v>230</v>
      </c>
      <c r="D1" s="252" t="s">
        <v>231</v>
      </c>
      <c r="E1" s="252"/>
    </row>
    <row r="2" customFormat="false" ht="14.4" hidden="false" customHeight="true" outlineLevel="0" collapsed="false">
      <c r="A2" s="253" t="s">
        <v>232</v>
      </c>
      <c r="D2" s="254" t="s">
        <v>233</v>
      </c>
      <c r="E2" s="255" t="s">
        <v>234</v>
      </c>
    </row>
    <row r="3" customFormat="false" ht="14.4" hidden="false" customHeight="false" outlineLevel="0" collapsed="false">
      <c r="A3" s="256" t="s">
        <v>235</v>
      </c>
      <c r="D3" s="254"/>
      <c r="E3" s="255" t="s">
        <v>236</v>
      </c>
    </row>
    <row r="4" customFormat="false" ht="14.4" hidden="false" customHeight="false" outlineLevel="0" collapsed="false">
      <c r="A4" s="256" t="s">
        <v>237</v>
      </c>
      <c r="D4" s="254"/>
      <c r="E4" s="255" t="s">
        <v>238</v>
      </c>
    </row>
    <row r="5" customFormat="false" ht="14.4" hidden="false" customHeight="false" outlineLevel="0" collapsed="false">
      <c r="A5" s="256" t="s">
        <v>239</v>
      </c>
      <c r="D5" s="254"/>
      <c r="E5" s="255" t="s">
        <v>72</v>
      </c>
    </row>
    <row r="6" customFormat="false" ht="14.4" hidden="false" customHeight="true" outlineLevel="0" collapsed="false">
      <c r="A6" s="257" t="s">
        <v>240</v>
      </c>
      <c r="D6" s="258" t="s">
        <v>241</v>
      </c>
      <c r="E6" s="255" t="s">
        <v>242</v>
      </c>
    </row>
    <row r="7" customFormat="false" ht="14.4" hidden="false" customHeight="false" outlineLevel="0" collapsed="false">
      <c r="A7" s="257" t="s">
        <v>243</v>
      </c>
      <c r="D7" s="258"/>
      <c r="E7" s="255" t="s">
        <v>244</v>
      </c>
    </row>
    <row r="8" customFormat="false" ht="14.4" hidden="false" customHeight="false" outlineLevel="0" collapsed="false">
      <c r="A8" s="256" t="s">
        <v>245</v>
      </c>
      <c r="D8" s="258"/>
      <c r="E8" s="255" t="s">
        <v>246</v>
      </c>
    </row>
    <row r="9" customFormat="false" ht="14.4" hidden="false" customHeight="true" outlineLevel="0" collapsed="false">
      <c r="A9" s="256" t="s">
        <v>247</v>
      </c>
      <c r="D9" s="258" t="s">
        <v>248</v>
      </c>
      <c r="E9" s="255" t="s">
        <v>249</v>
      </c>
    </row>
    <row r="10" customFormat="false" ht="14.4" hidden="false" customHeight="false" outlineLevel="0" collapsed="false">
      <c r="A10" s="256" t="s">
        <v>250</v>
      </c>
      <c r="D10" s="258"/>
      <c r="E10" s="255" t="s">
        <v>251</v>
      </c>
    </row>
    <row r="11" customFormat="false" ht="14.4" hidden="false" customHeight="true" outlineLevel="0" collapsed="false">
      <c r="A11" s="256" t="s">
        <v>70</v>
      </c>
      <c r="D11" s="254" t="s">
        <v>252</v>
      </c>
      <c r="E11" s="255" t="s">
        <v>253</v>
      </c>
    </row>
    <row r="12" customFormat="false" ht="14.4" hidden="false" customHeight="false" outlineLevel="0" collapsed="false">
      <c r="A12" s="256" t="s">
        <v>254</v>
      </c>
      <c r="D12" s="254"/>
      <c r="E12" s="255" t="s">
        <v>255</v>
      </c>
    </row>
    <row r="13" customFormat="false" ht="14.4" hidden="false" customHeight="false" outlineLevel="0" collapsed="false">
      <c r="A13" s="256" t="s">
        <v>256</v>
      </c>
      <c r="D13" s="254"/>
      <c r="E13" s="255" t="s">
        <v>257</v>
      </c>
    </row>
    <row r="14" customFormat="false" ht="14.4" hidden="false" customHeight="false" outlineLevel="0" collapsed="false">
      <c r="A14" s="256" t="s">
        <v>258</v>
      </c>
      <c r="E14" s="255" t="s">
        <v>259</v>
      </c>
    </row>
    <row r="15" customFormat="false" ht="14.4" hidden="false" customHeight="false" outlineLevel="0" collapsed="false">
      <c r="A15" s="256" t="s">
        <v>260</v>
      </c>
      <c r="D15" s="259" t="s">
        <v>17</v>
      </c>
      <c r="E15" s="255" t="s">
        <v>261</v>
      </c>
    </row>
    <row r="16" customFormat="false" ht="14.4" hidden="false" customHeight="false" outlineLevel="0" collapsed="false">
      <c r="A16" s="256" t="s">
        <v>262</v>
      </c>
      <c r="D16" s="260" t="s">
        <v>105</v>
      </c>
      <c r="E16" s="255" t="s">
        <v>263</v>
      </c>
    </row>
    <row r="17" customFormat="false" ht="15" hidden="false" customHeight="false" outlineLevel="0" collapsed="false">
      <c r="A17" s="261" t="s">
        <v>264</v>
      </c>
      <c r="D17" s="260" t="s">
        <v>265</v>
      </c>
      <c r="E17" s="255" t="s">
        <v>266</v>
      </c>
    </row>
    <row r="18" customFormat="false" ht="14.4" hidden="false" customHeight="false" outlineLevel="0" collapsed="false">
      <c r="A18" s="260"/>
      <c r="D18" s="260" t="s">
        <v>267</v>
      </c>
      <c r="E18" s="255" t="s">
        <v>268</v>
      </c>
    </row>
    <row r="19" customFormat="false" ht="14.4" hidden="false" customHeight="false" outlineLevel="0" collapsed="false">
      <c r="A19" s="260"/>
      <c r="D19" s="260" t="s">
        <v>269</v>
      </c>
      <c r="E19" s="255" t="s">
        <v>270</v>
      </c>
    </row>
    <row r="20" customFormat="false" ht="14.4" hidden="false" customHeight="false" outlineLevel="0" collapsed="false">
      <c r="A20" s="260"/>
      <c r="D20" s="260" t="s">
        <v>271</v>
      </c>
      <c r="E20" s="255" t="s">
        <v>272</v>
      </c>
    </row>
    <row r="21" customFormat="false" ht="14.4" hidden="false" customHeight="false" outlineLevel="0" collapsed="false">
      <c r="A21" s="260"/>
      <c r="D21" s="260" t="s">
        <v>273</v>
      </c>
      <c r="E21" s="255" t="s">
        <v>274</v>
      </c>
    </row>
    <row r="22" customFormat="false" ht="14.4" hidden="false" customHeight="false" outlineLevel="0" collapsed="false">
      <c r="A22" s="260"/>
      <c r="D22" s="260" t="s">
        <v>275</v>
      </c>
      <c r="E22" s="255" t="s">
        <v>276</v>
      </c>
    </row>
    <row r="23" customFormat="false" ht="14.4" hidden="false" customHeight="false" outlineLevel="0" collapsed="false">
      <c r="A23" s="262"/>
      <c r="E23" s="255" t="s">
        <v>277</v>
      </c>
    </row>
    <row r="24" customFormat="false" ht="14.4" hidden="false" customHeight="false" outlineLevel="0" collapsed="false">
      <c r="A24" s="259" t="s">
        <v>25</v>
      </c>
      <c r="E24" s="255" t="s">
        <v>278</v>
      </c>
    </row>
    <row r="25" customFormat="false" ht="20.4" hidden="false" customHeight="false" outlineLevel="0" collapsed="false">
      <c r="A25" s="260" t="s">
        <v>105</v>
      </c>
      <c r="B25" s="206"/>
    </row>
    <row r="26" customFormat="false" ht="21" hidden="false" customHeight="false" outlineLevel="0" collapsed="false">
      <c r="A26" s="260" t="s">
        <v>265</v>
      </c>
      <c r="B26" s="210"/>
      <c r="F26" s="214" t="s">
        <v>193</v>
      </c>
      <c r="G26" s="0" t="str">
        <f aca="false">IF(NOT(ISERROR(MATCH(F26,_xlfn.anchorarray(A37),0))),E39&amp;"Por favor no seleccionar los criterios de impacto",F26)</f>
        <v>Afectación Económica o presupuestal</v>
      </c>
    </row>
    <row r="27" customFormat="false" ht="21" hidden="false" customHeight="false" outlineLevel="0" collapsed="false">
      <c r="A27" s="260" t="s">
        <v>267</v>
      </c>
      <c r="B27" s="210"/>
    </row>
    <row r="28" customFormat="false" ht="21" hidden="false" customHeight="false" outlineLevel="0" collapsed="false">
      <c r="A28" s="260" t="s">
        <v>269</v>
      </c>
      <c r="B28" s="210"/>
    </row>
    <row r="29" customFormat="false" ht="21" hidden="false" customHeight="false" outlineLevel="0" collapsed="false">
      <c r="A29" s="260" t="s">
        <v>271</v>
      </c>
      <c r="B29" s="210"/>
    </row>
    <row r="30" customFormat="false" ht="21" hidden="false" customHeight="false" outlineLevel="0" collapsed="false">
      <c r="A30" s="260" t="s">
        <v>273</v>
      </c>
      <c r="B30" s="210"/>
    </row>
    <row r="31" customFormat="false" ht="21" hidden="false" customHeight="false" outlineLevel="0" collapsed="false">
      <c r="A31" s="260" t="s">
        <v>275</v>
      </c>
      <c r="B31" s="210"/>
    </row>
    <row r="32" customFormat="false" ht="21" hidden="false" customHeight="false" outlineLevel="0" collapsed="false">
      <c r="A32" s="210"/>
      <c r="B32" s="210"/>
    </row>
    <row r="33" customFormat="false" ht="21" hidden="false" customHeight="false" outlineLevel="0" collapsed="false">
      <c r="A33" s="210"/>
      <c r="B33" s="210"/>
    </row>
    <row r="34" customFormat="false" ht="21" hidden="false" customHeight="false" outlineLevel="0" collapsed="false">
      <c r="A34" s="210"/>
      <c r="B34" s="210"/>
    </row>
    <row r="35" customFormat="false" ht="21" hidden="false" customHeight="false" outlineLevel="0" collapsed="false">
      <c r="A35" s="210"/>
      <c r="B35" s="210"/>
    </row>
    <row r="36" customFormat="false" ht="14.4" hidden="false" customHeight="false" outlineLevel="0" collapsed="false">
      <c r="A36" s="221"/>
      <c r="B36" s="221"/>
    </row>
  </sheetData>
  <mergeCells count="5">
    <mergeCell ref="D1:E1"/>
    <mergeCell ref="D2:D5"/>
    <mergeCell ref="D6:D8"/>
    <mergeCell ref="D9:D10"/>
    <mergeCell ref="D11:D13"/>
  </mergeCells>
  <conditionalFormatting sqref="E2:E24">
    <cfRule type="duplicateValues" priority="2" aboveAverage="0" equalAverage="0" bottom="0" percent="0" rank="0" text="" dxfId="231"/>
  </conditionalFormatting>
  <dataValidations count="1">
    <dataValidation allowBlank="true" operator="between" showDropDown="false" showErrorMessage="true" showInputMessage="true" sqref="F26" type="list">
      <formula1>$F$210:$F$221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B2:E1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20" activeCellId="0" sqref="B20"/>
    </sheetView>
  </sheetViews>
  <sheetFormatPr defaultColWidth="10.6875" defaultRowHeight="14.4" zeroHeight="false" outlineLevelRow="0" outlineLevelCol="0"/>
  <sheetData>
    <row r="2" customFormat="false" ht="14.4" hidden="false" customHeight="false" outlineLevel="0" collapsed="false">
      <c r="B2" s="0" t="s">
        <v>119</v>
      </c>
      <c r="E2" s="0" t="s">
        <v>279</v>
      </c>
    </row>
    <row r="3" customFormat="false" ht="14.4" hidden="false" customHeight="false" outlineLevel="0" collapsed="false">
      <c r="B3" s="0" t="s">
        <v>280</v>
      </c>
      <c r="E3" s="0" t="s">
        <v>106</v>
      </c>
    </row>
    <row r="4" customFormat="false" ht="14.4" hidden="false" customHeight="false" outlineLevel="0" collapsed="false">
      <c r="B4" s="0" t="s">
        <v>281</v>
      </c>
      <c r="E4" s="0" t="s">
        <v>282</v>
      </c>
    </row>
    <row r="5" customFormat="false" ht="14.4" hidden="false" customHeight="false" outlineLevel="0" collapsed="false">
      <c r="B5" s="0" t="s">
        <v>283</v>
      </c>
    </row>
    <row r="8" customFormat="false" ht="14.4" hidden="false" customHeight="false" outlineLevel="0" collapsed="false">
      <c r="B8" s="0" t="s">
        <v>284</v>
      </c>
    </row>
    <row r="9" customFormat="false" ht="14.4" hidden="false" customHeight="false" outlineLevel="0" collapsed="false">
      <c r="B9" s="0" t="s">
        <v>285</v>
      </c>
    </row>
    <row r="10" customFormat="false" ht="14.4" hidden="false" customHeight="false" outlineLevel="0" collapsed="false">
      <c r="B10" s="0" t="s">
        <v>286</v>
      </c>
    </row>
    <row r="11" customFormat="false" ht="14.4" hidden="false" customHeight="false" outlineLevel="0" collapsed="false">
      <c r="B11" s="0" t="s">
        <v>287</v>
      </c>
    </row>
    <row r="13" customFormat="false" ht="14.4" hidden="false" customHeight="false" outlineLevel="0" collapsed="false">
      <c r="B13" s="0" t="s">
        <v>111</v>
      </c>
    </row>
    <row r="14" customFormat="false" ht="14.4" hidden="false" customHeight="false" outlineLevel="0" collapsed="false">
      <c r="B14" s="0" t="s">
        <v>288</v>
      </c>
    </row>
    <row r="15" customFormat="false" ht="14.4" hidden="false" customHeight="false" outlineLevel="0" collapsed="false">
      <c r="B15" s="0" t="s">
        <v>289</v>
      </c>
    </row>
    <row r="16" customFormat="false" ht="14.4" hidden="false" customHeight="false" outlineLevel="0" collapsed="false">
      <c r="B16" s="0" t="s">
        <v>290</v>
      </c>
    </row>
    <row r="17" customFormat="false" ht="14.4" hidden="false" customHeight="false" outlineLevel="0" collapsed="false">
      <c r="B17" s="0" t="s">
        <v>291</v>
      </c>
    </row>
    <row r="18" customFormat="false" ht="14.4" hidden="false" customHeight="false" outlineLevel="0" collapsed="false">
      <c r="B18" s="0" t="s">
        <v>292</v>
      </c>
    </row>
    <row r="19" customFormat="false" ht="14.4" hidden="false" customHeight="false" outlineLevel="0" collapsed="false">
      <c r="B19" s="0" t="s">
        <v>293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LibreOffice/6.3.6.2$Windows_X86_64 LibreOffice_project/2196df99b074d8a661f4036fca8fa0cbfa33a497</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dc:description/>
  <dc:language>es-CO</dc:language>
  <cp:lastModifiedBy/>
  <cp:lastPrinted>2020-05-13T01:12:22Z</cp:lastPrinted>
  <dcterms:modified xsi:type="dcterms:W3CDTF">2022-11-03T10:45:35Z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