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CRD\Riesgos\Mapas de Riesgos 2021\"/>
    </mc:Choice>
  </mc:AlternateContent>
  <bookViews>
    <workbookView xWindow="0" yWindow="0" windowWidth="20460" windowHeight="7080" tabRatio="500"/>
  </bookViews>
  <sheets>
    <sheet name="0.Portada" sheetId="1" r:id="rId1"/>
    <sheet name="1.Contexto" sheetId="2" r:id="rId2"/>
    <sheet name="2.Identificacion_Riesgos" sheetId="3" r:id="rId3"/>
    <sheet name="Hoja1" sheetId="4" state="hidden" r:id="rId4"/>
    <sheet name="3.Controles" sheetId="5" r:id="rId5"/>
    <sheet name="4.Mapa_Calor" sheetId="6" r:id="rId6"/>
    <sheet name="5.Plan Manejo" sheetId="7" r:id="rId7"/>
    <sheet name="Hoja3" sheetId="8" state="hidden" r:id="rId8"/>
    <sheet name="6.Resumen" sheetId="9" r:id="rId9"/>
    <sheet name="Ident. riesgos corrupción" sheetId="10" r:id="rId10"/>
  </sheets>
  <definedNames>
    <definedName name="Activo_Información">Hoja3!$I$34:$I$38</definedName>
    <definedName name="Apoyo">Hoja3!$E$87:$E$92</definedName>
    <definedName name="_xlnm.Print_Area" localSheetId="0">'0.Portada'!$A$1:$M$41</definedName>
    <definedName name="_xlnm.Print_Area" localSheetId="2">'2.Identificacion_Riesgos'!$A$1:$V$59</definedName>
    <definedName name="_xlnm.Print_Area" localSheetId="4">'3.Controles'!$A$1:$AC$80</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N26" i="9" l="1"/>
  <c r="N21" i="9"/>
  <c r="N16" i="9"/>
  <c r="N11" i="9"/>
  <c r="M26" i="9"/>
  <c r="I26" i="9"/>
  <c r="D60" i="7" l="1"/>
  <c r="J22" i="10" l="1"/>
  <c r="N60" i="9"/>
  <c r="L60" i="9"/>
  <c r="I60" i="9"/>
  <c r="C60" i="9"/>
  <c r="N59" i="9"/>
  <c r="L59" i="9"/>
  <c r="I59" i="9"/>
  <c r="C59" i="9"/>
  <c r="N58" i="9"/>
  <c r="L58" i="9"/>
  <c r="I58" i="9"/>
  <c r="C58" i="9"/>
  <c r="N57" i="9"/>
  <c r="L57" i="9"/>
  <c r="I57" i="9"/>
  <c r="C57" i="9"/>
  <c r="O56" i="9"/>
  <c r="N56" i="9"/>
  <c r="M56" i="9"/>
  <c r="L56" i="9"/>
  <c r="K56" i="9"/>
  <c r="I56" i="9"/>
  <c r="G56" i="9"/>
  <c r="F56" i="9"/>
  <c r="E56" i="9"/>
  <c r="D56" i="9"/>
  <c r="C56" i="9"/>
  <c r="B56" i="9"/>
  <c r="A56" i="9"/>
  <c r="N55" i="9"/>
  <c r="L55" i="9"/>
  <c r="I55" i="9"/>
  <c r="C55" i="9"/>
  <c r="N54" i="9"/>
  <c r="L54" i="9"/>
  <c r="I54" i="9"/>
  <c r="C54" i="9"/>
  <c r="N53" i="9"/>
  <c r="L53" i="9"/>
  <c r="I53" i="9"/>
  <c r="C53" i="9"/>
  <c r="N52" i="9"/>
  <c r="L52" i="9"/>
  <c r="I52" i="9"/>
  <c r="C52" i="9"/>
  <c r="O51" i="9"/>
  <c r="N51" i="9"/>
  <c r="M51" i="9"/>
  <c r="L51" i="9"/>
  <c r="K51" i="9"/>
  <c r="I51" i="9"/>
  <c r="G51" i="9"/>
  <c r="F51" i="9"/>
  <c r="E51" i="9"/>
  <c r="D51" i="9"/>
  <c r="C51" i="9"/>
  <c r="B51" i="9"/>
  <c r="A51" i="9"/>
  <c r="N50" i="9"/>
  <c r="L50" i="9"/>
  <c r="I50" i="9"/>
  <c r="C50" i="9"/>
  <c r="N49" i="9"/>
  <c r="L49" i="9"/>
  <c r="I49" i="9"/>
  <c r="C49" i="9"/>
  <c r="N48" i="9"/>
  <c r="L48" i="9"/>
  <c r="I48" i="9"/>
  <c r="C48" i="9"/>
  <c r="N47" i="9"/>
  <c r="L47" i="9"/>
  <c r="I47" i="9"/>
  <c r="C47" i="9"/>
  <c r="O46" i="9"/>
  <c r="N46" i="9"/>
  <c r="M46" i="9"/>
  <c r="L46" i="9"/>
  <c r="K46" i="9"/>
  <c r="I46" i="9"/>
  <c r="G46" i="9"/>
  <c r="F46" i="9"/>
  <c r="E46" i="9"/>
  <c r="D46" i="9"/>
  <c r="C46" i="9"/>
  <c r="B46" i="9"/>
  <c r="A46" i="9"/>
  <c r="N45" i="9"/>
  <c r="L45" i="9"/>
  <c r="I45" i="9"/>
  <c r="C45" i="9"/>
  <c r="N44" i="9"/>
  <c r="L44" i="9"/>
  <c r="I44" i="9"/>
  <c r="C44" i="9"/>
  <c r="N43" i="9"/>
  <c r="L43" i="9"/>
  <c r="I43" i="9"/>
  <c r="C43" i="9"/>
  <c r="N42" i="9"/>
  <c r="L42" i="9"/>
  <c r="I42" i="9"/>
  <c r="C42" i="9"/>
  <c r="O41" i="9"/>
  <c r="N41" i="9"/>
  <c r="M41" i="9"/>
  <c r="L41" i="9"/>
  <c r="K41" i="9"/>
  <c r="I41" i="9"/>
  <c r="G41" i="9"/>
  <c r="F41" i="9"/>
  <c r="E41" i="9"/>
  <c r="D41" i="9"/>
  <c r="C41" i="9"/>
  <c r="B41" i="9"/>
  <c r="A41" i="9"/>
  <c r="N40" i="9"/>
  <c r="L40" i="9"/>
  <c r="I40" i="9"/>
  <c r="C40" i="9"/>
  <c r="N39" i="9"/>
  <c r="L39" i="9"/>
  <c r="I39" i="9"/>
  <c r="C39" i="9"/>
  <c r="N38" i="9"/>
  <c r="L38" i="9"/>
  <c r="I38" i="9"/>
  <c r="C38" i="9"/>
  <c r="N37" i="9"/>
  <c r="L37" i="9"/>
  <c r="I37" i="9"/>
  <c r="C37" i="9"/>
  <c r="O36" i="9"/>
  <c r="N36" i="9"/>
  <c r="M36" i="9"/>
  <c r="L36" i="9"/>
  <c r="K36" i="9"/>
  <c r="I36" i="9"/>
  <c r="G36" i="9"/>
  <c r="F36" i="9"/>
  <c r="E36" i="9"/>
  <c r="D36" i="9"/>
  <c r="C36" i="9"/>
  <c r="B36" i="9"/>
  <c r="A36" i="9"/>
  <c r="N35" i="9"/>
  <c r="L35" i="9"/>
  <c r="I35" i="9"/>
  <c r="C35" i="9"/>
  <c r="N34" i="9"/>
  <c r="L34" i="9"/>
  <c r="I34" i="9"/>
  <c r="C34" i="9"/>
  <c r="N33" i="9"/>
  <c r="L33" i="9"/>
  <c r="I33" i="9"/>
  <c r="C33" i="9"/>
  <c r="N32" i="9"/>
  <c r="L32" i="9"/>
  <c r="I32" i="9"/>
  <c r="C32" i="9"/>
  <c r="O31" i="9"/>
  <c r="N31" i="9"/>
  <c r="M31" i="9"/>
  <c r="L31" i="9"/>
  <c r="K31" i="9"/>
  <c r="I31" i="9"/>
  <c r="G31" i="9"/>
  <c r="F31" i="9"/>
  <c r="E31" i="9"/>
  <c r="D31" i="9"/>
  <c r="C31" i="9"/>
  <c r="B31" i="9"/>
  <c r="A31" i="9"/>
  <c r="N30" i="9"/>
  <c r="L30" i="9"/>
  <c r="I30" i="9"/>
  <c r="C30" i="9"/>
  <c r="N29" i="9"/>
  <c r="L29" i="9"/>
  <c r="I29" i="9"/>
  <c r="C29" i="9"/>
  <c r="N28" i="9"/>
  <c r="L28" i="9"/>
  <c r="I28" i="9"/>
  <c r="C28" i="9"/>
  <c r="N27" i="9"/>
  <c r="L27" i="9"/>
  <c r="I27" i="9"/>
  <c r="C27" i="9"/>
  <c r="O26" i="9"/>
  <c r="L26" i="9"/>
  <c r="K26" i="9"/>
  <c r="G26" i="9"/>
  <c r="F26" i="9"/>
  <c r="E26" i="9"/>
  <c r="D26" i="9"/>
  <c r="C26" i="9"/>
  <c r="B26" i="9"/>
  <c r="A26" i="9"/>
  <c r="N25" i="9"/>
  <c r="L25" i="9"/>
  <c r="I25" i="9"/>
  <c r="C25" i="9"/>
  <c r="N24" i="9"/>
  <c r="L24" i="9"/>
  <c r="I24" i="9"/>
  <c r="C24" i="9"/>
  <c r="N23" i="9"/>
  <c r="L23" i="9"/>
  <c r="I23" i="9"/>
  <c r="C23" i="9"/>
  <c r="N22" i="9"/>
  <c r="L22" i="9"/>
  <c r="I22" i="9"/>
  <c r="C22" i="9"/>
  <c r="O21" i="9"/>
  <c r="M21" i="9"/>
  <c r="L21" i="9"/>
  <c r="K21" i="9"/>
  <c r="I21" i="9"/>
  <c r="G21" i="9"/>
  <c r="F21" i="9"/>
  <c r="E21" i="9"/>
  <c r="D21" i="9"/>
  <c r="C21" i="9"/>
  <c r="B21" i="9"/>
  <c r="A21" i="9"/>
  <c r="N20" i="9"/>
  <c r="L20" i="9"/>
  <c r="I20" i="9"/>
  <c r="C20" i="9"/>
  <c r="N19" i="9"/>
  <c r="L19" i="9"/>
  <c r="I19" i="9"/>
  <c r="C19" i="9"/>
  <c r="N18" i="9"/>
  <c r="L18" i="9"/>
  <c r="I18" i="9"/>
  <c r="C18" i="9"/>
  <c r="N17" i="9"/>
  <c r="L17" i="9"/>
  <c r="I17" i="9"/>
  <c r="C17" i="9"/>
  <c r="O16" i="9"/>
  <c r="M16" i="9"/>
  <c r="L16" i="9"/>
  <c r="K16" i="9"/>
  <c r="I16" i="9"/>
  <c r="G16" i="9"/>
  <c r="F16" i="9"/>
  <c r="E16" i="9"/>
  <c r="D16" i="9"/>
  <c r="C16" i="9"/>
  <c r="B16" i="9"/>
  <c r="A16" i="9"/>
  <c r="N15" i="9"/>
  <c r="L15" i="9"/>
  <c r="I15" i="9"/>
  <c r="C15" i="9"/>
  <c r="N14" i="9"/>
  <c r="L14" i="9"/>
  <c r="I14" i="9"/>
  <c r="C14" i="9"/>
  <c r="N13" i="9"/>
  <c r="L13" i="9"/>
  <c r="I13" i="9"/>
  <c r="C13" i="9"/>
  <c r="N12" i="9"/>
  <c r="L12" i="9"/>
  <c r="I12" i="9"/>
  <c r="C12" i="9"/>
  <c r="O11" i="9"/>
  <c r="M11" i="9"/>
  <c r="L11" i="9"/>
  <c r="K11" i="9"/>
  <c r="I11" i="9"/>
  <c r="G11" i="9"/>
  <c r="F11" i="9"/>
  <c r="E11" i="9"/>
  <c r="D11" i="9"/>
  <c r="C11" i="9"/>
  <c r="B11" i="9"/>
  <c r="A11" i="9"/>
  <c r="D196" i="7"/>
  <c r="C196" i="7"/>
  <c r="D192" i="7"/>
  <c r="C192" i="7"/>
  <c r="D188" i="7"/>
  <c r="C188" i="7"/>
  <c r="D184" i="7"/>
  <c r="C184" i="7"/>
  <c r="N180" i="7"/>
  <c r="D180" i="7"/>
  <c r="C180" i="7"/>
  <c r="B180" i="7"/>
  <c r="D176" i="7"/>
  <c r="C176" i="7"/>
  <c r="D172" i="7"/>
  <c r="C172" i="7"/>
  <c r="D168" i="7"/>
  <c r="C168" i="7"/>
  <c r="D164" i="7"/>
  <c r="C164" i="7"/>
  <c r="N160" i="7"/>
  <c r="D160" i="7"/>
  <c r="C160" i="7"/>
  <c r="B160" i="7"/>
  <c r="D156" i="7"/>
  <c r="C156" i="7"/>
  <c r="D152" i="7"/>
  <c r="C152" i="7"/>
  <c r="D148" i="7"/>
  <c r="C148" i="7"/>
  <c r="D144" i="7"/>
  <c r="C144" i="7"/>
  <c r="N140" i="7"/>
  <c r="D140" i="7"/>
  <c r="C140" i="7"/>
  <c r="B140" i="7"/>
  <c r="D136" i="7"/>
  <c r="C136" i="7"/>
  <c r="D132" i="7"/>
  <c r="C132" i="7"/>
  <c r="D128" i="7"/>
  <c r="C128" i="7"/>
  <c r="D124" i="7"/>
  <c r="C124" i="7"/>
  <c r="N120" i="7"/>
  <c r="D120" i="7"/>
  <c r="C120" i="7"/>
  <c r="B120" i="7"/>
  <c r="D116" i="7"/>
  <c r="C116" i="7"/>
  <c r="D112" i="7"/>
  <c r="C112" i="7"/>
  <c r="D108" i="7"/>
  <c r="C108" i="7"/>
  <c r="D104" i="7"/>
  <c r="C104" i="7"/>
  <c r="N100" i="7"/>
  <c r="D100" i="7"/>
  <c r="C100" i="7"/>
  <c r="B100" i="7"/>
  <c r="D96" i="7"/>
  <c r="C96" i="7"/>
  <c r="D92" i="7"/>
  <c r="C92" i="7"/>
  <c r="D88" i="7"/>
  <c r="C88" i="7"/>
  <c r="D84" i="7"/>
  <c r="C84" i="7"/>
  <c r="N80" i="7"/>
  <c r="D80" i="7"/>
  <c r="C80" i="7"/>
  <c r="B80" i="7"/>
  <c r="D76" i="7"/>
  <c r="C76" i="7"/>
  <c r="D72" i="7"/>
  <c r="C72" i="7"/>
  <c r="D68" i="7"/>
  <c r="C68" i="7"/>
  <c r="D64" i="7"/>
  <c r="C64" i="7"/>
  <c r="N60" i="7"/>
  <c r="C60" i="7"/>
  <c r="B60" i="7"/>
  <c r="D56" i="7"/>
  <c r="C56" i="7"/>
  <c r="D52" i="7"/>
  <c r="C52" i="7"/>
  <c r="D48" i="7"/>
  <c r="C48" i="7"/>
  <c r="D44" i="7"/>
  <c r="C44" i="7"/>
  <c r="N40" i="7"/>
  <c r="D40" i="7"/>
  <c r="C40" i="7"/>
  <c r="B40" i="7"/>
  <c r="N20" i="7"/>
  <c r="D20" i="7"/>
  <c r="C20" i="7"/>
  <c r="B20" i="7"/>
  <c r="D16" i="7"/>
  <c r="C16" i="7"/>
  <c r="N13" i="7"/>
  <c r="D13" i="7"/>
  <c r="C13" i="7"/>
  <c r="B13" i="7"/>
  <c r="W83" i="5"/>
  <c r="V83" i="5" s="1"/>
  <c r="H83" i="5"/>
  <c r="U83" i="5" s="1"/>
  <c r="G83" i="5"/>
  <c r="D83" i="5"/>
  <c r="W82" i="5"/>
  <c r="V82" i="5" s="1"/>
  <c r="U82" i="5"/>
  <c r="V81" i="5"/>
  <c r="T81" i="5"/>
  <c r="R81" i="5"/>
  <c r="P81" i="5"/>
  <c r="N81" i="5"/>
  <c r="L81" i="5"/>
  <c r="V80" i="5"/>
  <c r="T80" i="5"/>
  <c r="R80" i="5"/>
  <c r="P80" i="5"/>
  <c r="N80" i="5"/>
  <c r="J80" i="5"/>
  <c r="C80" i="5"/>
  <c r="V79" i="5"/>
  <c r="T79" i="5"/>
  <c r="R79" i="5"/>
  <c r="P79" i="5"/>
  <c r="N79" i="5"/>
  <c r="J79" i="5"/>
  <c r="C79" i="5"/>
  <c r="V78" i="5"/>
  <c r="T78" i="5"/>
  <c r="R78" i="5"/>
  <c r="P78" i="5"/>
  <c r="N78" i="5"/>
  <c r="J78" i="5"/>
  <c r="C78" i="5"/>
  <c r="V77" i="5"/>
  <c r="T77" i="5"/>
  <c r="R77" i="5"/>
  <c r="P77" i="5"/>
  <c r="N77" i="5"/>
  <c r="J77" i="5"/>
  <c r="C77" i="5"/>
  <c r="V76" i="5"/>
  <c r="T76" i="5"/>
  <c r="R76" i="5"/>
  <c r="P76" i="5"/>
  <c r="N76" i="5"/>
  <c r="J76" i="5"/>
  <c r="C76" i="5"/>
  <c r="B76" i="5"/>
  <c r="W75" i="5"/>
  <c r="V75" i="5" s="1"/>
  <c r="H75" i="5"/>
  <c r="U75" i="5" s="1"/>
  <c r="G75" i="5"/>
  <c r="D75" i="5"/>
  <c r="W74" i="5"/>
  <c r="X74" i="5" s="1"/>
  <c r="U74" i="5"/>
  <c r="V73" i="5"/>
  <c r="T73" i="5"/>
  <c r="R73" i="5"/>
  <c r="P73" i="5"/>
  <c r="N73" i="5"/>
  <c r="V72" i="5"/>
  <c r="T72" i="5"/>
  <c r="R72" i="5"/>
  <c r="P72" i="5"/>
  <c r="N72" i="5"/>
  <c r="J72" i="5"/>
  <c r="C72" i="5"/>
  <c r="V71" i="5"/>
  <c r="T71" i="5"/>
  <c r="R71" i="5"/>
  <c r="P71" i="5"/>
  <c r="N71" i="5"/>
  <c r="J71" i="5"/>
  <c r="C71" i="5"/>
  <c r="V70" i="5"/>
  <c r="T70" i="5"/>
  <c r="R70" i="5"/>
  <c r="P70" i="5"/>
  <c r="N70" i="5"/>
  <c r="J70" i="5"/>
  <c r="C70" i="5"/>
  <c r="V69" i="5"/>
  <c r="T69" i="5"/>
  <c r="R69" i="5"/>
  <c r="P69" i="5"/>
  <c r="N69" i="5"/>
  <c r="J69" i="5"/>
  <c r="C69" i="5"/>
  <c r="V68" i="5"/>
  <c r="T68" i="5"/>
  <c r="R68" i="5"/>
  <c r="P68" i="5"/>
  <c r="N68" i="5"/>
  <c r="J68" i="5"/>
  <c r="C68" i="5"/>
  <c r="B68" i="5"/>
  <c r="W67" i="5"/>
  <c r="X67" i="5" s="1"/>
  <c r="H67" i="5"/>
  <c r="U67" i="5" s="1"/>
  <c r="G67" i="5"/>
  <c r="U66" i="5" s="1"/>
  <c r="D67" i="5"/>
  <c r="W66" i="5"/>
  <c r="X66" i="5" s="1"/>
  <c r="V65" i="5"/>
  <c r="T65" i="5"/>
  <c r="R65" i="5"/>
  <c r="P65" i="5"/>
  <c r="N65" i="5"/>
  <c r="V64" i="5"/>
  <c r="T64" i="5"/>
  <c r="R64" i="5"/>
  <c r="P64" i="5"/>
  <c r="N64" i="5"/>
  <c r="J64" i="5"/>
  <c r="C64" i="5"/>
  <c r="V63" i="5"/>
  <c r="T63" i="5"/>
  <c r="R63" i="5"/>
  <c r="P63" i="5"/>
  <c r="N63" i="5"/>
  <c r="J63" i="5"/>
  <c r="C63" i="5"/>
  <c r="V62" i="5"/>
  <c r="T62" i="5"/>
  <c r="R62" i="5"/>
  <c r="P62" i="5"/>
  <c r="N62" i="5"/>
  <c r="J62" i="5"/>
  <c r="C62" i="5"/>
  <c r="V61" i="5"/>
  <c r="T61" i="5"/>
  <c r="R61" i="5"/>
  <c r="P61" i="5"/>
  <c r="N61" i="5"/>
  <c r="J61" i="5"/>
  <c r="C61" i="5"/>
  <c r="V60" i="5"/>
  <c r="T60" i="5"/>
  <c r="R60" i="5"/>
  <c r="P60" i="5"/>
  <c r="N60" i="5"/>
  <c r="J60" i="5"/>
  <c r="C60" i="5"/>
  <c r="B60" i="5"/>
  <c r="W59" i="5"/>
  <c r="X59" i="5" s="1"/>
  <c r="H59" i="5"/>
  <c r="U59" i="5" s="1"/>
  <c r="G59" i="5"/>
  <c r="U58" i="5" s="1"/>
  <c r="D59" i="5"/>
  <c r="W58" i="5"/>
  <c r="X58" i="5" s="1"/>
  <c r="V57" i="5"/>
  <c r="T57" i="5"/>
  <c r="R57" i="5"/>
  <c r="P57" i="5"/>
  <c r="N57" i="5"/>
  <c r="V56" i="5"/>
  <c r="T56" i="5"/>
  <c r="R56" i="5"/>
  <c r="P56" i="5"/>
  <c r="N56" i="5"/>
  <c r="J56" i="5"/>
  <c r="C56" i="5"/>
  <c r="V55" i="5"/>
  <c r="T55" i="5"/>
  <c r="R55" i="5"/>
  <c r="P55" i="5"/>
  <c r="N55" i="5"/>
  <c r="J55" i="5"/>
  <c r="C55" i="5"/>
  <c r="V54" i="5"/>
  <c r="T54" i="5"/>
  <c r="R54" i="5"/>
  <c r="P54" i="5"/>
  <c r="N54" i="5"/>
  <c r="J54" i="5"/>
  <c r="C54" i="5"/>
  <c r="V53" i="5"/>
  <c r="T53" i="5"/>
  <c r="R53" i="5"/>
  <c r="P53" i="5"/>
  <c r="N53" i="5"/>
  <c r="J53" i="5"/>
  <c r="C53" i="5"/>
  <c r="V52" i="5"/>
  <c r="T52" i="5"/>
  <c r="R52" i="5"/>
  <c r="P52" i="5"/>
  <c r="N52" i="5"/>
  <c r="J52" i="5"/>
  <c r="C52" i="5"/>
  <c r="B52" i="5"/>
  <c r="W51" i="5"/>
  <c r="X51" i="5" s="1"/>
  <c r="H51" i="5"/>
  <c r="U51" i="5" s="1"/>
  <c r="G51" i="5"/>
  <c r="U50" i="5" s="1"/>
  <c r="D51" i="5"/>
  <c r="W50" i="5"/>
  <c r="X50" i="5" s="1"/>
  <c r="V49" i="5"/>
  <c r="T49" i="5"/>
  <c r="R49" i="5"/>
  <c r="P49" i="5"/>
  <c r="N49" i="5"/>
  <c r="V48" i="5"/>
  <c r="T48" i="5"/>
  <c r="R48" i="5"/>
  <c r="P48" i="5"/>
  <c r="N48" i="5"/>
  <c r="J48" i="5"/>
  <c r="C48" i="5"/>
  <c r="V47" i="5"/>
  <c r="T47" i="5"/>
  <c r="R47" i="5"/>
  <c r="P47" i="5"/>
  <c r="N47" i="5"/>
  <c r="J47" i="5"/>
  <c r="C47" i="5"/>
  <c r="V46" i="5"/>
  <c r="T46" i="5"/>
  <c r="R46" i="5"/>
  <c r="P46" i="5"/>
  <c r="N46" i="5"/>
  <c r="J46" i="5"/>
  <c r="C46" i="5"/>
  <c r="V45" i="5"/>
  <c r="T45" i="5"/>
  <c r="R45" i="5"/>
  <c r="P45" i="5"/>
  <c r="N45" i="5"/>
  <c r="J45" i="5"/>
  <c r="C45" i="5"/>
  <c r="V44" i="5"/>
  <c r="T44" i="5"/>
  <c r="R44" i="5"/>
  <c r="P44" i="5"/>
  <c r="N44" i="5"/>
  <c r="J44" i="5"/>
  <c r="C44" i="5"/>
  <c r="B44" i="5"/>
  <c r="H43" i="5"/>
  <c r="U43" i="5" s="1"/>
  <c r="D43" i="5"/>
  <c r="V41" i="5"/>
  <c r="T41" i="5"/>
  <c r="R41" i="5"/>
  <c r="P41" i="5"/>
  <c r="N41" i="5"/>
  <c r="V40" i="5"/>
  <c r="T40" i="5"/>
  <c r="R40" i="5"/>
  <c r="P40" i="5"/>
  <c r="N40" i="5"/>
  <c r="J40" i="5"/>
  <c r="C40" i="5"/>
  <c r="V39" i="5"/>
  <c r="T39" i="5"/>
  <c r="R39" i="5"/>
  <c r="P39" i="5"/>
  <c r="N39" i="5"/>
  <c r="J39" i="5"/>
  <c r="C39" i="5"/>
  <c r="V38" i="5"/>
  <c r="T38" i="5"/>
  <c r="R38" i="5"/>
  <c r="P38" i="5"/>
  <c r="N38" i="5"/>
  <c r="J38" i="5"/>
  <c r="C38" i="5"/>
  <c r="V37" i="5"/>
  <c r="T37" i="5"/>
  <c r="R37" i="5"/>
  <c r="P37" i="5"/>
  <c r="N37" i="5"/>
  <c r="J37" i="5"/>
  <c r="C37" i="5"/>
  <c r="V36" i="5"/>
  <c r="T36" i="5"/>
  <c r="R36" i="5"/>
  <c r="P36" i="5"/>
  <c r="N36" i="5"/>
  <c r="J36" i="5"/>
  <c r="C36" i="5"/>
  <c r="B36" i="5"/>
  <c r="H35" i="5"/>
  <c r="U35" i="5" s="1"/>
  <c r="D35" i="5"/>
  <c r="N25" i="3" s="1"/>
  <c r="V33" i="5"/>
  <c r="T33" i="5"/>
  <c r="R33" i="5"/>
  <c r="P33" i="5"/>
  <c r="N33" i="5"/>
  <c r="L33" i="5"/>
  <c r="V28" i="5"/>
  <c r="T28" i="5"/>
  <c r="R28" i="5"/>
  <c r="P28" i="5"/>
  <c r="N28" i="5"/>
  <c r="L28" i="5"/>
  <c r="J28" i="5"/>
  <c r="C28" i="5"/>
  <c r="B28" i="5"/>
  <c r="H27" i="5"/>
  <c r="U27" i="5" s="1"/>
  <c r="D27" i="5"/>
  <c r="X26" i="5"/>
  <c r="Z26" i="5" s="1"/>
  <c r="V20" i="5"/>
  <c r="T20" i="5"/>
  <c r="R20" i="5"/>
  <c r="P20" i="5"/>
  <c r="N20" i="5"/>
  <c r="L20" i="5"/>
  <c r="J20" i="5"/>
  <c r="C20" i="5"/>
  <c r="B20" i="5"/>
  <c r="H19" i="5"/>
  <c r="U19" i="5" s="1"/>
  <c r="D19" i="5"/>
  <c r="N15" i="3" s="1"/>
  <c r="V17" i="5"/>
  <c r="T17" i="5"/>
  <c r="R17" i="5"/>
  <c r="P17" i="5"/>
  <c r="N17" i="5"/>
  <c r="L17" i="5"/>
  <c r="J17" i="5"/>
  <c r="C17" i="5"/>
  <c r="B17" i="5"/>
  <c r="H16" i="5"/>
  <c r="U16" i="5" s="1"/>
  <c r="G16" i="5"/>
  <c r="U15" i="5" s="1"/>
  <c r="D16" i="5"/>
  <c r="N10" i="3" s="1"/>
  <c r="C13" i="5"/>
  <c r="C12" i="5"/>
  <c r="C11" i="5"/>
  <c r="V10" i="5"/>
  <c r="T10" i="5"/>
  <c r="R10" i="5"/>
  <c r="P10" i="5"/>
  <c r="N10" i="5"/>
  <c r="L10" i="5"/>
  <c r="J10" i="5"/>
  <c r="C10" i="5"/>
  <c r="V9" i="5"/>
  <c r="T9" i="5"/>
  <c r="R9" i="5"/>
  <c r="P9" i="5"/>
  <c r="N9" i="5"/>
  <c r="L9" i="5"/>
  <c r="J9" i="5"/>
  <c r="C9" i="5"/>
  <c r="B9" i="5"/>
  <c r="H51" i="9"/>
  <c r="H46" i="9"/>
  <c r="H41" i="9"/>
  <c r="H36" i="9"/>
  <c r="H31" i="9"/>
  <c r="L25" i="3"/>
  <c r="J25" i="3"/>
  <c r="N20" i="3"/>
  <c r="L20" i="3"/>
  <c r="J20" i="3"/>
  <c r="M20" i="3" s="1"/>
  <c r="H21" i="9" s="1"/>
  <c r="L15" i="3"/>
  <c r="J15" i="3"/>
  <c r="L10" i="3"/>
  <c r="J10" i="3"/>
  <c r="M10" i="3" s="1"/>
  <c r="H11" i="9" s="1"/>
  <c r="W63" i="5" l="1"/>
  <c r="X63" i="5" s="1"/>
  <c r="W65" i="5"/>
  <c r="X65" i="5" s="1"/>
  <c r="M25" i="3"/>
  <c r="H26" i="9" s="1"/>
  <c r="W9" i="5"/>
  <c r="X9" i="5" s="1"/>
  <c r="Z9" i="5" s="1"/>
  <c r="W17" i="5"/>
  <c r="W18" i="5" s="1"/>
  <c r="W20" i="5"/>
  <c r="V58" i="5"/>
  <c r="V50" i="6"/>
  <c r="W78" i="5"/>
  <c r="X78" i="5" s="1"/>
  <c r="H56" i="9"/>
  <c r="X47" i="6"/>
  <c r="W36" i="5"/>
  <c r="W38" i="5"/>
  <c r="X38" i="5" s="1"/>
  <c r="W40" i="5"/>
  <c r="X40" i="5" s="1"/>
  <c r="W46" i="5"/>
  <c r="X46" i="5" s="1"/>
  <c r="W71" i="5"/>
  <c r="X71" i="5" s="1"/>
  <c r="W48" i="5"/>
  <c r="X48" i="5" s="1"/>
  <c r="V74" i="5"/>
  <c r="W76" i="5"/>
  <c r="X76" i="5" s="1"/>
  <c r="W39" i="5"/>
  <c r="X39" i="5" s="1"/>
  <c r="W41" i="5"/>
  <c r="X41" i="5" s="1"/>
  <c r="W45" i="5"/>
  <c r="X45" i="5" s="1"/>
  <c r="W47" i="5"/>
  <c r="X47" i="5" s="1"/>
  <c r="W49" i="5"/>
  <c r="X49" i="5" s="1"/>
  <c r="W53" i="5"/>
  <c r="X53" i="5" s="1"/>
  <c r="W60" i="5"/>
  <c r="X60" i="5" s="1"/>
  <c r="W62" i="5"/>
  <c r="X62" i="5" s="1"/>
  <c r="W64" i="5"/>
  <c r="X64" i="5" s="1"/>
  <c r="W77" i="5"/>
  <c r="X77" i="5" s="1"/>
  <c r="W79" i="5"/>
  <c r="X79" i="5" s="1"/>
  <c r="W33" i="5"/>
  <c r="X33" i="5" s="1"/>
  <c r="W37" i="5"/>
  <c r="W44" i="5"/>
  <c r="X44" i="5" s="1"/>
  <c r="V50" i="5"/>
  <c r="W52" i="5"/>
  <c r="X52" i="5" s="1"/>
  <c r="W54" i="5"/>
  <c r="X54" i="5" s="1"/>
  <c r="W56" i="5"/>
  <c r="X56" i="5" s="1"/>
  <c r="W72" i="5"/>
  <c r="X72" i="5" s="1"/>
  <c r="W73" i="5"/>
  <c r="X73" i="5" s="1"/>
  <c r="W10" i="5"/>
  <c r="X10" i="5" s="1"/>
  <c r="Z10" i="5" s="1"/>
  <c r="W28" i="5"/>
  <c r="X28" i="5" s="1"/>
  <c r="Z28" i="5" s="1"/>
  <c r="W55" i="5"/>
  <c r="X55" i="5" s="1"/>
  <c r="W57" i="5"/>
  <c r="X57" i="5" s="1"/>
  <c r="W61" i="5"/>
  <c r="X61" i="5" s="1"/>
  <c r="V66" i="5"/>
  <c r="W69" i="5"/>
  <c r="X69" i="5" s="1"/>
  <c r="W70" i="5"/>
  <c r="X70" i="5" s="1"/>
  <c r="W80" i="5"/>
  <c r="X80" i="5" s="1"/>
  <c r="V26" i="5"/>
  <c r="P20" i="3" s="1"/>
  <c r="N50" i="6"/>
  <c r="I56" i="6"/>
  <c r="S47" i="6"/>
  <c r="N47" i="6"/>
  <c r="AC44" i="6"/>
  <c r="S56" i="6"/>
  <c r="W16" i="5"/>
  <c r="X18" i="5"/>
  <c r="Z18" i="5" s="1"/>
  <c r="V18" i="5"/>
  <c r="P15" i="3" s="1"/>
  <c r="W35" i="5"/>
  <c r="W42" i="5"/>
  <c r="X37" i="5"/>
  <c r="Z56" i="6"/>
  <c r="F56" i="6"/>
  <c r="Z50" i="6"/>
  <c r="F50" i="6"/>
  <c r="P47" i="6"/>
  <c r="F44" i="6"/>
  <c r="U56" i="6"/>
  <c r="K53" i="6"/>
  <c r="U50" i="6"/>
  <c r="K47" i="6"/>
  <c r="P56" i="6"/>
  <c r="Z53" i="6"/>
  <c r="F53" i="6"/>
  <c r="P50" i="6"/>
  <c r="Z47" i="6"/>
  <c r="F47" i="6"/>
  <c r="P44" i="6"/>
  <c r="U47" i="6"/>
  <c r="K56" i="6"/>
  <c r="U44" i="6"/>
  <c r="K50" i="6"/>
  <c r="K44" i="6"/>
  <c r="U53" i="6"/>
  <c r="W19" i="5"/>
  <c r="W34" i="5"/>
  <c r="X20" i="5"/>
  <c r="Z20" i="5" s="1"/>
  <c r="V56" i="6"/>
  <c r="L53" i="6"/>
  <c r="V44" i="6"/>
  <c r="Q56" i="6"/>
  <c r="Q50" i="6"/>
  <c r="AA47" i="6"/>
  <c r="V53" i="6"/>
  <c r="L50" i="6"/>
  <c r="Q53" i="6"/>
  <c r="G44" i="6"/>
  <c r="G56" i="6"/>
  <c r="AA50" i="6"/>
  <c r="Q44" i="6"/>
  <c r="G19" i="5"/>
  <c r="Q29" i="6"/>
  <c r="AA29" i="6"/>
  <c r="G29" i="6"/>
  <c r="V26" i="6"/>
  <c r="L23" i="6"/>
  <c r="V20" i="6"/>
  <c r="L17" i="6"/>
  <c r="Q26" i="6"/>
  <c r="AA23" i="6"/>
  <c r="G23" i="6"/>
  <c r="Q20" i="6"/>
  <c r="AA17" i="6"/>
  <c r="G17" i="6"/>
  <c r="V29" i="6"/>
  <c r="L26" i="6"/>
  <c r="V23" i="6"/>
  <c r="L20" i="6"/>
  <c r="V17" i="6"/>
  <c r="L29" i="6"/>
  <c r="AA26" i="6"/>
  <c r="G26" i="6"/>
  <c r="Q23" i="6"/>
  <c r="AA20" i="6"/>
  <c r="G20" i="6"/>
  <c r="Q17" i="6"/>
  <c r="U29" i="6"/>
  <c r="K29" i="6"/>
  <c r="Z29" i="6"/>
  <c r="Z26" i="6"/>
  <c r="F26" i="6"/>
  <c r="P23" i="6"/>
  <c r="Z20" i="6"/>
  <c r="F20" i="6"/>
  <c r="P17" i="6"/>
  <c r="P29" i="6"/>
  <c r="U26" i="6"/>
  <c r="K23" i="6"/>
  <c r="U20" i="6"/>
  <c r="K17" i="6"/>
  <c r="F29" i="6"/>
  <c r="P26" i="6"/>
  <c r="Z23" i="6"/>
  <c r="F23" i="6"/>
  <c r="P20" i="6"/>
  <c r="Z17" i="6"/>
  <c r="F17" i="6"/>
  <c r="K26" i="6"/>
  <c r="U23" i="6"/>
  <c r="K20" i="6"/>
  <c r="U17" i="6"/>
  <c r="X30" i="6"/>
  <c r="N30" i="6"/>
  <c r="X27" i="6"/>
  <c r="I30" i="6"/>
  <c r="I27" i="6"/>
  <c r="S24" i="6"/>
  <c r="AC21" i="6"/>
  <c r="I21" i="6"/>
  <c r="S18" i="6"/>
  <c r="N24" i="6"/>
  <c r="X21" i="6"/>
  <c r="N18" i="6"/>
  <c r="AC30" i="6"/>
  <c r="S27" i="6"/>
  <c r="AC24" i="6"/>
  <c r="I24" i="6"/>
  <c r="S21" i="6"/>
  <c r="AC18" i="6"/>
  <c r="I18" i="6"/>
  <c r="S30" i="6"/>
  <c r="AC27" i="6"/>
  <c r="N27" i="6"/>
  <c r="X24" i="6"/>
  <c r="N21" i="6"/>
  <c r="X18" i="6"/>
  <c r="M15" i="3"/>
  <c r="H16" i="9" s="1"/>
  <c r="AC29" i="6"/>
  <c r="I29" i="6"/>
  <c r="S29" i="6"/>
  <c r="N26" i="6"/>
  <c r="X23" i="6"/>
  <c r="N20" i="6"/>
  <c r="X17" i="6"/>
  <c r="X29" i="6"/>
  <c r="AC26" i="6"/>
  <c r="I26" i="6"/>
  <c r="S23" i="6"/>
  <c r="AC20" i="6"/>
  <c r="I20" i="6"/>
  <c r="S17" i="6"/>
  <c r="N29" i="6"/>
  <c r="X26" i="6"/>
  <c r="N23" i="6"/>
  <c r="X20" i="6"/>
  <c r="N17" i="6"/>
  <c r="S26" i="6"/>
  <c r="AC23" i="6"/>
  <c r="I23" i="6"/>
  <c r="S20" i="6"/>
  <c r="AC17" i="6"/>
  <c r="I17" i="6"/>
  <c r="AB30" i="6"/>
  <c r="H30" i="6"/>
  <c r="R30" i="6"/>
  <c r="AB27" i="6"/>
  <c r="M27" i="6"/>
  <c r="W24" i="6"/>
  <c r="M21" i="6"/>
  <c r="W18" i="6"/>
  <c r="W30" i="6"/>
  <c r="H27" i="6"/>
  <c r="R24" i="6"/>
  <c r="AB21" i="6"/>
  <c r="H21" i="6"/>
  <c r="R18" i="6"/>
  <c r="M30" i="6"/>
  <c r="M24" i="6"/>
  <c r="W21" i="6"/>
  <c r="M18" i="6"/>
  <c r="W27" i="6"/>
  <c r="R27" i="6"/>
  <c r="AB24" i="6"/>
  <c r="H24" i="6"/>
  <c r="R21" i="6"/>
  <c r="AB18" i="6"/>
  <c r="H18" i="6"/>
  <c r="V51" i="5"/>
  <c r="V59" i="5"/>
  <c r="V67" i="5"/>
  <c r="X75" i="5"/>
  <c r="W81" i="5"/>
  <c r="M29" i="6"/>
  <c r="W29" i="6"/>
  <c r="R29" i="6"/>
  <c r="R26" i="6"/>
  <c r="AB23" i="6"/>
  <c r="H23" i="6"/>
  <c r="R20" i="6"/>
  <c r="AB17" i="6"/>
  <c r="H17" i="6"/>
  <c r="H29" i="6"/>
  <c r="M26" i="6"/>
  <c r="W23" i="6"/>
  <c r="M20" i="6"/>
  <c r="W17" i="6"/>
  <c r="AB26" i="6"/>
  <c r="H26" i="6"/>
  <c r="R23" i="6"/>
  <c r="AB20" i="6"/>
  <c r="H20" i="6"/>
  <c r="R17" i="6"/>
  <c r="AB29" i="6"/>
  <c r="W26" i="6"/>
  <c r="M23" i="6"/>
  <c r="W20" i="6"/>
  <c r="M17" i="6"/>
  <c r="L30" i="6"/>
  <c r="V30" i="6"/>
  <c r="Q30" i="6"/>
  <c r="AA27" i="6"/>
  <c r="V27" i="6"/>
  <c r="Q27" i="6"/>
  <c r="AA24" i="6"/>
  <c r="G24" i="6"/>
  <c r="Q21" i="6"/>
  <c r="AA18" i="6"/>
  <c r="G18" i="6"/>
  <c r="G30" i="6"/>
  <c r="L27" i="6"/>
  <c r="V24" i="6"/>
  <c r="L21" i="6"/>
  <c r="V18" i="6"/>
  <c r="G27" i="6"/>
  <c r="Q24" i="6"/>
  <c r="AA21" i="6"/>
  <c r="G21" i="6"/>
  <c r="Q18" i="6"/>
  <c r="AA30" i="6"/>
  <c r="L24" i="6"/>
  <c r="V21" i="6"/>
  <c r="L18" i="6"/>
  <c r="AD56" i="6"/>
  <c r="T47" i="6"/>
  <c r="O47" i="6"/>
  <c r="AD47" i="6"/>
  <c r="O50" i="6"/>
  <c r="W68" i="5"/>
  <c r="X68" i="5" s="1"/>
  <c r="P30" i="6"/>
  <c r="Z30" i="6"/>
  <c r="F30" i="6"/>
  <c r="K24" i="6"/>
  <c r="U21" i="6"/>
  <c r="K18" i="6"/>
  <c r="Z27" i="6"/>
  <c r="U27" i="6"/>
  <c r="P27" i="6"/>
  <c r="Z24" i="6"/>
  <c r="F24" i="6"/>
  <c r="P21" i="6"/>
  <c r="Z18" i="6"/>
  <c r="F18" i="6"/>
  <c r="U30" i="6"/>
  <c r="K27" i="6"/>
  <c r="U24" i="6"/>
  <c r="K21" i="6"/>
  <c r="U18" i="6"/>
  <c r="K30" i="6"/>
  <c r="F27" i="6"/>
  <c r="P24" i="6"/>
  <c r="Z21" i="6"/>
  <c r="F21" i="6"/>
  <c r="P18" i="6"/>
  <c r="T30" i="6"/>
  <c r="AD27" i="6"/>
  <c r="AD30" i="6"/>
  <c r="J30" i="6"/>
  <c r="T27" i="6"/>
  <c r="Y30" i="6"/>
  <c r="O24" i="6"/>
  <c r="Y21" i="6"/>
  <c r="O18" i="6"/>
  <c r="O30" i="6"/>
  <c r="AD24" i="6"/>
  <c r="J24" i="6"/>
  <c r="T21" i="6"/>
  <c r="AD18" i="6"/>
  <c r="J18" i="6"/>
  <c r="Y27" i="6"/>
  <c r="O27" i="6"/>
  <c r="Y24" i="6"/>
  <c r="O21" i="6"/>
  <c r="Y18" i="6"/>
  <c r="J27" i="6"/>
  <c r="T24" i="6"/>
  <c r="AD21" i="6"/>
  <c r="J21" i="6"/>
  <c r="T18" i="6"/>
  <c r="Y29" i="6"/>
  <c r="O29" i="6"/>
  <c r="J29" i="6"/>
  <c r="AD26" i="6"/>
  <c r="J26" i="6"/>
  <c r="T23" i="6"/>
  <c r="AD20" i="6"/>
  <c r="J20" i="6"/>
  <c r="T17" i="6"/>
  <c r="Y26" i="6"/>
  <c r="O23" i="6"/>
  <c r="Y20" i="6"/>
  <c r="O17" i="6"/>
  <c r="AD29" i="6"/>
  <c r="T26" i="6"/>
  <c r="AD23" i="6"/>
  <c r="J23" i="6"/>
  <c r="T20" i="6"/>
  <c r="AD17" i="6"/>
  <c r="J17" i="6"/>
  <c r="T29" i="6"/>
  <c r="O26" i="6"/>
  <c r="Y23" i="6"/>
  <c r="O20" i="6"/>
  <c r="Y17" i="6"/>
  <c r="R56" i="6"/>
  <c r="R50" i="6"/>
  <c r="AB47" i="6"/>
  <c r="M56" i="6"/>
  <c r="W53" i="6"/>
  <c r="AB56" i="6"/>
  <c r="H56" i="6"/>
  <c r="H50" i="6"/>
  <c r="R47" i="6"/>
  <c r="W44" i="6"/>
  <c r="M53" i="6"/>
  <c r="M47" i="6"/>
  <c r="W50" i="6"/>
  <c r="T50" i="6" l="1"/>
  <c r="O53" i="6"/>
  <c r="J50" i="6"/>
  <c r="Y44" i="6"/>
  <c r="O56" i="6"/>
  <c r="AD53" i="6"/>
  <c r="Y56" i="6"/>
  <c r="AD50" i="6"/>
  <c r="O44" i="6"/>
  <c r="Y47" i="6"/>
  <c r="J47" i="6"/>
  <c r="T56" i="6"/>
  <c r="J44" i="6"/>
  <c r="J56" i="6"/>
  <c r="S44" i="6"/>
  <c r="I50" i="6"/>
  <c r="W56" i="6"/>
  <c r="H44" i="6"/>
  <c r="AB50" i="6"/>
  <c r="W47" i="6"/>
  <c r="R44" i="6"/>
  <c r="H53" i="6"/>
  <c r="G50" i="6"/>
  <c r="Q47" i="6"/>
  <c r="L44" i="6"/>
  <c r="L56" i="6"/>
  <c r="G53" i="6"/>
  <c r="L47" i="6"/>
  <c r="I44" i="6"/>
  <c r="AC47" i="6"/>
  <c r="S50" i="6"/>
  <c r="N53" i="6"/>
  <c r="AC50" i="6"/>
  <c r="N44" i="6"/>
  <c r="N56" i="6"/>
  <c r="AC53" i="6"/>
  <c r="X50" i="6"/>
  <c r="AC56" i="6"/>
  <c r="X53" i="6"/>
  <c r="M44" i="6"/>
  <c r="AB44" i="6"/>
  <c r="R53" i="6"/>
  <c r="M50" i="6"/>
  <c r="H47" i="6"/>
  <c r="AB53" i="6"/>
  <c r="AA44" i="6"/>
  <c r="AA56" i="6"/>
  <c r="V47" i="6"/>
  <c r="G47" i="6"/>
  <c r="AA53" i="6"/>
  <c r="I47" i="6"/>
  <c r="I53" i="6"/>
  <c r="X44" i="6"/>
  <c r="X56" i="6"/>
  <c r="S53" i="6"/>
  <c r="W43" i="5"/>
  <c r="X43" i="5" s="1"/>
  <c r="Y53" i="6"/>
  <c r="T44" i="6"/>
  <c r="J53" i="6"/>
  <c r="Y50" i="6"/>
  <c r="AD44" i="6"/>
  <c r="T53" i="6"/>
  <c r="X17" i="5"/>
  <c r="Z17" i="5" s="1"/>
  <c r="W15" i="5"/>
  <c r="X15" i="5" s="1"/>
  <c r="Z15" i="5" s="1"/>
  <c r="X36" i="5"/>
  <c r="Z44" i="6"/>
  <c r="P53" i="6"/>
  <c r="W27" i="5"/>
  <c r="V27" i="5" s="1"/>
  <c r="X42" i="5"/>
  <c r="V42" i="5"/>
  <c r="J51" i="9"/>
  <c r="E160" i="7"/>
  <c r="V16" i="5"/>
  <c r="X16" i="5"/>
  <c r="Z16" i="5" s="1"/>
  <c r="J46" i="9"/>
  <c r="E140" i="7"/>
  <c r="J41" i="9"/>
  <c r="E120" i="7"/>
  <c r="X19" i="5"/>
  <c r="Z19" i="5" s="1"/>
  <c r="V19" i="5"/>
  <c r="E100" i="7"/>
  <c r="J36" i="9"/>
  <c r="V43" i="5"/>
  <c r="G27" i="5"/>
  <c r="U18" i="5"/>
  <c r="T15" i="3" s="1"/>
  <c r="S15" i="3" s="1"/>
  <c r="X34" i="5"/>
  <c r="V34" i="5"/>
  <c r="P25" i="3" s="1"/>
  <c r="X35" i="5"/>
  <c r="V35" i="5"/>
  <c r="J56" i="9"/>
  <c r="E180" i="7"/>
  <c r="V15" i="5" l="1"/>
  <c r="X27" i="5"/>
  <c r="Z27" i="5" s="1"/>
  <c r="R15" i="3"/>
  <c r="U26" i="5"/>
  <c r="T20" i="3" s="1"/>
  <c r="S20" i="3" s="1"/>
  <c r="G35" i="5"/>
  <c r="O20" i="3"/>
  <c r="R20" i="3"/>
  <c r="O10" i="3"/>
  <c r="R10" i="3"/>
  <c r="O25" i="3"/>
  <c r="R25" i="3"/>
  <c r="P10" i="3"/>
  <c r="T10" i="3"/>
  <c r="S10" i="3" s="1"/>
  <c r="G43" i="5" l="1"/>
  <c r="U42" i="5" s="1"/>
  <c r="U34" i="5"/>
  <c r="T25" i="3" s="1"/>
  <c r="S25" i="3" s="1"/>
  <c r="Q25" i="3"/>
  <c r="W55" i="6"/>
  <c r="M52" i="6"/>
  <c r="W49" i="6"/>
  <c r="M46" i="6"/>
  <c r="W43" i="6"/>
  <c r="R55" i="6"/>
  <c r="AB52" i="6"/>
  <c r="H52" i="6"/>
  <c r="R49" i="6"/>
  <c r="AB46" i="6"/>
  <c r="M55" i="6"/>
  <c r="W52" i="6"/>
  <c r="M49" i="6"/>
  <c r="W46" i="6"/>
  <c r="M43" i="6"/>
  <c r="H55" i="6"/>
  <c r="AB49" i="6"/>
  <c r="H43" i="6"/>
  <c r="H49" i="6"/>
  <c r="R52" i="6"/>
  <c r="AB43" i="6"/>
  <c r="AB55" i="6"/>
  <c r="R46" i="6"/>
  <c r="H46" i="6"/>
  <c r="R43" i="6"/>
  <c r="U20" i="3"/>
  <c r="Q20" i="3"/>
  <c r="AA55" i="6"/>
  <c r="G55" i="6"/>
  <c r="Q52" i="6"/>
  <c r="AA49" i="6"/>
  <c r="G49" i="6"/>
  <c r="Q46" i="6"/>
  <c r="AA43" i="6"/>
  <c r="G43" i="6"/>
  <c r="V55" i="6"/>
  <c r="L52" i="6"/>
  <c r="V49" i="6"/>
  <c r="Q55" i="6"/>
  <c r="AA52" i="6"/>
  <c r="G52" i="6"/>
  <c r="Q49" i="6"/>
  <c r="AA46" i="6"/>
  <c r="G46" i="6"/>
  <c r="Q43" i="6"/>
  <c r="L49" i="6"/>
  <c r="V52" i="6"/>
  <c r="L46" i="6"/>
  <c r="V43" i="6"/>
  <c r="V46" i="6"/>
  <c r="L43" i="6"/>
  <c r="L55" i="6"/>
  <c r="U15" i="3"/>
  <c r="Q15" i="3"/>
  <c r="K55" i="6"/>
  <c r="U52" i="6"/>
  <c r="K49" i="6"/>
  <c r="U46" i="6"/>
  <c r="K43" i="6"/>
  <c r="Z55" i="6"/>
  <c r="F55" i="6"/>
  <c r="P52" i="6"/>
  <c r="Z49" i="6"/>
  <c r="F49" i="6"/>
  <c r="P46" i="6"/>
  <c r="U55" i="6"/>
  <c r="K52" i="6"/>
  <c r="U49" i="6"/>
  <c r="K46" i="6"/>
  <c r="U43" i="6"/>
  <c r="Z52" i="6"/>
  <c r="F46" i="6"/>
  <c r="P43" i="6"/>
  <c r="F52" i="6"/>
  <c r="Z46" i="6"/>
  <c r="F43" i="6"/>
  <c r="P55" i="6"/>
  <c r="P49" i="6"/>
  <c r="Z43" i="6"/>
  <c r="U10" i="3"/>
  <c r="Q10" i="3"/>
  <c r="AC55" i="6" l="1"/>
  <c r="X46" i="6"/>
  <c r="X49" i="6"/>
  <c r="X55" i="6"/>
  <c r="AC49" i="6"/>
  <c r="I43" i="6"/>
  <c r="I52" i="6"/>
  <c r="N43" i="6"/>
  <c r="I49" i="6"/>
  <c r="N55" i="6"/>
  <c r="S43" i="6"/>
  <c r="S49" i="6"/>
  <c r="J46" i="6"/>
  <c r="AD46" i="6"/>
  <c r="Y49" i="6"/>
  <c r="J49" i="6"/>
  <c r="AD55" i="6"/>
  <c r="Y52" i="6"/>
  <c r="E13" i="7"/>
  <c r="J11" i="9"/>
  <c r="J43" i="6"/>
  <c r="T49" i="6"/>
  <c r="J52" i="6"/>
  <c r="O52" i="6"/>
  <c r="AD49" i="6"/>
  <c r="O43" i="6"/>
  <c r="O55" i="6"/>
  <c r="U25" i="3"/>
  <c r="X43" i="6"/>
  <c r="AC43" i="6"/>
  <c r="S52" i="6"/>
  <c r="N49" i="6"/>
  <c r="I46" i="6"/>
  <c r="AC52" i="6"/>
  <c r="AD52" i="6"/>
  <c r="AD43" i="6"/>
  <c r="Y43" i="6"/>
  <c r="Y55" i="6"/>
  <c r="T52" i="6"/>
  <c r="Y46" i="6"/>
  <c r="J21" i="9"/>
  <c r="E40" i="7"/>
  <c r="N52" i="6"/>
  <c r="N46" i="6"/>
  <c r="S46" i="6"/>
  <c r="I55" i="6"/>
  <c r="X52" i="6"/>
  <c r="AC46" i="6"/>
  <c r="S55" i="6"/>
  <c r="T43" i="6"/>
  <c r="T55" i="6"/>
  <c r="O46" i="6"/>
  <c r="T46" i="6"/>
  <c r="J55" i="6"/>
  <c r="O49" i="6"/>
  <c r="E20" i="7"/>
  <c r="J16" i="9"/>
  <c r="J26" i="9" l="1"/>
  <c r="E60" i="7"/>
  <c r="J31" i="9"/>
  <c r="E80" i="7"/>
</calcChain>
</file>

<file path=xl/comments1.xml><?xml version="1.0" encoding="utf-8"?>
<comments xmlns="http://schemas.openxmlformats.org/spreadsheetml/2006/main">
  <authors>
    <author/>
  </authors>
  <commentList>
    <comment ref="J27" authorId="0" shapeId="0">
      <text>
        <r>
          <rPr>
            <b/>
            <sz val="9"/>
            <color rgb="FF000000"/>
            <rFont val="Tahoma"/>
            <family val="2"/>
            <charset val="1"/>
          </rPr>
          <t xml:space="preserve">Jenny Trujillo:
</t>
        </r>
        <r>
          <rPr>
            <sz val="9"/>
            <color rgb="FF000000"/>
            <rFont val="Tahoma"/>
            <family val="2"/>
            <charset val="1"/>
          </rPr>
          <t>ecónomicos, personas, procesos, sistemas, tecnología, información.</t>
        </r>
      </text>
    </comment>
  </commentList>
</comments>
</file>

<file path=xl/comments2.xml><?xml version="1.0" encoding="utf-8"?>
<comments xmlns="http://schemas.openxmlformats.org/spreadsheetml/2006/main">
  <authors>
    <author/>
  </authors>
  <commentList>
    <comment ref="N8" authorId="0" shapeId="0">
      <text>
        <r>
          <rPr>
            <b/>
            <sz val="9"/>
            <color rgb="FF000000"/>
            <rFont val="Tahoma"/>
            <family val="2"/>
            <charset val="1"/>
          </rPr>
          <t xml:space="preserve">scrdinvitado:
</t>
        </r>
        <r>
          <rPr>
            <sz val="9"/>
            <color rgb="FF000000"/>
            <rFont val="Tahoma"/>
            <family val="2"/>
            <charset val="1"/>
          </rPr>
          <t>Esta columna se diligencia automáticamente al diligenciar la información de la hoja: "3.Controles"</t>
        </r>
      </text>
    </comment>
    <comment ref="O8" authorId="0" shapeId="0">
      <text>
        <r>
          <rPr>
            <b/>
            <sz val="9"/>
            <color rgb="FF000000"/>
            <rFont val="Tahoma"/>
            <family val="2"/>
            <charset val="1"/>
          </rPr>
          <t xml:space="preserve">scrdinvitado:
</t>
        </r>
        <r>
          <rPr>
            <sz val="9"/>
            <color rgb="FF000000"/>
            <rFont val="Tahoma"/>
            <family val="2"/>
            <charset val="1"/>
          </rPr>
          <t>Esta columna se diligencia automáticamente al diligenciar la información de la hoja: "3.Controles"</t>
        </r>
      </text>
    </comment>
    <comment ref="P8" authorId="0" shapeId="0">
      <text>
        <r>
          <rPr>
            <b/>
            <sz val="9"/>
            <color rgb="FF000000"/>
            <rFont val="Tahoma"/>
            <family val="2"/>
            <charset val="1"/>
          </rPr>
          <t xml:space="preserve">scrdinvitado:
</t>
        </r>
        <r>
          <rPr>
            <sz val="9"/>
            <color rgb="FF000000"/>
            <rFont val="Tahoma"/>
            <family val="2"/>
            <charset val="1"/>
          </rPr>
          <t>Esta columna se diligencia automáticamente al diligenciar la información de la hoja: "3.Controles"</t>
        </r>
      </text>
    </comment>
    <comment ref="Q8" authorId="0" shapeId="0">
      <text>
        <r>
          <rPr>
            <b/>
            <sz val="9"/>
            <color rgb="FF000000"/>
            <rFont val="Tahoma"/>
            <family val="2"/>
            <charset val="1"/>
          </rPr>
          <t xml:space="preserve">scrdinvitado:
</t>
        </r>
        <r>
          <rPr>
            <sz val="9"/>
            <color rgb="FF000000"/>
            <rFont val="Tahoma"/>
            <family val="2"/>
            <charset val="1"/>
          </rPr>
          <t>Esta columna se diligencia automáticamente al diligenciar la información de la hoja: "3.Controles"</t>
        </r>
      </text>
    </comment>
    <comment ref="S8" authorId="0" shapeId="0">
      <text>
        <r>
          <rPr>
            <b/>
            <sz val="9"/>
            <color rgb="FF000000"/>
            <rFont val="Tahoma"/>
            <family val="2"/>
            <charset val="1"/>
          </rPr>
          <t xml:space="preserve">scrdinvitado:
</t>
        </r>
        <r>
          <rPr>
            <sz val="9"/>
            <color rgb="FF000000"/>
            <rFont val="Tahoma"/>
            <family val="2"/>
            <charset val="1"/>
          </rPr>
          <t>Esta columna se diligencia automáticamente al diligenciar la información de la hoja: "3.Controles"</t>
        </r>
      </text>
    </comment>
    <comment ref="U8" authorId="0" shapeId="0">
      <text>
        <r>
          <rPr>
            <b/>
            <sz val="9"/>
            <color rgb="FF000000"/>
            <rFont val="Tahoma"/>
            <family val="2"/>
            <charset val="1"/>
          </rPr>
          <t xml:space="preserve">scrdinvitado:
</t>
        </r>
        <r>
          <rPr>
            <sz val="9"/>
            <color rgb="FF000000"/>
            <rFont val="Tahoma"/>
            <family val="2"/>
            <charset val="1"/>
          </rPr>
          <t>Esta columna se diligencia automáticamente al diligenciar la información de la hoja: "3.Controles"</t>
        </r>
      </text>
    </comment>
    <comment ref="V8" authorId="0" shapeId="0">
      <text>
        <r>
          <rPr>
            <b/>
            <sz val="9"/>
            <color rgb="FF000000"/>
            <rFont val="Tahoma"/>
            <family val="2"/>
            <charset val="1"/>
          </rPr>
          <t>Aceptar el Riesgo:</t>
        </r>
        <r>
          <rPr>
            <sz val="9"/>
            <color rgb="FF000000"/>
            <rFont val="Tahoma"/>
            <family val="2"/>
            <charset val="1"/>
          </rPr>
          <t xml:space="preserve"> No se adopta ninguna medida que afecte la probabilidad o el impacto del riesgo.
</t>
        </r>
        <r>
          <rPr>
            <b/>
            <sz val="9"/>
            <color rgb="FF000000"/>
            <rFont val="Tahoma"/>
            <family val="2"/>
            <charset val="1"/>
          </rPr>
          <t xml:space="preserve">Reducir el Riesgo: </t>
        </r>
        <r>
          <rPr>
            <sz val="9"/>
            <color rgb="FF000000"/>
            <rFont val="Tahoma"/>
            <family val="2"/>
            <charset val="1"/>
          </rPr>
          <t xml:space="preserve">Se adoptan medidas para reducir la probabilidad o el impacto del riesgo, o ambos; por lo general conlleva a la implementación de controles.
</t>
        </r>
        <r>
          <rPr>
            <b/>
            <sz val="9"/>
            <color rgb="FF000000"/>
            <rFont val="Tahoma"/>
            <family val="2"/>
            <charset val="1"/>
          </rPr>
          <t xml:space="preserve">Evitar el Riesgo: </t>
        </r>
        <r>
          <rPr>
            <sz val="9"/>
            <color rgb="FF000000"/>
            <rFont val="Tahoma"/>
            <family val="2"/>
            <charset val="1"/>
          </rPr>
          <t xml:space="preserve">Se abandonan las actividades que dan lugar al riesgo, decidiendo no iniciar o no continuar con la actividad que causa el riesgo.
</t>
        </r>
        <r>
          <rPr>
            <b/>
            <sz val="9"/>
            <color rgb="FF000000"/>
            <rFont val="Tahoma"/>
            <family val="2"/>
            <charset val="1"/>
          </rPr>
          <t xml:space="preserve">Compartir el Riesgo: </t>
        </r>
        <r>
          <rPr>
            <sz val="9"/>
            <color rgb="FF000000"/>
            <rFont val="Tahoma"/>
            <family val="2"/>
            <charset val="1"/>
          </rPr>
          <t xml:space="preserve">Se reduce la probabilidad o el impacto del riesgo, transfiriendo o compartiendo una parte del riesgo. 
</t>
        </r>
        <r>
          <rPr>
            <b/>
            <sz val="9"/>
            <color rgb="FF000000"/>
            <rFont val="Tahoma"/>
            <family val="2"/>
            <charset val="1"/>
          </rPr>
          <t xml:space="preserve">
</t>
        </r>
        <r>
          <rPr>
            <sz val="9"/>
            <color rgb="FF000000"/>
            <rFont val="Tahoma"/>
            <family val="2"/>
            <charset val="1"/>
          </rPr>
          <t xml:space="preserve">
</t>
        </r>
      </text>
    </comment>
  </commentList>
</comments>
</file>

<file path=xl/comments3.xml><?xml version="1.0" encoding="utf-8"?>
<comments xmlns="http://schemas.openxmlformats.org/spreadsheetml/2006/main">
  <authors>
    <author/>
  </authors>
  <commentList>
    <comment ref="X8"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Y8" authorId="0" shapeId="0">
      <text>
        <r>
          <rPr>
            <b/>
            <sz val="9"/>
            <color rgb="FF000000"/>
            <rFont val="Tahoma"/>
            <family val="2"/>
            <charset val="1"/>
          </rPr>
          <t xml:space="preserve">scrdinvitado:
</t>
        </r>
        <r>
          <rPr>
            <sz val="9"/>
            <color rgb="FF000000"/>
            <rFont val="Tahoma"/>
            <family val="2"/>
            <charset val="1"/>
          </rPr>
          <t>Favor diligenciar esta columna con base en el cuadro de control (Celdas AB9 :AC12)</t>
        </r>
      </text>
    </comment>
    <comment ref="Z8"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List>
</comments>
</file>

<file path=xl/comments4.xml><?xml version="1.0" encoding="utf-8"?>
<comments xmlns="http://schemas.openxmlformats.org/spreadsheetml/2006/main">
  <authors>
    <author/>
  </authors>
  <commentList>
    <comment ref="B11"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C11"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D11"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E11"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List>
</comments>
</file>

<file path=xl/comments5.xml><?xml version="1.0" encoding="utf-8"?>
<comments xmlns="http://schemas.openxmlformats.org/spreadsheetml/2006/main">
  <authors>
    <author/>
  </authors>
  <commentList>
    <comment ref="A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B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C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D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E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F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G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H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I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J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K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L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M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N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 ref="O10" authorId="0" shapeId="0">
      <text>
        <r>
          <rPr>
            <b/>
            <sz val="9"/>
            <color rgb="FF000000"/>
            <rFont val="Tahoma"/>
            <family val="2"/>
            <charset val="1"/>
          </rPr>
          <t xml:space="preserve">scrdinvitado:
</t>
        </r>
        <r>
          <rPr>
            <sz val="9"/>
            <color rgb="FF000000"/>
            <rFont val="Tahoma"/>
            <family val="2"/>
            <charset val="1"/>
          </rPr>
          <t>Esta columna se diligencia automáticamente. Por favor no modificarla.</t>
        </r>
      </text>
    </comment>
  </commentList>
</comments>
</file>

<file path=xl/sharedStrings.xml><?xml version="1.0" encoding="utf-8"?>
<sst xmlns="http://schemas.openxmlformats.org/spreadsheetml/2006/main" count="989" uniqueCount="470">
  <si>
    <t xml:space="preserve">MAPA DE RIESGOS DE GESTIÓN Y CORRUPCIÓN </t>
  </si>
  <si>
    <r>
      <rPr>
        <b/>
        <sz val="12"/>
        <rFont val="Calibri"/>
        <family val="2"/>
        <charset val="1"/>
      </rPr>
      <t>Página</t>
    </r>
    <r>
      <rPr>
        <sz val="12"/>
        <rFont val="Calibri"/>
        <family val="2"/>
        <charset val="1"/>
      </rPr>
      <t xml:space="preserve"> 1 de 6</t>
    </r>
  </si>
  <si>
    <t xml:space="preserve">Código: </t>
  </si>
  <si>
    <t>FR-01-PR-MEJ-05</t>
  </si>
  <si>
    <t>Versión:</t>
  </si>
  <si>
    <t>Fecha:</t>
  </si>
  <si>
    <t>PROCESO</t>
  </si>
  <si>
    <t>Gestión Jurídica</t>
  </si>
  <si>
    <t>RESPONSABLE DEL PROCESO</t>
  </si>
  <si>
    <t>Juan Manuel Vargas Ayala</t>
  </si>
  <si>
    <t>LÍDER DE SISTEMAS DE GESTIÓN</t>
  </si>
  <si>
    <t>Martha Reyes Castillo</t>
  </si>
  <si>
    <t>VERSION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</si>
  <si>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</si>
  <si>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</si>
  <si>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</si>
  <si>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</si>
  <si>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</si>
  <si>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Se modifica el formato incluyendo todos los pasos para la  formulación de riesgos, anexa mapa de calor y en la valoración del riesgo se incluye valoración de controles rango calificación del diseño, rango calificación de la ejecución y solidez del control integralmente (Diseño y Ejecución). orfeo no. 20195000215133</t>
  </si>
  <si>
    <t>Diciembre 15 de 2020</t>
  </si>
  <si>
    <t>Seguimiento y Monitoreo</t>
  </si>
  <si>
    <t>Elaboró</t>
  </si>
  <si>
    <t>Revisó</t>
  </si>
  <si>
    <t>Nombre</t>
  </si>
  <si>
    <t xml:space="preserve">Martha Reyes Castillo 
</t>
  </si>
  <si>
    <t xml:space="preserve">Juan Manuel Vargas Ayala 
</t>
  </si>
  <si>
    <t>Cargo</t>
  </si>
  <si>
    <t>Profesional Especializado</t>
  </si>
  <si>
    <t>Jefe Oficina Asesora de Jurídica</t>
  </si>
  <si>
    <t>Dependencia</t>
  </si>
  <si>
    <t>Oficina Asesora de Jurídica</t>
  </si>
  <si>
    <t>Fecha</t>
  </si>
  <si>
    <t>MAPA DE RIESGOS</t>
  </si>
  <si>
    <t>Partiendo del contexto de la entidad "FT-01-DES-EST Conocimiento y contexto de la Organización para el Direccionamiento Estratégico" y el mapeo de cada uno de los procesos,  se analiza las amenazas y debilidades que pueden generar situación de riesgo, teniendo en cuenta los objetivos estratégicos y de proceso de la entidad, a nivel de Contexto interno, externo y del Proceso.</t>
  </si>
  <si>
    <t>CONTEXTO ESTRATÉGICO DE LOS PROCESO</t>
  </si>
  <si>
    <t xml:space="preserve"> EXTERNOS</t>
  </si>
  <si>
    <t xml:space="preserve"> INTERNOS</t>
  </si>
  <si>
    <t>FACTORES</t>
  </si>
  <si>
    <t>AMENAZAS</t>
  </si>
  <si>
    <t>SITUACIÓN DE RIESGO</t>
  </si>
  <si>
    <t>DEBILIDADES</t>
  </si>
  <si>
    <r>
      <rPr>
        <b/>
        <sz val="14"/>
        <rFont val="Cambria"/>
        <family val="1"/>
        <charset val="1"/>
      </rPr>
      <t xml:space="preserve">ECONÓMICOS
</t>
    </r>
    <r>
      <rPr>
        <sz val="14"/>
        <rFont val="Cambria"/>
        <family val="1"/>
        <charset val="1"/>
      </rPr>
      <t>(Disponibilidad de capital, liquidez, mercados financieros, desempleo, competencia).</t>
    </r>
  </si>
  <si>
    <r>
      <rPr>
        <b/>
        <sz val="14"/>
        <rFont val="Cambria"/>
        <family val="1"/>
        <charset val="1"/>
      </rPr>
      <t xml:space="preserve">FINANCIEROS
 </t>
    </r>
    <r>
      <rPr>
        <sz val="14"/>
        <rFont val="Cambria"/>
        <family val="1"/>
        <charset val="1"/>
      </rPr>
      <t>(Presupuesto de funcionamiento, recursos de inversión, infraestructura, capacidad instalada).</t>
    </r>
  </si>
  <si>
    <r>
      <rPr>
        <b/>
        <sz val="14"/>
        <rFont val="Cambria"/>
        <family val="1"/>
        <charset val="1"/>
      </rPr>
      <t xml:space="preserve">DISEÑO DEL PROCESO
 </t>
    </r>
    <r>
      <rPr>
        <sz val="14"/>
        <rFont val="Cambria"/>
        <family val="1"/>
        <charset val="1"/>
      </rPr>
      <t>(Claridad en la descripción del alcance y objetivo del proceso).</t>
    </r>
  </si>
  <si>
    <r>
      <rPr>
        <b/>
        <sz val="14"/>
        <rFont val="Cambria"/>
        <family val="1"/>
        <charset val="1"/>
      </rPr>
      <t xml:space="preserve">POLÍTICOS
</t>
    </r>
    <r>
      <rPr>
        <sz val="14"/>
        <rFont val="Cambria"/>
        <family val="1"/>
        <charset val="1"/>
      </rPr>
      <t>(Cambios de gobierno, legislación, políticas públicas, regulación).</t>
    </r>
  </si>
  <si>
    <r>
      <rPr>
        <b/>
        <sz val="14"/>
        <rFont val="Cambria"/>
        <family val="1"/>
        <charset val="1"/>
      </rPr>
      <t xml:space="preserve">PERSONAL 
</t>
    </r>
    <r>
      <rPr>
        <sz val="14"/>
        <rFont val="Cambria"/>
        <family val="1"/>
        <charset val="1"/>
      </rPr>
      <t>(Competencia del personal, disponibilidad del personal, seguridad y salud ocupacional).</t>
    </r>
  </si>
  <si>
    <r>
      <rPr>
        <b/>
        <sz val="14"/>
        <rFont val="Cambria"/>
        <family val="1"/>
        <charset val="1"/>
      </rPr>
      <t xml:space="preserve">INTERACCIONES CON OTROS PROCESOS
 </t>
    </r>
    <r>
      <rPr>
        <sz val="14"/>
        <rFont val="Cambria"/>
        <family val="1"/>
        <charset val="1"/>
      </rPr>
      <t>(Relación precisa con otros procesos en cuanto a insumos, proveedores, productos, usuarios o clientes).</t>
    </r>
  </si>
  <si>
    <t>Planeación inadecuada por parte de las áreas en los requerimientos de insumos y/o servicios.</t>
  </si>
  <si>
    <t>Demoras por parte de los funcionarios en la aplicación de las políticas, procedimientos y en el tiempo de entrega de los documentos (Certificaciones de Cumplimiento para trámite de pago, Informes de ejecución de convenios) necesarios para cumplir con los objetivos de los procesos.</t>
  </si>
  <si>
    <r>
      <rPr>
        <b/>
        <sz val="14"/>
        <rFont val="Cambria"/>
        <family val="1"/>
        <charset val="1"/>
      </rPr>
      <t xml:space="preserve">SOCIALES 
</t>
    </r>
    <r>
      <rPr>
        <sz val="14"/>
        <rFont val="Cambria"/>
        <family val="1"/>
        <charset val="1"/>
      </rPr>
      <t>( Demografía, responsabilidad social, orden público).</t>
    </r>
  </si>
  <si>
    <t>La percepción negativa de la ciudadanía respecto a los funcionarios y entidades públicas en general, afecta la confianza en todas las entidades del distrito incluyendo la SCRD.</t>
  </si>
  <si>
    <r>
      <rPr>
        <b/>
        <sz val="14"/>
        <rFont val="Cambria"/>
        <family val="1"/>
        <charset val="1"/>
      </rPr>
      <t xml:space="preserve">PROCESOS
</t>
    </r>
    <r>
      <rPr>
        <sz val="14"/>
        <rFont val="Cambria"/>
        <family val="1"/>
        <charset val="1"/>
      </rPr>
      <t>(Capacidad, diseño, ejecución, proveedores, entradas, salidas, gestión del conocimiento).</t>
    </r>
  </si>
  <si>
    <t>Debilidad en la gestión del conocimiento articulada con la gestión documental que dificulta la consulta, uso, apropiación y trazabilidad de la información para garantizar la continuidad de la memoria institucional y que aporte al que hacer de la Entidad.</t>
  </si>
  <si>
    <r>
      <rPr>
        <b/>
        <sz val="14"/>
        <rFont val="Cambria"/>
        <family val="1"/>
        <charset val="1"/>
      </rPr>
      <t xml:space="preserve">TRANSVERSALIDAD
 </t>
    </r>
    <r>
      <rPr>
        <sz val="14"/>
        <rFont val="Cambria"/>
        <family val="1"/>
        <charset val="1"/>
      </rPr>
      <t>(Procesos que determinan lineamientos necesarios para el desarrollo de todos los procesos de la entidad).</t>
    </r>
  </si>
  <si>
    <t xml:space="preserve">Escasos hábitos amigables con el ambiente y falta de interés por parte de los servidores públicos en la aplicación de hábitos sostenibles (ahorros de agua, luz, reciclaje).
</t>
  </si>
  <si>
    <t>Falta de corresponsabilidad de la ciudadanía en la participación de las actividades programadas y en la oferta presentada.</t>
  </si>
  <si>
    <r>
      <rPr>
        <b/>
        <sz val="14"/>
        <rFont val="Cambria"/>
        <family val="1"/>
        <charset val="1"/>
      </rPr>
      <t xml:space="preserve">TECNOLÓGICOS
</t>
    </r>
    <r>
      <rPr>
        <sz val="14"/>
        <rFont val="Cambria"/>
        <family val="1"/>
        <charset val="1"/>
      </rPr>
      <t>(Avances en tecnología, acceso a sistemas de información
externos, gobierno en línea)</t>
    </r>
  </si>
  <si>
    <r>
      <rPr>
        <b/>
        <sz val="14"/>
        <rFont val="Cambria"/>
        <family val="1"/>
        <charset val="1"/>
      </rPr>
      <t xml:space="preserve">TECNOLOGÍA 
</t>
    </r>
    <r>
      <rPr>
        <sz val="14"/>
        <rFont val="Cambria"/>
        <family val="1"/>
        <charset val="1"/>
      </rPr>
      <t>(Integridad de datos, disponibilidad de datos y sistemas, desarrollo, producción, mantenimiento de sistemas de información).</t>
    </r>
  </si>
  <si>
    <t>Deficiencias en la utilización de las herramientas informáticas, para hacer seguimiento, control, finalización y traslado de las respuestas emitidas al ciudadano.</t>
  </si>
  <si>
    <r>
      <rPr>
        <b/>
        <sz val="14"/>
        <rFont val="Cambria"/>
        <family val="1"/>
        <charset val="1"/>
      </rPr>
      <t xml:space="preserve">PROCEDIMIENTOS ASOCIADOS 
</t>
    </r>
    <r>
      <rPr>
        <sz val="14"/>
        <rFont val="Cambria"/>
        <family val="1"/>
        <charset val="1"/>
      </rPr>
      <t>(Pertinencia en los procedimientos que desarrollan los procesos).</t>
    </r>
  </si>
  <si>
    <t xml:space="preserve"> </t>
  </si>
  <si>
    <r>
      <rPr>
        <b/>
        <sz val="14"/>
        <rFont val="Cambria"/>
        <family val="1"/>
        <charset val="1"/>
      </rPr>
      <t xml:space="preserve">MEDIO AMBIENTALES 
</t>
    </r>
    <r>
      <rPr>
        <sz val="14"/>
        <rFont val="Cambria"/>
        <family val="1"/>
        <charset val="1"/>
      </rPr>
      <t>(Emisiones y residuos, energía, catástrofes naturales, desarrollo sostenible).</t>
    </r>
  </si>
  <si>
    <r>
      <rPr>
        <b/>
        <sz val="14"/>
        <rFont val="Cambria"/>
        <family val="1"/>
        <charset val="1"/>
      </rPr>
      <t xml:space="preserve">ESTRATÉGICOS 
</t>
    </r>
    <r>
      <rPr>
        <sz val="14"/>
        <rFont val="Cambria"/>
        <family val="1"/>
        <charset val="1"/>
      </rPr>
      <t>(Direccionamiento estratégico, planeación institucional, liderazgo, trabajo en equipo y Legal).</t>
    </r>
  </si>
  <si>
    <r>
      <rPr>
        <b/>
        <sz val="14"/>
        <rFont val="Cambria"/>
        <family val="1"/>
        <charset val="1"/>
      </rPr>
      <t xml:space="preserve">RESPONSABLES DEL PROCESO
 </t>
    </r>
    <r>
      <rPr>
        <sz val="14"/>
        <rFont val="Cambria"/>
        <family val="1"/>
        <charset val="1"/>
      </rPr>
      <t>(Grado de autoridad y responsabilidad de los funcionarios frente al proceso)</t>
    </r>
    <r>
      <rPr>
        <b/>
        <sz val="14"/>
        <rFont val="Cambria"/>
        <family val="1"/>
        <charset val="1"/>
      </rPr>
      <t>.</t>
    </r>
  </si>
  <si>
    <r>
      <rPr>
        <b/>
        <sz val="14"/>
        <rFont val="Cambria"/>
        <family val="1"/>
        <charset val="1"/>
      </rPr>
      <t xml:space="preserve">COMUNICACIÓN EXTERNA
 </t>
    </r>
    <r>
      <rPr>
        <sz val="14"/>
        <rFont val="Cambria"/>
        <family val="1"/>
        <charset val="1"/>
      </rPr>
      <t>(Mecanismos utilizados para entrar en contacto con los usuarios o ciudadanos, canales establecidos para que el mismo se comunique con la entidad).</t>
    </r>
  </si>
  <si>
    <r>
      <rPr>
        <b/>
        <sz val="14"/>
        <rFont val="Cambria"/>
        <family val="1"/>
        <charset val="1"/>
      </rPr>
      <t xml:space="preserve">COMUNICACIÓN INTERNA
 </t>
    </r>
    <r>
      <rPr>
        <sz val="14"/>
        <rFont val="Cambria"/>
        <family val="1"/>
        <charset val="1"/>
      </rPr>
      <t>(Canales utilizados y su efectividad, flujo de la información necesaria para el desarrollo de las operaciones).</t>
    </r>
  </si>
  <si>
    <t xml:space="preserve">Algunos documentos no dan cuenta del quehacer de la entidad, para el desarrollo de su misionalidad y la trazabilidad de su gestión.
</t>
  </si>
  <si>
    <r>
      <rPr>
        <b/>
        <sz val="14"/>
        <rFont val="Cambria"/>
        <family val="1"/>
        <charset val="1"/>
      </rPr>
      <t xml:space="preserve">COMUNICACIÓN ENTRE LOS PROCESOS
 </t>
    </r>
    <r>
      <rPr>
        <sz val="14"/>
        <rFont val="Cambria"/>
        <family val="1"/>
        <charset val="1"/>
      </rPr>
      <t>(Efectividad en los flujos de información determinados en la interacción de los procesos).</t>
    </r>
  </si>
  <si>
    <r>
      <rPr>
        <b/>
        <sz val="12"/>
        <rFont val="Calibri"/>
        <family val="2"/>
        <charset val="1"/>
      </rPr>
      <t>Página</t>
    </r>
    <r>
      <rPr>
        <sz val="12"/>
        <rFont val="Calibri"/>
        <family val="2"/>
        <charset val="1"/>
      </rPr>
      <t xml:space="preserve"> 2 de 6</t>
    </r>
  </si>
  <si>
    <t>ID</t>
  </si>
  <si>
    <t>TIPO DE PROCESO</t>
  </si>
  <si>
    <t>DEPENDENCIA</t>
  </si>
  <si>
    <t>RIESGO</t>
  </si>
  <si>
    <t>CAUSAS INTERNAS/EXTERNAS</t>
  </si>
  <si>
    <t>CONSECUENCIA</t>
  </si>
  <si>
    <t>TIPOLOGÍA DE RIESGOS</t>
  </si>
  <si>
    <t>PROBABILIDAD</t>
  </si>
  <si>
    <t>IMPACTO</t>
  </si>
  <si>
    <t>ZONA DE RIESGO INHERENTE</t>
  </si>
  <si>
    <t>CONTROLES
(ID CONTROL)</t>
  </si>
  <si>
    <t>CALIFICACIÓN CONTROLES
PROBABILIDAD</t>
  </si>
  <si>
    <t>CALIFICACIÓN CONTROLES IMPACTO</t>
  </si>
  <si>
    <t xml:space="preserve">IMPACTO </t>
  </si>
  <si>
    <t>ZONA DE RIESGO RESIDUAL</t>
  </si>
  <si>
    <t>OPCIONES DE MANEJO</t>
  </si>
  <si>
    <t>R1</t>
  </si>
  <si>
    <t>Apoyo</t>
  </si>
  <si>
    <t>Oficina Asesora Jurídica</t>
  </si>
  <si>
    <r>
      <rPr>
        <sz val="10"/>
        <rFont val="Arial"/>
        <family val="2"/>
        <charset val="1"/>
      </rPr>
      <t xml:space="preserve"> </t>
    </r>
    <r>
      <rPr>
        <sz val="11"/>
        <color rgb="FF000000"/>
        <rFont val="Calibri"/>
        <family val="2"/>
      </rPr>
      <t>Incumplimiento de las directrices dadas por la Secretaría Jurídica para la implementación de la política de mejora normativa</t>
    </r>
  </si>
  <si>
    <t>Falta de oportunidad en adopción de los requerimientos efectuados por la SJD</t>
  </si>
  <si>
    <t xml:space="preserve">1.  Posibles sanciones 
2. Perdida de imagen </t>
  </si>
  <si>
    <t>Cumplimiento</t>
  </si>
  <si>
    <t>Posible</t>
  </si>
  <si>
    <t xml:space="preserve">Mayor </t>
  </si>
  <si>
    <t>EVITAR</t>
  </si>
  <si>
    <t>Desconocimiento de los lineamientos emitidos por la Secretaría Jurídica</t>
  </si>
  <si>
    <t>R2</t>
  </si>
  <si>
    <t>Debilidades en la supervisión e interventoría de contratos o convenios</t>
  </si>
  <si>
    <t>Falta de conocimiento de controles existentes en la ejecución del contrato o convenio por parte del supervisor o interventor</t>
  </si>
  <si>
    <t>Posibles sanciones</t>
  </si>
  <si>
    <t>REDUCIRLO O MITIGARLO</t>
  </si>
  <si>
    <t>R3</t>
  </si>
  <si>
    <t>Contestación de demandas o tutelas con ausencia de sustento probatorio</t>
  </si>
  <si>
    <t>La dependencia responsable de emitir conceptos técnicos para la contestación de la demanda o la tutela no lo emite o la emite sin soportar las pruebas.</t>
  </si>
  <si>
    <t>Fallos en contra de la entidad</t>
  </si>
  <si>
    <t>Operativos</t>
  </si>
  <si>
    <t>Moderado</t>
  </si>
  <si>
    <t>R4</t>
  </si>
  <si>
    <t>Inclusión de requisitos o elementos que direcciones el proceso de selección</t>
  </si>
  <si>
    <t>Corrupcion</t>
  </si>
  <si>
    <t>R5</t>
  </si>
  <si>
    <t>Probable</t>
  </si>
  <si>
    <t>R6</t>
  </si>
  <si>
    <t>Financieros</t>
  </si>
  <si>
    <t>R7</t>
  </si>
  <si>
    <t>R8</t>
  </si>
  <si>
    <t>R9</t>
  </si>
  <si>
    <t>R10</t>
  </si>
  <si>
    <t>TIPO PROCESO</t>
  </si>
  <si>
    <t>¿Existe un responsable asignado a la ejecución del control?</t>
  </si>
  <si>
    <t>Estratégico</t>
  </si>
  <si>
    <t>Estrategicos</t>
  </si>
  <si>
    <t>Insignificante</t>
  </si>
  <si>
    <t>Dirección de Planeación</t>
  </si>
  <si>
    <t>Direccionamiento Estratégico</t>
  </si>
  <si>
    <t>Asignado</t>
  </si>
  <si>
    <t>Misional</t>
  </si>
  <si>
    <t>Gerenciales</t>
  </si>
  <si>
    <t>Menor</t>
  </si>
  <si>
    <t>Mejora Continua</t>
  </si>
  <si>
    <t>No asignado</t>
  </si>
  <si>
    <t>Oficina Asesora de Comunicaciones</t>
  </si>
  <si>
    <t>Comunicaciones</t>
  </si>
  <si>
    <t>Evaluación</t>
  </si>
  <si>
    <t>Dirección de Fomento</t>
  </si>
  <si>
    <t>Fomento</t>
  </si>
  <si>
    <t>¿El responsable tiene la autoridad y adecuada segregación de funciones en la ejecución del control?</t>
  </si>
  <si>
    <t>Tecnologicos</t>
  </si>
  <si>
    <t>Catastrófico</t>
  </si>
  <si>
    <t>Dirección de Cultura Ciudadana</t>
  </si>
  <si>
    <t>Trasnformaciones Culturales</t>
  </si>
  <si>
    <t>Dirección de Lectura y Bibliotecas</t>
  </si>
  <si>
    <t>Transformaciones Culturales</t>
  </si>
  <si>
    <t>Imagen_o_Reputacional</t>
  </si>
  <si>
    <t>Dirección de Asusntos Locales</t>
  </si>
  <si>
    <t>Participación y Dialogo Social</t>
  </si>
  <si>
    <t>Dirección de Arte, Cultura y Patrimonio</t>
  </si>
  <si>
    <t>Gestión de la Infraestructura Cultural y Patrimonial</t>
  </si>
  <si>
    <t>¿La oportunidad en que se ejecuta el control ayuda a prevenir la mitigación del riesgo o a detectar la materialización del riesgo de manera oportuna?</t>
  </si>
  <si>
    <t>Dirección de Persona Jurídicas</t>
  </si>
  <si>
    <t>Formalización de Entidades sin ánimo de lucro</t>
  </si>
  <si>
    <t>Oportuna</t>
  </si>
  <si>
    <t>Dirección de Gestión Corporativa</t>
  </si>
  <si>
    <t>Atención al Ciudadano</t>
  </si>
  <si>
    <t>Inoportuna</t>
  </si>
  <si>
    <t>Preventivo</t>
  </si>
  <si>
    <t>Grupo Interno de Recursos Financieros</t>
  </si>
  <si>
    <t>Gestión Financiera</t>
  </si>
  <si>
    <t>Detectivo</t>
  </si>
  <si>
    <t>Grupo Interno de Recursos Físicos</t>
  </si>
  <si>
    <t>Gestión Documental, de Recursos Físicos y Servicios Generales</t>
  </si>
  <si>
    <t>¿Las actividades que se desarrollan en el control realmente buscan por si sola prevenir o detectar las causas que pueden dar origen al riesgo, ejemplo Verificar, Validar Cotejar, Comparar, Revisar, ¿etc.?</t>
  </si>
  <si>
    <t>No es un control</t>
  </si>
  <si>
    <t>Grupo Interno de Recursos Humanos</t>
  </si>
  <si>
    <t>Gestión de Talento Humano</t>
  </si>
  <si>
    <t>Prevenir</t>
  </si>
  <si>
    <t>Grupo Interno de Sistemas</t>
  </si>
  <si>
    <t>Gestión de Tic</t>
  </si>
  <si>
    <t xml:space="preserve"> Detectar</t>
  </si>
  <si>
    <t>Oficina de Control interno</t>
  </si>
  <si>
    <t>Seguimiento y Evaluación de la Gestión</t>
  </si>
  <si>
    <t>Oficina de Control Iinterno Disciplinario</t>
  </si>
  <si>
    <t>Control Disciplinario</t>
  </si>
  <si>
    <t>¿La fuente de información que se utiliza en el desarrollo del control es información confiable que permita mitigar el riesgo?</t>
  </si>
  <si>
    <t>FUERTE</t>
  </si>
  <si>
    <t>Confiable</t>
  </si>
  <si>
    <t>MODERADO</t>
  </si>
  <si>
    <t>No confiable</t>
  </si>
  <si>
    <t>DÉBIL</t>
  </si>
  <si>
    <t>¿Las observaciones, desviaciones o diferencias identificadas como resultados de la ejecución del control son investigadas y resueltas de manera oportuna?</t>
  </si>
  <si>
    <t>Se investigan y resuelven oportunamente</t>
  </si>
  <si>
    <t>Adecuado</t>
  </si>
  <si>
    <t>No se investigan y resuelven oportunamente.</t>
  </si>
  <si>
    <t>Inadecuado</t>
  </si>
  <si>
    <t>¿Se deja evidencia o rastro de la ejecución del control, que permita a cualquier tercero con la evidencia, llegar a la misma conclusión?</t>
  </si>
  <si>
    <t>Completa</t>
  </si>
  <si>
    <t xml:space="preserve">Incompleta </t>
  </si>
  <si>
    <t xml:space="preserve"> No existente</t>
  </si>
  <si>
    <t>Fuerte</t>
  </si>
  <si>
    <t>Calificación entre 96 y 100</t>
  </si>
  <si>
    <t>Calificación entre 86 y 95</t>
  </si>
  <si>
    <t>Débil</t>
  </si>
  <si>
    <t>Calificación entre 0 y 85</t>
  </si>
  <si>
    <r>
      <rPr>
        <b/>
        <sz val="12"/>
        <rFont val="Calibri"/>
        <family val="2"/>
        <charset val="1"/>
      </rPr>
      <t>Página</t>
    </r>
    <r>
      <rPr>
        <sz val="12"/>
        <rFont val="Calibri"/>
        <family val="2"/>
        <charset val="1"/>
      </rPr>
      <t xml:space="preserve"> 3 de 6</t>
    </r>
  </si>
  <si>
    <t>ID RIESGO</t>
  </si>
  <si>
    <t>CAUSAS</t>
  </si>
  <si>
    <t>ID CONTROL</t>
  </si>
  <si>
    <t>CONTROL</t>
  </si>
  <si>
    <t>¿EN QUE DOCUMENTO, SE EVIDENCIA EL CONTROL?</t>
  </si>
  <si>
    <t>AFECTA IMPACTO</t>
  </si>
  <si>
    <t>AFECTA PROBABILIDAD</t>
  </si>
  <si>
    <t>Valor</t>
  </si>
  <si>
    <t xml:space="preserve">¿Las actividades que se desarrollan en el control realmente buscan por si sola prevenir o detectar las causas que pueden dar origen al riesgo, ejemplo Verificar, Validar Cotejar, Comparar, Revisar (…)?
</t>
  </si>
  <si>
    <t>PUNTAJE</t>
  </si>
  <si>
    <t xml:space="preserve">Rango Calificación del Diseño
</t>
  </si>
  <si>
    <t xml:space="preserve">Rango Calificación de la ejecución
</t>
  </si>
  <si>
    <t xml:space="preserve">Solidez del Control Integralmente (Diseño y Ejecución)
</t>
  </si>
  <si>
    <t>C1</t>
  </si>
  <si>
    <t>Designar el abogado de enlace para la implementación del modelo propuesto</t>
  </si>
  <si>
    <t>Oficio de designación dirigido a la Secretaría Jurídica</t>
  </si>
  <si>
    <t>SI</t>
  </si>
  <si>
    <t>NO</t>
  </si>
  <si>
    <t>Rango Calificación de la Ejecución</t>
  </si>
  <si>
    <t>Opción de Respuesta al Criterio de Evaluación</t>
  </si>
  <si>
    <t>C2</t>
  </si>
  <si>
    <t>Revisión mensual de los lineamientos emitidos</t>
  </si>
  <si>
    <t>Correo electrónico informando los lineamientos adoptados por la SJD.</t>
  </si>
  <si>
    <t>El control se ejecuta de manera consistente por parte del responsable</t>
  </si>
  <si>
    <t>El control se ejecuta algunas veces por parte del responsable</t>
  </si>
  <si>
    <t>El control no se ejecuta por parte del responsable</t>
  </si>
  <si>
    <t>El abogado designado para la representación Judicial, establece los criterios mínimos que debe contener el informe técnico que sustenta la respuesta a la demanda.</t>
  </si>
  <si>
    <t>Correo electrónico dirigido al Jefe de la dependencia con copia al Jefe de la OAJ</t>
  </si>
  <si>
    <r>
      <rPr>
        <b/>
        <sz val="12"/>
        <rFont val="Calibri"/>
        <family val="2"/>
        <charset val="1"/>
      </rPr>
      <t>Página</t>
    </r>
    <r>
      <rPr>
        <sz val="12"/>
        <rFont val="Calibri"/>
        <family val="2"/>
        <charset val="1"/>
      </rPr>
      <t xml:space="preserve"> 5 de 6</t>
    </r>
  </si>
  <si>
    <r>
      <rPr>
        <b/>
        <sz val="11"/>
        <rFont val="Calibri"/>
        <family val="2"/>
        <charset val="1"/>
      </rPr>
      <t>Código: FR-01-PR-MEJ-05
Versión:</t>
    </r>
    <r>
      <rPr>
        <sz val="11"/>
        <rFont val="Calibri"/>
        <family val="2"/>
        <charset val="1"/>
      </rPr>
      <t xml:space="preserve">  2
</t>
    </r>
    <r>
      <rPr>
        <b/>
        <sz val="11"/>
        <rFont val="Calibri"/>
        <family val="2"/>
        <charset val="1"/>
      </rPr>
      <t>Fecha:</t>
    </r>
    <r>
      <rPr>
        <sz val="11"/>
        <rFont val="Calibri"/>
        <family val="2"/>
        <charset val="1"/>
      </rPr>
      <t xml:space="preserve">  14/11/2019</t>
    </r>
  </si>
  <si>
    <t>RIESGO INHERENTE</t>
  </si>
  <si>
    <t>ANTES DE CONTROLES</t>
  </si>
  <si>
    <t>INSIGNIFICANTE</t>
  </si>
  <si>
    <t>MENOR</t>
  </si>
  <si>
    <t>MAYOR</t>
  </si>
  <si>
    <t>CATASTROFICO</t>
  </si>
  <si>
    <t>RARO</t>
  </si>
  <si>
    <t>IMPROBABLE</t>
  </si>
  <si>
    <t>POSIBLE</t>
  </si>
  <si>
    <t>PROBABLE</t>
  </si>
  <si>
    <t>CASI SEGURO</t>
  </si>
  <si>
    <t>RIESGO RESIDUAL</t>
  </si>
  <si>
    <t>DESPUES DE CONTROLES</t>
  </si>
  <si>
    <r>
      <rPr>
        <b/>
        <sz val="12"/>
        <rFont val="Calibri"/>
        <family val="2"/>
        <charset val="1"/>
      </rPr>
      <t>Página</t>
    </r>
    <r>
      <rPr>
        <sz val="12"/>
        <rFont val="Calibri"/>
        <family val="2"/>
        <charset val="1"/>
      </rPr>
      <t xml:space="preserve"> 4 de 6</t>
    </r>
  </si>
  <si>
    <r>
      <rPr>
        <b/>
        <sz val="11"/>
        <rFont val="Calibri"/>
        <family val="2"/>
        <charset val="1"/>
      </rPr>
      <t xml:space="preserve">Código: </t>
    </r>
    <r>
      <rPr>
        <sz val="11"/>
        <rFont val="Calibri"/>
        <family val="2"/>
        <charset val="1"/>
      </rPr>
      <t xml:space="preserve">FR-01-PR-MEJ-05
</t>
    </r>
    <r>
      <rPr>
        <b/>
        <sz val="11"/>
        <rFont val="Calibri"/>
        <family val="2"/>
        <charset val="1"/>
      </rPr>
      <t>Versión:</t>
    </r>
    <r>
      <rPr>
        <sz val="11"/>
        <rFont val="Calibri"/>
        <family val="2"/>
        <charset val="1"/>
      </rPr>
      <t xml:space="preserve">  2
</t>
    </r>
    <r>
      <rPr>
        <b/>
        <sz val="11"/>
        <rFont val="Calibri"/>
        <family val="2"/>
        <charset val="1"/>
      </rPr>
      <t>Fecha:</t>
    </r>
    <r>
      <rPr>
        <sz val="11"/>
        <rFont val="Calibri"/>
        <family val="2"/>
        <charset val="1"/>
      </rPr>
      <t xml:space="preserve"> 14/11/2019</t>
    </r>
  </si>
  <si>
    <t>PLAN DE MANEJO</t>
  </si>
  <si>
    <t>MONITOREO Y SEGUIMIENTOS  (Herramienta Drive)</t>
  </si>
  <si>
    <t>ID_RIESGO</t>
  </si>
  <si>
    <t xml:space="preserve">ZONA RIESGO RESIDUAL </t>
  </si>
  <si>
    <t xml:space="preserve">ACCION </t>
  </si>
  <si>
    <t>TAREAS</t>
  </si>
  <si>
    <t>%</t>
  </si>
  <si>
    <t>EJECUCION TAREAS</t>
  </si>
  <si>
    <t>MEDIO DE VERIFICACION</t>
  </si>
  <si>
    <t>RESPONSABLE
SEGUIMIENTO</t>
  </si>
  <si>
    <t>MATERIALIZACIÓN RIESGO</t>
  </si>
  <si>
    <t>PLAN MANEJO</t>
  </si>
  <si>
    <t>FECHA INICIO</t>
  </si>
  <si>
    <t>FECHA FINALIZACION</t>
  </si>
  <si>
    <t>SE PRESENTO EL EVENTO</t>
  </si>
  <si>
    <t>AVISO ALERTA</t>
  </si>
  <si>
    <t>DESCRIPCION EVENTO</t>
  </si>
  <si>
    <t>% AVANCE</t>
  </si>
  <si>
    <t>DESCRIPCION DEL AVANCE</t>
  </si>
  <si>
    <t>El abogado designado concertará con la profesional designada por la Secretaría Jurídica las mesas de trabajo</t>
  </si>
  <si>
    <t xml:space="preserve">Designación del abogado para la implementación </t>
  </si>
  <si>
    <t>Reunión del abogado designado con el enlace de la SJD (acta)</t>
  </si>
  <si>
    <t>Verificación de contenido implementación modelos de gestión jurídica de la Secretaría Jurídica</t>
  </si>
  <si>
    <t xml:space="preserve">Revisión de los lineamientos dados </t>
  </si>
  <si>
    <t>Pantallazo de la página SJD</t>
  </si>
  <si>
    <t>Socialización de los lineamientos con los encargados de la producción regulatoria</t>
  </si>
  <si>
    <t>Correo electrónico</t>
  </si>
  <si>
    <t>2. Realización de los Comités de apoyo a la actividad contractual y el Comité Verfificador.</t>
  </si>
  <si>
    <t>1. Verificar cronograma del desarrollo del proceso.</t>
  </si>
  <si>
    <t>2. Aprobar el pliego definitivo y la adenadas.</t>
  </si>
  <si>
    <t>3. Evaluación de las respectiva propuestas.</t>
  </si>
  <si>
    <t>tipo_riesgo</t>
  </si>
  <si>
    <t>Impacto</t>
  </si>
  <si>
    <t>Probabilidad</t>
  </si>
  <si>
    <t>Opciones de Manejo</t>
  </si>
  <si>
    <t>Corrupción</t>
  </si>
  <si>
    <t>Raro</t>
  </si>
  <si>
    <t>Mayor</t>
  </si>
  <si>
    <t>Operativo</t>
  </si>
  <si>
    <t>Improbable</t>
  </si>
  <si>
    <t>TRANSFERIR O COMPARTIR</t>
  </si>
  <si>
    <t>Activo_Información</t>
  </si>
  <si>
    <t>ASUMIR</t>
  </si>
  <si>
    <t>Financiera</t>
  </si>
  <si>
    <t>Casi Seguro</t>
  </si>
  <si>
    <t>Tecnología</t>
  </si>
  <si>
    <t>Imagen</t>
  </si>
  <si>
    <t>PROBABILIDAD (J3)</t>
  </si>
  <si>
    <t>IMPACTO (L3)</t>
  </si>
  <si>
    <t>ZONA</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</si>
  <si>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</si>
  <si>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</si>
  <si>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</si>
  <si>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</si>
  <si>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</si>
  <si>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</si>
  <si>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</si>
  <si>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</si>
  <si>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</si>
  <si>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</si>
  <si>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</si>
  <si>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</si>
  <si>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</si>
  <si>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</si>
  <si>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</si>
  <si>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</si>
  <si>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</si>
  <si>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</si>
  <si>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</si>
  <si>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</si>
  <si>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</si>
  <si>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</si>
  <si>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</si>
  <si>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</si>
  <si>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</si>
  <si>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CALIFICACION DE CONTROLES</t>
  </si>
  <si>
    <t>Frecuencia Control</t>
  </si>
  <si>
    <t>1. Diario</t>
  </si>
  <si>
    <t>2. Semanal</t>
  </si>
  <si>
    <t>3. Quincenal</t>
  </si>
  <si>
    <t>4. Mensual</t>
  </si>
  <si>
    <t>5. Bimensual</t>
  </si>
  <si>
    <t>6. Trimestral</t>
  </si>
  <si>
    <t>7. Semestral</t>
  </si>
  <si>
    <t>8. Anual</t>
  </si>
  <si>
    <t>9. Por Demanda</t>
  </si>
  <si>
    <t>Valoracion</t>
  </si>
  <si>
    <t>Puntaje</t>
  </si>
  <si>
    <t>Control Automatico</t>
  </si>
  <si>
    <t>Control Manual</t>
  </si>
  <si>
    <t>Frecuencia Diario, Semanal</t>
  </si>
  <si>
    <t>Frecuencia Quincenal, Mensual, Bimensual, Trimestral,Semestral</t>
  </si>
  <si>
    <t>Frecuencia anual, demanda</t>
  </si>
  <si>
    <t>Estan documentados, formalizados  y actualizados los controles</t>
  </si>
  <si>
    <t>Está(n) definido(s) el(los) responsable(s) de la
ejecución del control (es) y del seguimiento</t>
  </si>
  <si>
    <t>Se cuenta con registros que evidencien la ejecución y
seguimiento del control(es)</t>
  </si>
  <si>
    <t>En el tiempo que lleva el (los) control (es) ha
demostrado ser efectiva</t>
  </si>
  <si>
    <t>Tipo</t>
  </si>
  <si>
    <t>Dirección</t>
  </si>
  <si>
    <t>Prestación_del_Servicio</t>
  </si>
  <si>
    <t>Proceso/Subproceso</t>
  </si>
  <si>
    <t>Planeación</t>
  </si>
  <si>
    <t xml:space="preserve">Oficina Asesora de Planeación </t>
  </si>
  <si>
    <t>Grupo de Prensa y Divulgacion</t>
  </si>
  <si>
    <t>Mejoramiento Continuo</t>
  </si>
  <si>
    <t>Oficina de Control Interno</t>
  </si>
  <si>
    <t>Participación/Fomento a la Gestión Cultural Regional</t>
  </si>
  <si>
    <t>Grupo de Atención al Ciudadano</t>
  </si>
  <si>
    <t>Participación/Gestión del Emprendimiento Cultural</t>
  </si>
  <si>
    <t>Dirección de Fomento Regional</t>
  </si>
  <si>
    <t>Participación/Apoyo a proyectos culturales y artísticos del Programa Nacional de Concertación</t>
  </si>
  <si>
    <t>Grupo de Emprendimiento Cultural</t>
  </si>
  <si>
    <t>Participación/Estímulos a la Creación e Investigación</t>
  </si>
  <si>
    <t>Grupo Programa Nacional de Concertación</t>
  </si>
  <si>
    <t>Creación y Memoria/Gestión del Patrimonio Bibliográfico</t>
  </si>
  <si>
    <t>Grupo Programa Nacional de Estimulos</t>
  </si>
  <si>
    <t xml:space="preserve">Creación y Memoria/Gestión de la Actividad Artística    </t>
  </si>
  <si>
    <t>Participación</t>
  </si>
  <si>
    <t>Despacho Ministro /Asuntos Internacionales</t>
  </si>
  <si>
    <t>Creación y Memoria/Gestión del Desarrollo Artístico e Industrial de la Cinematografía</t>
  </si>
  <si>
    <t>Biblioteca Nacional</t>
  </si>
  <si>
    <t>Creación y Memoria/Gestión del Patrimonio Cultural</t>
  </si>
  <si>
    <t>Dirección de Artes</t>
  </si>
  <si>
    <t>Creación y Memoria/Gestión creación y consolidación de infraestructura cultural</t>
  </si>
  <si>
    <t>Dirección de Cinematografía</t>
  </si>
  <si>
    <t>Creación y Memoria/Gestión de Museos   </t>
  </si>
  <si>
    <t>Dirección de Patrimonio</t>
  </si>
  <si>
    <t>Dialogo Cultura/Gestión de la comunicación y divulgación cultural</t>
  </si>
  <si>
    <t>Grupo de Infraestructura Cultural</t>
  </si>
  <si>
    <t>Dialogo Cultura/Gestión de la Inclusión de la diversidad étnica y cultural</t>
  </si>
  <si>
    <t xml:space="preserve">Museo Nacional </t>
  </si>
  <si>
    <t>Grupo Programa Fortalecimiento a Museos</t>
  </si>
  <si>
    <t>Gestión Documental</t>
  </si>
  <si>
    <t>Museo Santa Clara</t>
  </si>
  <si>
    <t>Gestión Humana</t>
  </si>
  <si>
    <t>Museo Arte Colonial</t>
  </si>
  <si>
    <t>Contratación- Adquisición de  Bienes y Servicios</t>
  </si>
  <si>
    <t>Museo de la Independencia</t>
  </si>
  <si>
    <t>Gestión Financiera y Contable</t>
  </si>
  <si>
    <t>Museo Quinta Bolivar</t>
  </si>
  <si>
    <t>Sistemas y Recursos Administrativos</t>
  </si>
  <si>
    <t>Dirección de Comunicaciones</t>
  </si>
  <si>
    <t>Asesoría Jurídica</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</si>
  <si>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</si>
  <si>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</si>
  <si>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</si>
  <si>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</si>
  <si>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</si>
  <si>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</si>
  <si>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</si>
  <si>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</si>
  <si>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</si>
  <si>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Teatro Colon</t>
  </si>
  <si>
    <t>Tipo de Control</t>
  </si>
  <si>
    <t>Preventivos</t>
  </si>
  <si>
    <t>Detectivos</t>
  </si>
  <si>
    <t>Correctivos</t>
  </si>
  <si>
    <t>Página 6 de 6</t>
  </si>
  <si>
    <t>CAUSA</t>
  </si>
  <si>
    <t>CONTROLES</t>
  </si>
  <si>
    <t>TRATAMIENTO</t>
  </si>
  <si>
    <t>ACCIÓN</t>
  </si>
  <si>
    <t>RESPONSABLE SEGUIMIENTO</t>
  </si>
  <si>
    <t>FECHA FINAL</t>
  </si>
  <si>
    <t>MATRIZ DEFINICIÓN DE LOS RIEGOS DE CORRUPCIÓN</t>
  </si>
  <si>
    <t>Criterios para calificar el Impacto - Riesgos de Corrupción</t>
  </si>
  <si>
    <t>No.</t>
  </si>
  <si>
    <t xml:space="preserve"> Riesgo</t>
  </si>
  <si>
    <t>Acción u omisión</t>
  </si>
  <si>
    <t>Uso del poder</t>
  </si>
  <si>
    <t>Desviar la Gestión de lo Público</t>
  </si>
  <si>
    <t>Beneficio a terceros</t>
  </si>
  <si>
    <t>Preguntas: Si el riesgo de corrupción se materializa podría…</t>
  </si>
  <si>
    <t>1=Si / 0=No</t>
  </si>
  <si>
    <t>¿Afectar al grupo de funcionarios del proceso?</t>
  </si>
  <si>
    <r>
      <rPr>
        <sz val="11"/>
        <color rgb="FF000000"/>
        <rFont val="Calibri"/>
        <family val="2"/>
        <charset val="1"/>
      </rPr>
      <t xml:space="preserve">Responder afirmativamente de UNO a CINCO pregunta(s) genera un impacto </t>
    </r>
    <r>
      <rPr>
        <b/>
        <sz val="11"/>
        <color rgb="FF000000"/>
        <rFont val="Calibri"/>
        <family val="2"/>
        <charset val="1"/>
      </rPr>
      <t>moderado</t>
    </r>
    <r>
      <rPr>
        <sz val="11"/>
        <color rgb="FF000000"/>
        <rFont val="Calibri"/>
        <family val="2"/>
        <charset val="1"/>
      </rPr>
      <t xml:space="preserve">.                                                                          Responder afirmativamente de SEIS a ONCE preguntas genera un impacto </t>
    </r>
    <r>
      <rPr>
        <b/>
        <sz val="11"/>
        <color rgb="FF000000"/>
        <rFont val="Calibri"/>
        <family val="2"/>
        <charset val="1"/>
      </rPr>
      <t>mayor</t>
    </r>
    <r>
      <rPr>
        <sz val="11"/>
        <color rgb="FF000000"/>
        <rFont val="Calibri"/>
        <family val="2"/>
        <charset val="1"/>
      </rPr>
      <t xml:space="preserve">.                                                                                       Responder afirmativamente de DOCE a DIECINUEVE preguntas genera un impacto </t>
    </r>
    <r>
      <rPr>
        <b/>
        <sz val="11"/>
        <color rgb="FF000000"/>
        <rFont val="Calibri"/>
        <family val="2"/>
        <charset val="1"/>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</si>
  <si>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</si>
  <si>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</si>
  <si>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</si>
  <si>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</si>
  <si>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</si>
  <si>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</si>
  <si>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</si>
  <si>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</si>
  <si>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</si>
  <si>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</si>
  <si>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</si>
  <si>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</si>
  <si>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</si>
  <si>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</si>
  <si>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</si>
  <si>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</si>
  <si>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</si>
  <si>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</si>
  <si>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</si>
  <si>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</si>
  <si>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Convocatoria, documento que refleje  la asistencia y evaluación de los asistentes.</t>
  </si>
  <si>
    <t xml:space="preserve">Capacitación a los supervisores  sobre las labores para que se verifique el cumplimiento de la ejecución de un contrato o convenio  </t>
  </si>
  <si>
    <t xml:space="preserve">Análisis del Sector y Estudio de mercado, ESDOP  y  evaluación del proceso. </t>
  </si>
  <si>
    <t xml:space="preserve">Con base en el requerimiento del  area que pretende efectuar la  contratación, para lo cual realiza un sondeo de mercado o análisis de costo y el análisis del Sector conforme a las Guias emitidas por Colombia Compra efeciente, el cual será revisado y aprobado por el Jefe o Coordinador de la Dependencia que requiere la contratación.           
1. Se realiza la revisión de la viabilidad juridica sobre el tipo de la contratación que se pretenden adelantar definida en el ESDOP. Por su parte, el Comité de apoyo a la Actividad Contractual para cada proceso de selección debe contar con el acompañamiento del área técnica, jurídica y financiera de la entidad.  Evaluación de las propuesta por parte del Comité verificador y evaluador </t>
  </si>
  <si>
    <t xml:space="preserve">Formulación de la capacitación </t>
  </si>
  <si>
    <t xml:space="preserve">Convocatoria a la capacitación </t>
  </si>
  <si>
    <t xml:space="preserve">Evaluación por parte de los participantes </t>
  </si>
  <si>
    <t xml:space="preserve">Realización de la capacitación </t>
  </si>
  <si>
    <t>31/06/2021</t>
  </si>
  <si>
    <t>Documento que evidencia desarrollo entre los que podrán estar: Brief intranet u orfeo o lista de asistencia o fotografías, entre otros .</t>
  </si>
  <si>
    <t xml:space="preserve">Revisión y aprobación del componente jurídico del  ESDOP  </t>
  </si>
  <si>
    <t>Establecer la viabilidad juridica de la contratación presentada en el ESDOP.</t>
  </si>
  <si>
    <t xml:space="preserve">Trazabilidad del orfeo correspondiente a cada ESDOP (histórico)  </t>
  </si>
  <si>
    <t xml:space="preserve">Actualizar el procedimiento de desarrollo regulatorio </t>
  </si>
  <si>
    <t>Revisión respuesta</t>
  </si>
  <si>
    <t>Acuso recibo Correo electronio/orfeo</t>
  </si>
  <si>
    <t>Verificación del recibido de la respuesta</t>
  </si>
  <si>
    <t>Verificación y actualización de los riesgos del proceso de Gestión Jurídica para la vigencia 2021 Orfeo No. 20201100276793, de acuerdo con el mapeo Orfeo no. 20201100254453.</t>
  </si>
  <si>
    <t xml:space="preserve">Afectación del presupuesto distrital por la pandemia y las condiciones del entorno impacta en el cumplimiento de las metas del PDD.
(FT-01-DES-EST)
</t>
  </si>
  <si>
    <r>
      <t xml:space="preserve">Modificación de las condiciones contractuales </t>
    </r>
    <r>
      <rPr>
        <b/>
        <sz val="14"/>
        <color rgb="FFFF0000"/>
        <rFont val="Calibri"/>
        <family val="2"/>
      </rPr>
      <t>(R1, R2)</t>
    </r>
    <r>
      <rPr>
        <sz val="14"/>
        <color rgb="FFC9211E"/>
        <rFont val="Calibri"/>
        <family val="2"/>
      </rPr>
      <t xml:space="preserve">
</t>
    </r>
    <r>
      <rPr>
        <sz val="14"/>
        <color rgb="FF000000"/>
        <rFont val="Calibri"/>
        <family val="2"/>
      </rPr>
      <t xml:space="preserve">Recorte de algunos planes, programas o proyectos  </t>
    </r>
    <r>
      <rPr>
        <b/>
        <sz val="14"/>
        <color rgb="FFFF0000"/>
        <rFont val="Calibri"/>
        <family val="2"/>
      </rPr>
      <t>(R1, R2, R3, R4)</t>
    </r>
    <r>
      <rPr>
        <sz val="14"/>
        <color rgb="FFC9211E"/>
        <rFont val="Calibri"/>
        <family val="2"/>
      </rPr>
      <t xml:space="preserve">
</t>
    </r>
  </si>
  <si>
    <t>Fuga de la memoria institucional por perdida de los conocimientos y experiencias adquiridas, en ocasión a la rotación de personal, al concluirse la provisión de las 76 vacancias definitivas de la Secretaría como resultado de la Convocatoria 816 de 2018 adelantada por la Comisión Nacional del Servicio Civil, ejercicio que requiere de la aplicación de un plan de retiro y acogida. (FT-01-DES-EST)</t>
  </si>
  <si>
    <t>Posible incumplimiento de normas , demandas, quejas ante
los entes de control, demoras en el proceso de contratación, además de una mala imagen
Institucional</t>
  </si>
  <si>
    <t>Radicado Orfeo</t>
  </si>
  <si>
    <t>Mipg- documento publicado en la Cultunet</t>
  </si>
  <si>
    <t>Adjudicación indebida de contratos o limitación de proponentes favoreciendo a un tercero.</t>
  </si>
  <si>
    <t>X</t>
  </si>
  <si>
    <r>
      <t xml:space="preserve">Inconsistencias en el resultado  </t>
    </r>
    <r>
      <rPr>
        <b/>
        <sz val="11"/>
        <color rgb="FFFF0000"/>
        <rFont val="Calibri"/>
        <family val="2"/>
      </rPr>
      <t>(R1,R2,R3)</t>
    </r>
  </si>
  <si>
    <r>
      <t>No continuidad de los procesos y pérdida de la información que manejan los contratistas</t>
    </r>
    <r>
      <rPr>
        <b/>
        <sz val="14"/>
        <color rgb="FF000000"/>
        <rFont val="Calibri"/>
        <family val="2"/>
      </rPr>
      <t xml:space="preserve"> </t>
    </r>
    <r>
      <rPr>
        <b/>
        <sz val="14"/>
        <color rgb="FFFF0000"/>
        <rFont val="Calibri"/>
        <family val="2"/>
      </rPr>
      <t>(R1,R2,R3)</t>
    </r>
  </si>
  <si>
    <r>
      <t>Duplicidad de esfuerzos</t>
    </r>
    <r>
      <rPr>
        <sz val="11"/>
        <color rgb="FFFF0000"/>
        <rFont val="Calibri"/>
        <family val="2"/>
      </rPr>
      <t xml:space="preserve"> y </t>
    </r>
    <r>
      <rPr>
        <b/>
        <sz val="11"/>
        <color rgb="FFFF0000"/>
        <rFont val="Calibri"/>
        <family val="2"/>
      </rPr>
      <t>reprocesos(R1,R2,R3)</t>
    </r>
  </si>
  <si>
    <r>
      <t xml:space="preserve">Falta de credibilidad de la actuación administrativa </t>
    </r>
    <r>
      <rPr>
        <b/>
        <sz val="11"/>
        <color rgb="FFFF0000"/>
        <rFont val="Calibri"/>
        <family val="2"/>
      </rPr>
      <t>(R1,R2,R3, R4)</t>
    </r>
  </si>
  <si>
    <r>
      <t>Pérdida de la inversión</t>
    </r>
    <r>
      <rPr>
        <sz val="11"/>
        <color rgb="FFFF0000"/>
        <rFont val="Calibri"/>
        <family val="2"/>
      </rPr>
      <t xml:space="preserve"> </t>
    </r>
    <r>
      <rPr>
        <b/>
        <sz val="11"/>
        <color rgb="FFFF0000"/>
        <rFont val="Calibri"/>
        <family val="2"/>
      </rPr>
      <t>(R2,R3)</t>
    </r>
  </si>
  <si>
    <t>Diciembre 24 del 2018</t>
  </si>
  <si>
    <t>Noviembre 13 del 2019</t>
  </si>
  <si>
    <t>Diciembre 05 del 2019</t>
  </si>
  <si>
    <t xml:space="preserve"> Actualización matriz de riesgos Proceso de Gestión Jurídica radicado Orfeo no. 20191100232643.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</si>
</sst>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_);_(@_)"/>
    <numFmt numFmtId="165" formatCode="[$-240A]dd/mm/yyyy"/>
    <numFmt numFmtId="166" formatCode="dd/mm/yy"/>
    <numFmt numFmtId="167" formatCode="_(* #,##0_);_(* \(#,##0\);_(* \-??_);_(@_)"/>
  </numFmts>
  <fonts count="49" x14ac:knownFonts="1">
    <font>
      <sz val="11"/>
      <color rgb="FF000000"/>
      <name val="Calibri"/>
      <family val="2"/>
      <charset val="1"/>
    </font>
    <font>
      <sz val="10"/>
      <name val="Arial"/>
      <family val="2"/>
      <charset val="1"/>
    </font>
    <font>
      <sz val="10"/>
      <name val="Calibri"/>
      <family val="2"/>
      <charset val="1"/>
    </font>
    <font>
      <b/>
      <sz val="24"/>
      <name val="Calibri"/>
      <family val="2"/>
      <charset val="1"/>
    </font>
    <font>
      <b/>
      <sz val="12"/>
      <name val="Calibri"/>
      <family val="2"/>
      <charset val="1"/>
    </font>
    <font>
      <sz val="12"/>
      <name val="Calibri"/>
      <family val="2"/>
      <charset val="1"/>
    </font>
    <font>
      <sz val="11"/>
      <name val="Calibri"/>
      <family val="2"/>
      <charset val="1"/>
    </font>
    <font>
      <sz val="10"/>
      <color rgb="FF000000"/>
      <name val="Calibri"/>
      <family val="2"/>
      <charset val="1"/>
    </font>
    <font>
      <b/>
      <sz val="11"/>
      <color rgb="FF000000"/>
      <name val="Calibri"/>
      <family val="2"/>
      <charset val="1"/>
    </font>
    <font>
      <b/>
      <sz val="10"/>
      <color rgb="FF000000"/>
      <name val="Arial Narrow"/>
      <family val="2"/>
      <charset val="1"/>
    </font>
    <font>
      <b/>
      <sz val="14"/>
      <color rgb="FF000000"/>
      <name val="Arial Narrow"/>
      <family val="2"/>
      <charset val="1"/>
    </font>
    <font>
      <b/>
      <sz val="14"/>
      <color rgb="FF000000"/>
      <name val="Calibri"/>
      <family val="2"/>
      <charset val="1"/>
    </font>
    <font>
      <sz val="11"/>
      <color rgb="FFBFBFBF"/>
      <name val="Calibri"/>
      <family val="2"/>
      <charset val="1"/>
    </font>
    <font>
      <sz val="16"/>
      <name val="Calibri"/>
      <family val="2"/>
      <charset val="1"/>
    </font>
    <font>
      <b/>
      <sz val="16"/>
      <name val="Cambria"/>
      <family val="1"/>
      <charset val="1"/>
    </font>
    <font>
      <b/>
      <sz val="14"/>
      <name val="Cambria"/>
      <family val="1"/>
      <charset val="1"/>
    </font>
    <font>
      <sz val="14"/>
      <name val="Cambria"/>
      <family val="1"/>
      <charset val="1"/>
    </font>
    <font>
      <sz val="14"/>
      <color rgb="FF000000"/>
      <name val="Cambria"/>
      <family val="1"/>
      <charset val="1"/>
    </font>
    <font>
      <sz val="9"/>
      <color rgb="FF000000"/>
      <name val="Cambria"/>
      <family val="1"/>
      <charset val="1"/>
    </font>
    <font>
      <b/>
      <sz val="9"/>
      <color rgb="FF000000"/>
      <name val="Tahoma"/>
      <family val="2"/>
      <charset val="1"/>
    </font>
    <font>
      <sz val="9"/>
      <color rgb="FF000000"/>
      <name val="Tahoma"/>
      <family val="2"/>
      <charset val="1"/>
    </font>
    <font>
      <b/>
      <sz val="9"/>
      <name val="Cambria"/>
      <family val="1"/>
      <charset val="1"/>
    </font>
    <font>
      <sz val="11"/>
      <color rgb="FF000000"/>
      <name val="Calibri"/>
      <family val="2"/>
    </font>
    <font>
      <sz val="10"/>
      <name val="Arial"/>
      <family val="2"/>
    </font>
    <font>
      <sz val="10"/>
      <name val="Calibri"/>
      <family val="2"/>
    </font>
    <font>
      <b/>
      <sz val="13"/>
      <color rgb="FF000000"/>
      <name val="Arial Narrow"/>
      <family val="2"/>
      <charset val="1"/>
    </font>
    <font>
      <sz val="13"/>
      <color rgb="FF000000"/>
      <name val="Arial Narrow"/>
      <family val="2"/>
      <charset val="1"/>
    </font>
    <font>
      <sz val="9"/>
      <color rgb="FF000000"/>
      <name val="Calibri"/>
      <family val="2"/>
      <charset val="1"/>
    </font>
    <font>
      <b/>
      <sz val="13"/>
      <color rgb="FFFFFFFF"/>
      <name val="Arial Narrow"/>
      <family val="2"/>
      <charset val="1"/>
    </font>
    <font>
      <b/>
      <sz val="11"/>
      <name val="Calibri"/>
      <family val="2"/>
      <charset val="1"/>
    </font>
    <font>
      <b/>
      <sz val="28"/>
      <color rgb="FF000000"/>
      <name val="Calibri"/>
      <family val="2"/>
      <charset val="1"/>
    </font>
    <font>
      <sz val="18"/>
      <color rgb="FF000000"/>
      <name val="Calibri"/>
      <family val="2"/>
      <charset val="1"/>
    </font>
    <font>
      <b/>
      <sz val="26"/>
      <color rgb="FF000000"/>
      <name val="Calibri"/>
      <family val="2"/>
      <charset val="1"/>
    </font>
    <font>
      <b/>
      <sz val="12"/>
      <color rgb="FF000000"/>
      <name val="Calibri"/>
      <family val="2"/>
      <charset val="1"/>
    </font>
    <font>
      <b/>
      <sz val="24"/>
      <color rgb="FFFFFFFF"/>
      <name val="Calibri"/>
      <family val="2"/>
      <charset val="1"/>
    </font>
    <font>
      <b/>
      <sz val="9"/>
      <color rgb="FF000000"/>
      <name val="Cambria"/>
      <family val="1"/>
      <charset val="1"/>
    </font>
    <font>
      <b/>
      <sz val="16"/>
      <color rgb="FF000000"/>
      <name val="Calibri"/>
      <family val="2"/>
      <charset val="1"/>
    </font>
    <font>
      <sz val="11"/>
      <color rgb="FF000000"/>
      <name val="Calibri"/>
      <family val="2"/>
      <charset val="1"/>
    </font>
    <font>
      <sz val="11"/>
      <color rgb="FFFF0000"/>
      <name val="Calibri"/>
      <family val="2"/>
      <charset val="1"/>
    </font>
    <font>
      <sz val="12"/>
      <color rgb="FF000000"/>
      <name val="Calibri"/>
      <family val="2"/>
      <charset val="1"/>
    </font>
    <font>
      <sz val="14"/>
      <name val="Calibri"/>
      <family val="2"/>
    </font>
    <font>
      <sz val="14"/>
      <color rgb="FF000000"/>
      <name val="Calibri"/>
      <family val="2"/>
    </font>
    <font>
      <b/>
      <sz val="14"/>
      <color rgb="FFFF0000"/>
      <name val="Calibri"/>
      <family val="2"/>
    </font>
    <font>
      <sz val="14"/>
      <color rgb="FFC9211E"/>
      <name val="Calibri"/>
      <family val="2"/>
    </font>
    <font>
      <sz val="11"/>
      <color rgb="FFFF0000"/>
      <name val="Calibri"/>
      <family val="2"/>
    </font>
    <font>
      <sz val="14"/>
      <color rgb="FF000000"/>
      <name val="Calibri"/>
      <family val="2"/>
      <charset val="1"/>
    </font>
    <font>
      <b/>
      <sz val="11"/>
      <color rgb="FFFF0000"/>
      <name val="Calibri"/>
      <family val="2"/>
    </font>
    <font>
      <b/>
      <sz val="14"/>
      <color rgb="FF000000"/>
      <name val="Calibri"/>
      <family val="2"/>
    </font>
    <font>
      <sz val="16"/>
      <color rgb="FF000000"/>
      <name val="Calibri"/>
      <family val="2"/>
    </font>
  </fonts>
  <fills count="25">
    <fill>
      <patternFill patternType="none"/>
    </fill>
    <fill>
      <patternFill patternType="gray125"/>
    </fill>
    <fill>
      <patternFill patternType="solid">
        <fgColor rgb="FFFFFFFF"/>
        <bgColor rgb="FFDBEEF4"/>
      </patternFill>
    </fill>
    <fill>
      <patternFill patternType="solid">
        <fgColor rgb="FFD9D9D9"/>
        <bgColor rgb="FFDDD9C3"/>
      </patternFill>
    </fill>
    <fill>
      <patternFill patternType="solid">
        <fgColor rgb="FFFCD5B5"/>
        <bgColor rgb="FFFFC7CE"/>
      </patternFill>
    </fill>
    <fill>
      <patternFill patternType="solid">
        <fgColor rgb="FFDDD9C3"/>
        <bgColor rgb="FFD9D9D9"/>
      </patternFill>
    </fill>
    <fill>
      <patternFill patternType="solid">
        <fgColor rgb="FFC4BD97"/>
        <bgColor rgb="FFBFBFBF"/>
      </patternFill>
    </fill>
    <fill>
      <patternFill patternType="solid">
        <fgColor rgb="FFFBE5D6"/>
        <bgColor rgb="FFE6E0EC"/>
      </patternFill>
    </fill>
    <fill>
      <patternFill patternType="solid">
        <fgColor rgb="FFED7D31"/>
        <bgColor rgb="FFFF9900"/>
      </patternFill>
    </fill>
    <fill>
      <patternFill patternType="solid">
        <fgColor rgb="FFC6D9F1"/>
        <bgColor rgb="FFD9D9D9"/>
      </patternFill>
    </fill>
    <fill>
      <patternFill patternType="solid">
        <fgColor rgb="FF9CD45E"/>
        <bgColor rgb="FFC4BD97"/>
      </patternFill>
    </fill>
    <fill>
      <patternFill patternType="solid">
        <fgColor rgb="FF6197D9"/>
        <bgColor rgb="FF808080"/>
      </patternFill>
    </fill>
    <fill>
      <patternFill patternType="solid">
        <fgColor rgb="FFFFD13F"/>
        <bgColor rgb="FFFFEB9C"/>
      </patternFill>
    </fill>
    <fill>
      <patternFill patternType="solid">
        <fgColor rgb="FFFF3B3B"/>
        <bgColor rgb="FFC9211E"/>
      </patternFill>
    </fill>
    <fill>
      <patternFill patternType="solid">
        <fgColor rgb="FFE6E0EC"/>
        <bgColor rgb="FFD9D9D9"/>
      </patternFill>
    </fill>
    <fill>
      <patternFill patternType="solid">
        <fgColor rgb="FFDBEEF4"/>
        <bgColor rgb="FFE6E0EC"/>
      </patternFill>
    </fill>
    <fill>
      <patternFill patternType="solid">
        <fgColor rgb="FFFFFF00"/>
        <bgColor rgb="FFDBEEF4"/>
      </patternFill>
    </fill>
    <fill>
      <patternFill patternType="solid">
        <fgColor rgb="FFFFFF00"/>
        <bgColor indexed="64"/>
      </patternFill>
    </fill>
    <fill>
      <patternFill patternType="solid">
        <fgColor theme="0"/>
        <bgColor indexed="64"/>
      </patternFill>
    </fill>
    <fill>
      <patternFill patternType="solid">
        <fgColor theme="0"/>
        <bgColor rgb="FFDBEEF4"/>
      </patternFill>
    </fill>
    <fill>
      <patternFill patternType="solid">
        <fgColor rgb="FFFF0000"/>
        <bgColor rgb="FFDBEEF4"/>
      </patternFill>
    </fill>
    <fill>
      <patternFill patternType="solid">
        <fgColor theme="3" tint="0.59999389629810485"/>
        <bgColor rgb="FFDBEEF4"/>
      </patternFill>
    </fill>
    <fill>
      <patternFill patternType="solid">
        <fgColor rgb="FF92D050"/>
        <bgColor indexed="64"/>
      </patternFill>
    </fill>
    <fill>
      <patternFill patternType="solid">
        <fgColor theme="3" tint="0.59999389629810485"/>
        <bgColor indexed="64"/>
      </patternFill>
    </fill>
    <fill>
      <patternFill patternType="solid">
        <fgColor rgb="FFFF0000"/>
        <bgColor indexed="64"/>
      </patternFill>
    </fill>
  </fills>
  <borders count="6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style="medium">
        <color rgb="FFFFFFFF"/>
      </bottom>
      <diagonal/>
    </border>
    <border>
      <left style="thin">
        <color auto="1"/>
      </left>
      <right/>
      <top/>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medium">
        <color auto="1"/>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top style="thin">
        <color auto="1"/>
      </top>
      <bottom/>
      <diagonal/>
    </border>
    <border>
      <left/>
      <right/>
      <top/>
      <bottom style="thin">
        <color auto="1"/>
      </bottom>
      <diagonal/>
    </border>
  </borders>
  <cellStyleXfs count="6">
    <xf numFmtId="0" fontId="0" fillId="0" borderId="0"/>
    <xf numFmtId="164" fontId="37" fillId="0" borderId="0" applyBorder="0" applyProtection="0"/>
    <xf numFmtId="9" fontId="37" fillId="0" borderId="0" applyBorder="0" applyProtection="0"/>
    <xf numFmtId="164" fontId="37" fillId="0" borderId="0" applyBorder="0" applyProtection="0"/>
    <xf numFmtId="0" fontId="1" fillId="0" borderId="0"/>
    <xf numFmtId="9" fontId="37" fillId="0" borderId="0" applyBorder="0" applyProtection="0"/>
  </cellStyleXfs>
  <cellXfs count="505">
    <xf numFmtId="0" fontId="0" fillId="0" borderId="0" xfId="0"/>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65" fontId="7" fillId="0" borderId="5" xfId="0" applyNumberFormat="1" applyFont="1" applyBorder="1" applyAlignment="1">
      <alignment horizontal="center" vertical="center" wrapText="1"/>
    </xf>
    <xf numFmtId="0" fontId="0" fillId="2" borderId="8" xfId="0" applyFill="1" applyBorder="1"/>
    <xf numFmtId="0" fontId="0" fillId="2" borderId="0" xfId="0" applyFill="1" applyBorder="1"/>
    <xf numFmtId="0" fontId="0" fillId="2" borderId="9" xfId="0" applyFill="1" applyBorder="1"/>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165" fontId="7" fillId="0" borderId="4" xfId="0" applyNumberFormat="1" applyFont="1" applyBorder="1" applyAlignment="1">
      <alignment horizontal="center" vertical="center" wrapText="1"/>
    </xf>
    <xf numFmtId="0" fontId="11"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8" fillId="2" borderId="8" xfId="0" applyFont="1" applyFill="1" applyBorder="1"/>
    <xf numFmtId="0" fontId="8" fillId="2" borderId="8" xfId="0" applyFont="1" applyFill="1" applyBorder="1" applyAlignment="1"/>
    <xf numFmtId="0" fontId="8" fillId="2" borderId="4" xfId="0" applyFont="1" applyFill="1" applyBorder="1" applyAlignment="1"/>
    <xf numFmtId="0" fontId="12" fillId="2" borderId="8" xfId="0" applyFont="1" applyFill="1" applyBorder="1" applyAlignment="1">
      <alignment vertical="center"/>
    </xf>
    <xf numFmtId="0" fontId="0" fillId="2" borderId="4" xfId="0" applyFont="1" applyFill="1" applyBorder="1" applyAlignment="1"/>
    <xf numFmtId="0" fontId="0" fillId="2" borderId="4" xfId="0" applyFont="1" applyFill="1" applyBorder="1"/>
    <xf numFmtId="0" fontId="0" fillId="2" borderId="0" xfId="0" applyFill="1"/>
    <xf numFmtId="0" fontId="0" fillId="2" borderId="10" xfId="0" applyFill="1" applyBorder="1"/>
    <xf numFmtId="0" fontId="0" fillId="2" borderId="11" xfId="0" applyFill="1" applyBorder="1"/>
    <xf numFmtId="0" fontId="0" fillId="2" borderId="12" xfId="0" applyFill="1" applyBorder="1"/>
    <xf numFmtId="0" fontId="2" fillId="0" borderId="0" xfId="0" applyFont="1" applyAlignment="1">
      <alignment horizontal="left" vertical="center"/>
    </xf>
    <xf numFmtId="165" fontId="6" fillId="0" borderId="4" xfId="0" applyNumberFormat="1" applyFont="1" applyBorder="1" applyAlignment="1">
      <alignment horizontal="center" vertical="center" wrapText="1"/>
    </xf>
    <xf numFmtId="0" fontId="15" fillId="3" borderId="15" xfId="0" applyFont="1" applyFill="1" applyBorder="1" applyAlignment="1">
      <alignment horizontal="center" vertical="center" wrapText="1"/>
    </xf>
    <xf numFmtId="0" fontId="18" fillId="0" borderId="0" xfId="0" applyFont="1"/>
    <xf numFmtId="0" fontId="22" fillId="2" borderId="2"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27"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justify" vertical="center" wrapText="1"/>
      <protection locked="0"/>
    </xf>
    <xf numFmtId="0" fontId="2" fillId="2" borderId="33" xfId="0" applyFont="1" applyFill="1" applyBorder="1" applyAlignment="1" applyProtection="1">
      <alignment horizontal="justify" vertical="center" wrapText="1"/>
      <protection locked="0"/>
    </xf>
    <xf numFmtId="0" fontId="24" fillId="2" borderId="2" xfId="0" applyFont="1" applyFill="1" applyBorder="1" applyAlignment="1" applyProtection="1">
      <alignment vertical="center" wrapText="1"/>
      <protection locked="0"/>
    </xf>
    <xf numFmtId="0" fontId="2" fillId="2" borderId="4" xfId="0" applyFont="1" applyFill="1" applyBorder="1" applyAlignment="1" applyProtection="1">
      <alignment vertical="center" wrapText="1"/>
      <protection locked="0"/>
    </xf>
    <xf numFmtId="0" fontId="2" fillId="2" borderId="27" xfId="0" applyFont="1" applyFill="1" applyBorder="1" applyAlignment="1" applyProtection="1">
      <alignment vertical="center" wrapText="1"/>
      <protection locked="0"/>
    </xf>
    <xf numFmtId="0" fontId="2" fillId="2" borderId="2" xfId="0" applyFont="1" applyFill="1" applyBorder="1" applyAlignment="1" applyProtection="1">
      <alignment horizontal="justify" vertical="center" wrapText="1"/>
      <protection locked="0"/>
    </xf>
    <xf numFmtId="0" fontId="2" fillId="2" borderId="4" xfId="0" applyFont="1" applyFill="1" applyBorder="1" applyAlignment="1" applyProtection="1">
      <alignment horizontal="justify" vertical="center" wrapText="1"/>
      <protection locked="0"/>
    </xf>
    <xf numFmtId="0" fontId="2" fillId="2" borderId="27" xfId="0" applyFont="1" applyFill="1" applyBorder="1" applyAlignment="1" applyProtection="1">
      <alignment horizontal="justify" vertical="center" wrapText="1"/>
      <protection locked="0"/>
    </xf>
    <xf numFmtId="0" fontId="2" fillId="0" borderId="0" xfId="4" applyFont="1" applyBorder="1" applyAlignment="1" applyProtection="1">
      <alignment horizontal="center" vertical="center" wrapText="1"/>
      <protection locked="0"/>
    </xf>
    <xf numFmtId="0" fontId="1" fillId="2" borderId="0" xfId="4" applyFill="1" applyBorder="1" applyAlignment="1" applyProtection="1">
      <alignment vertical="center" wrapText="1"/>
      <protection locked="0"/>
    </xf>
    <xf numFmtId="0" fontId="2" fillId="2" borderId="0" xfId="0" applyFont="1" applyFill="1" applyBorder="1" applyAlignment="1" applyProtection="1">
      <alignment horizontal="justify" vertical="center" wrapText="1"/>
      <protection locked="0"/>
    </xf>
    <xf numFmtId="0" fontId="1" fillId="2" borderId="0" xfId="4" applyFont="1" applyFill="1" applyBorder="1" applyAlignment="1" applyProtection="1">
      <alignment vertical="center" wrapText="1"/>
      <protection locked="0"/>
    </xf>
    <xf numFmtId="0" fontId="1" fillId="2" borderId="0" xfId="4" applyFont="1" applyFill="1" applyBorder="1" applyAlignment="1" applyProtection="1">
      <alignment horizontal="center" vertical="center" wrapText="1"/>
      <protection hidden="1"/>
    </xf>
    <xf numFmtId="0" fontId="1" fillId="2" borderId="0" xfId="4" applyFill="1" applyBorder="1" applyAlignment="1" applyProtection="1">
      <alignment horizontal="left" vertical="center" wrapText="1"/>
      <protection hidden="1"/>
    </xf>
    <xf numFmtId="0" fontId="1" fillId="2" borderId="0" xfId="4" applyFill="1" applyBorder="1" applyAlignment="1" applyProtection="1">
      <alignment horizontal="center" vertical="center" wrapText="1"/>
      <protection hidden="1"/>
    </xf>
    <xf numFmtId="9" fontId="1" fillId="2" borderId="0" xfId="4" applyNumberFormat="1" applyFont="1" applyFill="1" applyBorder="1" applyAlignment="1" applyProtection="1">
      <alignment horizontal="center" vertical="center" wrapText="1"/>
      <protection hidden="1"/>
    </xf>
    <xf numFmtId="0" fontId="0" fillId="0" borderId="0" xfId="0" applyAlignment="1">
      <alignment vertical="top" wrapText="1"/>
    </xf>
    <xf numFmtId="0" fontId="25" fillId="7" borderId="34" xfId="0" applyFont="1" applyFill="1" applyBorder="1" applyAlignment="1">
      <alignment horizontal="center" vertical="center" wrapText="1" readingOrder="1"/>
    </xf>
    <xf numFmtId="0" fontId="26" fillId="7" borderId="35" xfId="0" applyFont="1" applyFill="1" applyBorder="1" applyAlignment="1">
      <alignment horizontal="center" vertical="center" wrapText="1" readingOrder="1"/>
    </xf>
    <xf numFmtId="0" fontId="26" fillId="7" borderId="36" xfId="0" applyFont="1" applyFill="1" applyBorder="1" applyAlignment="1">
      <alignment horizontal="center" vertical="center" wrapText="1" readingOrder="1"/>
    </xf>
    <xf numFmtId="0" fontId="0" fillId="0" borderId="0" xfId="0" applyProtection="1">
      <protection hidden="1"/>
    </xf>
    <xf numFmtId="0" fontId="0" fillId="0" borderId="0" xfId="0" applyAlignment="1">
      <alignment wrapText="1"/>
    </xf>
    <xf numFmtId="0" fontId="0" fillId="0" borderId="0" xfId="0" applyAlignment="1">
      <alignment horizontal="center" vertical="center"/>
    </xf>
    <xf numFmtId="0" fontId="6" fillId="0" borderId="4" xfId="0" applyFont="1" applyBorder="1" applyAlignment="1">
      <alignment vertical="center" wrapText="1"/>
    </xf>
    <xf numFmtId="0" fontId="6" fillId="0" borderId="30" xfId="0" applyFont="1" applyBorder="1" applyAlignment="1">
      <alignment vertical="center" wrapText="1"/>
    </xf>
    <xf numFmtId="0" fontId="21" fillId="4" borderId="30" xfId="4" applyFont="1" applyFill="1" applyBorder="1" applyAlignment="1">
      <alignment horizontal="center" vertical="center" wrapText="1"/>
    </xf>
    <xf numFmtId="0" fontId="21" fillId="6" borderId="30" xfId="4" applyFont="1" applyFill="1" applyBorder="1" applyAlignment="1">
      <alignment horizontal="center" vertical="center" wrapText="1"/>
    </xf>
    <xf numFmtId="0" fontId="21" fillId="6" borderId="30" xfId="4" applyFont="1" applyFill="1" applyBorder="1" applyAlignment="1" applyProtection="1">
      <alignment horizontal="center" vertical="center" wrapText="1"/>
      <protection hidden="1"/>
    </xf>
    <xf numFmtId="0" fontId="21" fillId="6" borderId="30" xfId="4" applyFont="1" applyFill="1" applyBorder="1" applyAlignment="1">
      <alignment horizontal="center" wrapText="1"/>
    </xf>
    <xf numFmtId="0" fontId="27" fillId="0" borderId="2" xfId="0" applyFont="1" applyBorder="1" applyAlignment="1" applyProtection="1">
      <alignment horizontal="center" vertical="center" wrapText="1"/>
      <protection hidden="1"/>
    </xf>
    <xf numFmtId="0" fontId="0" fillId="0" borderId="2" xfId="0" applyFont="1" applyBorder="1" applyAlignment="1" applyProtection="1">
      <alignment horizontal="center" vertical="center"/>
      <protection locked="0"/>
    </xf>
    <xf numFmtId="0" fontId="27" fillId="0" borderId="2" xfId="0" applyFont="1" applyBorder="1" applyAlignment="1" applyProtection="1">
      <alignment horizontal="left" vertical="center" wrapText="1"/>
      <protection locked="0"/>
    </xf>
    <xf numFmtId="0" fontId="0" fillId="0" borderId="2" xfId="0" applyBorder="1" applyAlignment="1" applyProtection="1">
      <alignment horizontal="center" vertical="center"/>
      <protection hidden="1"/>
    </xf>
    <xf numFmtId="0" fontId="0" fillId="0" borderId="2" xfId="0" applyFont="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Font="1" applyBorder="1" applyAlignment="1">
      <alignment horizontal="center" vertical="center"/>
    </xf>
    <xf numFmtId="0" fontId="0" fillId="0" borderId="3" xfId="0" applyBorder="1" applyAlignment="1">
      <alignment horizontal="center" vertical="center"/>
    </xf>
    <xf numFmtId="0" fontId="28" fillId="8" borderId="34" xfId="0" applyFont="1" applyFill="1" applyBorder="1" applyAlignment="1">
      <alignment horizontal="center" vertical="center" wrapText="1" readingOrder="1"/>
    </xf>
    <xf numFmtId="0" fontId="27" fillId="0" borderId="4" xfId="0" applyFont="1" applyBorder="1" applyAlignment="1" applyProtection="1">
      <alignment horizontal="center" vertical="center" wrapText="1"/>
      <protection hidden="1"/>
    </xf>
    <xf numFmtId="0" fontId="0" fillId="0" borderId="4" xfId="0" applyFont="1" applyBorder="1" applyAlignment="1" applyProtection="1">
      <alignment horizontal="center" vertical="center"/>
      <protection locked="0"/>
    </xf>
    <xf numFmtId="0" fontId="27" fillId="0" borderId="4" xfId="0" applyFont="1" applyBorder="1" applyAlignment="1" applyProtection="1">
      <alignment horizontal="left" vertical="center" wrapText="1"/>
      <protection locked="0"/>
    </xf>
    <xf numFmtId="0" fontId="0" fillId="0" borderId="4" xfId="0" applyBorder="1" applyAlignment="1" applyProtection="1">
      <alignment horizontal="center" vertical="center"/>
      <protection hidden="1"/>
    </xf>
    <xf numFmtId="0" fontId="0" fillId="0" borderId="4" xfId="0" applyFont="1" applyBorder="1" applyAlignment="1" applyProtection="1">
      <alignment horizontal="center" vertical="center" wrapText="1"/>
      <protection locked="0"/>
    </xf>
    <xf numFmtId="0" fontId="0" fillId="0" borderId="4" xfId="0" applyBorder="1" applyAlignment="1">
      <alignment horizontal="center" vertical="center"/>
    </xf>
    <xf numFmtId="0" fontId="0" fillId="0" borderId="4" xfId="0" applyFont="1" applyBorder="1" applyAlignment="1">
      <alignment horizontal="center" vertical="center"/>
    </xf>
    <xf numFmtId="0" fontId="0" fillId="0" borderId="5" xfId="0" applyBorder="1" applyAlignment="1">
      <alignment horizontal="center" vertical="center"/>
    </xf>
    <xf numFmtId="0" fontId="26" fillId="7" borderId="35" xfId="0" applyFont="1" applyFill="1" applyBorder="1" applyAlignment="1">
      <alignment horizontal="left" vertical="center" wrapText="1" readingOrder="1"/>
    </xf>
    <xf numFmtId="0" fontId="26" fillId="7" borderId="36" xfId="0" applyFont="1" applyFill="1" applyBorder="1" applyAlignment="1">
      <alignment horizontal="left" vertical="center" wrapText="1" readingOrder="1"/>
    </xf>
    <xf numFmtId="0" fontId="0" fillId="0" borderId="4" xfId="0" applyBorder="1" applyAlignment="1" applyProtection="1">
      <alignment horizontal="left" vertical="center" wrapText="1"/>
      <protection locked="0"/>
    </xf>
    <xf numFmtId="0" fontId="27" fillId="0" borderId="4" xfId="0" applyFont="1" applyBorder="1" applyAlignment="1" applyProtection="1">
      <alignment horizontal="center" vertical="center"/>
      <protection hidden="1"/>
    </xf>
    <xf numFmtId="0" fontId="0" fillId="9" borderId="4" xfId="0" applyFill="1" applyBorder="1" applyAlignment="1" applyProtection="1">
      <alignment horizontal="center" vertical="center"/>
      <protection locked="0"/>
    </xf>
    <xf numFmtId="0" fontId="0" fillId="9" borderId="4" xfId="0" applyFont="1" applyFill="1" applyBorder="1" applyAlignment="1" applyProtection="1">
      <alignment horizontal="center" vertical="center"/>
      <protection hidden="1"/>
    </xf>
    <xf numFmtId="0" fontId="0" fillId="9" borderId="4" xfId="0" applyFill="1" applyBorder="1" applyAlignment="1" applyProtection="1">
      <alignment horizontal="center" vertical="center"/>
      <protection hidden="1"/>
    </xf>
    <xf numFmtId="0" fontId="0" fillId="9" borderId="4" xfId="0" applyFill="1" applyBorder="1" applyAlignment="1">
      <alignment horizontal="center" vertical="center"/>
    </xf>
    <xf numFmtId="0" fontId="0" fillId="9" borderId="4" xfId="0" applyFill="1" applyBorder="1" applyAlignment="1" applyProtection="1">
      <alignment horizontal="center" vertical="center" wrapText="1"/>
      <protection hidden="1"/>
    </xf>
    <xf numFmtId="0" fontId="0" fillId="9" borderId="4" xfId="0" applyFill="1" applyBorder="1" applyAlignment="1">
      <alignment horizontal="center" vertical="center" wrapText="1"/>
    </xf>
    <xf numFmtId="0" fontId="0" fillId="9" borderId="4" xfId="0" applyFill="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0" borderId="30" xfId="0" applyFont="1" applyBorder="1" applyAlignment="1" applyProtection="1">
      <alignment horizontal="center" vertical="center" wrapText="1"/>
      <protection hidden="1"/>
    </xf>
    <xf numFmtId="0" fontId="0" fillId="9" borderId="30" xfId="0" applyFill="1" applyBorder="1" applyAlignment="1" applyProtection="1">
      <alignment horizontal="center" vertical="center"/>
      <protection locked="0"/>
    </xf>
    <xf numFmtId="0" fontId="0" fillId="9" borderId="30" xfId="0" applyFill="1" applyBorder="1" applyAlignment="1" applyProtection="1">
      <alignment horizontal="center" vertical="center"/>
      <protection hidden="1"/>
    </xf>
    <xf numFmtId="0" fontId="0" fillId="9" borderId="30" xfId="0" applyFill="1" applyBorder="1" applyAlignment="1">
      <alignment horizontal="center" vertical="center"/>
    </xf>
    <xf numFmtId="0" fontId="0" fillId="9" borderId="30" xfId="0" applyFill="1" applyBorder="1" applyAlignment="1" applyProtection="1">
      <alignment horizontal="center" vertical="center" wrapText="1"/>
      <protection hidden="1"/>
    </xf>
    <xf numFmtId="0" fontId="0" fillId="9" borderId="30" xfId="0" applyFill="1" applyBorder="1" applyAlignment="1" applyProtection="1">
      <alignment horizontal="center" vertical="center"/>
      <protection locked="0"/>
    </xf>
    <xf numFmtId="0" fontId="0" fillId="9" borderId="30" xfId="0" applyFill="1" applyBorder="1" applyAlignment="1">
      <alignment horizontal="center" vertical="center" wrapText="1"/>
    </xf>
    <xf numFmtId="0" fontId="0" fillId="0" borderId="30" xfId="0" applyBorder="1" applyAlignment="1">
      <alignment horizontal="center" vertical="center"/>
    </xf>
    <xf numFmtId="0" fontId="0" fillId="0" borderId="30" xfId="0" applyFont="1" applyBorder="1" applyAlignment="1">
      <alignment horizontal="center" vertical="center"/>
    </xf>
    <xf numFmtId="0" fontId="0" fillId="0" borderId="40" xfId="0" applyBorder="1" applyAlignment="1">
      <alignment horizontal="center" vertical="center"/>
    </xf>
    <xf numFmtId="0" fontId="0" fillId="9" borderId="4" xfId="0" applyFill="1" applyBorder="1" applyProtection="1">
      <protection locked="0"/>
    </xf>
    <xf numFmtId="0" fontId="0" fillId="9" borderId="4" xfId="0" applyFill="1" applyBorder="1" applyProtection="1">
      <protection hidden="1"/>
    </xf>
    <xf numFmtId="0" fontId="0" fillId="9" borderId="4" xfId="0" applyFill="1" applyBorder="1"/>
    <xf numFmtId="0" fontId="0" fillId="9" borderId="4" xfId="0" applyFill="1" applyBorder="1" applyAlignment="1" applyProtection="1">
      <alignment horizontal="center"/>
      <protection hidden="1"/>
    </xf>
    <xf numFmtId="0" fontId="0" fillId="9" borderId="4" xfId="0" applyFill="1" applyBorder="1" applyAlignment="1" applyProtection="1">
      <alignment wrapText="1"/>
      <protection hidden="1"/>
    </xf>
    <xf numFmtId="0" fontId="0" fillId="9" borderId="4" xfId="0" applyFill="1" applyBorder="1" applyAlignment="1">
      <alignment wrapText="1"/>
    </xf>
    <xf numFmtId="0" fontId="0" fillId="9" borderId="30" xfId="0" applyFill="1" applyBorder="1" applyProtection="1">
      <protection locked="0"/>
    </xf>
    <xf numFmtId="0" fontId="0" fillId="9" borderId="30" xfId="0" applyFill="1" applyBorder="1" applyProtection="1">
      <protection hidden="1"/>
    </xf>
    <xf numFmtId="0" fontId="0" fillId="9" borderId="30" xfId="0" applyFill="1" applyBorder="1"/>
    <xf numFmtId="0" fontId="0" fillId="9" borderId="30" xfId="0" applyFill="1" applyBorder="1" applyAlignment="1" applyProtection="1">
      <alignment wrapText="1"/>
      <protection hidden="1"/>
    </xf>
    <xf numFmtId="0" fontId="0" fillId="9" borderId="30" xfId="0" applyFill="1" applyBorder="1" applyAlignment="1">
      <alignment wrapText="1"/>
    </xf>
    <xf numFmtId="0" fontId="0" fillId="0" borderId="2" xfId="0" applyFont="1" applyBorder="1" applyAlignment="1" applyProtection="1">
      <alignment horizontal="left" vertical="center" wrapText="1"/>
      <protection locked="0"/>
    </xf>
    <xf numFmtId="0" fontId="0" fillId="0" borderId="5" xfId="0" applyBorder="1" applyAlignment="1">
      <alignment horizontal="center" vertical="center"/>
    </xf>
    <xf numFmtId="0" fontId="0" fillId="0" borderId="27" xfId="0" applyBorder="1" applyAlignment="1" applyProtection="1">
      <alignment horizontal="center" vertical="center"/>
      <protection locked="0"/>
    </xf>
    <xf numFmtId="0" fontId="0" fillId="9" borderId="27" xfId="0" applyFill="1" applyBorder="1" applyAlignment="1" applyProtection="1">
      <alignment horizontal="center" vertical="center"/>
      <protection locked="0"/>
    </xf>
    <xf numFmtId="0" fontId="0" fillId="9" borderId="27" xfId="0" applyFill="1" applyBorder="1" applyAlignment="1" applyProtection="1">
      <alignment horizontal="center" vertical="center"/>
      <protection hidden="1"/>
    </xf>
    <xf numFmtId="0" fontId="0" fillId="9" borderId="27" xfId="0" applyFill="1" applyBorder="1" applyAlignment="1">
      <alignment horizontal="center" vertical="center"/>
    </xf>
    <xf numFmtId="0" fontId="0" fillId="9" borderId="27" xfId="0" applyFill="1" applyBorder="1" applyAlignment="1" applyProtection="1">
      <alignment horizontal="center" vertical="center"/>
      <protection locked="0"/>
    </xf>
    <xf numFmtId="0" fontId="0" fillId="9" borderId="27" xfId="0" applyFill="1" applyBorder="1" applyAlignment="1">
      <alignment horizontal="center" vertical="center" wrapText="1"/>
    </xf>
    <xf numFmtId="0" fontId="0" fillId="0" borderId="27" xfId="0" applyBorder="1" applyAlignment="1">
      <alignment horizontal="center" vertical="center"/>
    </xf>
    <xf numFmtId="0" fontId="0" fillId="0" borderId="22" xfId="0" applyBorder="1" applyAlignment="1">
      <alignment horizontal="center" vertical="center"/>
    </xf>
    <xf numFmtId="0" fontId="0" fillId="2" borderId="41" xfId="0" applyFill="1" applyBorder="1"/>
    <xf numFmtId="0" fontId="0" fillId="2" borderId="42" xfId="0" applyFill="1" applyBorder="1"/>
    <xf numFmtId="0" fontId="0" fillId="2" borderId="43" xfId="0" applyFill="1" applyBorder="1"/>
    <xf numFmtId="0" fontId="0" fillId="0" borderId="0" xfId="0" applyBorder="1"/>
    <xf numFmtId="0" fontId="33" fillId="10" borderId="45" xfId="0" applyFont="1" applyFill="1" applyBorder="1" applyAlignment="1" applyProtection="1">
      <alignment horizontal="center" vertical="center"/>
      <protection hidden="1"/>
    </xf>
    <xf numFmtId="0" fontId="33" fillId="10" borderId="46" xfId="0" applyFont="1" applyFill="1" applyBorder="1" applyAlignment="1" applyProtection="1">
      <alignment horizontal="center" vertical="center"/>
      <protection hidden="1"/>
    </xf>
    <xf numFmtId="0" fontId="33" fillId="10" borderId="47" xfId="0" applyFont="1" applyFill="1" applyBorder="1" applyAlignment="1" applyProtection="1">
      <alignment horizontal="center" vertical="center"/>
      <protection hidden="1"/>
    </xf>
    <xf numFmtId="0" fontId="33" fillId="11" borderId="45" xfId="0" applyFont="1" applyFill="1" applyBorder="1" applyAlignment="1" applyProtection="1">
      <alignment horizontal="center" vertical="center"/>
      <protection hidden="1"/>
    </xf>
    <xf numFmtId="0" fontId="33" fillId="11" borderId="46" xfId="0" applyFont="1" applyFill="1" applyBorder="1" applyAlignment="1" applyProtection="1">
      <alignment horizontal="center" vertical="center"/>
      <protection hidden="1"/>
    </xf>
    <xf numFmtId="0" fontId="33" fillId="11" borderId="47" xfId="0" applyFont="1" applyFill="1" applyBorder="1" applyAlignment="1" applyProtection="1">
      <alignment horizontal="center" vertical="center"/>
      <protection hidden="1"/>
    </xf>
    <xf numFmtId="0" fontId="33" fillId="12" borderId="45" xfId="0" applyFont="1" applyFill="1" applyBorder="1" applyAlignment="1" applyProtection="1">
      <alignment horizontal="center" vertical="center"/>
      <protection hidden="1"/>
    </xf>
    <xf numFmtId="0" fontId="33" fillId="12" borderId="46" xfId="0" applyFont="1" applyFill="1" applyBorder="1" applyAlignment="1" applyProtection="1">
      <alignment horizontal="center" vertical="center"/>
      <protection hidden="1"/>
    </xf>
    <xf numFmtId="0" fontId="33" fillId="12" borderId="47" xfId="0" applyFont="1" applyFill="1" applyBorder="1" applyAlignment="1" applyProtection="1">
      <alignment horizontal="center" vertical="center"/>
      <protection hidden="1"/>
    </xf>
    <xf numFmtId="0" fontId="33" fillId="10" borderId="48" xfId="0" applyFont="1" applyFill="1" applyBorder="1" applyAlignment="1" applyProtection="1">
      <alignment horizontal="center" vertical="center"/>
      <protection hidden="1"/>
    </xf>
    <xf numFmtId="0" fontId="33" fillId="10" borderId="0" xfId="0" applyFont="1" applyFill="1" applyBorder="1" applyAlignment="1" applyProtection="1">
      <alignment horizontal="center" vertical="center"/>
      <protection hidden="1"/>
    </xf>
    <xf numFmtId="0" fontId="33" fillId="10" borderId="0" xfId="0" applyFont="1" applyFill="1" applyBorder="1" applyAlignment="1" applyProtection="1">
      <alignment horizontal="center" vertical="center" wrapText="1"/>
      <protection hidden="1"/>
    </xf>
    <xf numFmtId="0" fontId="33" fillId="10" borderId="49" xfId="0" applyFont="1" applyFill="1" applyBorder="1" applyAlignment="1" applyProtection="1">
      <alignment horizontal="center" vertical="center" wrapText="1"/>
      <protection hidden="1"/>
    </xf>
    <xf numFmtId="0" fontId="33" fillId="11" borderId="48" xfId="0" applyFont="1" applyFill="1" applyBorder="1" applyAlignment="1" applyProtection="1">
      <alignment horizontal="center" vertical="center"/>
      <protection hidden="1"/>
    </xf>
    <xf numFmtId="0" fontId="33" fillId="11" borderId="0" xfId="0" applyFont="1" applyFill="1" applyBorder="1" applyAlignment="1" applyProtection="1">
      <alignment horizontal="center" vertical="center"/>
      <protection hidden="1"/>
    </xf>
    <xf numFmtId="0" fontId="33" fillId="11" borderId="0" xfId="0" applyFont="1" applyFill="1" applyBorder="1" applyAlignment="1" applyProtection="1">
      <alignment horizontal="center" vertical="center" wrapText="1"/>
      <protection hidden="1"/>
    </xf>
    <xf numFmtId="0" fontId="33" fillId="11" borderId="49" xfId="0" applyFont="1" applyFill="1" applyBorder="1" applyAlignment="1" applyProtection="1">
      <alignment horizontal="center" vertical="center" wrapText="1"/>
      <protection hidden="1"/>
    </xf>
    <xf numFmtId="0" fontId="33" fillId="12" borderId="48" xfId="0" applyFont="1" applyFill="1" applyBorder="1" applyAlignment="1" applyProtection="1">
      <alignment horizontal="center" vertical="center"/>
      <protection hidden="1"/>
    </xf>
    <xf numFmtId="0" fontId="33" fillId="12" borderId="0" xfId="0" applyFont="1" applyFill="1" applyBorder="1" applyAlignment="1" applyProtection="1">
      <alignment horizontal="center" vertical="center"/>
      <protection hidden="1"/>
    </xf>
    <xf numFmtId="0" fontId="33" fillId="12" borderId="0" xfId="0" applyFont="1" applyFill="1" applyBorder="1" applyAlignment="1" applyProtection="1">
      <alignment horizontal="center" vertical="center" wrapText="1"/>
      <protection hidden="1"/>
    </xf>
    <xf numFmtId="0" fontId="33" fillId="12" borderId="49" xfId="0" applyFont="1" applyFill="1" applyBorder="1" applyAlignment="1" applyProtection="1">
      <alignment horizontal="center" vertical="center" wrapText="1"/>
      <protection hidden="1"/>
    </xf>
    <xf numFmtId="0" fontId="8" fillId="2" borderId="0" xfId="0" applyFont="1" applyFill="1" applyBorder="1" applyAlignment="1">
      <alignment vertical="center"/>
    </xf>
    <xf numFmtId="0" fontId="33" fillId="13" borderId="45" xfId="0" applyFont="1" applyFill="1" applyBorder="1" applyAlignment="1" applyProtection="1">
      <alignment horizontal="center" vertical="center"/>
      <protection hidden="1"/>
    </xf>
    <xf numFmtId="0" fontId="33" fillId="13" borderId="46" xfId="0" applyFont="1" applyFill="1" applyBorder="1" applyAlignment="1" applyProtection="1">
      <alignment horizontal="center" vertical="center"/>
      <protection hidden="1"/>
    </xf>
    <xf numFmtId="0" fontId="33" fillId="13" borderId="47" xfId="0" applyFont="1" applyFill="1" applyBorder="1" applyAlignment="1" applyProtection="1">
      <alignment horizontal="center" vertical="center"/>
      <protection hidden="1"/>
    </xf>
    <xf numFmtId="0" fontId="33" fillId="13" borderId="48" xfId="0" applyFont="1" applyFill="1" applyBorder="1" applyAlignment="1" applyProtection="1">
      <alignment horizontal="center" vertical="center"/>
      <protection hidden="1"/>
    </xf>
    <xf numFmtId="0" fontId="33" fillId="13" borderId="0" xfId="0" applyFont="1" applyFill="1" applyBorder="1" applyAlignment="1" applyProtection="1">
      <alignment horizontal="center" vertical="center"/>
      <protection hidden="1"/>
    </xf>
    <xf numFmtId="0" fontId="33" fillId="13" borderId="0" xfId="0" applyFont="1" applyFill="1" applyBorder="1" applyAlignment="1" applyProtection="1">
      <alignment horizontal="center" vertical="center" wrapText="1"/>
      <protection hidden="1"/>
    </xf>
    <xf numFmtId="0" fontId="33" fillId="13" borderId="49" xfId="0" applyFont="1" applyFill="1" applyBorder="1" applyAlignment="1" applyProtection="1">
      <alignment horizontal="center" vertical="center" wrapText="1"/>
      <protection hidden="1"/>
    </xf>
    <xf numFmtId="0" fontId="8" fillId="0" borderId="0" xfId="0" applyFont="1" applyBorder="1"/>
    <xf numFmtId="0" fontId="8" fillId="2" borderId="0" xfId="0" applyFont="1" applyFill="1" applyBorder="1"/>
    <xf numFmtId="0" fontId="2" fillId="0" borderId="53"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5" fillId="3" borderId="30"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0" fillId="0" borderId="2" xfId="0" applyBorder="1" applyAlignment="1" applyProtection="1">
      <alignment horizontal="left" vertical="center" wrapText="1"/>
      <protection hidden="1"/>
    </xf>
    <xf numFmtId="9" fontId="0" fillId="0" borderId="2" xfId="2" applyFont="1" applyBorder="1" applyAlignment="1" applyProtection="1">
      <alignment horizontal="center" vertical="center"/>
      <protection locked="0"/>
    </xf>
    <xf numFmtId="165" fontId="0" fillId="0" borderId="2" xfId="0" applyNumberFormat="1"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0" fillId="0" borderId="4" xfId="0" applyFont="1" applyBorder="1" applyAlignment="1" applyProtection="1">
      <alignment horizontal="left" vertical="center" wrapText="1"/>
      <protection locked="0"/>
    </xf>
    <xf numFmtId="9" fontId="0" fillId="0" borderId="4" xfId="2" applyFont="1" applyBorder="1" applyAlignment="1" applyProtection="1">
      <alignment horizontal="center" vertical="center"/>
      <protection locked="0"/>
    </xf>
    <xf numFmtId="166" fontId="0" fillId="0" borderId="4" xfId="0" applyNumberFormat="1" applyFont="1" applyBorder="1" applyAlignment="1" applyProtection="1">
      <alignment horizontal="center" vertical="center"/>
      <protection locked="0"/>
    </xf>
    <xf numFmtId="0" fontId="0" fillId="0" borderId="5" xfId="0" applyBorder="1" applyAlignment="1" applyProtection="1">
      <alignment horizontal="center" vertical="center" wrapText="1"/>
      <protection locked="0"/>
    </xf>
    <xf numFmtId="165" fontId="0" fillId="0" borderId="4" xfId="0" applyNumberFormat="1" applyBorder="1" applyAlignment="1" applyProtection="1">
      <alignment horizontal="center" vertical="center"/>
      <protection locked="0"/>
    </xf>
    <xf numFmtId="0" fontId="0" fillId="0" borderId="4" xfId="0" applyBorder="1" applyAlignment="1" applyProtection="1">
      <alignment horizontal="left" vertical="center" wrapText="1"/>
      <protection hidden="1"/>
    </xf>
    <xf numFmtId="0" fontId="22" fillId="0" borderId="4" xfId="0" applyFont="1" applyBorder="1" applyAlignment="1" applyProtection="1">
      <alignment horizontal="left" wrapText="1"/>
      <protection locked="0"/>
    </xf>
    <xf numFmtId="0" fontId="0" fillId="0" borderId="4" xfId="0" applyFont="1" applyBorder="1" applyAlignment="1" applyProtection="1">
      <alignment wrapText="1"/>
      <protection locked="0"/>
    </xf>
    <xf numFmtId="0" fontId="0" fillId="0" borderId="5" xfId="0" applyBorder="1" applyAlignment="1" applyProtection="1">
      <alignment wrapText="1"/>
      <protection locked="0"/>
    </xf>
    <xf numFmtId="0" fontId="0" fillId="0" borderId="4" xfId="0" applyFont="1" applyBorder="1" applyAlignment="1" applyProtection="1">
      <alignment horizontal="left" wrapText="1"/>
      <protection locked="0"/>
    </xf>
    <xf numFmtId="0" fontId="0" fillId="0" borderId="4" xfId="0" applyBorder="1" applyProtection="1">
      <protection locked="0"/>
    </xf>
    <xf numFmtId="165" fontId="0" fillId="0" borderId="4" xfId="0" applyNumberFormat="1" applyBorder="1" applyProtection="1">
      <protection locked="0"/>
    </xf>
    <xf numFmtId="0" fontId="0" fillId="0" borderId="56" xfId="0" applyBorder="1" applyAlignment="1" applyProtection="1">
      <alignment horizontal="center" vertical="center" wrapText="1"/>
      <protection locked="0"/>
    </xf>
    <xf numFmtId="0" fontId="0" fillId="0" borderId="27" xfId="0" applyBorder="1" applyAlignment="1" applyProtection="1">
      <alignment horizontal="left" vertical="center" wrapText="1"/>
      <protection hidden="1"/>
    </xf>
    <xf numFmtId="9" fontId="0" fillId="0" borderId="27" xfId="2" applyFont="1" applyBorder="1" applyAlignment="1" applyProtection="1">
      <alignment horizontal="center" vertical="center"/>
      <protection locked="0"/>
    </xf>
    <xf numFmtId="0" fontId="0" fillId="0" borderId="27" xfId="0" applyBorder="1" applyAlignment="1" applyProtection="1">
      <alignment horizontal="left" wrapText="1"/>
      <protection locked="0"/>
    </xf>
    <xf numFmtId="0" fontId="0" fillId="0" borderId="27" xfId="0" applyBorder="1" applyProtection="1">
      <protection locked="0"/>
    </xf>
    <xf numFmtId="0" fontId="0" fillId="0" borderId="27" xfId="0" applyBorder="1" applyAlignment="1" applyProtection="1">
      <alignment wrapText="1"/>
      <protection locked="0"/>
    </xf>
    <xf numFmtId="0" fontId="0" fillId="0" borderId="22" xfId="0" applyBorder="1" applyAlignment="1" applyProtection="1">
      <alignment wrapText="1"/>
      <protection locked="0"/>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locked="0"/>
    </xf>
    <xf numFmtId="165" fontId="0" fillId="0" borderId="27" xfId="0" applyNumberFormat="1" applyBorder="1" applyProtection="1">
      <protection locked="0"/>
    </xf>
    <xf numFmtId="0" fontId="8"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7" fontId="0" fillId="0" borderId="0" xfId="1" applyNumberFormat="1" applyFont="1" applyBorder="1" applyAlignment="1" applyProtection="1">
      <protection hidden="1"/>
    </xf>
    <xf numFmtId="0" fontId="0" fillId="0" borderId="0" xfId="0" applyFont="1" applyAlignment="1" applyProtection="1">
      <alignment wrapText="1"/>
      <protection hidden="1"/>
    </xf>
    <xf numFmtId="0" fontId="7" fillId="2" borderId="4"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35" fillId="3" borderId="30" xfId="0" applyFont="1" applyFill="1" applyBorder="1" applyAlignment="1" applyProtection="1">
      <alignment horizontal="center" vertical="center" wrapText="1"/>
      <protection hidden="1"/>
    </xf>
    <xf numFmtId="165" fontId="0" fillId="0" borderId="2" xfId="0" applyNumberFormat="1" applyBorder="1" applyAlignment="1" applyProtection="1">
      <alignment horizontal="center" vertical="center"/>
      <protection hidden="1"/>
    </xf>
    <xf numFmtId="0" fontId="0" fillId="0" borderId="4" xfId="0" applyBorder="1" applyAlignment="1" applyProtection="1">
      <alignment horizontal="center" vertical="center" wrapText="1"/>
      <protection hidden="1"/>
    </xf>
    <xf numFmtId="165" fontId="0" fillId="0" borderId="4" xfId="0" applyNumberFormat="1" applyBorder="1" applyAlignment="1" applyProtection="1">
      <alignment horizontal="center" vertical="center"/>
      <protection hidden="1"/>
    </xf>
    <xf numFmtId="0" fontId="0" fillId="0" borderId="27" xfId="0" applyBorder="1" applyAlignment="1" applyProtection="1">
      <alignment horizontal="center" vertical="center" wrapText="1"/>
      <protection hidden="1"/>
    </xf>
    <xf numFmtId="165" fontId="0" fillId="0" borderId="27" xfId="0" applyNumberFormat="1" applyBorder="1" applyAlignment="1" applyProtection="1">
      <alignment horizontal="center" vertical="center"/>
      <protection hidden="1"/>
    </xf>
    <xf numFmtId="0" fontId="0" fillId="0" borderId="0" xfId="0" applyAlignment="1">
      <alignment vertical="center"/>
    </xf>
    <xf numFmtId="0" fontId="0" fillId="0" borderId="0" xfId="0" applyAlignment="1">
      <alignment horizontal="center"/>
    </xf>
    <xf numFmtId="0" fontId="36" fillId="0" borderId="7" xfId="0" applyFont="1" applyBorder="1" applyAlignment="1">
      <alignment vertical="center"/>
    </xf>
    <xf numFmtId="0" fontId="36" fillId="0" borderId="57" xfId="0" applyFont="1" applyBorder="1" applyAlignment="1">
      <alignment vertical="center"/>
    </xf>
    <xf numFmtId="0" fontId="8" fillId="0" borderId="4" xfId="0" applyFont="1" applyBorder="1" applyAlignment="1">
      <alignment horizontal="center" vertical="center"/>
    </xf>
    <xf numFmtId="0" fontId="11" fillId="0" borderId="4" xfId="0" applyFont="1" applyBorder="1" applyAlignment="1">
      <alignment horizontal="center" vertical="center"/>
    </xf>
    <xf numFmtId="0" fontId="8" fillId="0" borderId="4" xfId="0" applyFont="1" applyBorder="1" applyAlignment="1">
      <alignment horizontal="center" wrapText="1"/>
    </xf>
    <xf numFmtId="0" fontId="8" fillId="0" borderId="7" xfId="0" applyFont="1" applyBorder="1" applyAlignment="1">
      <alignment vertical="center"/>
    </xf>
    <xf numFmtId="0" fontId="0" fillId="0" borderId="4" xfId="0" applyBorder="1" applyAlignment="1">
      <alignment horizontal="center" vertical="center"/>
    </xf>
    <xf numFmtId="0" fontId="0" fillId="0" borderId="4" xfId="0" applyBorder="1" applyAlignment="1">
      <alignment wrapText="1"/>
    </xf>
    <xf numFmtId="0" fontId="0" fillId="0" borderId="4" xfId="0" applyBorder="1" applyAlignment="1">
      <alignment horizontal="center"/>
    </xf>
    <xf numFmtId="0" fontId="0" fillId="0" borderId="7" xfId="0" applyFont="1" applyBorder="1" applyAlignment="1">
      <alignment vertical="center"/>
    </xf>
    <xf numFmtId="0" fontId="0" fillId="0" borderId="4" xfId="0" applyBorder="1"/>
    <xf numFmtId="0" fontId="0" fillId="0" borderId="4" xfId="0" applyBorder="1" applyAlignment="1">
      <alignment horizontal="left" vertical="top" wrapText="1"/>
    </xf>
    <xf numFmtId="0" fontId="0" fillId="0" borderId="7" xfId="0" applyFont="1" applyBorder="1" applyAlignment="1">
      <alignment vertical="center" wrapText="1"/>
    </xf>
    <xf numFmtId="0" fontId="0" fillId="0" borderId="4" xfId="0" applyBorder="1" applyAlignment="1">
      <alignment horizontal="left"/>
    </xf>
    <xf numFmtId="0" fontId="33" fillId="0" borderId="4" xfId="0" applyFont="1" applyBorder="1" applyAlignment="1">
      <alignment horizontal="center"/>
    </xf>
    <xf numFmtId="0" fontId="8" fillId="0" borderId="0" xfId="0" applyFont="1"/>
    <xf numFmtId="14" fontId="0" fillId="0" borderId="4" xfId="0" applyNumberFormat="1" applyFont="1" applyBorder="1" applyAlignment="1" applyProtection="1">
      <alignment horizontal="center" vertical="center"/>
      <protection locked="0"/>
    </xf>
    <xf numFmtId="9" fontId="0" fillId="0" borderId="2" xfId="2" applyFont="1" applyBorder="1" applyAlignment="1" applyProtection="1">
      <alignment horizontal="center" vertical="center"/>
      <protection locked="0"/>
    </xf>
    <xf numFmtId="0" fontId="0" fillId="0" borderId="4" xfId="0" applyBorder="1" applyAlignment="1" applyProtection="1">
      <alignment horizontal="left" vertical="center" wrapText="1"/>
      <protection hidden="1"/>
    </xf>
    <xf numFmtId="0" fontId="0" fillId="0" borderId="4" xfId="0" applyFont="1" applyBorder="1" applyAlignment="1" applyProtection="1">
      <alignment horizontal="center" vertical="center" wrapText="1"/>
      <protection locked="0"/>
    </xf>
    <xf numFmtId="9" fontId="0" fillId="0" borderId="4" xfId="2" applyFont="1" applyBorder="1" applyAlignment="1" applyProtection="1">
      <alignment horizontal="center" vertical="center"/>
      <protection locked="0"/>
    </xf>
    <xf numFmtId="0" fontId="0" fillId="0" borderId="27" xfId="0" applyBorder="1" applyAlignment="1" applyProtection="1">
      <alignment horizontal="left" vertical="center" wrapText="1"/>
      <protection hidden="1"/>
    </xf>
    <xf numFmtId="9" fontId="0" fillId="0" borderId="27" xfId="2" applyFont="1" applyBorder="1" applyAlignment="1" applyProtection="1">
      <alignment horizontal="center" vertical="center"/>
      <protection locked="0"/>
    </xf>
    <xf numFmtId="0" fontId="0" fillId="0" borderId="26" xfId="0" applyBorder="1" applyAlignment="1" applyProtection="1">
      <alignment horizontal="center" vertical="center" wrapText="1"/>
      <protection hidden="1"/>
    </xf>
    <xf numFmtId="0" fontId="0" fillId="0" borderId="2" xfId="0" applyBorder="1" applyAlignment="1" applyProtection="1">
      <alignment horizontal="left" vertical="center" wrapText="1"/>
      <protection hidden="1"/>
    </xf>
    <xf numFmtId="9" fontId="0" fillId="0" borderId="26" xfId="0" applyNumberFormat="1" applyBorder="1" applyAlignment="1" applyProtection="1">
      <alignment horizontal="center" vertical="center" wrapText="1"/>
      <protection hidden="1"/>
    </xf>
    <xf numFmtId="0" fontId="0"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hidden="1"/>
    </xf>
    <xf numFmtId="0" fontId="0" fillId="0" borderId="13" xfId="0" applyBorder="1" applyAlignment="1" applyProtection="1">
      <alignment horizontal="left" vertical="center" wrapText="1"/>
      <protection hidden="1"/>
    </xf>
    <xf numFmtId="9" fontId="0" fillId="0" borderId="33" xfId="0" applyNumberFormat="1" applyBorder="1" applyAlignment="1" applyProtection="1">
      <alignment horizontal="center" vertical="center" wrapText="1"/>
      <protection hidden="1"/>
    </xf>
    <xf numFmtId="9" fontId="0" fillId="0" borderId="13" xfId="2" applyFont="1" applyBorder="1" applyAlignment="1" applyProtection="1">
      <alignment horizontal="center" vertical="center"/>
      <protection locked="0"/>
    </xf>
    <xf numFmtId="0" fontId="0" fillId="18" borderId="2" xfId="0" applyFont="1" applyFill="1" applyBorder="1" applyAlignment="1" applyProtection="1">
      <alignment horizontal="left" vertical="center" wrapText="1"/>
      <protection locked="0"/>
    </xf>
    <xf numFmtId="9" fontId="0" fillId="18" borderId="2" xfId="2" applyFont="1" applyFill="1" applyBorder="1" applyAlignment="1" applyProtection="1">
      <alignment horizontal="center" vertical="center"/>
      <protection locked="0"/>
    </xf>
    <xf numFmtId="0" fontId="0" fillId="18" borderId="2" xfId="0" applyFont="1" applyFill="1" applyBorder="1" applyAlignment="1" applyProtection="1">
      <alignment horizontal="center" vertical="center"/>
      <protection locked="0"/>
    </xf>
    <xf numFmtId="0" fontId="0" fillId="18" borderId="2" xfId="0" applyFont="1" applyFill="1" applyBorder="1" applyAlignment="1" applyProtection="1">
      <alignment horizontal="center" vertical="center" wrapText="1"/>
      <protection locked="0"/>
    </xf>
    <xf numFmtId="0" fontId="0" fillId="18" borderId="4" xfId="0" applyFont="1" applyFill="1" applyBorder="1" applyAlignment="1" applyProtection="1">
      <alignment horizontal="left" vertical="center" wrapText="1"/>
      <protection locked="0"/>
    </xf>
    <xf numFmtId="9" fontId="0" fillId="18" borderId="4" xfId="2" applyFont="1" applyFill="1" applyBorder="1" applyAlignment="1" applyProtection="1">
      <alignment horizontal="center" vertical="center"/>
      <protection locked="0"/>
    </xf>
    <xf numFmtId="14" fontId="0" fillId="18" borderId="4" xfId="0" applyNumberFormat="1" applyFont="1" applyFill="1" applyBorder="1" applyAlignment="1" applyProtection="1">
      <alignment horizontal="center" vertical="center"/>
      <protection locked="0"/>
    </xf>
    <xf numFmtId="0" fontId="0" fillId="18" borderId="4" xfId="0" applyFont="1" applyFill="1" applyBorder="1" applyAlignment="1" applyProtection="1">
      <alignment horizontal="center" vertical="center"/>
      <protection locked="0"/>
    </xf>
    <xf numFmtId="165" fontId="0" fillId="18" borderId="4" xfId="0" applyNumberFormat="1" applyFill="1" applyBorder="1" applyProtection="1">
      <protection locked="0"/>
    </xf>
    <xf numFmtId="0" fontId="0" fillId="18" borderId="4" xfId="0" applyFont="1" applyFill="1" applyBorder="1" applyAlignment="1" applyProtection="1">
      <alignment horizontal="center" vertical="center" wrapText="1"/>
      <protection locked="0"/>
    </xf>
    <xf numFmtId="0" fontId="0" fillId="18" borderId="4" xfId="0" applyFont="1" applyFill="1" applyBorder="1" applyAlignment="1" applyProtection="1">
      <alignment horizontal="left" wrapText="1"/>
      <protection locked="0"/>
    </xf>
    <xf numFmtId="0" fontId="0" fillId="18" borderId="4" xfId="0" applyFill="1" applyBorder="1" applyProtection="1">
      <protection locked="0"/>
    </xf>
    <xf numFmtId="0" fontId="0" fillId="18" borderId="4" xfId="0" applyFont="1" applyFill="1" applyBorder="1" applyAlignment="1" applyProtection="1">
      <alignment wrapText="1"/>
      <protection locked="0"/>
    </xf>
    <xf numFmtId="0" fontId="0" fillId="18" borderId="27" xfId="0" applyFill="1" applyBorder="1" applyAlignment="1" applyProtection="1">
      <alignment horizontal="left" wrapText="1"/>
      <protection locked="0"/>
    </xf>
    <xf numFmtId="9" fontId="0" fillId="18" borderId="27" xfId="2" applyFont="1" applyFill="1" applyBorder="1" applyAlignment="1" applyProtection="1">
      <alignment horizontal="center" vertical="center"/>
      <protection locked="0"/>
    </xf>
    <xf numFmtId="0" fontId="0" fillId="18" borderId="27" xfId="0" applyFill="1" applyBorder="1" applyProtection="1">
      <protection locked="0"/>
    </xf>
    <xf numFmtId="0" fontId="0" fillId="18" borderId="27" xfId="0" applyFill="1" applyBorder="1" applyAlignment="1" applyProtection="1">
      <alignment wrapText="1"/>
      <protection locked="0"/>
    </xf>
    <xf numFmtId="0" fontId="6" fillId="0" borderId="2" xfId="0" applyFont="1" applyBorder="1" applyAlignment="1" applyProtection="1">
      <alignment horizontal="left" vertical="center" wrapText="1"/>
      <protection locked="0"/>
    </xf>
    <xf numFmtId="0" fontId="22" fillId="2" borderId="13" xfId="0" applyFont="1" applyFill="1" applyBorder="1" applyAlignment="1" applyProtection="1">
      <alignment horizontal="left" vertical="center" wrapText="1"/>
      <protection locked="0"/>
    </xf>
    <xf numFmtId="165" fontId="6" fillId="0" borderId="2" xfId="0" applyNumberFormat="1" applyFont="1" applyBorder="1" applyAlignment="1" applyProtection="1">
      <alignment horizontal="center" vertical="center"/>
      <protection locked="0"/>
    </xf>
    <xf numFmtId="0" fontId="6" fillId="0" borderId="4" xfId="0" applyFont="1" applyBorder="1" applyAlignment="1" applyProtection="1">
      <alignment horizontal="left" vertical="center" wrapText="1"/>
      <protection locked="0"/>
    </xf>
    <xf numFmtId="9" fontId="6" fillId="0" borderId="4" xfId="2"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165" fontId="6" fillId="0" borderId="4" xfId="0" applyNumberFormat="1" applyFont="1" applyBorder="1" applyAlignment="1" applyProtection="1">
      <alignment horizontal="center" vertical="center"/>
      <protection locked="0"/>
    </xf>
    <xf numFmtId="0" fontId="3" fillId="0" borderId="0" xfId="0" applyFont="1" applyBorder="1" applyAlignment="1">
      <alignment horizontal="center" vertical="center" wrapText="1"/>
    </xf>
    <xf numFmtId="166" fontId="0" fillId="0" borderId="4" xfId="0" applyNumberFormat="1" applyBorder="1" applyAlignment="1" applyProtection="1">
      <alignment horizontal="center" vertical="center"/>
      <protection locked="0"/>
    </xf>
    <xf numFmtId="165" fontId="6" fillId="0" borderId="13" xfId="0" applyNumberFormat="1" applyFont="1" applyBorder="1" applyAlignment="1" applyProtection="1">
      <alignment horizontal="center" vertical="center"/>
      <protection locked="0"/>
    </xf>
    <xf numFmtId="0" fontId="0" fillId="0" borderId="31" xfId="0" applyBorder="1" applyAlignment="1" applyProtection="1">
      <alignment horizontal="center" vertical="center" wrapText="1"/>
      <protection locked="0"/>
    </xf>
    <xf numFmtId="0" fontId="0" fillId="0" borderId="27" xfId="0" applyFont="1" applyBorder="1" applyAlignment="1" applyProtection="1">
      <alignment horizontal="left" wrapText="1"/>
      <protection locked="0"/>
    </xf>
    <xf numFmtId="0" fontId="0" fillId="0" borderId="27" xfId="0" applyFont="1" applyBorder="1" applyAlignment="1" applyProtection="1">
      <alignment wrapText="1"/>
      <protection locked="0"/>
    </xf>
    <xf numFmtId="9" fontId="6" fillId="0" borderId="2" xfId="2"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3" xfId="0" applyFont="1" applyBorder="1" applyAlignment="1" applyProtection="1">
      <alignment horizontal="left" wrapText="1"/>
      <protection locked="0"/>
    </xf>
    <xf numFmtId="0" fontId="0" fillId="0" borderId="13" xfId="0" applyBorder="1" applyProtection="1">
      <protection locked="0"/>
    </xf>
    <xf numFmtId="0" fontId="0" fillId="0" borderId="13" xfId="0" applyFont="1" applyBorder="1" applyAlignment="1" applyProtection="1">
      <alignment wrapText="1"/>
      <protection locked="0"/>
    </xf>
    <xf numFmtId="0" fontId="0" fillId="0" borderId="4" xfId="0" applyFont="1" applyBorder="1" applyAlignment="1">
      <alignment horizontal="left" vertical="center" wrapText="1"/>
    </xf>
    <xf numFmtId="9" fontId="0" fillId="0" borderId="4" xfId="0" applyNumberFormat="1" applyBorder="1" applyAlignment="1">
      <alignment horizontal="center" vertical="center"/>
    </xf>
    <xf numFmtId="0" fontId="0" fillId="0" borderId="25" xfId="0" applyFont="1" applyBorder="1" applyAlignment="1">
      <alignment vertical="center"/>
    </xf>
    <xf numFmtId="165" fontId="0" fillId="18" borderId="27" xfId="0" applyNumberFormat="1" applyFill="1" applyBorder="1" applyProtection="1">
      <protection locked="0"/>
    </xf>
    <xf numFmtId="0" fontId="39" fillId="0" borderId="4" xfId="0" applyFont="1" applyBorder="1" applyAlignment="1">
      <alignment wrapText="1"/>
    </xf>
    <xf numFmtId="0" fontId="7" fillId="0" borderId="4" xfId="0" applyFont="1" applyBorder="1" applyAlignment="1" applyProtection="1">
      <alignment horizontal="left" vertical="center" wrapText="1"/>
      <protection locked="0"/>
    </xf>
    <xf numFmtId="0" fontId="7" fillId="0" borderId="2"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7" fillId="0" borderId="2" xfId="0"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hidden="1"/>
    </xf>
    <xf numFmtId="0" fontId="7" fillId="0" borderId="4"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166" fontId="8" fillId="2" borderId="4" xfId="0" applyNumberFormat="1" applyFont="1" applyFill="1" applyBorder="1" applyAlignment="1">
      <alignment horizontal="center" vertical="center"/>
    </xf>
    <xf numFmtId="166" fontId="22" fillId="2" borderId="4" xfId="0" applyNumberFormat="1" applyFont="1" applyFill="1" applyBorder="1" applyAlignment="1">
      <alignment horizontal="center" vertical="center"/>
    </xf>
    <xf numFmtId="0" fontId="7" fillId="0" borderId="5" xfId="0" applyFont="1" applyBorder="1" applyAlignment="1">
      <alignment horizontal="left" vertical="center" wrapText="1"/>
    </xf>
    <xf numFmtId="0" fontId="8" fillId="2" borderId="4" xfId="0" applyFont="1" applyFill="1" applyBorder="1" applyAlignment="1">
      <alignment horizontal="center"/>
    </xf>
    <xf numFmtId="0" fontId="0" fillId="2" borderId="4" xfId="0" applyFont="1" applyFill="1" applyBorder="1" applyAlignment="1">
      <alignment horizontal="center" vertical="top" wrapText="1"/>
    </xf>
    <xf numFmtId="0" fontId="22" fillId="2" borderId="4" xfId="0" applyFont="1" applyFill="1" applyBorder="1" applyAlignment="1">
      <alignment horizontal="center" vertical="top" wrapText="1"/>
    </xf>
    <xf numFmtId="0" fontId="45" fillId="2" borderId="5" xfId="0" applyFont="1" applyFill="1" applyBorder="1" applyAlignment="1">
      <alignment horizontal="center" vertical="center"/>
    </xf>
    <xf numFmtId="0" fontId="9"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8" fillId="2" borderId="6" xfId="0" applyFont="1" applyFill="1" applyBorder="1" applyAlignment="1">
      <alignment horizontal="center" vertical="center"/>
    </xf>
    <xf numFmtId="0" fontId="41" fillId="2" borderId="7" xfId="0" applyFont="1" applyFill="1" applyBorder="1" applyAlignment="1">
      <alignment horizontal="center" vertical="center"/>
    </xf>
    <xf numFmtId="0" fontId="8" fillId="2" borderId="4" xfId="0" applyFont="1" applyFill="1" applyBorder="1" applyAlignment="1">
      <alignment horizontal="center" vertical="center" wrapText="1"/>
    </xf>
    <xf numFmtId="0" fontId="48" fillId="2" borderId="4" xfId="0" applyFont="1" applyFill="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6" fillId="2" borderId="6"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6" fillId="2" borderId="21"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21" xfId="0" applyFont="1" applyBorder="1" applyAlignment="1">
      <alignment horizontal="center" vertical="center" wrapText="1"/>
    </xf>
    <xf numFmtId="0" fontId="15" fillId="3" borderId="15" xfId="0" applyFont="1" applyFill="1" applyBorder="1" applyAlignment="1">
      <alignment horizontal="center" vertical="center" textRotation="90" wrapText="1"/>
    </xf>
    <xf numFmtId="0" fontId="16" fillId="2" borderId="1"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5" fillId="3" borderId="28" xfId="0" applyFont="1" applyFill="1" applyBorder="1" applyAlignment="1">
      <alignment horizontal="center" vertical="center" textRotation="90" wrapText="1"/>
    </xf>
    <xf numFmtId="0" fontId="15" fillId="3" borderId="29" xfId="0" applyFont="1" applyFill="1" applyBorder="1" applyAlignment="1">
      <alignment horizontal="center" vertical="center" textRotation="90" wrapText="1"/>
    </xf>
    <xf numFmtId="0" fontId="17" fillId="2"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0" borderId="4" xfId="0" applyFont="1" applyBorder="1" applyAlignment="1">
      <alignment horizontal="center" vertical="center" wrapText="1"/>
    </xf>
    <xf numFmtId="0" fontId="16" fillId="2" borderId="27" xfId="0" applyFont="1" applyFill="1" applyBorder="1" applyAlignment="1">
      <alignment horizontal="center" vertical="center" wrapText="1"/>
    </xf>
    <xf numFmtId="0" fontId="17" fillId="0" borderId="27" xfId="0" applyFont="1" applyBorder="1" applyAlignment="1">
      <alignment horizontal="center" vertical="center" wrapText="1"/>
    </xf>
    <xf numFmtId="0" fontId="15" fillId="3" borderId="25" xfId="0" applyFont="1" applyFill="1" applyBorder="1" applyAlignment="1">
      <alignment horizontal="center" vertical="center" textRotation="90" wrapText="1"/>
    </xf>
    <xf numFmtId="0" fontId="16" fillId="2"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5" fillId="3" borderId="26" xfId="0" applyFont="1" applyFill="1" applyBorder="1" applyAlignment="1">
      <alignment horizontal="center" vertical="center" textRotation="90"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6" fillId="2" borderId="4" xfId="0" applyFont="1" applyFill="1" applyBorder="1" applyAlignment="1">
      <alignment horizontal="center" vertical="center" wrapText="1"/>
    </xf>
    <xf numFmtId="0" fontId="40" fillId="2" borderId="1" xfId="0" applyFont="1" applyFill="1" applyBorder="1" applyAlignment="1">
      <alignment horizontal="left" vertical="center" wrapText="1"/>
    </xf>
    <xf numFmtId="0" fontId="22" fillId="0" borderId="3" xfId="0" applyFont="1" applyBorder="1" applyAlignment="1">
      <alignment horizontal="center" vertical="center" wrapText="1"/>
    </xf>
    <xf numFmtId="0" fontId="41" fillId="0" borderId="1" xfId="0" applyFont="1" applyBorder="1" applyAlignment="1">
      <alignment horizontal="left" vertical="center" wrapText="1"/>
    </xf>
    <xf numFmtId="0" fontId="40" fillId="2" borderId="6" xfId="0" applyFont="1" applyFill="1" applyBorder="1" applyAlignment="1">
      <alignment horizontal="left" vertical="center" wrapText="1"/>
    </xf>
    <xf numFmtId="0" fontId="22" fillId="0" borderId="5" xfId="0" applyFont="1" applyBorder="1" applyAlignment="1">
      <alignment horizontal="center" vertical="center" wrapText="1"/>
    </xf>
    <xf numFmtId="0" fontId="16" fillId="2" borderId="18"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0" xfId="0" applyFont="1" applyBorder="1" applyAlignment="1">
      <alignment horizontal="center" vertical="center" wrapText="1"/>
    </xf>
    <xf numFmtId="0" fontId="15" fillId="3" borderId="23" xfId="0" applyFont="1" applyFill="1" applyBorder="1" applyAlignment="1">
      <alignment horizontal="center" vertical="center" textRotation="90" wrapText="1"/>
    </xf>
    <xf numFmtId="0" fontId="41" fillId="0" borderId="18" xfId="0" applyFont="1" applyBorder="1" applyAlignment="1">
      <alignment horizontal="left" vertical="center" wrapText="1"/>
    </xf>
    <xf numFmtId="0" fontId="41" fillId="0" borderId="7" xfId="0" applyFont="1" applyBorder="1" applyAlignment="1">
      <alignment horizontal="center" vertical="center" wrapText="1"/>
    </xf>
    <xf numFmtId="0" fontId="41" fillId="0" borderId="5" xfId="0" applyFont="1" applyBorder="1" applyAlignment="1">
      <alignment horizontal="center" vertical="center" wrapText="1"/>
    </xf>
    <xf numFmtId="0" fontId="40" fillId="2" borderId="16" xfId="0" applyFont="1" applyFill="1" applyBorder="1" applyAlignment="1">
      <alignment horizontal="center" vertical="center" wrapText="1"/>
    </xf>
    <xf numFmtId="0" fontId="41" fillId="0" borderId="17" xfId="0" applyFont="1" applyBorder="1" applyAlignment="1">
      <alignment horizontal="left"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0" borderId="19" xfId="0" applyFont="1" applyBorder="1" applyAlignment="1">
      <alignment horizontal="center" vertical="center" wrapText="1"/>
    </xf>
    <xf numFmtId="0" fontId="13" fillId="0" borderId="4" xfId="0" applyFont="1" applyBorder="1" applyAlignment="1">
      <alignment horizontal="left" vertical="center" wrapText="1"/>
    </xf>
    <xf numFmtId="0" fontId="14" fillId="0" borderId="14" xfId="4" applyFont="1" applyBorder="1" applyAlignment="1">
      <alignment horizontal="center" vertical="center" wrapText="1"/>
    </xf>
    <xf numFmtId="0" fontId="15" fillId="3" borderId="15" xfId="0" applyFont="1" applyFill="1" applyBorder="1" applyAlignment="1">
      <alignment horizontal="center" vertical="center" wrapText="1"/>
    </xf>
    <xf numFmtId="0" fontId="2" fillId="0" borderId="4" xfId="0" applyFont="1" applyBorder="1" applyAlignment="1">
      <alignment horizontal="center" vertical="center"/>
    </xf>
    <xf numFmtId="0" fontId="3" fillId="0" borderId="13" xfId="0" applyFont="1" applyBorder="1" applyAlignment="1">
      <alignment horizontal="center" vertical="center"/>
    </xf>
    <xf numFmtId="0" fontId="4" fillId="0" borderId="4" xfId="0" applyFont="1" applyBorder="1" applyAlignment="1">
      <alignment horizontal="center" vertical="center" wrapText="1"/>
    </xf>
    <xf numFmtId="165" fontId="6" fillId="0" borderId="4" xfId="0" applyNumberFormat="1" applyFont="1" applyBorder="1" applyAlignment="1">
      <alignment horizontal="center" vertical="center" wrapText="1"/>
    </xf>
    <xf numFmtId="0" fontId="1" fillId="2" borderId="26" xfId="4" applyFill="1" applyBorder="1" applyAlignment="1" applyProtection="1">
      <alignment horizontal="center" vertical="center" wrapText="1"/>
      <protection hidden="1"/>
    </xf>
    <xf numFmtId="9" fontId="1" fillId="2" borderId="32" xfId="4" applyNumberFormat="1" applyFont="1" applyFill="1" applyBorder="1" applyAlignment="1" applyProtection="1">
      <alignment horizontal="center" vertical="center" wrapText="1"/>
      <protection hidden="1"/>
    </xf>
    <xf numFmtId="0" fontId="0" fillId="0" borderId="31" xfId="0" applyFont="1" applyBorder="1" applyAlignment="1" applyProtection="1">
      <alignment horizontal="center" vertical="center" wrapText="1"/>
      <protection locked="0"/>
    </xf>
    <xf numFmtId="0" fontId="24" fillId="19" borderId="59" xfId="0" applyFont="1" applyFill="1" applyBorder="1" applyAlignment="1" applyProtection="1">
      <alignment horizontal="center" vertical="center" wrapText="1"/>
      <protection locked="0"/>
    </xf>
    <xf numFmtId="0" fontId="24" fillId="19" borderId="60" xfId="0" applyFont="1" applyFill="1" applyBorder="1" applyAlignment="1" applyProtection="1">
      <alignment horizontal="center" vertical="center" wrapText="1"/>
      <protection locked="0"/>
    </xf>
    <xf numFmtId="0" fontId="24" fillId="19" borderId="33" xfId="0" applyFont="1" applyFill="1" applyBorder="1" applyAlignment="1" applyProtection="1">
      <alignment horizontal="center" vertical="center" wrapText="1"/>
      <protection locked="0"/>
    </xf>
    <xf numFmtId="0" fontId="1" fillId="2" borderId="26" xfId="4" applyFont="1" applyFill="1" applyBorder="1" applyAlignment="1" applyProtection="1">
      <alignment horizontal="center" vertical="center" wrapText="1"/>
      <protection locked="0"/>
    </xf>
    <xf numFmtId="0" fontId="1" fillId="2" borderId="26" xfId="4" applyFont="1" applyFill="1" applyBorder="1" applyAlignment="1" applyProtection="1">
      <alignment horizontal="center" vertical="center" wrapText="1"/>
      <protection hidden="1"/>
    </xf>
    <xf numFmtId="0" fontId="2" fillId="0" borderId="25" xfId="4" applyFont="1" applyBorder="1" applyAlignment="1" applyProtection="1">
      <alignment horizontal="center" vertical="center" wrapText="1"/>
      <protection locked="0"/>
    </xf>
    <xf numFmtId="0" fontId="2" fillId="0" borderId="26" xfId="4" applyFont="1" applyBorder="1" applyAlignment="1" applyProtection="1">
      <alignment horizontal="center" vertical="center" wrapText="1"/>
      <protection locked="0"/>
    </xf>
    <xf numFmtId="9" fontId="1" fillId="21" borderId="26" xfId="4"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locked="0"/>
    </xf>
    <xf numFmtId="0" fontId="23" fillId="2" borderId="26" xfId="4" applyFont="1" applyFill="1" applyBorder="1" applyAlignment="1" applyProtection="1">
      <alignment horizontal="center" vertical="center" wrapText="1"/>
      <protection locked="0"/>
    </xf>
    <xf numFmtId="0" fontId="1" fillId="2" borderId="59" xfId="4" applyFont="1" applyFill="1" applyBorder="1" applyAlignment="1" applyProtection="1">
      <alignment horizontal="center" vertical="center" wrapText="1"/>
      <protection locked="0"/>
    </xf>
    <xf numFmtId="0" fontId="1" fillId="2" borderId="60" xfId="4" applyFont="1" applyFill="1" applyBorder="1" applyAlignment="1" applyProtection="1">
      <alignment horizontal="center" vertical="center" wrapText="1"/>
      <protection locked="0"/>
    </xf>
    <xf numFmtId="0" fontId="1" fillId="2" borderId="33" xfId="4" applyFont="1" applyFill="1" applyBorder="1" applyAlignment="1" applyProtection="1">
      <alignment horizontal="center" vertical="center" wrapText="1"/>
      <protection locked="0"/>
    </xf>
    <xf numFmtId="0" fontId="1" fillId="20" borderId="26" xfId="4" applyFont="1" applyFill="1" applyBorder="1" applyAlignment="1" applyProtection="1">
      <alignment horizontal="center" vertical="center" wrapText="1"/>
      <protection hidden="1"/>
    </xf>
    <xf numFmtId="9" fontId="1" fillId="21" borderId="32" xfId="4" applyNumberFormat="1" applyFont="1" applyFill="1" applyBorder="1" applyAlignment="1" applyProtection="1">
      <alignment horizontal="center" vertical="center" wrapText="1"/>
      <protection hidden="1"/>
    </xf>
    <xf numFmtId="0" fontId="1" fillId="16" borderId="26" xfId="4" applyFont="1" applyFill="1" applyBorder="1" applyAlignment="1" applyProtection="1">
      <alignment horizontal="center" vertical="center" wrapText="1"/>
      <protection hidden="1"/>
    </xf>
    <xf numFmtId="0" fontId="22" fillId="2" borderId="26" xfId="4" applyFont="1" applyFill="1" applyBorder="1" applyAlignment="1" applyProtection="1">
      <alignment horizontal="center" vertical="center" wrapText="1"/>
      <protection locked="0"/>
    </xf>
    <xf numFmtId="0" fontId="21" fillId="5" borderId="26" xfId="4" applyFont="1" applyFill="1" applyBorder="1" applyAlignment="1">
      <alignment horizontal="center" vertical="center" wrapText="1"/>
    </xf>
    <xf numFmtId="0" fontId="21" fillId="6" borderId="26" xfId="4" applyFont="1" applyFill="1" applyBorder="1" applyAlignment="1">
      <alignment horizontal="center" vertical="center" wrapText="1"/>
    </xf>
    <xf numFmtId="0" fontId="21" fillId="6" borderId="31" xfId="4" applyFont="1" applyFill="1" applyBorder="1" applyAlignment="1">
      <alignment horizontal="center" vertical="center" wrapText="1"/>
    </xf>
    <xf numFmtId="0" fontId="21" fillId="4" borderId="25" xfId="4" applyFont="1" applyFill="1" applyBorder="1" applyAlignment="1">
      <alignment horizontal="center" vertical="center" wrapText="1"/>
    </xf>
    <xf numFmtId="0" fontId="21" fillId="4" borderId="26" xfId="4" applyFont="1" applyFill="1" applyBorder="1" applyAlignment="1">
      <alignment horizontal="center" vertical="center" wrapText="1"/>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6" fillId="0" borderId="30" xfId="0" applyFont="1" applyBorder="1" applyAlignment="1">
      <alignment horizontal="center" vertical="center" wrapText="1"/>
    </xf>
    <xf numFmtId="165" fontId="6" fillId="0" borderId="30" xfId="0" applyNumberFormat="1" applyFont="1" applyBorder="1" applyAlignment="1">
      <alignment horizontal="center" vertical="center" wrapText="1"/>
    </xf>
    <xf numFmtId="0" fontId="0" fillId="0" borderId="25" xfId="0" applyFont="1" applyBorder="1" applyAlignment="1" applyProtection="1">
      <alignment horizontal="center" vertical="center"/>
      <protection locked="0"/>
    </xf>
    <xf numFmtId="0" fontId="27" fillId="0" borderId="2" xfId="0" applyFont="1" applyBorder="1" applyAlignment="1" applyProtection="1">
      <alignment horizontal="center" vertical="center" wrapText="1"/>
      <protection hidden="1"/>
    </xf>
    <xf numFmtId="0" fontId="0" fillId="0" borderId="39"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hidden="1"/>
    </xf>
    <xf numFmtId="49" fontId="7" fillId="0" borderId="2" xfId="0" applyNumberFormat="1" applyFont="1" applyBorder="1" applyAlignment="1" applyProtection="1">
      <alignment horizontal="center" vertical="center" wrapText="1"/>
      <protection hidden="1"/>
    </xf>
    <xf numFmtId="0" fontId="2" fillId="0" borderId="37" xfId="0" applyFont="1" applyBorder="1" applyAlignment="1">
      <alignment horizontal="center" vertical="center"/>
    </xf>
    <xf numFmtId="0" fontId="3" fillId="0" borderId="38" xfId="0" applyFont="1" applyBorder="1" applyAlignment="1">
      <alignment horizontal="center" vertical="center"/>
    </xf>
    <xf numFmtId="9" fontId="34" fillId="13" borderId="50" xfId="0" applyNumberFormat="1" applyFont="1" applyFill="1" applyBorder="1" applyAlignment="1" applyProtection="1">
      <alignment horizontal="center" vertical="center"/>
      <protection hidden="1"/>
    </xf>
    <xf numFmtId="0" fontId="8" fillId="2" borderId="0" xfId="0" applyFont="1" applyFill="1" applyBorder="1" applyAlignment="1">
      <alignment horizontal="center"/>
    </xf>
    <xf numFmtId="9" fontId="34" fillId="11" borderId="50" xfId="0" applyNumberFormat="1" applyFont="1" applyFill="1" applyBorder="1" applyAlignment="1" applyProtection="1">
      <alignment horizontal="center" vertical="center"/>
      <protection hidden="1"/>
    </xf>
    <xf numFmtId="9" fontId="34" fillId="12" borderId="50" xfId="0" applyNumberFormat="1" applyFont="1" applyFill="1" applyBorder="1" applyAlignment="1" applyProtection="1">
      <alignment horizontal="center" vertical="center"/>
      <protection hidden="1"/>
    </xf>
    <xf numFmtId="9" fontId="34" fillId="12" borderId="52" xfId="0" applyNumberFormat="1" applyFont="1" applyFill="1" applyBorder="1" applyAlignment="1" applyProtection="1">
      <alignment horizontal="center" vertical="center"/>
      <protection hidden="1"/>
    </xf>
    <xf numFmtId="9" fontId="34" fillId="10" borderId="51" xfId="0" applyNumberFormat="1" applyFont="1" applyFill="1" applyBorder="1" applyAlignment="1" applyProtection="1">
      <alignment horizontal="center" vertical="center"/>
      <protection hidden="1"/>
    </xf>
    <xf numFmtId="9" fontId="34" fillId="11" borderId="51" xfId="0" applyNumberFormat="1" applyFont="1" applyFill="1" applyBorder="1" applyAlignment="1" applyProtection="1">
      <alignment horizontal="center" vertical="center"/>
      <protection hidden="1"/>
    </xf>
    <xf numFmtId="9" fontId="34" fillId="12" borderId="51" xfId="0" applyNumberFormat="1" applyFont="1" applyFill="1" applyBorder="1" applyAlignment="1" applyProtection="1">
      <alignment horizontal="center" vertical="center"/>
      <protection hidden="1"/>
    </xf>
    <xf numFmtId="9" fontId="34" fillId="13" borderId="49" xfId="0" applyNumberFormat="1" applyFont="1" applyFill="1" applyBorder="1" applyAlignment="1" applyProtection="1">
      <alignment horizontal="center" vertical="center"/>
      <protection hidden="1"/>
    </xf>
    <xf numFmtId="0" fontId="32" fillId="2" borderId="8" xfId="0" applyFont="1" applyFill="1" applyBorder="1" applyAlignment="1">
      <alignment horizontal="center" vertical="center" textRotation="90"/>
    </xf>
    <xf numFmtId="9" fontId="34" fillId="10" borderId="48" xfId="0" applyNumberFormat="1" applyFont="1" applyFill="1" applyBorder="1" applyAlignment="1" applyProtection="1">
      <alignment horizontal="center" vertical="center"/>
      <protection hidden="1"/>
    </xf>
    <xf numFmtId="9" fontId="34" fillId="10" borderId="50" xfId="0" applyNumberFormat="1" applyFont="1" applyFill="1" applyBorder="1" applyAlignment="1" applyProtection="1">
      <alignment horizontal="center" vertical="center"/>
      <protection hidden="1"/>
    </xf>
    <xf numFmtId="0" fontId="8" fillId="2" borderId="0" xfId="0" applyFont="1" applyFill="1" applyBorder="1" applyAlignment="1">
      <alignment horizontal="center" vertical="center"/>
    </xf>
    <xf numFmtId="0" fontId="30" fillId="2" borderId="44" xfId="0" applyFont="1" applyFill="1" applyBorder="1" applyAlignment="1">
      <alignment horizontal="center"/>
    </xf>
    <xf numFmtId="0" fontId="31" fillId="2" borderId="44" xfId="0" applyFont="1" applyFill="1" applyBorder="1" applyAlignment="1">
      <alignment horizontal="center" vertical="center"/>
    </xf>
    <xf numFmtId="0" fontId="30" fillId="2" borderId="0" xfId="0" applyFont="1" applyFill="1" applyBorder="1" applyAlignment="1">
      <alignment horizontal="center" vertical="center"/>
    </xf>
    <xf numFmtId="0" fontId="3" fillId="0" borderId="4" xfId="0" applyFont="1" applyBorder="1" applyAlignment="1">
      <alignment horizontal="center" vertical="center" wrapText="1"/>
    </xf>
    <xf numFmtId="0" fontId="29" fillId="0" borderId="4" xfId="0" applyFont="1" applyBorder="1" applyAlignment="1">
      <alignment horizontal="center" vertical="center" wrapText="1"/>
    </xf>
    <xf numFmtId="0" fontId="0" fillId="0" borderId="26" xfId="0" applyBorder="1" applyAlignment="1" applyProtection="1">
      <alignment horizontal="center" vertical="center" wrapText="1"/>
      <protection locked="0"/>
    </xf>
    <xf numFmtId="9" fontId="0" fillId="0" borderId="2" xfId="2" applyFont="1" applyBorder="1" applyAlignment="1" applyProtection="1">
      <alignment horizontal="center" vertical="center"/>
      <protection locked="0"/>
    </xf>
    <xf numFmtId="0" fontId="0" fillId="0" borderId="4" xfId="0" applyBorder="1" applyAlignment="1" applyProtection="1">
      <alignment horizontal="left" vertical="center" wrapText="1"/>
      <protection hidden="1"/>
    </xf>
    <xf numFmtId="0" fontId="0" fillId="0" borderId="4" xfId="0" applyFont="1" applyBorder="1" applyAlignment="1" applyProtection="1">
      <alignment horizontal="center" vertical="center" wrapText="1"/>
      <protection locked="0"/>
    </xf>
    <xf numFmtId="9" fontId="0" fillId="0" borderId="4" xfId="2" applyFont="1" applyBorder="1" applyAlignment="1" applyProtection="1">
      <alignment horizontal="center" vertical="center"/>
      <protection locked="0"/>
    </xf>
    <xf numFmtId="0" fontId="0" fillId="0" borderId="27" xfId="0" applyBorder="1" applyAlignment="1" applyProtection="1">
      <alignment horizontal="left" vertical="center" wrapText="1"/>
      <protection hidden="1"/>
    </xf>
    <xf numFmtId="0" fontId="0" fillId="0" borderId="27" xfId="0" applyBorder="1" applyAlignment="1" applyProtection="1">
      <alignment horizontal="center" vertical="center" wrapText="1"/>
      <protection locked="0"/>
    </xf>
    <xf numFmtId="9" fontId="0" fillId="0" borderId="27" xfId="2" applyFont="1" applyBorder="1" applyAlignment="1" applyProtection="1">
      <alignment horizontal="center" vertical="center"/>
      <protection locked="0"/>
    </xf>
    <xf numFmtId="0" fontId="0" fillId="0" borderId="25" xfId="0" applyFont="1" applyBorder="1" applyAlignment="1">
      <alignment horizontal="center" vertical="center"/>
    </xf>
    <xf numFmtId="0" fontId="0" fillId="0" borderId="26" xfId="0" applyBorder="1" applyAlignment="1" applyProtection="1">
      <alignment horizontal="center" vertical="center" wrapText="1"/>
      <protection hidden="1"/>
    </xf>
    <xf numFmtId="0" fontId="0" fillId="0" borderId="2" xfId="0" applyBorder="1" applyAlignment="1" applyProtection="1">
      <alignment horizontal="left" vertical="center" wrapText="1"/>
      <protection hidden="1"/>
    </xf>
    <xf numFmtId="9" fontId="0" fillId="0" borderId="26" xfId="0" applyNumberFormat="1" applyBorder="1" applyAlignment="1" applyProtection="1">
      <alignment horizontal="center" vertical="center" wrapText="1"/>
      <protection hidden="1"/>
    </xf>
    <xf numFmtId="0" fontId="0" fillId="0" borderId="2" xfId="0" applyFont="1" applyBorder="1" applyAlignment="1" applyProtection="1">
      <alignment horizontal="center" vertical="center" wrapText="1"/>
      <protection locked="0"/>
    </xf>
    <xf numFmtId="0" fontId="0" fillId="0" borderId="26" xfId="0" applyBorder="1" applyAlignment="1" applyProtection="1">
      <alignment horizontal="center" vertical="center"/>
      <protection locked="0"/>
    </xf>
    <xf numFmtId="0" fontId="8" fillId="0" borderId="26" xfId="0" applyFont="1" applyBorder="1" applyAlignment="1" applyProtection="1">
      <alignment horizontal="center" vertical="center" wrapText="1"/>
      <protection hidden="1"/>
    </xf>
    <xf numFmtId="0" fontId="6" fillId="0" borderId="2" xfId="0" applyFont="1" applyBorder="1" applyAlignment="1">
      <alignment horizontal="center" vertical="center" wrapText="1"/>
    </xf>
    <xf numFmtId="9" fontId="6" fillId="0" borderId="2" xfId="0" applyNumberFormat="1" applyFont="1" applyBorder="1" applyAlignment="1">
      <alignment horizontal="center" vertical="center"/>
    </xf>
    <xf numFmtId="9" fontId="6" fillId="0" borderId="4" xfId="0" applyNumberFormat="1"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14" fontId="6" fillId="0" borderId="4"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9" fontId="0" fillId="23" borderId="2" xfId="0" applyNumberFormat="1" applyFill="1" applyBorder="1" applyAlignment="1" applyProtection="1">
      <alignment horizontal="center" vertical="center" wrapText="1"/>
      <protection hidden="1"/>
    </xf>
    <xf numFmtId="9" fontId="0" fillId="23" borderId="4" xfId="0" applyNumberFormat="1" applyFill="1" applyBorder="1" applyAlignment="1" applyProtection="1">
      <alignment horizontal="center" vertical="center" wrapText="1"/>
      <protection hidden="1"/>
    </xf>
    <xf numFmtId="0" fontId="22" fillId="0" borderId="2"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61" xfId="0" applyBorder="1" applyAlignment="1" applyProtection="1">
      <alignment horizontal="center" vertical="center"/>
      <protection locked="0"/>
    </xf>
    <xf numFmtId="0" fontId="0" fillId="0" borderId="39" xfId="0" applyFont="1" applyBorder="1" applyAlignment="1">
      <alignment horizontal="center" vertical="center"/>
    </xf>
    <xf numFmtId="0" fontId="0" fillId="0" borderId="63" xfId="0" applyFont="1" applyBorder="1" applyAlignment="1">
      <alignment horizontal="center" vertical="center"/>
    </xf>
    <xf numFmtId="0" fontId="0" fillId="0" borderId="55" xfId="0" applyFont="1" applyBorder="1" applyAlignment="1">
      <alignment horizontal="center" vertical="center"/>
    </xf>
    <xf numFmtId="0" fontId="0" fillId="17" borderId="4" xfId="0" applyFill="1" applyBorder="1" applyAlignment="1" applyProtection="1">
      <alignment horizontal="left" vertical="center" wrapText="1"/>
      <protection hidden="1"/>
    </xf>
    <xf numFmtId="0" fontId="0" fillId="18" borderId="4" xfId="0" applyFont="1" applyFill="1" applyBorder="1" applyAlignment="1" applyProtection="1">
      <alignment horizontal="center" vertical="center" wrapText="1"/>
      <protection locked="0"/>
    </xf>
    <xf numFmtId="0" fontId="0" fillId="17" borderId="27" xfId="0" applyFill="1" applyBorder="1" applyAlignment="1" applyProtection="1">
      <alignment horizontal="left" vertical="center" wrapText="1"/>
      <protection hidden="1"/>
    </xf>
    <xf numFmtId="0" fontId="0" fillId="18" borderId="27" xfId="0" applyFill="1" applyBorder="1" applyAlignment="1" applyProtection="1">
      <alignment horizontal="center" vertical="center" wrapText="1"/>
      <protection locked="0"/>
    </xf>
    <xf numFmtId="0" fontId="0" fillId="18" borderId="2" xfId="0" applyFill="1" applyBorder="1" applyAlignment="1" applyProtection="1">
      <alignment horizontal="left" vertical="center" wrapText="1"/>
      <protection hidden="1"/>
    </xf>
    <xf numFmtId="9" fontId="0" fillId="23" borderId="26" xfId="0" applyNumberFormat="1" applyFill="1" applyBorder="1" applyAlignment="1" applyProtection="1">
      <alignment horizontal="center" vertical="center" wrapText="1"/>
      <protection hidden="1"/>
    </xf>
    <xf numFmtId="0" fontId="0" fillId="18" borderId="2" xfId="0" applyFont="1" applyFill="1" applyBorder="1" applyAlignment="1" applyProtection="1">
      <alignment horizontal="center" vertical="center" wrapText="1"/>
      <protection locked="0"/>
    </xf>
    <xf numFmtId="0" fontId="0" fillId="18" borderId="31" xfId="0" applyFill="1" applyBorder="1" applyAlignment="1" applyProtection="1">
      <alignment horizontal="center" vertical="center" wrapText="1"/>
      <protection locked="0"/>
    </xf>
    <xf numFmtId="0" fontId="0" fillId="18" borderId="61" xfId="0" applyFill="1" applyBorder="1" applyAlignment="1" applyProtection="1">
      <alignment horizontal="center" vertical="center"/>
      <protection locked="0"/>
    </xf>
    <xf numFmtId="0" fontId="8" fillId="18" borderId="26" xfId="0" applyFont="1" applyFill="1" applyBorder="1" applyAlignment="1" applyProtection="1">
      <alignment horizontal="center" vertical="center" wrapText="1"/>
      <protection hidden="1"/>
    </xf>
    <xf numFmtId="0" fontId="0" fillId="0" borderId="27" xfId="0" applyFont="1" applyBorder="1" applyAlignment="1" applyProtection="1">
      <alignment horizontal="center" vertical="center" wrapText="1"/>
      <protection locked="0"/>
    </xf>
    <xf numFmtId="0" fontId="0" fillId="0" borderId="33" xfId="0" applyBorder="1" applyAlignment="1" applyProtection="1">
      <alignment horizontal="center" vertical="center" wrapText="1"/>
      <protection hidden="1"/>
    </xf>
    <xf numFmtId="0" fontId="0" fillId="0" borderId="13" xfId="0" applyBorder="1" applyAlignment="1" applyProtection="1">
      <alignment horizontal="left" vertical="center" wrapText="1"/>
      <protection hidden="1"/>
    </xf>
    <xf numFmtId="9" fontId="0" fillId="23" borderId="33" xfId="0" applyNumberFormat="1" applyFill="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locked="0"/>
    </xf>
    <xf numFmtId="0" fontId="0" fillId="0" borderId="62" xfId="0"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0" fontId="0" fillId="0" borderId="33" xfId="0" applyBorder="1" applyAlignment="1" applyProtection="1">
      <alignment horizontal="center" vertical="center" wrapText="1"/>
      <protection locked="0"/>
    </xf>
    <xf numFmtId="9" fontId="0" fillId="0" borderId="13" xfId="2" applyFont="1" applyBorder="1" applyAlignment="1" applyProtection="1">
      <alignment horizontal="center" vertical="center"/>
      <protection locked="0"/>
    </xf>
    <xf numFmtId="9" fontId="0" fillId="22" borderId="26" xfId="0" applyNumberFormat="1" applyFill="1" applyBorder="1" applyAlignment="1" applyProtection="1">
      <alignment horizontal="center" vertical="center" wrapText="1"/>
      <protection hidden="1"/>
    </xf>
    <xf numFmtId="0" fontId="3" fillId="0" borderId="4" xfId="0" applyFont="1" applyBorder="1" applyAlignment="1">
      <alignment horizontal="center" vertical="center"/>
    </xf>
    <xf numFmtId="0" fontId="29" fillId="0" borderId="4" xfId="0" applyFont="1" applyBorder="1" applyAlignment="1">
      <alignment horizontal="left" vertical="center" wrapText="1"/>
    </xf>
    <xf numFmtId="0" fontId="35" fillId="3" borderId="1" xfId="0" applyFont="1" applyFill="1" applyBorder="1" applyAlignment="1">
      <alignment horizontal="center" vertical="center"/>
    </xf>
    <xf numFmtId="0" fontId="35" fillId="3" borderId="3" xfId="0" applyFont="1" applyFill="1" applyBorder="1" applyAlignment="1">
      <alignment horizontal="center" vertical="center"/>
    </xf>
    <xf numFmtId="0" fontId="35" fillId="3" borderId="54" xfId="0" applyFont="1" applyFill="1" applyBorder="1" applyAlignment="1">
      <alignment horizontal="center" vertical="center" wrapText="1"/>
    </xf>
    <xf numFmtId="0" fontId="35" fillId="3" borderId="30"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4" xfId="0" applyFont="1" applyFill="1" applyBorder="1" applyAlignment="1">
      <alignment horizontal="center" wrapText="1"/>
    </xf>
    <xf numFmtId="0" fontId="35" fillId="3" borderId="5" xfId="0" applyFont="1" applyFill="1" applyBorder="1" applyAlignment="1">
      <alignment horizontal="center" vertical="center" wrapText="1"/>
    </xf>
    <xf numFmtId="0" fontId="0" fillId="0" borderId="26" xfId="0" applyBorder="1" applyAlignment="1" applyProtection="1">
      <alignment horizontal="center" vertical="center"/>
      <protection hidden="1"/>
    </xf>
    <xf numFmtId="0" fontId="0" fillId="0" borderId="31" xfId="0" applyBorder="1" applyAlignment="1">
      <alignment horizontal="center" vertical="center" wrapText="1"/>
    </xf>
    <xf numFmtId="0" fontId="0" fillId="0" borderId="25" xfId="0" applyBorder="1" applyAlignment="1" applyProtection="1">
      <alignment horizontal="center" vertical="center"/>
      <protection hidden="1"/>
    </xf>
    <xf numFmtId="9" fontId="0" fillId="0" borderId="26" xfId="0" applyNumberFormat="1" applyBorder="1" applyAlignment="1" applyProtection="1">
      <alignment horizontal="center" vertical="center"/>
      <protection hidden="1"/>
    </xf>
    <xf numFmtId="0" fontId="0" fillId="0" borderId="26" xfId="2" applyNumberFormat="1" applyFont="1" applyBorder="1" applyAlignment="1" applyProtection="1">
      <alignment horizontal="center" vertical="center" wrapText="1"/>
      <protection hidden="1"/>
    </xf>
    <xf numFmtId="0" fontId="0" fillId="24" borderId="26" xfId="0" applyFill="1" applyBorder="1" applyAlignment="1" applyProtection="1">
      <alignment horizontal="center" vertical="center" wrapText="1"/>
      <protection hidden="1"/>
    </xf>
    <xf numFmtId="9" fontId="0" fillId="23" borderId="26" xfId="0" applyNumberFormat="1" applyFill="1" applyBorder="1" applyAlignment="1" applyProtection="1">
      <alignment horizontal="center" vertical="center"/>
      <protection hidden="1"/>
    </xf>
    <xf numFmtId="0" fontId="0" fillId="17" borderId="26" xfId="0" applyFill="1" applyBorder="1" applyAlignment="1" applyProtection="1">
      <alignment horizontal="center" vertical="center" wrapText="1"/>
      <protection hidden="1"/>
    </xf>
    <xf numFmtId="0" fontId="3" fillId="0" borderId="7" xfId="0" applyFont="1" applyBorder="1" applyAlignment="1">
      <alignment horizontal="center" vertical="center"/>
    </xf>
    <xf numFmtId="0" fontId="5" fillId="0" borderId="4" xfId="0" applyFont="1" applyBorder="1" applyAlignment="1">
      <alignment horizontal="center" vertical="center" wrapText="1"/>
    </xf>
    <xf numFmtId="9" fontId="0" fillId="22" borderId="26" xfId="0" applyNumberFormat="1" applyFill="1" applyBorder="1" applyAlignment="1" applyProtection="1">
      <alignment horizontal="center" vertical="center"/>
      <protection hidden="1"/>
    </xf>
    <xf numFmtId="0" fontId="41" fillId="2" borderId="4"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38" xfId="0" applyFont="1" applyFill="1" applyBorder="1" applyAlignment="1">
      <alignment horizontal="center" vertical="center"/>
    </xf>
    <xf numFmtId="0" fontId="41" fillId="2" borderId="24" xfId="0" applyFont="1" applyFill="1" applyBorder="1" applyAlignment="1">
      <alignment horizontal="center" vertical="center"/>
    </xf>
    <xf numFmtId="0" fontId="41" fillId="2" borderId="65" xfId="0" applyFont="1" applyFill="1" applyBorder="1" applyAlignment="1">
      <alignment horizontal="center" vertical="center"/>
    </xf>
    <xf numFmtId="0" fontId="41" fillId="2" borderId="37" xfId="0" applyFont="1" applyFill="1" applyBorder="1" applyAlignment="1">
      <alignment horizontal="center" vertical="center"/>
    </xf>
    <xf numFmtId="0" fontId="41" fillId="2" borderId="3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68" xfId="0" applyFont="1" applyFill="1" applyBorder="1" applyAlignment="1">
      <alignment horizontal="center" vertical="center"/>
    </xf>
    <xf numFmtId="0" fontId="36" fillId="0" borderId="38" xfId="0" applyFont="1" applyBorder="1" applyAlignment="1">
      <alignment horizontal="center" vertical="center"/>
    </xf>
    <xf numFmtId="0" fontId="0" fillId="14" borderId="58" xfId="0" applyFont="1" applyFill="1" applyBorder="1" applyAlignment="1">
      <alignment horizontal="left" vertical="top" wrapText="1"/>
    </xf>
    <xf numFmtId="0" fontId="36" fillId="15" borderId="15" xfId="0" applyFont="1" applyFill="1" applyBorder="1" applyAlignment="1">
      <alignment horizontal="center" vertical="center" wrapText="1"/>
    </xf>
    <xf numFmtId="0" fontId="8" fillId="0" borderId="4" xfId="0" applyFont="1" applyBorder="1" applyAlignment="1">
      <alignment horizontal="center"/>
    </xf>
  </cellXfs>
  <cellStyles count="6">
    <cellStyle name="Millares" xfId="1" builtinId="3"/>
    <cellStyle name="Millares 2" xfId="3"/>
    <cellStyle name="Normal" xfId="0" builtinId="0"/>
    <cellStyle name="Normal 2" xfId="4"/>
    <cellStyle name="Porcentaje" xfId="2" builtinId="5"/>
    <cellStyle name="Porcentual 2" xfId="5"/>
  </cellStyles>
  <dxfs count="30">
    <dxf>
      <font>
        <color rgb="FFFFFFFF"/>
      </font>
      <fill>
        <patternFill>
          <bgColor rgb="FFFFEB9C"/>
        </patternFill>
      </fill>
    </dxf>
    <dxf>
      <font>
        <color rgb="FFFFFFFF"/>
      </font>
      <fill>
        <patternFill>
          <bgColor rgb="FFFFEB9C"/>
        </patternFill>
      </fill>
    </dxf>
    <dxf>
      <font>
        <color rgb="FFFFFFFF"/>
      </font>
      <fill>
        <patternFill>
          <bgColor rgb="FFFFEB9C"/>
        </patternFill>
      </fill>
    </dxf>
    <dxf>
      <font>
        <color rgb="FFFFFFFF"/>
      </font>
      <fill>
        <patternFill>
          <bgColor rgb="FFFFEB9C"/>
        </patternFill>
      </fill>
    </dxf>
    <dxf>
      <font>
        <color rgb="FFFFFFFF"/>
      </font>
      <fill>
        <patternFill>
          <bgColor rgb="FFFFEB9C"/>
        </patternFill>
      </fill>
    </dxf>
    <dxf>
      <font>
        <color rgb="FFFFFFFF"/>
      </font>
      <fill>
        <patternFill>
          <bgColor rgb="FFFFEB9C"/>
        </patternFill>
      </fill>
    </dxf>
    <dxf>
      <font>
        <color rgb="FFFFFFFF"/>
      </font>
      <fill>
        <patternFill>
          <bgColor rgb="FFFFEB9C"/>
        </patternFill>
      </fill>
    </dxf>
    <dxf>
      <font>
        <color rgb="FFFFFFFF"/>
      </font>
      <fill>
        <patternFill>
          <bgColor rgb="FFFFEB9C"/>
        </patternFill>
      </fill>
    </dxf>
    <dxf>
      <font>
        <color rgb="FFFFFFFF"/>
      </font>
      <fill>
        <patternFill>
          <bgColor rgb="FFFFEB9C"/>
        </patternFill>
      </fill>
    </dxf>
    <dxf>
      <font>
        <color rgb="FFFFFFFF"/>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BFBFBF"/>
      <rgbColor rgb="FF808080"/>
      <rgbColor rgb="FF6197D9"/>
      <rgbColor rgb="FFC9211E"/>
      <rgbColor rgb="FFFBE5D6"/>
      <rgbColor rgb="FFDBEEF4"/>
      <rgbColor rgb="FF660066"/>
      <rgbColor rgb="FFFF3B3B"/>
      <rgbColor rgb="FF0066CC"/>
      <rgbColor rgb="FFC6D9F1"/>
      <rgbColor rgb="FF000080"/>
      <rgbColor rgb="FFFF00FF"/>
      <rgbColor rgb="FFFFFF00"/>
      <rgbColor rgb="FF00FFFF"/>
      <rgbColor rgb="FF800080"/>
      <rgbColor rgb="FF800000"/>
      <rgbColor rgb="FF008080"/>
      <rgbColor rgb="FF0000FF"/>
      <rgbColor rgb="FF00CCFF"/>
      <rgbColor rgb="FFE6E0EC"/>
      <rgbColor rgb="FFC6EFCE"/>
      <rgbColor rgb="FFFFEB9C"/>
      <rgbColor rgb="FFD9D9D9"/>
      <rgbColor rgb="FFFFC7CE"/>
      <rgbColor rgb="FFDDD9C3"/>
      <rgbColor rgb="FFFCD5B5"/>
      <rgbColor rgb="FF3366FF"/>
      <rgbColor rgb="FF33CCCC"/>
      <rgbColor rgb="FF9CD45E"/>
      <rgbColor rgb="FFFFD13F"/>
      <rgbColor rgb="FFFF9900"/>
      <rgbColor rgb="FFED7D31"/>
      <rgbColor rgb="FF666699"/>
      <rgbColor rgb="FFC4BD97"/>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t>
        <a:bodyPr/>
        <a:lstStyle/>
        <a:p>
          <a:endParaRPr lang="es-ES"/>
        </a:p>
      </dgm:t>
    </dgm:pt>
    <dgm:pt modelId="{B3342460-F253-4A2C-A29B-3DC29F5FE467}" type="pres">
      <dgm:prSet presAssocID="{2CB018DE-54DB-4D27-B8D2-ABB4344840D7}" presName="Name5" presStyleLbl="vennNode1" presStyleIdx="0" presStyleCnt="6">
        <dgm:presLayoutVars>
          <dgm:bulletEnabled val="1"/>
        </dgm:presLayoutVars>
      </dgm:prSet>
      <dgm:spPr/>
      <dgm:t>
        <a:bodyPr/>
        <a:lstStyle/>
        <a:p>
          <a:endParaRPr lang="es-ES"/>
        </a:p>
      </dgm:t>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t>
        <a:bodyPr/>
        <a:lstStyle/>
        <a:p>
          <a:endParaRPr lang="es-ES"/>
        </a:p>
      </dgm:t>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t>
        <a:bodyPr/>
        <a:lstStyle/>
        <a:p>
          <a:endParaRPr lang="es-ES"/>
        </a:p>
      </dgm:t>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t>
        <a:bodyPr/>
        <a:lstStyle/>
        <a:p>
          <a:endParaRPr lang="es-ES"/>
        </a:p>
      </dgm:t>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t>
        <a:bodyPr/>
        <a:lstStyle/>
        <a:p>
          <a:endParaRPr lang="es-ES"/>
        </a:p>
      </dgm:t>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t>
        <a:bodyPr/>
        <a:lstStyle/>
        <a:p>
          <a:endParaRPr lang="es-ES"/>
        </a:p>
      </dgm:t>
    </dgm:pt>
  </dgm:ptLst>
  <dgm:cxnLst>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CDE8541D-3F85-4F85-BBB2-5DF2D46C9497}" type="presOf" srcId="{F5A6420D-603A-4DBC-81AE-1265EB2CC5A0}" destId="{1D27E079-06D5-4731-8779-831A2E6B728C}" srcOrd="0" destOrd="0" presId="urn:microsoft.com/office/officeart/2005/8/layout/venn3"/>
    <dgm:cxn modelId="{64486982-50EC-4776-AFB0-1AE7496F1043}" srcId="{BE02121F-FB70-4629-A946-739A69054CF5}" destId="{F662F26E-8411-405E-B967-B00AF3551F65}" srcOrd="5" destOrd="0" parTransId="{BC221607-FD87-42D0-A38B-67CBA477F765}" sibTransId="{81DF8EF0-36D5-415D-AC2F-CB82824453AD}"/>
    <dgm:cxn modelId="{C3CCD2BC-96FD-4179-9A6E-C2E35B6F2377}" type="presOf" srcId="{D31B6811-D07B-48D0-BEA3-F27AC56129AD}" destId="{F9FF677F-8ED7-43AE-858C-4E009FAB78A2}" srcOrd="0" destOrd="0" presId="urn:microsoft.com/office/officeart/2005/8/layout/venn3"/>
    <dgm:cxn modelId="{25F85530-B644-4E19-861C-7B391ACA894E}" type="presOf" srcId="{2CB018DE-54DB-4D27-B8D2-ABB4344840D7}" destId="{B3342460-F253-4A2C-A29B-3DC29F5FE467}" srcOrd="0" destOrd="0" presId="urn:microsoft.com/office/officeart/2005/8/layout/venn3"/>
    <dgm:cxn modelId="{73488231-B742-4159-8FC2-D8BC2DB1373A}" type="presOf" srcId="{BE02121F-FB70-4629-A946-739A69054CF5}" destId="{3299D503-B96F-4CE4-948C-E9D610261BE8}" srcOrd="0" destOrd="0" presId="urn:microsoft.com/office/officeart/2005/8/layout/venn3"/>
    <dgm:cxn modelId="{39A986EE-861E-4602-A073-5A1C2B78F0F1}" type="presOf" srcId="{F662F26E-8411-405E-B967-B00AF3551F65}" destId="{8E23C061-D8F1-4FEF-ABF1-38659CBBA1C9}" srcOrd="0" destOrd="0" presId="urn:microsoft.com/office/officeart/2005/8/layout/venn3"/>
    <dgm:cxn modelId="{546A2986-B824-4091-986B-BA324C46D357}" type="presOf" srcId="{538F1A57-8BDB-4C56-8AC0-90879C375F48}" destId="{9D27A1CB-E83B-415B-9B61-545C1E0BD9B7}"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89223FDE-A043-4BAC-A040-B006B0A07E69}" srcId="{BE02121F-FB70-4629-A946-739A69054CF5}" destId="{E750F11B-9BBE-451B-9AC2-68ADC50D1CEB}" srcOrd="4" destOrd="0" parTransId="{026D7281-993D-4C70-B1B4-95651F2D6EC9}" sibTransId="{D71E2E25-1EC1-488A-A5E2-262139C2DB35}"/>
    <dgm:cxn modelId="{12912210-3DE7-49E8-A6D9-D62967E53ED9}" type="presOf" srcId="{E750F11B-9BBE-451B-9AC2-68ADC50D1CEB}" destId="{F6C7A601-8A8D-4D2E-A780-0401F857D757}"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BFFB2924-5A7F-46E5-8491-7B800615FA57}" type="presParOf" srcId="{3299D503-B96F-4CE4-948C-E9D610261BE8}" destId="{B3342460-F253-4A2C-A29B-3DC29F5FE467}" srcOrd="0" destOrd="0" presId="urn:microsoft.com/office/officeart/2005/8/layout/venn3"/>
    <dgm:cxn modelId="{E43FA50F-A444-4F73-AAA2-EAB20F19A08F}" type="presParOf" srcId="{3299D503-B96F-4CE4-948C-E9D610261BE8}" destId="{92E1C8B0-EC0A-4B30-8516-881C71C244C7}" srcOrd="1" destOrd="0" presId="urn:microsoft.com/office/officeart/2005/8/layout/venn3"/>
    <dgm:cxn modelId="{86F87242-FEA7-417D-8BAC-BCCD7D16F365}" type="presParOf" srcId="{3299D503-B96F-4CE4-948C-E9D610261BE8}" destId="{F9FF677F-8ED7-43AE-858C-4E009FAB78A2}" srcOrd="2" destOrd="0" presId="urn:microsoft.com/office/officeart/2005/8/layout/venn3"/>
    <dgm:cxn modelId="{D96D20DC-04F9-4958-90DD-CF72125233CC}" type="presParOf" srcId="{3299D503-B96F-4CE4-948C-E9D610261BE8}" destId="{3FD95839-2B3A-4D88-BFDD-29B0ABEE9B3F}" srcOrd="3" destOrd="0" presId="urn:microsoft.com/office/officeart/2005/8/layout/venn3"/>
    <dgm:cxn modelId="{68074F3C-82E7-4DA2-89E4-754146DC01C9}" type="presParOf" srcId="{3299D503-B96F-4CE4-948C-E9D610261BE8}" destId="{1D27E079-06D5-4731-8779-831A2E6B728C}" srcOrd="4" destOrd="0" presId="urn:microsoft.com/office/officeart/2005/8/layout/venn3"/>
    <dgm:cxn modelId="{60BB66E4-9439-451F-BC38-F72B98CEB2BB}" type="presParOf" srcId="{3299D503-B96F-4CE4-948C-E9D610261BE8}" destId="{21C3D410-BB5E-4957-A3ED-55B9F29C7905}" srcOrd="5" destOrd="0" presId="urn:microsoft.com/office/officeart/2005/8/layout/venn3"/>
    <dgm:cxn modelId="{46469BEA-88E3-4BCF-92C3-E9CCE06E9443}" type="presParOf" srcId="{3299D503-B96F-4CE4-948C-E9D610261BE8}" destId="{9D27A1CB-E83B-415B-9B61-545C1E0BD9B7}" srcOrd="6" destOrd="0" presId="urn:microsoft.com/office/officeart/2005/8/layout/venn3"/>
    <dgm:cxn modelId="{73BBECBA-93AC-4A5F-B709-8CA01CF679D9}" type="presParOf" srcId="{3299D503-B96F-4CE4-948C-E9D610261BE8}" destId="{5696CAD4-C121-47B1-A687-2BB0E3F81033}" srcOrd="7" destOrd="0" presId="urn:microsoft.com/office/officeart/2005/8/layout/venn3"/>
    <dgm:cxn modelId="{6607A008-D045-4CC7-AE2A-195FC9C49721}" type="presParOf" srcId="{3299D503-B96F-4CE4-948C-E9D610261BE8}" destId="{F6C7A601-8A8D-4D2E-A780-0401F857D757}" srcOrd="8" destOrd="0" presId="urn:microsoft.com/office/officeart/2005/8/layout/venn3"/>
    <dgm:cxn modelId="{ED7669C3-C324-4CC4-9332-75C2479C684D}" type="presParOf" srcId="{3299D503-B96F-4CE4-948C-E9D610261BE8}" destId="{1B6A8616-25B8-4BFF-896A-63BC081A73E7}" srcOrd="9" destOrd="0" presId="urn:microsoft.com/office/officeart/2005/8/layout/venn3"/>
    <dgm:cxn modelId="{5C86C9B3-A67E-482F-893F-3354C4CCC36C}"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39" y="580320"/>
          <a:ext cx="1718394" cy="1718394"/>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69" tIns="24130" rIns="94569" bIns="24130" numCol="1" spcCol="1270" anchor="ctr" anchorCtr="0">
          <a:noAutofit/>
        </a:bodyPr>
        <a:lstStyle/>
        <a:p>
          <a:pPr lvl="0" algn="ctr" defTabSz="844550">
            <a:lnSpc>
              <a:spcPct val="90000"/>
            </a:lnSpc>
            <a:spcBef>
              <a:spcPct val="0"/>
            </a:spcBef>
            <a:spcAft>
              <a:spcPct val="35000"/>
            </a:spcAft>
          </a:pPr>
          <a:r>
            <a:rPr lang="es-CO" sz="1900" kern="1200"/>
            <a:t>1. Establecer el contexto</a:t>
          </a:r>
        </a:p>
      </dsp:txBody>
      <dsp:txXfrm>
        <a:off x="254192" y="831973"/>
        <a:ext cx="1215088" cy="1215088"/>
      </dsp:txXfrm>
    </dsp:sp>
    <dsp:sp modelId="{F9FF677F-8ED7-43AE-858C-4E009FAB78A2}">
      <dsp:nvSpPr>
        <dsp:cNvPr id="0" name=""/>
        <dsp:cNvSpPr/>
      </dsp:nvSpPr>
      <dsp:spPr>
        <a:xfrm>
          <a:off x="1377254" y="580320"/>
          <a:ext cx="1718394" cy="1718394"/>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69" tIns="24130" rIns="94569" bIns="24130" numCol="1" spcCol="1270" anchor="ctr" anchorCtr="0">
          <a:noAutofit/>
        </a:bodyPr>
        <a:lstStyle/>
        <a:p>
          <a:pPr lvl="0" algn="ctr" defTabSz="844550">
            <a:lnSpc>
              <a:spcPct val="90000"/>
            </a:lnSpc>
            <a:spcBef>
              <a:spcPct val="0"/>
            </a:spcBef>
            <a:spcAft>
              <a:spcPct val="35000"/>
            </a:spcAft>
          </a:pPr>
          <a:r>
            <a:rPr lang="es-CO" sz="1900" kern="1200"/>
            <a:t>2. Identificar el riesgo</a:t>
          </a:r>
        </a:p>
      </dsp:txBody>
      <dsp:txXfrm>
        <a:off x="1628907" y="831973"/>
        <a:ext cx="1215088" cy="1215088"/>
      </dsp:txXfrm>
    </dsp:sp>
    <dsp:sp modelId="{1D27E079-06D5-4731-8779-831A2E6B728C}">
      <dsp:nvSpPr>
        <dsp:cNvPr id="0" name=""/>
        <dsp:cNvSpPr/>
      </dsp:nvSpPr>
      <dsp:spPr>
        <a:xfrm>
          <a:off x="2751969" y="580320"/>
          <a:ext cx="1718394" cy="1718394"/>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69" tIns="19050" rIns="94569" bIns="19050" numCol="1" spcCol="1270" anchor="ctr" anchorCtr="0">
          <a:noAutofit/>
        </a:bodyPr>
        <a:lstStyle/>
        <a:p>
          <a:pPr lvl="0" algn="ctr" defTabSz="666750">
            <a:lnSpc>
              <a:spcPct val="90000"/>
            </a:lnSpc>
            <a:spcBef>
              <a:spcPct val="0"/>
            </a:spcBef>
            <a:spcAft>
              <a:spcPct val="35000"/>
            </a:spcAft>
          </a:pPr>
          <a:r>
            <a:rPr lang="es-CO" sz="1500" kern="1200"/>
            <a:t>2.1 Analizar la probabilidade impacto</a:t>
          </a:r>
        </a:p>
      </dsp:txBody>
      <dsp:txXfrm>
        <a:off x="3003622" y="831973"/>
        <a:ext cx="1215088" cy="1215088"/>
      </dsp:txXfrm>
    </dsp:sp>
    <dsp:sp modelId="{9D27A1CB-E83B-415B-9B61-545C1E0BD9B7}">
      <dsp:nvSpPr>
        <dsp:cNvPr id="0" name=""/>
        <dsp:cNvSpPr/>
      </dsp:nvSpPr>
      <dsp:spPr>
        <a:xfrm>
          <a:off x="4126684" y="580320"/>
          <a:ext cx="1718394" cy="1718394"/>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69" tIns="24130" rIns="94569" bIns="24130" numCol="1" spcCol="1270" anchor="ctr" anchorCtr="0">
          <a:noAutofit/>
        </a:bodyPr>
        <a:lstStyle/>
        <a:p>
          <a:pPr lvl="0" algn="ctr" defTabSz="844550">
            <a:lnSpc>
              <a:spcPct val="90000"/>
            </a:lnSpc>
            <a:spcBef>
              <a:spcPct val="0"/>
            </a:spcBef>
            <a:spcAft>
              <a:spcPct val="35000"/>
            </a:spcAft>
          </a:pPr>
          <a:r>
            <a:rPr lang="es-CO" sz="1900" kern="1200"/>
            <a:t>3. Valorar Controles</a:t>
          </a:r>
        </a:p>
      </dsp:txBody>
      <dsp:txXfrm>
        <a:off x="4378337" y="831973"/>
        <a:ext cx="1215088" cy="1215088"/>
      </dsp:txXfrm>
    </dsp:sp>
    <dsp:sp modelId="{F6C7A601-8A8D-4D2E-A780-0401F857D757}">
      <dsp:nvSpPr>
        <dsp:cNvPr id="0" name=""/>
        <dsp:cNvSpPr/>
      </dsp:nvSpPr>
      <dsp:spPr>
        <a:xfrm>
          <a:off x="5501400" y="580320"/>
          <a:ext cx="1718394" cy="1718394"/>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69" tIns="24130" rIns="94569" bIns="24130" numCol="1" spcCol="1270" anchor="ctr" anchorCtr="0">
          <a:noAutofit/>
        </a:bodyPr>
        <a:lstStyle/>
        <a:p>
          <a:pPr lvl="0" algn="ctr" defTabSz="844550">
            <a:lnSpc>
              <a:spcPct val="90000"/>
            </a:lnSpc>
            <a:spcBef>
              <a:spcPct val="0"/>
            </a:spcBef>
            <a:spcAft>
              <a:spcPct val="35000"/>
            </a:spcAft>
          </a:pPr>
          <a:r>
            <a:rPr lang="es-CO" sz="1900" kern="1200"/>
            <a:t>4. Definir plan de manejo</a:t>
          </a:r>
        </a:p>
      </dsp:txBody>
      <dsp:txXfrm>
        <a:off x="5753053" y="831973"/>
        <a:ext cx="1215088" cy="1215088"/>
      </dsp:txXfrm>
    </dsp:sp>
    <dsp:sp modelId="{8E23C061-D8F1-4FEF-ABF1-38659CBBA1C9}">
      <dsp:nvSpPr>
        <dsp:cNvPr id="0" name=""/>
        <dsp:cNvSpPr/>
      </dsp:nvSpPr>
      <dsp:spPr>
        <a:xfrm>
          <a:off x="6876115" y="565396"/>
          <a:ext cx="2019628" cy="1748242"/>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69" tIns="22860" rIns="94569" bIns="22860" numCol="1" spcCol="1270" anchor="ctr" anchorCtr="0">
          <a:noAutofit/>
        </a:bodyPr>
        <a:lstStyle/>
        <a:p>
          <a:pPr lvl="0" algn="ctr" defTabSz="800100">
            <a:lnSpc>
              <a:spcPct val="90000"/>
            </a:lnSpc>
            <a:spcBef>
              <a:spcPct val="0"/>
            </a:spcBef>
            <a:spcAft>
              <a:spcPct val="35000"/>
            </a:spcAft>
          </a:pPr>
          <a:r>
            <a:rPr lang="es-CO" sz="1800" kern="1200"/>
            <a:t>5. Realizar monitoreo y seguimiento</a:t>
          </a:r>
        </a:p>
      </dsp:txBody>
      <dsp:txXfrm>
        <a:off x="7171883" y="821420"/>
        <a:ext cx="1428092" cy="1236194"/>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hyperlink" Target="#'Ident. riesgos corrupci&#243;n'!A1"/><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343080</xdr:colOff>
      <xdr:row>0</xdr:row>
      <xdr:rowOff>142920</xdr:rowOff>
    </xdr:from>
    <xdr:to>
      <xdr:col>1</xdr:col>
      <xdr:colOff>637200</xdr:colOff>
      <xdr:row>6</xdr:row>
      <xdr:rowOff>140040</xdr:rowOff>
    </xdr:to>
    <xdr:pic>
      <xdr:nvPicPr>
        <xdr:cNvPr id="2" name="Imagen 4"/>
        <xdr:cNvPicPr/>
      </xdr:nvPicPr>
      <xdr:blipFill>
        <a:blip xmlns:r="http://schemas.openxmlformats.org/officeDocument/2006/relationships" r:embed="rId1"/>
        <a:stretch/>
      </xdr:blipFill>
      <xdr:spPr>
        <a:xfrm>
          <a:off x="343080" y="142920"/>
          <a:ext cx="1271880" cy="1140120"/>
        </a:xfrm>
        <a:prstGeom prst="rect">
          <a:avLst/>
        </a:prstGeom>
        <a:ln>
          <a:noFill/>
        </a:ln>
      </xdr:spPr>
    </xdr:pic>
    <xdr:clientData/>
  </xdr:twoCellAnchor>
  <xdr:twoCellAnchor>
    <xdr:from>
      <xdr:col>2</xdr:col>
      <xdr:colOff>628920</xdr:colOff>
      <xdr:row>21</xdr:row>
      <xdr:rowOff>57600</xdr:rowOff>
    </xdr:from>
    <xdr:to>
      <xdr:col>4</xdr:col>
      <xdr:colOff>522720</xdr:colOff>
      <xdr:row>23</xdr:row>
      <xdr:rowOff>180000</xdr:rowOff>
    </xdr:to>
    <xdr:sp macro="" textlink="">
      <xdr:nvSpPr>
        <xdr:cNvPr id="3" name="CustomShape 1">
          <a:hlinkClick xmlns:r="http://schemas.openxmlformats.org/officeDocument/2006/relationships" r:id="rId2"/>
        </xdr:cNvPr>
        <xdr:cNvSpPr/>
      </xdr:nvSpPr>
      <xdr:spPr>
        <a:xfrm>
          <a:off x="2643120" y="4229280"/>
          <a:ext cx="1596600" cy="503640"/>
        </a:xfrm>
        <a:prstGeom prst="roundRect">
          <a:avLst>
            <a:gd name="adj" fmla="val 16667"/>
          </a:avLst>
        </a:prstGeom>
        <a:gradFill rotWithShape="0">
          <a:gsLst>
            <a:gs pos="0">
              <a:srgbClr val="BFECFF"/>
            </a:gs>
            <a:gs pos="100000">
              <a:srgbClr val="E6F7FF"/>
            </a:gs>
          </a:gsLst>
          <a:lin ang="16200000"/>
        </a:gradFill>
        <a:ln>
          <a:solidFill>
            <a:srgbClr val="46AAC4"/>
          </a:solidFill>
        </a:ln>
        <a:effectLst>
          <a:outerShdw blurRad="40000" dist="20160" dir="5400000" rotWithShape="0">
            <a:srgbClr val="000000">
              <a:alpha val="38000"/>
            </a:srgbClr>
          </a:outerShdw>
        </a:effectLst>
      </xdr:spPr>
      <xdr:style>
        <a:lnRef idx="1">
          <a:schemeClr val="accent5"/>
        </a:lnRef>
        <a:fillRef idx="2">
          <a:schemeClr val="accent5"/>
        </a:fillRef>
        <a:effectRef idx="1">
          <a:schemeClr val="accent5"/>
        </a:effectRef>
        <a:fontRef idx="minor"/>
      </xdr:style>
      <xdr:txBody>
        <a:bodyPr lIns="90000" tIns="45000" rIns="90000" bIns="45000" anchor="ctr">
          <a:noAutofit/>
        </a:bodyPr>
        <a:lstStyle/>
        <a:p>
          <a:pPr algn="ctr">
            <a:lnSpc>
              <a:spcPct val="100000"/>
            </a:lnSpc>
          </a:pPr>
          <a:r>
            <a:rPr lang="es-CO" sz="1100" b="1" strike="noStrike" spc="-1">
              <a:solidFill>
                <a:srgbClr val="000000"/>
              </a:solidFill>
              <a:latin typeface="Calibri"/>
            </a:rPr>
            <a:t>Valoración de Riesgos de Corrupción</a:t>
          </a:r>
          <a:endParaRPr lang="es-CO" sz="1100" b="0" strike="noStrike" spc="-1">
            <a:latin typeface="Times New Roman"/>
          </a:endParaRPr>
        </a:p>
      </xdr:txBody>
    </xdr:sp>
    <xdr:clientData/>
  </xdr:twoCellAnchor>
  <xdr:twoCellAnchor>
    <xdr:from>
      <xdr:col>1</xdr:col>
      <xdr:colOff>190501</xdr:colOff>
      <xdr:row>9</xdr:row>
      <xdr:rowOff>0</xdr:rowOff>
    </xdr:from>
    <xdr:to>
      <xdr:col>12</xdr:col>
      <xdr:colOff>325784</xdr:colOff>
      <xdr:row>23</xdr:row>
      <xdr:rowOff>188223</xdr:rowOff>
    </xdr:to>
    <xdr:graphicFrame macro="">
      <xdr:nvGraphicFramePr>
        <xdr:cNvPr id="4" name="Diagrama 3">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286560</xdr:colOff>
      <xdr:row>0</xdr:row>
      <xdr:rowOff>114480</xdr:rowOff>
    </xdr:from>
    <xdr:to>
      <xdr:col>0</xdr:col>
      <xdr:colOff>1133280</xdr:colOff>
      <xdr:row>7</xdr:row>
      <xdr:rowOff>65520</xdr:rowOff>
    </xdr:to>
    <xdr:pic>
      <xdr:nvPicPr>
        <xdr:cNvPr id="2" name="Imagen 2"/>
        <xdr:cNvPicPr/>
      </xdr:nvPicPr>
      <xdr:blipFill>
        <a:blip xmlns:r="http://schemas.openxmlformats.org/officeDocument/2006/relationships" r:embed="rId1"/>
        <a:stretch/>
      </xdr:blipFill>
      <xdr:spPr>
        <a:xfrm>
          <a:off x="286560" y="114480"/>
          <a:ext cx="846720" cy="817560"/>
        </a:xfrm>
        <a:prstGeom prst="rect">
          <a:avLst/>
        </a:prstGeom>
        <a:ln>
          <a:noFill/>
        </a:ln>
      </xdr:spPr>
    </xdr:pic>
    <xdr:clientData/>
  </xdr:twoCellAnchor>
  <xdr:twoCellAnchor>
    <xdr:from>
      <xdr:col>21</xdr:col>
      <xdr:colOff>558360</xdr:colOff>
      <xdr:row>1</xdr:row>
      <xdr:rowOff>67320</xdr:rowOff>
    </xdr:from>
    <xdr:to>
      <xdr:col>22</xdr:col>
      <xdr:colOff>548640</xdr:colOff>
      <xdr:row>7</xdr:row>
      <xdr:rowOff>40320</xdr:rowOff>
    </xdr:to>
    <xdr:sp macro="" textlink="">
      <xdr:nvSpPr>
        <xdr:cNvPr id="3" name="CustomShape 1">
          <a:hlinkClick xmlns:r="http://schemas.openxmlformats.org/officeDocument/2006/relationships" r:id="rId2"/>
        </xdr:cNvPr>
        <xdr:cNvSpPr/>
      </xdr:nvSpPr>
      <xdr:spPr>
        <a:xfrm>
          <a:off x="17732520" y="219600"/>
          <a:ext cx="1289880" cy="687240"/>
        </a:xfrm>
        <a:prstGeom prst="leftArrow">
          <a:avLst>
            <a:gd name="adj1" fmla="val 50000"/>
            <a:gd name="adj2" fmla="val 50000"/>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s-CO" sz="1100" b="0" strike="noStrike" spc="-1">
              <a:solidFill>
                <a:srgbClr val="FFFFFF"/>
              </a:solidFill>
              <a:latin typeface="Calibri"/>
            </a:rPr>
            <a:t>        PORTADA</a:t>
          </a:r>
          <a:endParaRPr lang="es-CO" sz="1100" b="0" strike="noStrike" spc="-1">
            <a:latin typeface="Times New Roman"/>
          </a:endParaRPr>
        </a:p>
      </xdr:txBody>
    </xdr:sp>
    <xdr:clientData/>
  </xdr:twoCellAnchor>
  <xdr:twoCellAnchor>
    <xdr:from>
      <xdr:col>0</xdr:col>
      <xdr:colOff>0</xdr:colOff>
      <xdr:row>0</xdr:row>
      <xdr:rowOff>0</xdr:rowOff>
    </xdr:from>
    <xdr:to>
      <xdr:col>11</xdr:col>
      <xdr:colOff>323850</xdr:colOff>
      <xdr:row>18</xdr:row>
      <xdr:rowOff>2162175</xdr:rowOff>
    </xdr:to>
    <xdr:sp macro="" textlink="">
      <xdr:nvSpPr>
        <xdr:cNvPr id="2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11</xdr:col>
      <xdr:colOff>323850</xdr:colOff>
      <xdr:row>18</xdr:row>
      <xdr:rowOff>2162175</xdr:rowOff>
    </xdr:to>
    <xdr:sp macro="" textlink="">
      <xdr:nvSpPr>
        <xdr:cNvPr id="4"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323850</xdr:colOff>
      <xdr:row>18</xdr:row>
      <xdr:rowOff>2162175</xdr:rowOff>
    </xdr:to>
    <xdr:sp macro="" textlink="">
      <xdr:nvSpPr>
        <xdr:cNvPr id="5"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323850</xdr:colOff>
      <xdr:row>18</xdr:row>
      <xdr:rowOff>2162175</xdr:rowOff>
    </xdr:to>
    <xdr:sp macro="" textlink="">
      <xdr:nvSpPr>
        <xdr:cNvPr id="6"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323850</xdr:colOff>
      <xdr:row>18</xdr:row>
      <xdr:rowOff>2162175</xdr:rowOff>
    </xdr:to>
    <xdr:sp macro="" textlink="">
      <xdr:nvSpPr>
        <xdr:cNvPr id="7"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323850</xdr:colOff>
      <xdr:row>18</xdr:row>
      <xdr:rowOff>2162175</xdr:rowOff>
    </xdr:to>
    <xdr:sp macro="" textlink="">
      <xdr:nvSpPr>
        <xdr:cNvPr id="8"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323850</xdr:colOff>
      <xdr:row>18</xdr:row>
      <xdr:rowOff>2162175</xdr:rowOff>
    </xdr:to>
    <xdr:sp macro="" textlink="">
      <xdr:nvSpPr>
        <xdr:cNvPr id="9"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323850</xdr:colOff>
      <xdr:row>18</xdr:row>
      <xdr:rowOff>2162175</xdr:rowOff>
    </xdr:to>
    <xdr:sp macro="" textlink="">
      <xdr:nvSpPr>
        <xdr:cNvPr id="10" name="AutoShape 2"/>
        <xdr:cNvSpPr>
          <a:spLocks noChangeArrowheads="1"/>
        </xdr:cNvSpPr>
      </xdr:nvSpPr>
      <xdr:spPr bwMode="auto">
        <a:xfrm>
          <a:off x="0" y="0"/>
          <a:ext cx="9953625" cy="6305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323850</xdr:colOff>
      <xdr:row>18</xdr:row>
      <xdr:rowOff>2162175</xdr:rowOff>
    </xdr:to>
    <xdr:sp macro="" textlink="">
      <xdr:nvSpPr>
        <xdr:cNvPr id="11" name="AutoShape 2"/>
        <xdr:cNvSpPr>
          <a:spLocks noChangeArrowheads="1"/>
        </xdr:cNvSpPr>
      </xdr:nvSpPr>
      <xdr:spPr bwMode="auto">
        <a:xfrm>
          <a:off x="0" y="0"/>
          <a:ext cx="9953625" cy="6305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323850</xdr:colOff>
      <xdr:row>18</xdr:row>
      <xdr:rowOff>2162175</xdr:rowOff>
    </xdr:to>
    <xdr:sp macro="" textlink="">
      <xdr:nvSpPr>
        <xdr:cNvPr id="12" name="AutoShape 2"/>
        <xdr:cNvSpPr>
          <a:spLocks noChangeArrowheads="1"/>
        </xdr:cNvSpPr>
      </xdr:nvSpPr>
      <xdr:spPr bwMode="auto">
        <a:xfrm>
          <a:off x="0" y="0"/>
          <a:ext cx="9953625" cy="63055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432720</xdr:colOff>
      <xdr:row>0</xdr:row>
      <xdr:rowOff>99720</xdr:rowOff>
    </xdr:from>
    <xdr:to>
      <xdr:col>2</xdr:col>
      <xdr:colOff>997200</xdr:colOff>
      <xdr:row>5</xdr:row>
      <xdr:rowOff>124560</xdr:rowOff>
    </xdr:to>
    <xdr:pic>
      <xdr:nvPicPr>
        <xdr:cNvPr id="4" name="Imagen 2"/>
        <xdr:cNvPicPr/>
      </xdr:nvPicPr>
      <xdr:blipFill>
        <a:blip xmlns:r="http://schemas.openxmlformats.org/officeDocument/2006/relationships" r:embed="rId1"/>
        <a:stretch/>
      </xdr:blipFill>
      <xdr:spPr>
        <a:xfrm>
          <a:off x="1924200" y="99720"/>
          <a:ext cx="564480" cy="977040"/>
        </a:xfrm>
        <a:prstGeom prst="rect">
          <a:avLst/>
        </a:prstGeom>
        <a:ln>
          <a:noFill/>
        </a:ln>
      </xdr:spPr>
    </xdr:pic>
    <xdr:clientData/>
  </xdr:twoCellAnchor>
  <xdr:twoCellAnchor>
    <xdr:from>
      <xdr:col>15</xdr:col>
      <xdr:colOff>465480</xdr:colOff>
      <xdr:row>1</xdr:row>
      <xdr:rowOff>0</xdr:rowOff>
    </xdr:from>
    <xdr:to>
      <xdr:col>16</xdr:col>
      <xdr:colOff>564120</xdr:colOff>
      <xdr:row>4</xdr:row>
      <xdr:rowOff>55080</xdr:rowOff>
    </xdr:to>
    <xdr:sp macro="" textlink="">
      <xdr:nvSpPr>
        <xdr:cNvPr id="5" name="CustomShape 1">
          <a:hlinkClick xmlns:r="http://schemas.openxmlformats.org/officeDocument/2006/relationships" r:id="rId2"/>
        </xdr:cNvPr>
        <xdr:cNvSpPr/>
      </xdr:nvSpPr>
      <xdr:spPr>
        <a:xfrm>
          <a:off x="19189080" y="190440"/>
          <a:ext cx="1207080" cy="626400"/>
        </a:xfrm>
        <a:prstGeom prst="leftArrow">
          <a:avLst>
            <a:gd name="adj1" fmla="val 50000"/>
            <a:gd name="adj2" fmla="val 50000"/>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s-CO" sz="1100" b="0" strike="noStrike" spc="-1">
              <a:solidFill>
                <a:srgbClr val="FFFFFF"/>
              </a:solidFill>
              <a:latin typeface="Calibri"/>
            </a:rPr>
            <a:t>        PORTADA</a:t>
          </a:r>
          <a:endParaRPr lang="es-CO" sz="1100" b="0" strike="noStrike" spc="-1">
            <a:latin typeface="Times New Roman"/>
          </a:endParaRPr>
        </a:p>
      </xdr:txBody>
    </xdr:sp>
    <xdr:clientData/>
  </xdr:twoCellAnchor>
  <xdr:twoCellAnchor>
    <xdr:from>
      <xdr:col>0</xdr:col>
      <xdr:colOff>0</xdr:colOff>
      <xdr:row>0</xdr:row>
      <xdr:rowOff>0</xdr:rowOff>
    </xdr:from>
    <xdr:to>
      <xdr:col>7</xdr:col>
      <xdr:colOff>361950</xdr:colOff>
      <xdr:row>31</xdr:row>
      <xdr:rowOff>38100</xdr:rowOff>
    </xdr:to>
    <xdr:sp macro="" textlink="">
      <xdr:nvSpPr>
        <xdr:cNvPr id="308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361950</xdr:colOff>
      <xdr:row>31</xdr:row>
      <xdr:rowOff>38100</xdr:rowOff>
    </xdr:to>
    <xdr:sp macro="" textlink="">
      <xdr:nvSpPr>
        <xdr:cNvPr id="308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361950</xdr:colOff>
      <xdr:row>31</xdr:row>
      <xdr:rowOff>38100</xdr:rowOff>
    </xdr:to>
    <xdr:sp macro="" textlink="">
      <xdr:nvSpPr>
        <xdr:cNvPr id="308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361950</xdr:colOff>
      <xdr:row>31</xdr:row>
      <xdr:rowOff>38100</xdr:rowOff>
    </xdr:to>
    <xdr:sp macro="" textlink="">
      <xdr:nvSpPr>
        <xdr:cNvPr id="308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361950</xdr:colOff>
      <xdr:row>31</xdr:row>
      <xdr:rowOff>38100</xdr:rowOff>
    </xdr:to>
    <xdr:sp macro="" textlink="">
      <xdr:nvSpPr>
        <xdr:cNvPr id="307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361950</xdr:colOff>
      <xdr:row>31</xdr:row>
      <xdr:rowOff>38100</xdr:rowOff>
    </xdr:to>
    <xdr:sp macro="" textlink="">
      <xdr:nvSpPr>
        <xdr:cNvPr id="307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361950</xdr:colOff>
      <xdr:row>31</xdr:row>
      <xdr:rowOff>38100</xdr:rowOff>
    </xdr:to>
    <xdr:sp macro="" textlink="">
      <xdr:nvSpPr>
        <xdr:cNvPr id="30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 name="AutoShape 14"/>
        <xdr:cNvSpPr>
          <a:spLocks noChangeArrowheads="1"/>
        </xdr:cNvSpPr>
      </xdr:nvSpPr>
      <xdr:spPr bwMode="auto">
        <a:xfrm>
          <a:off x="0" y="0"/>
          <a:ext cx="9525000" cy="7820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 name="AutoShape 12"/>
        <xdr:cNvSpPr>
          <a:spLocks noChangeArrowheads="1"/>
        </xdr:cNvSpPr>
      </xdr:nvSpPr>
      <xdr:spPr bwMode="auto">
        <a:xfrm>
          <a:off x="0" y="0"/>
          <a:ext cx="9525000" cy="7820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6" name="AutoShape 10"/>
        <xdr:cNvSpPr>
          <a:spLocks noChangeArrowheads="1"/>
        </xdr:cNvSpPr>
      </xdr:nvSpPr>
      <xdr:spPr bwMode="auto">
        <a:xfrm>
          <a:off x="0" y="0"/>
          <a:ext cx="9525000" cy="7820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7" name="AutoShape 8"/>
        <xdr:cNvSpPr>
          <a:spLocks noChangeArrowheads="1"/>
        </xdr:cNvSpPr>
      </xdr:nvSpPr>
      <xdr:spPr bwMode="auto">
        <a:xfrm>
          <a:off x="0" y="0"/>
          <a:ext cx="9525000" cy="7820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8" name="AutoShape 6"/>
        <xdr:cNvSpPr>
          <a:spLocks noChangeArrowheads="1"/>
        </xdr:cNvSpPr>
      </xdr:nvSpPr>
      <xdr:spPr bwMode="auto">
        <a:xfrm>
          <a:off x="0" y="0"/>
          <a:ext cx="9525000" cy="7820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9" name="AutoShape 4"/>
        <xdr:cNvSpPr>
          <a:spLocks noChangeArrowheads="1"/>
        </xdr:cNvSpPr>
      </xdr:nvSpPr>
      <xdr:spPr bwMode="auto">
        <a:xfrm>
          <a:off x="0" y="0"/>
          <a:ext cx="9525000" cy="7820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0" name="AutoShape 2"/>
        <xdr:cNvSpPr>
          <a:spLocks noChangeArrowheads="1"/>
        </xdr:cNvSpPr>
      </xdr:nvSpPr>
      <xdr:spPr bwMode="auto">
        <a:xfrm>
          <a:off x="0" y="0"/>
          <a:ext cx="9525000" cy="7820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1" name="AutoShape 14"/>
        <xdr:cNvSpPr>
          <a:spLocks noChangeArrowheads="1"/>
        </xdr:cNvSpPr>
      </xdr:nvSpPr>
      <xdr:spPr bwMode="auto">
        <a:xfrm>
          <a:off x="0" y="0"/>
          <a:ext cx="9525000" cy="78200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2" name="AutoShape 12"/>
        <xdr:cNvSpPr>
          <a:spLocks noChangeArrowheads="1"/>
        </xdr:cNvSpPr>
      </xdr:nvSpPr>
      <xdr:spPr bwMode="auto">
        <a:xfrm>
          <a:off x="0" y="0"/>
          <a:ext cx="9525000" cy="78200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3" name="AutoShape 10"/>
        <xdr:cNvSpPr>
          <a:spLocks noChangeArrowheads="1"/>
        </xdr:cNvSpPr>
      </xdr:nvSpPr>
      <xdr:spPr bwMode="auto">
        <a:xfrm>
          <a:off x="0" y="0"/>
          <a:ext cx="9525000" cy="78200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4" name="AutoShape 8"/>
        <xdr:cNvSpPr>
          <a:spLocks noChangeArrowheads="1"/>
        </xdr:cNvSpPr>
      </xdr:nvSpPr>
      <xdr:spPr bwMode="auto">
        <a:xfrm>
          <a:off x="0" y="0"/>
          <a:ext cx="9525000" cy="78200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5" name="AutoShape 6"/>
        <xdr:cNvSpPr>
          <a:spLocks noChangeArrowheads="1"/>
        </xdr:cNvSpPr>
      </xdr:nvSpPr>
      <xdr:spPr bwMode="auto">
        <a:xfrm>
          <a:off x="0" y="0"/>
          <a:ext cx="9525000" cy="78200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6" name="AutoShape 4"/>
        <xdr:cNvSpPr>
          <a:spLocks noChangeArrowheads="1"/>
        </xdr:cNvSpPr>
      </xdr:nvSpPr>
      <xdr:spPr bwMode="auto">
        <a:xfrm>
          <a:off x="0" y="0"/>
          <a:ext cx="9525000" cy="78200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7" name="AutoShape 2"/>
        <xdr:cNvSpPr>
          <a:spLocks noChangeArrowheads="1"/>
        </xdr:cNvSpPr>
      </xdr:nvSpPr>
      <xdr:spPr bwMode="auto">
        <a:xfrm>
          <a:off x="0" y="0"/>
          <a:ext cx="9525000" cy="78200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8" name="AutoShape 14"/>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19" name="AutoShape 12"/>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0" name="AutoShape 10"/>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1" name="AutoShape 8"/>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2" name="AutoShape 6"/>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3" name="AutoShape 4"/>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4" name="AutoShape 2"/>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5" name="AutoShape 14"/>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6" name="AutoShape 12"/>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7" name="AutoShape 10"/>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8" name="AutoShape 8"/>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29" name="AutoShape 6"/>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0" name="AutoShape 4"/>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1" name="AutoShape 2"/>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2" name="AutoShape 14"/>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3" name="AutoShape 12"/>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4" name="AutoShape 10"/>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5" name="AutoShape 8"/>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6" name="AutoShape 6"/>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7" name="AutoShape 4"/>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8" name="AutoShape 2"/>
        <xdr:cNvSpPr>
          <a:spLocks noChangeArrowheads="1"/>
        </xdr:cNvSpPr>
      </xdr:nvSpPr>
      <xdr:spPr bwMode="auto">
        <a:xfrm>
          <a:off x="0" y="0"/>
          <a:ext cx="9525000" cy="76866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9" name="AutoShape 14"/>
        <xdr:cNvSpPr>
          <a:spLocks noChangeArrowheads="1"/>
        </xdr:cNvSpPr>
      </xdr:nvSpPr>
      <xdr:spPr bwMode="auto">
        <a:xfrm>
          <a:off x="0" y="0"/>
          <a:ext cx="9525000" cy="768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0" name="AutoShape 12"/>
        <xdr:cNvSpPr>
          <a:spLocks noChangeArrowheads="1"/>
        </xdr:cNvSpPr>
      </xdr:nvSpPr>
      <xdr:spPr bwMode="auto">
        <a:xfrm>
          <a:off x="0" y="0"/>
          <a:ext cx="9525000" cy="768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1" name="AutoShape 10"/>
        <xdr:cNvSpPr>
          <a:spLocks noChangeArrowheads="1"/>
        </xdr:cNvSpPr>
      </xdr:nvSpPr>
      <xdr:spPr bwMode="auto">
        <a:xfrm>
          <a:off x="0" y="0"/>
          <a:ext cx="9525000" cy="768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2" name="AutoShape 8"/>
        <xdr:cNvSpPr>
          <a:spLocks noChangeArrowheads="1"/>
        </xdr:cNvSpPr>
      </xdr:nvSpPr>
      <xdr:spPr bwMode="auto">
        <a:xfrm>
          <a:off x="0" y="0"/>
          <a:ext cx="9525000" cy="768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3" name="AutoShape 6"/>
        <xdr:cNvSpPr>
          <a:spLocks noChangeArrowheads="1"/>
        </xdr:cNvSpPr>
      </xdr:nvSpPr>
      <xdr:spPr bwMode="auto">
        <a:xfrm>
          <a:off x="0" y="0"/>
          <a:ext cx="9525000" cy="768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4" name="AutoShape 4"/>
        <xdr:cNvSpPr>
          <a:spLocks noChangeArrowheads="1"/>
        </xdr:cNvSpPr>
      </xdr:nvSpPr>
      <xdr:spPr bwMode="auto">
        <a:xfrm>
          <a:off x="0" y="0"/>
          <a:ext cx="9525000" cy="768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5" name="AutoShape 2"/>
        <xdr:cNvSpPr>
          <a:spLocks noChangeArrowheads="1"/>
        </xdr:cNvSpPr>
      </xdr:nvSpPr>
      <xdr:spPr bwMode="auto">
        <a:xfrm>
          <a:off x="0" y="0"/>
          <a:ext cx="9525000" cy="76866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6" name="AutoShape 14"/>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7" name="AutoShape 12"/>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8" name="AutoShape 10"/>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49" name="AutoShape 8"/>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0" name="AutoShape 6"/>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1" name="AutoShape 4"/>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2" name="AutoShape 2"/>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3" name="AutoShape 14"/>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4" name="AutoShape 12"/>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5" name="AutoShape 10"/>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6" name="AutoShape 8"/>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7" name="AutoShape 6"/>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8" name="AutoShape 4"/>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59" name="AutoShape 2"/>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60" name="AutoShape 14"/>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61" name="AutoShape 12"/>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62" name="AutoShape 10"/>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63" name="AutoShape 8"/>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072" name="AutoShape 6"/>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073" name="AutoShape 4"/>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361950</xdr:colOff>
      <xdr:row>31</xdr:row>
      <xdr:rowOff>28575</xdr:rowOff>
    </xdr:to>
    <xdr:sp macro="" textlink="">
      <xdr:nvSpPr>
        <xdr:cNvPr id="3075" name="AutoShape 2"/>
        <xdr:cNvSpPr>
          <a:spLocks noChangeArrowheads="1"/>
        </xdr:cNvSpPr>
      </xdr:nvSpPr>
      <xdr:spPr bwMode="auto">
        <a:xfrm>
          <a:off x="0" y="0"/>
          <a:ext cx="9525000" cy="91249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295200</xdr:colOff>
      <xdr:row>0</xdr:row>
      <xdr:rowOff>85680</xdr:rowOff>
    </xdr:from>
    <xdr:to>
      <xdr:col>1</xdr:col>
      <xdr:colOff>1290960</xdr:colOff>
      <xdr:row>6</xdr:row>
      <xdr:rowOff>61560</xdr:rowOff>
    </xdr:to>
    <xdr:pic>
      <xdr:nvPicPr>
        <xdr:cNvPr id="6" name="Imagen 2"/>
        <xdr:cNvPicPr/>
      </xdr:nvPicPr>
      <xdr:blipFill>
        <a:blip xmlns:r="http://schemas.openxmlformats.org/officeDocument/2006/relationships" r:embed="rId1"/>
        <a:stretch/>
      </xdr:blipFill>
      <xdr:spPr>
        <a:xfrm>
          <a:off x="1020960" y="85680"/>
          <a:ext cx="995760" cy="966240"/>
        </a:xfrm>
        <a:prstGeom prst="rect">
          <a:avLst/>
        </a:prstGeom>
        <a:ln>
          <a:noFill/>
        </a:ln>
      </xdr:spPr>
    </xdr:pic>
    <xdr:clientData/>
  </xdr:twoCellAnchor>
  <xdr:twoCellAnchor>
    <xdr:from>
      <xdr:col>22</xdr:col>
      <xdr:colOff>484560</xdr:colOff>
      <xdr:row>2</xdr:row>
      <xdr:rowOff>360</xdr:rowOff>
    </xdr:from>
    <xdr:to>
      <xdr:col>22</xdr:col>
      <xdr:colOff>902520</xdr:colOff>
      <xdr:row>5</xdr:row>
      <xdr:rowOff>65880</xdr:rowOff>
    </xdr:to>
    <xdr:sp macro="" textlink="">
      <xdr:nvSpPr>
        <xdr:cNvPr id="7" name="CustomShape 1">
          <a:hlinkClick xmlns:r="http://schemas.openxmlformats.org/officeDocument/2006/relationships" r:id="rId2"/>
        </xdr:cNvPr>
        <xdr:cNvSpPr/>
      </xdr:nvSpPr>
      <xdr:spPr>
        <a:xfrm flipH="1">
          <a:off x="19806120" y="304920"/>
          <a:ext cx="417960" cy="560880"/>
        </a:xfrm>
        <a:prstGeom prst="rightArrow">
          <a:avLst>
            <a:gd name="adj1" fmla="val 50000"/>
            <a:gd name="adj2" fmla="val 50000"/>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s-CO" sz="1100" b="0" strike="noStrike" spc="-1">
              <a:solidFill>
                <a:srgbClr val="FFFFFF"/>
              </a:solidFill>
              <a:latin typeface="Calibri"/>
            </a:rPr>
            <a:t>   Portada</a:t>
          </a:r>
          <a:endParaRPr lang="es-CO" sz="1100" b="0" strike="noStrike" spc="-1">
            <a:latin typeface="Times New Roman"/>
          </a:endParaRPr>
        </a:p>
      </xdr:txBody>
    </xdr:sp>
    <xdr:clientData/>
  </xdr:twoCellAnchor>
  <xdr:twoCellAnchor>
    <xdr:from>
      <xdr:col>0</xdr:col>
      <xdr:colOff>0</xdr:colOff>
      <xdr:row>0</xdr:row>
      <xdr:rowOff>0</xdr:rowOff>
    </xdr:from>
    <xdr:to>
      <xdr:col>8</xdr:col>
      <xdr:colOff>647700</xdr:colOff>
      <xdr:row>17</xdr:row>
      <xdr:rowOff>0</xdr:rowOff>
    </xdr:to>
    <xdr:sp macro="" textlink="">
      <xdr:nvSpPr>
        <xdr:cNvPr id="410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647700</xdr:colOff>
      <xdr:row>17</xdr:row>
      <xdr:rowOff>0</xdr:rowOff>
    </xdr:to>
    <xdr:sp macro="" textlink="">
      <xdr:nvSpPr>
        <xdr:cNvPr id="410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647700</xdr:colOff>
      <xdr:row>17</xdr:row>
      <xdr:rowOff>0</xdr:rowOff>
    </xdr:to>
    <xdr:sp macro="" textlink="">
      <xdr:nvSpPr>
        <xdr:cNvPr id="409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 name="AutoShape 6"/>
        <xdr:cNvSpPr>
          <a:spLocks noChangeArrowheads="1"/>
        </xdr:cNvSpPr>
      </xdr:nvSpPr>
      <xdr:spPr bwMode="auto">
        <a:xfrm>
          <a:off x="0" y="0"/>
          <a:ext cx="101727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3" name="AutoShape 4"/>
        <xdr:cNvSpPr>
          <a:spLocks noChangeArrowheads="1"/>
        </xdr:cNvSpPr>
      </xdr:nvSpPr>
      <xdr:spPr bwMode="auto">
        <a:xfrm>
          <a:off x="0" y="0"/>
          <a:ext cx="101727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4" name="AutoShape 2"/>
        <xdr:cNvSpPr>
          <a:spLocks noChangeArrowheads="1"/>
        </xdr:cNvSpPr>
      </xdr:nvSpPr>
      <xdr:spPr bwMode="auto">
        <a:xfrm>
          <a:off x="0" y="0"/>
          <a:ext cx="101727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5" name="AutoShape 6"/>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8" name="AutoShape 4"/>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9" name="AutoShape 2"/>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0" name="AutoShape 6"/>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1" name="AutoShape 4"/>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2" name="AutoShape 2"/>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3" name="AutoShape 6"/>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4" name="AutoShape 4"/>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5" name="AutoShape 2"/>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6" name="AutoShape 6"/>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7" name="AutoShape 4"/>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8" name="AutoShape 2"/>
        <xdr:cNvSpPr>
          <a:spLocks noChangeArrowheads="1"/>
        </xdr:cNvSpPr>
      </xdr:nvSpPr>
      <xdr:spPr bwMode="auto">
        <a:xfrm>
          <a:off x="0" y="0"/>
          <a:ext cx="10172700" cy="49815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19" name="AutoShape 6"/>
        <xdr:cNvSpPr>
          <a:spLocks noChangeArrowheads="1"/>
        </xdr:cNvSpPr>
      </xdr:nvSpPr>
      <xdr:spPr bwMode="auto">
        <a:xfrm>
          <a:off x="0" y="0"/>
          <a:ext cx="101727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0" name="AutoShape 4"/>
        <xdr:cNvSpPr>
          <a:spLocks noChangeArrowheads="1"/>
        </xdr:cNvSpPr>
      </xdr:nvSpPr>
      <xdr:spPr bwMode="auto">
        <a:xfrm>
          <a:off x="0" y="0"/>
          <a:ext cx="101727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1" name="AutoShape 2"/>
        <xdr:cNvSpPr>
          <a:spLocks noChangeArrowheads="1"/>
        </xdr:cNvSpPr>
      </xdr:nvSpPr>
      <xdr:spPr bwMode="auto">
        <a:xfrm>
          <a:off x="0" y="0"/>
          <a:ext cx="10172700" cy="4981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2" name="AutoShape 6"/>
        <xdr:cNvSpPr>
          <a:spLocks noChangeArrowheads="1"/>
        </xdr:cNvSpPr>
      </xdr:nvSpPr>
      <xdr:spPr bwMode="auto">
        <a:xfrm>
          <a:off x="0" y="0"/>
          <a:ext cx="10306050" cy="7324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3" name="AutoShape 4"/>
        <xdr:cNvSpPr>
          <a:spLocks noChangeArrowheads="1"/>
        </xdr:cNvSpPr>
      </xdr:nvSpPr>
      <xdr:spPr bwMode="auto">
        <a:xfrm>
          <a:off x="0" y="0"/>
          <a:ext cx="10306050" cy="7324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4" name="AutoShape 2"/>
        <xdr:cNvSpPr>
          <a:spLocks noChangeArrowheads="1"/>
        </xdr:cNvSpPr>
      </xdr:nvSpPr>
      <xdr:spPr bwMode="auto">
        <a:xfrm>
          <a:off x="0" y="0"/>
          <a:ext cx="10306050" cy="7324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5" name="AutoShape 6"/>
        <xdr:cNvSpPr>
          <a:spLocks noChangeArrowheads="1"/>
        </xdr:cNvSpPr>
      </xdr:nvSpPr>
      <xdr:spPr bwMode="auto">
        <a:xfrm>
          <a:off x="0" y="0"/>
          <a:ext cx="10306050" cy="7324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6" name="AutoShape 4"/>
        <xdr:cNvSpPr>
          <a:spLocks noChangeArrowheads="1"/>
        </xdr:cNvSpPr>
      </xdr:nvSpPr>
      <xdr:spPr bwMode="auto">
        <a:xfrm>
          <a:off x="0" y="0"/>
          <a:ext cx="10306050" cy="7324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7" name="AutoShape 2"/>
        <xdr:cNvSpPr>
          <a:spLocks noChangeArrowheads="1"/>
        </xdr:cNvSpPr>
      </xdr:nvSpPr>
      <xdr:spPr bwMode="auto">
        <a:xfrm>
          <a:off x="0" y="0"/>
          <a:ext cx="10306050" cy="7324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8" name="AutoShape 6"/>
        <xdr:cNvSpPr>
          <a:spLocks noChangeArrowheads="1"/>
        </xdr:cNvSpPr>
      </xdr:nvSpPr>
      <xdr:spPr bwMode="auto">
        <a:xfrm>
          <a:off x="0" y="0"/>
          <a:ext cx="10306050" cy="7324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29" name="AutoShape 4"/>
        <xdr:cNvSpPr>
          <a:spLocks noChangeArrowheads="1"/>
        </xdr:cNvSpPr>
      </xdr:nvSpPr>
      <xdr:spPr bwMode="auto">
        <a:xfrm>
          <a:off x="0" y="0"/>
          <a:ext cx="10306050" cy="7324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647700</xdr:colOff>
      <xdr:row>20</xdr:row>
      <xdr:rowOff>638175</xdr:rowOff>
    </xdr:to>
    <xdr:sp macro="" textlink="">
      <xdr:nvSpPr>
        <xdr:cNvPr id="30" name="AutoShape 2"/>
        <xdr:cNvSpPr>
          <a:spLocks noChangeArrowheads="1"/>
        </xdr:cNvSpPr>
      </xdr:nvSpPr>
      <xdr:spPr bwMode="auto">
        <a:xfrm>
          <a:off x="0" y="0"/>
          <a:ext cx="10306050" cy="732472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20160</xdr:colOff>
      <xdr:row>61</xdr:row>
      <xdr:rowOff>108000</xdr:rowOff>
    </xdr:from>
    <xdr:to>
      <xdr:col>34</xdr:col>
      <xdr:colOff>394200</xdr:colOff>
      <xdr:row>70</xdr:row>
      <xdr:rowOff>178920</xdr:rowOff>
    </xdr:to>
    <xdr:pic>
      <xdr:nvPicPr>
        <xdr:cNvPr id="8" name="2 Imagen"/>
        <xdr:cNvPicPr/>
      </xdr:nvPicPr>
      <xdr:blipFill>
        <a:blip xmlns:r="http://schemas.openxmlformats.org/officeDocument/2006/relationships" r:embed="rId1"/>
        <a:stretch/>
      </xdr:blipFill>
      <xdr:spPr>
        <a:xfrm>
          <a:off x="505080" y="21558240"/>
          <a:ext cx="16388280" cy="3242520"/>
        </a:xfrm>
        <a:prstGeom prst="rect">
          <a:avLst/>
        </a:prstGeom>
        <a:ln>
          <a:noFill/>
        </a:ln>
      </xdr:spPr>
    </xdr:pic>
    <xdr:clientData/>
  </xdr:twoCellAnchor>
  <xdr:twoCellAnchor editAs="oneCell">
    <xdr:from>
      <xdr:col>2</xdr:col>
      <xdr:colOff>254160</xdr:colOff>
      <xdr:row>1</xdr:row>
      <xdr:rowOff>228600</xdr:rowOff>
    </xdr:from>
    <xdr:to>
      <xdr:col>5</xdr:col>
      <xdr:colOff>242280</xdr:colOff>
      <xdr:row>5</xdr:row>
      <xdr:rowOff>126000</xdr:rowOff>
    </xdr:to>
    <xdr:pic>
      <xdr:nvPicPr>
        <xdr:cNvPr id="9" name="Imagen 3"/>
        <xdr:cNvPicPr/>
      </xdr:nvPicPr>
      <xdr:blipFill>
        <a:blip xmlns:r="http://schemas.openxmlformats.org/officeDocument/2006/relationships" r:embed="rId2"/>
        <a:stretch/>
      </xdr:blipFill>
      <xdr:spPr>
        <a:xfrm>
          <a:off x="1224360" y="580680"/>
          <a:ext cx="1443600" cy="1307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1071720</xdr:colOff>
      <xdr:row>1</xdr:row>
      <xdr:rowOff>101880</xdr:rowOff>
    </xdr:from>
    <xdr:to>
      <xdr:col>2</xdr:col>
      <xdr:colOff>679320</xdr:colOff>
      <xdr:row>6</xdr:row>
      <xdr:rowOff>81720</xdr:rowOff>
    </xdr:to>
    <xdr:pic>
      <xdr:nvPicPr>
        <xdr:cNvPr id="10" name="Imagen 1"/>
        <xdr:cNvPicPr/>
      </xdr:nvPicPr>
      <xdr:blipFill>
        <a:blip xmlns:r="http://schemas.openxmlformats.org/officeDocument/2006/relationships" r:embed="rId1"/>
        <a:stretch/>
      </xdr:blipFill>
      <xdr:spPr>
        <a:xfrm>
          <a:off x="1785960" y="292320"/>
          <a:ext cx="1017720" cy="932400"/>
        </a:xfrm>
        <a:prstGeom prst="rect">
          <a:avLst/>
        </a:prstGeom>
        <a:ln>
          <a:noFill/>
        </a:ln>
      </xdr:spPr>
    </xdr:pic>
    <xdr:clientData/>
  </xdr:twoCellAnchor>
  <xdr:twoCellAnchor>
    <xdr:from>
      <xdr:col>13</xdr:col>
      <xdr:colOff>688680</xdr:colOff>
      <xdr:row>2</xdr:row>
      <xdr:rowOff>101880</xdr:rowOff>
    </xdr:from>
    <xdr:to>
      <xdr:col>13</xdr:col>
      <xdr:colOff>1657080</xdr:colOff>
      <xdr:row>5</xdr:row>
      <xdr:rowOff>92520</xdr:rowOff>
    </xdr:to>
    <xdr:sp macro="" textlink="">
      <xdr:nvSpPr>
        <xdr:cNvPr id="11" name="CustomShape 1">
          <a:hlinkClick xmlns:r="http://schemas.openxmlformats.org/officeDocument/2006/relationships" r:id="rId2"/>
        </xdr:cNvPr>
        <xdr:cNvSpPr/>
      </xdr:nvSpPr>
      <xdr:spPr>
        <a:xfrm flipH="1">
          <a:off x="18457560" y="482760"/>
          <a:ext cx="968400" cy="561960"/>
        </a:xfrm>
        <a:prstGeom prst="rightArrow">
          <a:avLst>
            <a:gd name="adj1" fmla="val 50000"/>
            <a:gd name="adj2" fmla="val 50000"/>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s-CO" sz="1100" b="0" strike="noStrike" spc="-1">
              <a:solidFill>
                <a:srgbClr val="FFFFFF"/>
              </a:solidFill>
              <a:latin typeface="Calibri"/>
            </a:rPr>
            <a:t>      Portada</a:t>
          </a:r>
          <a:endParaRPr lang="es-CO" sz="1100" b="0" strike="noStrike" spc="-1">
            <a:latin typeface="Times New Roman"/>
          </a:endParaRPr>
        </a:p>
      </xdr:txBody>
    </xdr:sp>
    <xdr:clientData/>
  </xdr:twoCellAnchor>
  <xdr:twoCellAnchor>
    <xdr:from>
      <xdr:col>0</xdr:col>
      <xdr:colOff>0</xdr:colOff>
      <xdr:row>0</xdr:row>
      <xdr:rowOff>0</xdr:rowOff>
    </xdr:from>
    <xdr:to>
      <xdr:col>6</xdr:col>
      <xdr:colOff>638175</xdr:colOff>
      <xdr:row>37</xdr:row>
      <xdr:rowOff>161925</xdr:rowOff>
    </xdr:to>
    <xdr:sp macro="" textlink="">
      <xdr:nvSpPr>
        <xdr:cNvPr id="615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61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614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614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2" name="AutoShape 8"/>
        <xdr:cNvSpPr>
          <a:spLocks noChangeArrowheads="1"/>
        </xdr:cNvSpPr>
      </xdr:nvSpPr>
      <xdr:spPr bwMode="auto">
        <a:xfrm>
          <a:off x="0" y="0"/>
          <a:ext cx="9525000" cy="8591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3" name="AutoShape 6"/>
        <xdr:cNvSpPr>
          <a:spLocks noChangeArrowheads="1"/>
        </xdr:cNvSpPr>
      </xdr:nvSpPr>
      <xdr:spPr bwMode="auto">
        <a:xfrm>
          <a:off x="0" y="0"/>
          <a:ext cx="9525000" cy="8591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4" name="AutoShape 4"/>
        <xdr:cNvSpPr>
          <a:spLocks noChangeArrowheads="1"/>
        </xdr:cNvSpPr>
      </xdr:nvSpPr>
      <xdr:spPr bwMode="auto">
        <a:xfrm>
          <a:off x="0" y="0"/>
          <a:ext cx="9525000" cy="8591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5" name="AutoShape 2"/>
        <xdr:cNvSpPr>
          <a:spLocks noChangeArrowheads="1"/>
        </xdr:cNvSpPr>
      </xdr:nvSpPr>
      <xdr:spPr bwMode="auto">
        <a:xfrm>
          <a:off x="0" y="0"/>
          <a:ext cx="9525000" cy="8591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6" name="AutoShape 8"/>
        <xdr:cNvSpPr>
          <a:spLocks noChangeArrowheads="1"/>
        </xdr:cNvSpPr>
      </xdr:nvSpPr>
      <xdr:spPr bwMode="auto">
        <a:xfrm>
          <a:off x="0" y="0"/>
          <a:ext cx="9525000" cy="8591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7" name="AutoShape 6"/>
        <xdr:cNvSpPr>
          <a:spLocks noChangeArrowheads="1"/>
        </xdr:cNvSpPr>
      </xdr:nvSpPr>
      <xdr:spPr bwMode="auto">
        <a:xfrm>
          <a:off x="0" y="0"/>
          <a:ext cx="9525000" cy="8591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8" name="AutoShape 4"/>
        <xdr:cNvSpPr>
          <a:spLocks noChangeArrowheads="1"/>
        </xdr:cNvSpPr>
      </xdr:nvSpPr>
      <xdr:spPr bwMode="auto">
        <a:xfrm>
          <a:off x="0" y="0"/>
          <a:ext cx="9525000" cy="8591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37</xdr:row>
      <xdr:rowOff>161925</xdr:rowOff>
    </xdr:to>
    <xdr:sp macro="" textlink="">
      <xdr:nvSpPr>
        <xdr:cNvPr id="9" name="AutoShape 2"/>
        <xdr:cNvSpPr>
          <a:spLocks noChangeArrowheads="1"/>
        </xdr:cNvSpPr>
      </xdr:nvSpPr>
      <xdr:spPr bwMode="auto">
        <a:xfrm>
          <a:off x="0" y="0"/>
          <a:ext cx="9525000" cy="8591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12" name="AutoShape 8"/>
        <xdr:cNvSpPr>
          <a:spLocks noChangeArrowheads="1"/>
        </xdr:cNvSpPr>
      </xdr:nvSpPr>
      <xdr:spPr bwMode="auto">
        <a:xfrm>
          <a:off x="0" y="0"/>
          <a:ext cx="9525000" cy="10258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13" name="AutoShape 6"/>
        <xdr:cNvSpPr>
          <a:spLocks noChangeArrowheads="1"/>
        </xdr:cNvSpPr>
      </xdr:nvSpPr>
      <xdr:spPr bwMode="auto">
        <a:xfrm>
          <a:off x="0" y="0"/>
          <a:ext cx="9525000" cy="10258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14" name="AutoShape 4"/>
        <xdr:cNvSpPr>
          <a:spLocks noChangeArrowheads="1"/>
        </xdr:cNvSpPr>
      </xdr:nvSpPr>
      <xdr:spPr bwMode="auto">
        <a:xfrm>
          <a:off x="0" y="0"/>
          <a:ext cx="9525000" cy="10258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15" name="AutoShape 2"/>
        <xdr:cNvSpPr>
          <a:spLocks noChangeArrowheads="1"/>
        </xdr:cNvSpPr>
      </xdr:nvSpPr>
      <xdr:spPr bwMode="auto">
        <a:xfrm>
          <a:off x="0" y="0"/>
          <a:ext cx="9525000" cy="10258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16" name="AutoShape 8"/>
        <xdr:cNvSpPr>
          <a:spLocks noChangeArrowheads="1"/>
        </xdr:cNvSpPr>
      </xdr:nvSpPr>
      <xdr:spPr bwMode="auto">
        <a:xfrm>
          <a:off x="0" y="0"/>
          <a:ext cx="9525000" cy="10258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17" name="AutoShape 6"/>
        <xdr:cNvSpPr>
          <a:spLocks noChangeArrowheads="1"/>
        </xdr:cNvSpPr>
      </xdr:nvSpPr>
      <xdr:spPr bwMode="auto">
        <a:xfrm>
          <a:off x="0" y="0"/>
          <a:ext cx="9525000" cy="10258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18" name="AutoShape 4"/>
        <xdr:cNvSpPr>
          <a:spLocks noChangeArrowheads="1"/>
        </xdr:cNvSpPr>
      </xdr:nvSpPr>
      <xdr:spPr bwMode="auto">
        <a:xfrm>
          <a:off x="0" y="0"/>
          <a:ext cx="9525000" cy="10258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19" name="AutoShape 2"/>
        <xdr:cNvSpPr>
          <a:spLocks noChangeArrowheads="1"/>
        </xdr:cNvSpPr>
      </xdr:nvSpPr>
      <xdr:spPr bwMode="auto">
        <a:xfrm>
          <a:off x="0" y="0"/>
          <a:ext cx="9525000" cy="10258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20" name="AutoShape 8"/>
        <xdr:cNvSpPr>
          <a:spLocks noChangeArrowheads="1"/>
        </xdr:cNvSpPr>
      </xdr:nvSpPr>
      <xdr:spPr bwMode="auto">
        <a:xfrm>
          <a:off x="0" y="0"/>
          <a:ext cx="9525000" cy="13277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21" name="AutoShape 6"/>
        <xdr:cNvSpPr>
          <a:spLocks noChangeArrowheads="1"/>
        </xdr:cNvSpPr>
      </xdr:nvSpPr>
      <xdr:spPr bwMode="auto">
        <a:xfrm>
          <a:off x="0" y="0"/>
          <a:ext cx="9525000" cy="13277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22" name="AutoShape 4"/>
        <xdr:cNvSpPr>
          <a:spLocks noChangeArrowheads="1"/>
        </xdr:cNvSpPr>
      </xdr:nvSpPr>
      <xdr:spPr bwMode="auto">
        <a:xfrm>
          <a:off x="0" y="0"/>
          <a:ext cx="9525000" cy="13277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23" name="AutoShape 2"/>
        <xdr:cNvSpPr>
          <a:spLocks noChangeArrowheads="1"/>
        </xdr:cNvSpPr>
      </xdr:nvSpPr>
      <xdr:spPr bwMode="auto">
        <a:xfrm>
          <a:off x="0" y="0"/>
          <a:ext cx="9525000" cy="13277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24" name="AutoShape 8"/>
        <xdr:cNvSpPr>
          <a:spLocks noChangeArrowheads="1"/>
        </xdr:cNvSpPr>
      </xdr:nvSpPr>
      <xdr:spPr bwMode="auto">
        <a:xfrm>
          <a:off x="0" y="0"/>
          <a:ext cx="9525000" cy="13287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25" name="AutoShape 6"/>
        <xdr:cNvSpPr>
          <a:spLocks noChangeArrowheads="1"/>
        </xdr:cNvSpPr>
      </xdr:nvSpPr>
      <xdr:spPr bwMode="auto">
        <a:xfrm>
          <a:off x="0" y="0"/>
          <a:ext cx="9525000" cy="13287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26" name="AutoShape 4"/>
        <xdr:cNvSpPr>
          <a:spLocks noChangeArrowheads="1"/>
        </xdr:cNvSpPr>
      </xdr:nvSpPr>
      <xdr:spPr bwMode="auto">
        <a:xfrm>
          <a:off x="0" y="0"/>
          <a:ext cx="9525000" cy="13287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39</xdr:row>
      <xdr:rowOff>161925</xdr:rowOff>
    </xdr:to>
    <xdr:sp macro="" textlink="">
      <xdr:nvSpPr>
        <xdr:cNvPr id="27" name="AutoShape 2"/>
        <xdr:cNvSpPr>
          <a:spLocks noChangeArrowheads="1"/>
        </xdr:cNvSpPr>
      </xdr:nvSpPr>
      <xdr:spPr bwMode="auto">
        <a:xfrm>
          <a:off x="0" y="0"/>
          <a:ext cx="9525000" cy="13287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28" name="AutoShape 8"/>
        <xdr:cNvSpPr>
          <a:spLocks noChangeArrowheads="1"/>
        </xdr:cNvSpPr>
      </xdr:nvSpPr>
      <xdr:spPr bwMode="auto">
        <a:xfrm>
          <a:off x="0" y="0"/>
          <a:ext cx="9420225" cy="8553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29" name="AutoShape 6"/>
        <xdr:cNvSpPr>
          <a:spLocks noChangeArrowheads="1"/>
        </xdr:cNvSpPr>
      </xdr:nvSpPr>
      <xdr:spPr bwMode="auto">
        <a:xfrm>
          <a:off x="0" y="0"/>
          <a:ext cx="9420225" cy="8553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30" name="AutoShape 4"/>
        <xdr:cNvSpPr>
          <a:spLocks noChangeArrowheads="1"/>
        </xdr:cNvSpPr>
      </xdr:nvSpPr>
      <xdr:spPr bwMode="auto">
        <a:xfrm>
          <a:off x="0" y="0"/>
          <a:ext cx="9420225" cy="8553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31" name="AutoShape 2"/>
        <xdr:cNvSpPr>
          <a:spLocks noChangeArrowheads="1"/>
        </xdr:cNvSpPr>
      </xdr:nvSpPr>
      <xdr:spPr bwMode="auto">
        <a:xfrm>
          <a:off x="0" y="0"/>
          <a:ext cx="9420225" cy="8553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6144" name="AutoShape 8"/>
        <xdr:cNvSpPr>
          <a:spLocks noChangeArrowheads="1"/>
        </xdr:cNvSpPr>
      </xdr:nvSpPr>
      <xdr:spPr bwMode="auto">
        <a:xfrm>
          <a:off x="0" y="0"/>
          <a:ext cx="9420225" cy="8553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6145" name="AutoShape 6"/>
        <xdr:cNvSpPr>
          <a:spLocks noChangeArrowheads="1"/>
        </xdr:cNvSpPr>
      </xdr:nvSpPr>
      <xdr:spPr bwMode="auto">
        <a:xfrm>
          <a:off x="0" y="0"/>
          <a:ext cx="9420225" cy="8553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6147" name="AutoShape 4"/>
        <xdr:cNvSpPr>
          <a:spLocks noChangeArrowheads="1"/>
        </xdr:cNvSpPr>
      </xdr:nvSpPr>
      <xdr:spPr bwMode="auto">
        <a:xfrm>
          <a:off x="0" y="0"/>
          <a:ext cx="9420225" cy="8553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6149" name="AutoShape 2"/>
        <xdr:cNvSpPr>
          <a:spLocks noChangeArrowheads="1"/>
        </xdr:cNvSpPr>
      </xdr:nvSpPr>
      <xdr:spPr bwMode="auto">
        <a:xfrm>
          <a:off x="0" y="0"/>
          <a:ext cx="9420225" cy="8553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6151" name="AutoShape 8"/>
        <xdr:cNvSpPr>
          <a:spLocks noChangeArrowheads="1"/>
        </xdr:cNvSpPr>
      </xdr:nvSpPr>
      <xdr:spPr bwMode="auto">
        <a:xfrm>
          <a:off x="0" y="0"/>
          <a:ext cx="9420225" cy="8115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6153" name="AutoShape 6"/>
        <xdr:cNvSpPr>
          <a:spLocks noChangeArrowheads="1"/>
        </xdr:cNvSpPr>
      </xdr:nvSpPr>
      <xdr:spPr bwMode="auto">
        <a:xfrm>
          <a:off x="0" y="0"/>
          <a:ext cx="9420225" cy="8115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6154" name="AutoShape 4"/>
        <xdr:cNvSpPr>
          <a:spLocks noChangeArrowheads="1"/>
        </xdr:cNvSpPr>
      </xdr:nvSpPr>
      <xdr:spPr bwMode="auto">
        <a:xfrm>
          <a:off x="0" y="0"/>
          <a:ext cx="9420225" cy="8115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638175</xdr:colOff>
      <xdr:row>40</xdr:row>
      <xdr:rowOff>161925</xdr:rowOff>
    </xdr:to>
    <xdr:sp macro="" textlink="">
      <xdr:nvSpPr>
        <xdr:cNvPr id="6155" name="AutoShape 2"/>
        <xdr:cNvSpPr>
          <a:spLocks noChangeArrowheads="1"/>
        </xdr:cNvSpPr>
      </xdr:nvSpPr>
      <xdr:spPr bwMode="auto">
        <a:xfrm>
          <a:off x="0" y="0"/>
          <a:ext cx="9420225" cy="81153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380880</xdr:colOff>
      <xdr:row>0</xdr:row>
      <xdr:rowOff>131040</xdr:rowOff>
    </xdr:from>
    <xdr:to>
      <xdr:col>1</xdr:col>
      <xdr:colOff>1167120</xdr:colOff>
      <xdr:row>6</xdr:row>
      <xdr:rowOff>128160</xdr:rowOff>
    </xdr:to>
    <xdr:pic>
      <xdr:nvPicPr>
        <xdr:cNvPr id="12" name="Imagen 1"/>
        <xdr:cNvPicPr/>
      </xdr:nvPicPr>
      <xdr:blipFill>
        <a:blip xmlns:r="http://schemas.openxmlformats.org/officeDocument/2006/relationships" r:embed="rId1"/>
        <a:stretch/>
      </xdr:blipFill>
      <xdr:spPr>
        <a:xfrm>
          <a:off x="380880" y="131040"/>
          <a:ext cx="1238760" cy="1140120"/>
        </a:xfrm>
        <a:prstGeom prst="rect">
          <a:avLst/>
        </a:prstGeom>
        <a:ln>
          <a:noFill/>
        </a:ln>
      </xdr:spPr>
    </xdr:pic>
    <xdr:clientData/>
  </xdr:twoCellAnchor>
  <xdr:twoCellAnchor>
    <xdr:from>
      <xdr:col>0</xdr:col>
      <xdr:colOff>0</xdr:colOff>
      <xdr:row>0</xdr:row>
      <xdr:rowOff>0</xdr:rowOff>
    </xdr:from>
    <xdr:to>
      <xdr:col>7</xdr:col>
      <xdr:colOff>666750</xdr:colOff>
      <xdr:row>25</xdr:row>
      <xdr:rowOff>857250</xdr:rowOff>
    </xdr:to>
    <xdr:sp macro="" textlink="">
      <xdr:nvSpPr>
        <xdr:cNvPr id="719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9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9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9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9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8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8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8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8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8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7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7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7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857250</xdr:rowOff>
    </xdr:to>
    <xdr:sp macro="" textlink="">
      <xdr:nvSpPr>
        <xdr:cNvPr id="717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 name="AutoShape 30"/>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 name="AutoShape 28"/>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4" name="AutoShape 26"/>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5" name="AutoShape 24"/>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6" name="AutoShape 22"/>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 name="AutoShape 20"/>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8" name="AutoShape 18"/>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9" name="AutoShape 16"/>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10" name="AutoShape 14"/>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11" name="AutoShape 12"/>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13" name="AutoShape 10"/>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14" name="AutoShape 8"/>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15" name="AutoShape 6"/>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16" name="AutoShape 4"/>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17" name="AutoShape 2"/>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18" name="AutoShape 3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19" name="AutoShape 2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0" name="AutoShape 2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1" name="AutoShape 2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2" name="AutoShape 2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3" name="AutoShape 2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4" name="AutoShape 1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5" name="AutoShape 1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6" name="AutoShape 1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7" name="AutoShape 1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8" name="AutoShape 1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29" name="AutoShape 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0" name="AutoShape 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1" name="AutoShape 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68" name="AutoShape 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69" name="AutoShape 3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71" name="AutoShape 2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73" name="AutoShape 2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75" name="AutoShape 2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77" name="AutoShape 2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79" name="AutoShape 2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81" name="AutoShape 1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83" name="AutoShape 1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85" name="AutoShape 1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87" name="AutoShape 1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89" name="AutoShape 1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91" name="AutoShape 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93" name="AutoShape 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95" name="AutoShape 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97" name="AutoShape 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199" name="AutoShape 3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0" name="AutoShape 2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1" name="AutoShape 2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2" name="AutoShape 2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3" name="AutoShape 2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4" name="AutoShape 2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5" name="AutoShape 1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6" name="AutoShape 1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7" name="AutoShape 1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8" name="AutoShape 1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09" name="AutoShape 1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0" name="AutoShape 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1" name="AutoShape 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2" name="AutoShape 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3" name="AutoShape 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2" name="AutoShape 3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3" name="AutoShape 2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4" name="AutoShape 2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5" name="AutoShape 2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6" name="AutoShape 2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7" name="AutoShape 2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8" name="AutoShape 1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39" name="AutoShape 1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40" name="AutoShape 1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41" name="AutoShape 1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42" name="AutoShape 10"/>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43" name="AutoShape 8"/>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44" name="AutoShape 6"/>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45" name="AutoShape 4"/>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46" name="AutoShape 2"/>
        <xdr:cNvSpPr>
          <a:spLocks noChangeArrowheads="1"/>
        </xdr:cNvSpPr>
      </xdr:nvSpPr>
      <xdr:spPr bwMode="auto">
        <a:xfrm>
          <a:off x="0" y="0"/>
          <a:ext cx="9525000" cy="7029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4" name="AutoShape 30"/>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5" name="AutoShape 28"/>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6" name="AutoShape 26"/>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7" name="AutoShape 24"/>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8" name="AutoShape 22"/>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19" name="AutoShape 20"/>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20" name="AutoShape 18"/>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21" name="AutoShape 16"/>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22" name="AutoShape 14"/>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23" name="AutoShape 12"/>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24" name="AutoShape 10"/>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25" name="AutoShape 8"/>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26" name="AutoShape 6"/>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27" name="AutoShape 4"/>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25</xdr:row>
      <xdr:rowOff>476250</xdr:rowOff>
    </xdr:to>
    <xdr:sp macro="" textlink="">
      <xdr:nvSpPr>
        <xdr:cNvPr id="7228" name="AutoShape 2"/>
        <xdr:cNvSpPr>
          <a:spLocks noChangeArrowheads="1"/>
        </xdr:cNvSpPr>
      </xdr:nvSpPr>
      <xdr:spPr bwMode="auto">
        <a:xfrm>
          <a:off x="0" y="0"/>
          <a:ext cx="9525000" cy="7029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29" name="AutoShape 30"/>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0" name="AutoShape 28"/>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1" name="AutoShape 26"/>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47" name="AutoShape 24"/>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48" name="AutoShape 22"/>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49" name="AutoShape 20"/>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0" name="AutoShape 18"/>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1" name="AutoShape 16"/>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2" name="AutoShape 14"/>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3" name="AutoShape 12"/>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4" name="AutoShape 10"/>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5" name="AutoShape 8"/>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6" name="AutoShape 6"/>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7" name="AutoShape 4"/>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8" name="AutoShape 2"/>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59" name="AutoShape 30"/>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60" name="AutoShape 28"/>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61" name="AutoShape 26"/>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62" name="AutoShape 24"/>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63" name="AutoShape 22"/>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2" name="AutoShape 20"/>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3" name="AutoShape 18"/>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4" name="AutoShape 16"/>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5" name="AutoShape 14"/>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6" name="AutoShape 12"/>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7" name="AutoShape 10"/>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8" name="AutoShape 8"/>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39" name="AutoShape 6"/>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0" name="AutoShape 4"/>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1" name="AutoShape 2"/>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2" name="AutoShape 30"/>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3" name="AutoShape 28"/>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4" name="AutoShape 26"/>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5" name="AutoShape 24"/>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6" name="AutoShape 22"/>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7" name="AutoShape 20"/>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8" name="AutoShape 18"/>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49" name="AutoShape 16"/>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50" name="AutoShape 14"/>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51" name="AutoShape 12"/>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52" name="AutoShape 10"/>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53" name="AutoShape 8"/>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54" name="AutoShape 6"/>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55" name="AutoShape 4"/>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666750</xdr:colOff>
      <xdr:row>24</xdr:row>
      <xdr:rowOff>476250</xdr:rowOff>
    </xdr:to>
    <xdr:sp macro="" textlink="">
      <xdr:nvSpPr>
        <xdr:cNvPr id="7256" name="AutoShape 2"/>
        <xdr:cNvSpPr>
          <a:spLocks noChangeArrowheads="1"/>
        </xdr:cNvSpPr>
      </xdr:nvSpPr>
      <xdr:spPr bwMode="auto">
        <a:xfrm>
          <a:off x="0" y="0"/>
          <a:ext cx="9648825" cy="60007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200160</xdr:colOff>
      <xdr:row>0</xdr:row>
      <xdr:rowOff>76320</xdr:rowOff>
    </xdr:from>
    <xdr:to>
      <xdr:col>1</xdr:col>
      <xdr:colOff>208440</xdr:colOff>
      <xdr:row>0</xdr:row>
      <xdr:rowOff>646920</xdr:rowOff>
    </xdr:to>
    <xdr:pic>
      <xdr:nvPicPr>
        <xdr:cNvPr id="13" name="Imagen 1"/>
        <xdr:cNvPicPr/>
      </xdr:nvPicPr>
      <xdr:blipFill>
        <a:blip xmlns:r="http://schemas.openxmlformats.org/officeDocument/2006/relationships" r:embed="rId1"/>
        <a:stretch/>
      </xdr:blipFill>
      <xdr:spPr>
        <a:xfrm>
          <a:off x="200160" y="76320"/>
          <a:ext cx="552240" cy="570600"/>
        </a:xfrm>
        <a:prstGeom prst="rect">
          <a:avLst/>
        </a:prstGeom>
        <a:ln>
          <a:noFill/>
        </a:ln>
      </xdr:spPr>
    </xdr:pic>
    <xdr:clientData/>
  </xdr:twoCellAnchor>
  <xdr:twoCellAnchor>
    <xdr:from>
      <xdr:col>4</xdr:col>
      <xdr:colOff>507240</xdr:colOff>
      <xdr:row>0</xdr:row>
      <xdr:rowOff>74160</xdr:rowOff>
    </xdr:from>
    <xdr:to>
      <xdr:col>5</xdr:col>
      <xdr:colOff>622440</xdr:colOff>
      <xdr:row>0</xdr:row>
      <xdr:rowOff>549360</xdr:rowOff>
    </xdr:to>
    <xdr:sp macro="" textlink="">
      <xdr:nvSpPr>
        <xdr:cNvPr id="14" name="CustomShape 1">
          <a:hlinkClick xmlns:r="http://schemas.openxmlformats.org/officeDocument/2006/relationships" r:id="rId2"/>
        </xdr:cNvPr>
        <xdr:cNvSpPr/>
      </xdr:nvSpPr>
      <xdr:spPr>
        <a:xfrm flipH="1">
          <a:off x="12562560" y="74160"/>
          <a:ext cx="1163520" cy="475200"/>
        </a:xfrm>
        <a:prstGeom prst="rightArrow">
          <a:avLst>
            <a:gd name="adj1" fmla="val 50000"/>
            <a:gd name="adj2" fmla="val 50000"/>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s-CO" sz="1100" b="0" strike="noStrike" spc="-1">
              <a:solidFill>
                <a:srgbClr val="FFFFFF"/>
              </a:solidFill>
              <a:latin typeface="Calibri"/>
            </a:rPr>
            <a:t>   Ident. Riesgos</a:t>
          </a:r>
          <a:endParaRPr lang="es-CO" sz="1100" b="0" strike="noStrike" spc="-1">
            <a:latin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abSelected="1" view="pageBreakPreview" zoomScale="80" zoomScaleNormal="100" zoomScaleSheetLayoutView="80" zoomScalePageLayoutView="65" workbookViewId="0">
      <selection activeCell="I34" sqref="I34"/>
    </sheetView>
  </sheetViews>
  <sheetFormatPr baseColWidth="10" defaultColWidth="10.7109375" defaultRowHeight="15" x14ac:dyDescent="0.25"/>
  <cols>
    <col min="1" max="1" width="13.85546875" customWidth="1"/>
    <col min="2" max="2" width="14.7109375" customWidth="1"/>
    <col min="4" max="4" width="13.42578125" customWidth="1"/>
    <col min="7" max="7" width="15" customWidth="1"/>
    <col min="9" max="9" width="13.42578125" customWidth="1"/>
    <col min="13" max="13" width="19.28515625" customWidth="1"/>
  </cols>
  <sheetData>
    <row r="1" spans="1:13" ht="15" customHeight="1" x14ac:dyDescent="0.25">
      <c r="A1" s="301"/>
      <c r="B1" s="301"/>
      <c r="C1" s="302" t="s">
        <v>0</v>
      </c>
      <c r="D1" s="302"/>
      <c r="E1" s="302"/>
      <c r="F1" s="302"/>
      <c r="G1" s="302"/>
      <c r="H1" s="302"/>
      <c r="I1" s="302"/>
      <c r="J1" s="302"/>
      <c r="K1" s="302"/>
      <c r="L1" s="303" t="s">
        <v>1</v>
      </c>
      <c r="M1" s="303"/>
    </row>
    <row r="2" spans="1:13" x14ac:dyDescent="0.25">
      <c r="A2" s="301"/>
      <c r="B2" s="301"/>
      <c r="C2" s="302"/>
      <c r="D2" s="302"/>
      <c r="E2" s="302"/>
      <c r="F2" s="302"/>
      <c r="G2" s="302"/>
      <c r="H2" s="302"/>
      <c r="I2" s="302"/>
      <c r="J2" s="302"/>
      <c r="K2" s="302"/>
      <c r="L2" s="303"/>
      <c r="M2" s="303"/>
    </row>
    <row r="3" spans="1:13" x14ac:dyDescent="0.25">
      <c r="A3" s="301"/>
      <c r="B3" s="301"/>
      <c r="C3" s="302"/>
      <c r="D3" s="302"/>
      <c r="E3" s="302"/>
      <c r="F3" s="302"/>
      <c r="G3" s="302"/>
      <c r="H3" s="302"/>
      <c r="I3" s="302"/>
      <c r="J3" s="302"/>
      <c r="K3" s="302"/>
      <c r="L3" s="303"/>
      <c r="M3" s="303"/>
    </row>
    <row r="4" spans="1:13" x14ac:dyDescent="0.25">
      <c r="A4" s="301"/>
      <c r="B4" s="301"/>
      <c r="C4" s="302"/>
      <c r="D4" s="302"/>
      <c r="E4" s="302"/>
      <c r="F4" s="302"/>
      <c r="G4" s="302"/>
      <c r="H4" s="302"/>
      <c r="I4" s="302"/>
      <c r="J4" s="302"/>
      <c r="K4" s="302"/>
      <c r="L4" s="303"/>
      <c r="M4" s="303"/>
    </row>
    <row r="5" spans="1:13" ht="15" customHeight="1" x14ac:dyDescent="0.25">
      <c r="A5" s="301"/>
      <c r="B5" s="301"/>
      <c r="C5" s="302"/>
      <c r="D5" s="302"/>
      <c r="E5" s="302"/>
      <c r="F5" s="302"/>
      <c r="G5" s="302"/>
      <c r="H5" s="302"/>
      <c r="I5" s="302"/>
      <c r="J5" s="302"/>
      <c r="K5" s="302"/>
      <c r="L5" s="304" t="s">
        <v>2</v>
      </c>
      <c r="M5" s="305" t="s">
        <v>3</v>
      </c>
    </row>
    <row r="6" spans="1:13" x14ac:dyDescent="0.25">
      <c r="A6" s="301"/>
      <c r="B6" s="301"/>
      <c r="C6" s="302"/>
      <c r="D6" s="302"/>
      <c r="E6" s="302"/>
      <c r="F6" s="302"/>
      <c r="G6" s="302"/>
      <c r="H6" s="302"/>
      <c r="I6" s="302"/>
      <c r="J6" s="302"/>
      <c r="K6" s="302"/>
      <c r="L6" s="304"/>
      <c r="M6" s="305"/>
    </row>
    <row r="7" spans="1:13" ht="22.5" customHeight="1" x14ac:dyDescent="0.25">
      <c r="A7" s="301"/>
      <c r="B7" s="301"/>
      <c r="C7" s="302"/>
      <c r="D7" s="302"/>
      <c r="E7" s="302"/>
      <c r="F7" s="302"/>
      <c r="G7" s="302"/>
      <c r="H7" s="302"/>
      <c r="I7" s="302"/>
      <c r="J7" s="302"/>
      <c r="K7" s="302"/>
      <c r="L7" s="1" t="s">
        <v>4</v>
      </c>
      <c r="M7" s="2">
        <v>2</v>
      </c>
    </row>
    <row r="8" spans="1:13" ht="19.5" customHeight="1" x14ac:dyDescent="0.25">
      <c r="A8" s="301"/>
      <c r="B8" s="301"/>
      <c r="C8" s="302"/>
      <c r="D8" s="302"/>
      <c r="E8" s="302"/>
      <c r="F8" s="302"/>
      <c r="G8" s="302"/>
      <c r="H8" s="302"/>
      <c r="I8" s="302"/>
      <c r="J8" s="302"/>
      <c r="K8" s="302"/>
      <c r="L8" s="1" t="s">
        <v>5</v>
      </c>
      <c r="M8" s="3">
        <v>43783</v>
      </c>
    </row>
    <row r="9" spans="1:13" ht="15" customHeight="1" x14ac:dyDescent="0.25">
      <c r="A9" s="297" t="s">
        <v>6</v>
      </c>
      <c r="B9" s="298" t="s">
        <v>7</v>
      </c>
      <c r="C9" s="298"/>
      <c r="D9" s="298"/>
      <c r="E9" s="299" t="s">
        <v>8</v>
      </c>
      <c r="F9" s="299"/>
      <c r="G9" s="300" t="s">
        <v>9</v>
      </c>
      <c r="H9" s="300"/>
      <c r="I9" s="300"/>
      <c r="J9" s="299" t="s">
        <v>10</v>
      </c>
      <c r="K9" s="299"/>
      <c r="L9" s="294" t="s">
        <v>11</v>
      </c>
      <c r="M9" s="294"/>
    </row>
    <row r="10" spans="1:13" x14ac:dyDescent="0.25">
      <c r="A10" s="297"/>
      <c r="B10" s="298"/>
      <c r="C10" s="298"/>
      <c r="D10" s="298"/>
      <c r="E10" s="299"/>
      <c r="F10" s="299"/>
      <c r="G10" s="300"/>
      <c r="H10" s="300"/>
      <c r="I10" s="300"/>
      <c r="J10" s="299"/>
      <c r="K10" s="299"/>
      <c r="L10" s="294"/>
      <c r="M10" s="294"/>
    </row>
    <row r="11" spans="1:13" x14ac:dyDescent="0.25">
      <c r="A11" s="4"/>
      <c r="B11" s="5"/>
      <c r="C11" s="5"/>
      <c r="D11" s="5"/>
      <c r="E11" s="5"/>
      <c r="F11" s="5"/>
      <c r="G11" s="5"/>
      <c r="H11" s="5"/>
      <c r="I11" s="5"/>
      <c r="J11" s="5"/>
      <c r="K11" s="5"/>
      <c r="L11" s="5"/>
      <c r="M11" s="6"/>
    </row>
    <row r="12" spans="1:13" x14ac:dyDescent="0.25">
      <c r="A12" s="4"/>
      <c r="B12" s="5"/>
      <c r="C12" s="5"/>
      <c r="D12" s="5"/>
      <c r="E12" s="5"/>
      <c r="F12" s="5"/>
      <c r="G12" s="5"/>
      <c r="H12" s="5"/>
      <c r="I12" s="5"/>
      <c r="J12" s="5"/>
      <c r="K12" s="5"/>
      <c r="L12" s="5"/>
      <c r="M12" s="6"/>
    </row>
    <row r="13" spans="1:13" x14ac:dyDescent="0.25">
      <c r="A13" s="4"/>
      <c r="B13" s="5"/>
      <c r="C13" s="5"/>
      <c r="D13" s="5"/>
      <c r="E13" s="5"/>
      <c r="F13" s="5"/>
      <c r="G13" s="5"/>
      <c r="H13" s="5"/>
      <c r="I13" s="5"/>
      <c r="J13" s="5"/>
      <c r="K13" s="5"/>
      <c r="L13" s="5"/>
      <c r="M13" s="6"/>
    </row>
    <row r="14" spans="1:13" ht="15" customHeight="1" x14ac:dyDescent="0.25">
      <c r="A14" s="4"/>
      <c r="B14" s="5"/>
      <c r="C14" s="5"/>
      <c r="D14" s="5"/>
      <c r="E14" s="5"/>
      <c r="F14" s="5"/>
      <c r="G14" s="5"/>
      <c r="H14" s="5"/>
      <c r="I14" s="5"/>
      <c r="J14" s="5"/>
      <c r="K14" s="5"/>
      <c r="L14" s="5"/>
      <c r="M14" s="6"/>
    </row>
    <row r="15" spans="1:13" ht="16.5" customHeight="1" x14ac:dyDescent="0.25">
      <c r="A15" s="4"/>
      <c r="B15" s="5"/>
      <c r="C15" s="5"/>
      <c r="D15" s="5"/>
      <c r="E15" s="5"/>
      <c r="F15" s="5"/>
      <c r="G15" s="5"/>
      <c r="H15" s="5"/>
      <c r="I15" s="5"/>
      <c r="J15" s="5"/>
      <c r="K15" s="5"/>
      <c r="L15" s="5"/>
      <c r="M15" s="6"/>
    </row>
    <row r="16" spans="1:13" x14ac:dyDescent="0.25">
      <c r="A16" s="4"/>
      <c r="B16" s="5"/>
      <c r="C16" s="5"/>
      <c r="D16" s="5"/>
      <c r="E16" s="5"/>
      <c r="F16" s="5"/>
      <c r="G16" s="5"/>
      <c r="H16" s="5"/>
      <c r="I16" s="5"/>
      <c r="J16" s="5"/>
      <c r="K16" s="5"/>
      <c r="L16" s="5"/>
      <c r="M16" s="6"/>
    </row>
    <row r="17" spans="1:13" x14ac:dyDescent="0.25">
      <c r="A17" s="4"/>
      <c r="B17" s="5"/>
      <c r="C17" s="5"/>
      <c r="D17" s="5"/>
      <c r="E17" s="5"/>
      <c r="F17" s="5"/>
      <c r="G17" s="5"/>
      <c r="H17" s="5"/>
      <c r="I17" s="5"/>
      <c r="J17" s="5"/>
      <c r="K17" s="5"/>
      <c r="L17" s="5"/>
      <c r="M17" s="6"/>
    </row>
    <row r="18" spans="1:13" x14ac:dyDescent="0.25">
      <c r="A18" s="4"/>
      <c r="B18" s="5"/>
      <c r="C18" s="5"/>
      <c r="D18" s="5"/>
      <c r="E18" s="5"/>
      <c r="F18" s="5"/>
      <c r="G18" s="5"/>
      <c r="H18" s="5"/>
      <c r="I18" s="5"/>
      <c r="J18" s="5"/>
      <c r="K18" s="5"/>
      <c r="L18" s="5"/>
      <c r="M18" s="6"/>
    </row>
    <row r="19" spans="1:13" x14ac:dyDescent="0.25">
      <c r="A19" s="4"/>
      <c r="B19" s="5"/>
      <c r="C19" s="5"/>
      <c r="D19" s="5"/>
      <c r="E19" s="5"/>
      <c r="F19" s="5"/>
      <c r="G19" s="5"/>
      <c r="H19" s="5"/>
      <c r="I19" s="5"/>
      <c r="J19" s="5"/>
      <c r="K19" s="5"/>
      <c r="L19" s="5"/>
      <c r="M19" s="6"/>
    </row>
    <row r="20" spans="1:13" x14ac:dyDescent="0.25">
      <c r="A20" s="4"/>
      <c r="B20" s="5"/>
      <c r="C20" s="5"/>
      <c r="D20" s="5"/>
      <c r="E20" s="5"/>
      <c r="F20" s="5"/>
      <c r="G20" s="5"/>
      <c r="H20" s="5"/>
      <c r="I20" s="5"/>
      <c r="J20" s="5"/>
      <c r="K20" s="5"/>
      <c r="L20" s="5"/>
      <c r="M20" s="6"/>
    </row>
    <row r="21" spans="1:13" x14ac:dyDescent="0.25">
      <c r="A21" s="4"/>
      <c r="B21" s="5"/>
      <c r="C21" s="5"/>
      <c r="D21" s="5"/>
      <c r="E21" s="5"/>
      <c r="F21" s="5"/>
      <c r="G21" s="5"/>
      <c r="H21" s="5"/>
      <c r="I21" s="5"/>
      <c r="J21" s="5"/>
      <c r="K21" s="5"/>
      <c r="L21" s="5"/>
      <c r="M21" s="6"/>
    </row>
    <row r="22" spans="1:13" x14ac:dyDescent="0.25">
      <c r="A22" s="4"/>
      <c r="B22" s="5"/>
      <c r="C22" s="5"/>
      <c r="D22" s="5"/>
      <c r="E22" s="5"/>
      <c r="F22" s="5"/>
      <c r="G22" s="5"/>
      <c r="H22" s="5"/>
      <c r="I22" s="5"/>
      <c r="J22" s="5"/>
      <c r="K22" s="5"/>
      <c r="L22" s="5"/>
      <c r="M22" s="6"/>
    </row>
    <row r="23" spans="1:13" x14ac:dyDescent="0.25">
      <c r="A23" s="4"/>
      <c r="B23" s="5"/>
      <c r="C23" s="5"/>
      <c r="D23" s="5"/>
      <c r="E23" s="5"/>
      <c r="F23" s="5"/>
      <c r="G23" s="5"/>
      <c r="H23" s="5"/>
      <c r="I23" s="5"/>
      <c r="J23" s="5"/>
      <c r="K23" s="5"/>
      <c r="L23" s="5"/>
      <c r="M23" s="6"/>
    </row>
    <row r="24" spans="1:13" x14ac:dyDescent="0.25">
      <c r="A24" s="4"/>
      <c r="B24" s="5"/>
      <c r="C24" s="5"/>
      <c r="D24" s="5"/>
      <c r="E24" s="5"/>
      <c r="F24" s="5"/>
      <c r="G24" s="5"/>
      <c r="H24" s="5"/>
      <c r="I24" s="5"/>
      <c r="J24" s="5"/>
      <c r="K24" s="5"/>
      <c r="L24" s="5"/>
      <c r="M24" s="6"/>
    </row>
    <row r="25" spans="1:13" x14ac:dyDescent="0.25">
      <c r="A25" s="4"/>
      <c r="B25" s="5"/>
      <c r="C25" s="5"/>
      <c r="D25" s="5"/>
      <c r="E25" s="5"/>
      <c r="F25" s="5"/>
      <c r="G25" s="5"/>
      <c r="H25" s="5"/>
      <c r="I25" s="5"/>
      <c r="J25" s="5"/>
      <c r="K25" s="5"/>
      <c r="L25" s="5"/>
      <c r="M25" s="6"/>
    </row>
    <row r="26" spans="1:13" ht="15" customHeight="1" x14ac:dyDescent="0.25">
      <c r="A26" s="7" t="s">
        <v>12</v>
      </c>
      <c r="B26" s="8" t="s">
        <v>13</v>
      </c>
      <c r="C26" s="295" t="s">
        <v>14</v>
      </c>
      <c r="D26" s="295"/>
      <c r="E26" s="295"/>
      <c r="F26" s="295"/>
      <c r="G26" s="295"/>
      <c r="H26" s="295"/>
      <c r="I26" s="295"/>
      <c r="J26" s="295"/>
      <c r="K26" s="295"/>
      <c r="L26" s="295"/>
      <c r="M26" s="295"/>
    </row>
    <row r="27" spans="1:13" ht="33" customHeight="1" x14ac:dyDescent="0.25">
      <c r="A27" s="296">
        <v>1</v>
      </c>
      <c r="B27" s="9" t="s">
        <v>466</v>
      </c>
      <c r="C27" s="290" t="s">
        <v>15</v>
      </c>
      <c r="D27" s="290"/>
      <c r="E27" s="290"/>
      <c r="F27" s="290"/>
      <c r="G27" s="290"/>
      <c r="H27" s="290"/>
      <c r="I27" s="290"/>
      <c r="J27" s="290"/>
      <c r="K27" s="290"/>
      <c r="L27" s="290"/>
      <c r="M27" s="290"/>
    </row>
    <row r="28" spans="1:13" ht="31.5" customHeight="1" x14ac:dyDescent="0.25">
      <c r="A28" s="296"/>
      <c r="B28" s="9" t="s">
        <v>16</v>
      </c>
      <c r="C28" s="290" t="s">
        <v>17</v>
      </c>
      <c r="D28" s="290"/>
      <c r="E28" s="290"/>
      <c r="F28" s="290"/>
      <c r="G28" s="290"/>
      <c r="H28" s="290"/>
      <c r="I28" s="290"/>
      <c r="J28" s="290"/>
      <c r="K28" s="290"/>
      <c r="L28" s="290"/>
      <c r="M28" s="290"/>
    </row>
    <row r="29" spans="1:13" ht="31.5" customHeight="1" x14ac:dyDescent="0.25">
      <c r="A29" s="10">
        <v>2</v>
      </c>
      <c r="B29" s="285" t="s">
        <v>467</v>
      </c>
      <c r="C29" s="290" t="s">
        <v>18</v>
      </c>
      <c r="D29" s="290"/>
      <c r="E29" s="290"/>
      <c r="F29" s="290"/>
      <c r="G29" s="290"/>
      <c r="H29" s="290"/>
      <c r="I29" s="290"/>
      <c r="J29" s="290"/>
      <c r="K29" s="290"/>
      <c r="L29" s="290"/>
      <c r="M29" s="290"/>
    </row>
    <row r="30" spans="1:13" ht="41.25" customHeight="1" x14ac:dyDescent="0.25">
      <c r="A30" s="10">
        <v>3</v>
      </c>
      <c r="B30" s="11" t="s">
        <v>468</v>
      </c>
      <c r="C30" s="290" t="s">
        <v>469</v>
      </c>
      <c r="D30" s="290"/>
      <c r="E30" s="290"/>
      <c r="F30" s="290"/>
      <c r="G30" s="290"/>
      <c r="H30" s="290"/>
      <c r="I30" s="290"/>
      <c r="J30" s="290"/>
      <c r="K30" s="290"/>
      <c r="L30" s="290"/>
      <c r="M30" s="290"/>
    </row>
    <row r="31" spans="1:13" ht="41.25" customHeight="1" x14ac:dyDescent="0.25">
      <c r="A31" s="10">
        <v>4</v>
      </c>
      <c r="B31" s="11" t="s">
        <v>19</v>
      </c>
      <c r="C31" s="290" t="s">
        <v>452</v>
      </c>
      <c r="D31" s="290"/>
      <c r="E31" s="290"/>
      <c r="F31" s="290"/>
      <c r="G31" s="290"/>
      <c r="H31" s="290"/>
      <c r="I31" s="290"/>
      <c r="J31" s="290"/>
      <c r="K31" s="290"/>
      <c r="L31" s="290"/>
      <c r="M31" s="290"/>
    </row>
    <row r="32" spans="1:13" x14ac:dyDescent="0.25">
      <c r="A32" s="4"/>
      <c r="B32" s="5"/>
      <c r="C32" s="5"/>
      <c r="D32" s="5"/>
      <c r="E32" s="5"/>
      <c r="F32" s="5"/>
      <c r="G32" s="5"/>
      <c r="H32" s="5"/>
      <c r="I32" s="5"/>
      <c r="J32" s="5"/>
      <c r="K32" s="5"/>
      <c r="L32" s="5"/>
      <c r="M32" s="6"/>
    </row>
    <row r="33" spans="1:14" x14ac:dyDescent="0.25">
      <c r="A33" s="12" t="s">
        <v>20</v>
      </c>
      <c r="B33" s="5"/>
      <c r="C33" s="5"/>
      <c r="D33" s="5"/>
      <c r="E33" s="5"/>
      <c r="F33" s="5"/>
      <c r="G33" s="5"/>
      <c r="H33" s="5"/>
      <c r="I33" s="5"/>
      <c r="J33" s="5"/>
      <c r="K33" s="5"/>
      <c r="L33" s="5"/>
      <c r="M33" s="6"/>
    </row>
    <row r="34" spans="1:14" x14ac:dyDescent="0.25">
      <c r="A34" s="12"/>
      <c r="B34" s="5"/>
      <c r="C34" s="5"/>
      <c r="D34" s="5"/>
      <c r="E34" s="5"/>
      <c r="F34" s="5"/>
      <c r="G34" s="5"/>
      <c r="H34" s="5"/>
      <c r="I34" s="5"/>
      <c r="J34" s="5"/>
      <c r="K34" s="5"/>
      <c r="L34" s="5"/>
      <c r="M34" s="6"/>
    </row>
    <row r="35" spans="1:14" x14ac:dyDescent="0.25">
      <c r="A35" s="13"/>
      <c r="B35" s="14" t="s">
        <v>21</v>
      </c>
      <c r="C35" s="291"/>
      <c r="D35" s="291"/>
      <c r="E35" s="291"/>
      <c r="F35" s="291"/>
      <c r="G35" s="14" t="s">
        <v>22</v>
      </c>
      <c r="H35" s="291"/>
      <c r="I35" s="291"/>
      <c r="J35" s="291"/>
      <c r="K35" s="291"/>
      <c r="L35" s="5"/>
      <c r="M35" s="6"/>
    </row>
    <row r="36" spans="1:14" x14ac:dyDescent="0.25">
      <c r="A36" s="15"/>
      <c r="B36" s="16" t="s">
        <v>23</v>
      </c>
      <c r="C36" s="292" t="s">
        <v>24</v>
      </c>
      <c r="D36" s="292"/>
      <c r="E36" s="292"/>
      <c r="F36" s="292"/>
      <c r="G36" s="16" t="s">
        <v>23</v>
      </c>
      <c r="H36" s="293" t="s">
        <v>25</v>
      </c>
      <c r="I36" s="293"/>
      <c r="J36" s="293"/>
      <c r="K36" s="293"/>
      <c r="L36" s="5"/>
      <c r="M36" s="6"/>
    </row>
    <row r="37" spans="1:14" ht="13.9" customHeight="1" x14ac:dyDescent="0.25">
      <c r="A37" s="15"/>
      <c r="B37" s="17" t="s">
        <v>26</v>
      </c>
      <c r="C37" s="286" t="s">
        <v>27</v>
      </c>
      <c r="D37" s="286"/>
      <c r="E37" s="286"/>
      <c r="F37" s="286"/>
      <c r="G37" s="17" t="s">
        <v>26</v>
      </c>
      <c r="H37" s="287" t="s">
        <v>28</v>
      </c>
      <c r="I37" s="287"/>
      <c r="J37" s="287"/>
      <c r="K37" s="287"/>
      <c r="L37" s="5"/>
      <c r="M37" s="6"/>
    </row>
    <row r="38" spans="1:14" ht="13.9" customHeight="1" x14ac:dyDescent="0.25">
      <c r="A38" s="15"/>
      <c r="B38" s="17" t="s">
        <v>29</v>
      </c>
      <c r="C38" s="286" t="s">
        <v>30</v>
      </c>
      <c r="D38" s="286"/>
      <c r="E38" s="286"/>
      <c r="F38" s="286"/>
      <c r="G38" s="17" t="s">
        <v>29</v>
      </c>
      <c r="H38" s="287" t="s">
        <v>30</v>
      </c>
      <c r="I38" s="287"/>
      <c r="J38" s="287"/>
      <c r="K38" s="287"/>
      <c r="L38" s="5"/>
      <c r="M38" s="6"/>
      <c r="N38" s="18"/>
    </row>
    <row r="39" spans="1:14" x14ac:dyDescent="0.25">
      <c r="A39" s="4"/>
      <c r="B39" s="17" t="s">
        <v>31</v>
      </c>
      <c r="C39" s="288">
        <v>44176</v>
      </c>
      <c r="D39" s="288"/>
      <c r="E39" s="288"/>
      <c r="F39" s="288"/>
      <c r="G39" s="17" t="s">
        <v>31</v>
      </c>
      <c r="H39" s="289">
        <v>44176</v>
      </c>
      <c r="I39" s="289"/>
      <c r="J39" s="289"/>
      <c r="K39" s="289"/>
      <c r="L39" s="5"/>
      <c r="M39" s="6"/>
      <c r="N39" s="18"/>
    </row>
    <row r="40" spans="1:14" x14ac:dyDescent="0.25">
      <c r="A40" s="19"/>
      <c r="B40" s="20"/>
      <c r="C40" s="20"/>
      <c r="D40" s="20"/>
      <c r="E40" s="20"/>
      <c r="F40" s="20"/>
      <c r="G40" s="20"/>
      <c r="H40" s="20"/>
      <c r="I40" s="20"/>
      <c r="J40" s="20"/>
      <c r="K40" s="20"/>
      <c r="L40" s="20"/>
      <c r="M40" s="21"/>
      <c r="N40" s="18"/>
    </row>
    <row r="41" spans="1:14" ht="1.5" customHeight="1" x14ac:dyDescent="0.25">
      <c r="A41" s="18"/>
      <c r="B41" s="18"/>
      <c r="C41" s="18"/>
      <c r="D41" s="18"/>
      <c r="E41" s="18"/>
      <c r="F41" s="18"/>
      <c r="G41" s="18"/>
      <c r="H41" s="18"/>
      <c r="I41" s="18"/>
      <c r="J41" s="18"/>
      <c r="K41" s="18"/>
      <c r="L41" s="18"/>
      <c r="M41" s="18"/>
      <c r="N41" s="18"/>
    </row>
    <row r="42" spans="1:14" x14ac:dyDescent="0.25">
      <c r="A42" s="18"/>
      <c r="B42" s="18"/>
      <c r="C42" s="18"/>
      <c r="D42" s="18"/>
      <c r="E42" s="18"/>
      <c r="F42" s="18"/>
      <c r="G42" s="18"/>
      <c r="H42" s="18"/>
      <c r="I42" s="18"/>
      <c r="J42" s="18"/>
      <c r="K42" s="18"/>
      <c r="L42" s="18"/>
      <c r="M42" s="18"/>
      <c r="N42" s="18"/>
    </row>
    <row r="43" spans="1:14" x14ac:dyDescent="0.25">
      <c r="A43" s="18"/>
      <c r="B43" s="18"/>
      <c r="C43" s="18"/>
      <c r="D43" s="18"/>
      <c r="E43" s="18"/>
      <c r="F43" s="18"/>
      <c r="G43" s="18"/>
      <c r="H43" s="18"/>
      <c r="I43" s="18"/>
      <c r="J43" s="18"/>
      <c r="K43" s="18"/>
      <c r="L43" s="18"/>
      <c r="M43" s="18"/>
      <c r="N43" s="18"/>
    </row>
    <row r="44" spans="1:14" x14ac:dyDescent="0.25">
      <c r="A44" s="18"/>
      <c r="B44" s="18"/>
      <c r="C44" s="18"/>
      <c r="D44" s="18"/>
      <c r="E44" s="18"/>
      <c r="F44" s="18"/>
      <c r="G44" s="18"/>
      <c r="H44" s="18"/>
      <c r="I44" s="18"/>
      <c r="J44" s="18"/>
      <c r="K44" s="18"/>
      <c r="L44" s="18"/>
      <c r="M44" s="18"/>
      <c r="N44" s="18"/>
    </row>
    <row r="45" spans="1:14" x14ac:dyDescent="0.25">
      <c r="A45" s="18"/>
      <c r="B45" s="18"/>
      <c r="C45" s="18"/>
      <c r="D45" s="18"/>
      <c r="E45" s="18"/>
      <c r="F45" s="18"/>
      <c r="G45" s="18"/>
      <c r="H45" s="18"/>
      <c r="I45" s="18"/>
      <c r="J45" s="18"/>
      <c r="K45" s="18"/>
      <c r="L45" s="18"/>
      <c r="M45" s="18"/>
      <c r="N45" s="18"/>
    </row>
    <row r="46" spans="1:14" x14ac:dyDescent="0.25">
      <c r="L46" s="18"/>
      <c r="M46" s="18"/>
      <c r="N46" s="18"/>
    </row>
    <row r="47" spans="1:14" x14ac:dyDescent="0.25">
      <c r="L47" s="18"/>
      <c r="M47" s="18"/>
      <c r="N47" s="18"/>
    </row>
    <row r="48" spans="1:14" x14ac:dyDescent="0.25">
      <c r="L48" s="18"/>
      <c r="M48" s="18"/>
      <c r="N48" s="18"/>
    </row>
    <row r="49" spans="12:14" x14ac:dyDescent="0.25">
      <c r="L49" s="18"/>
      <c r="M49" s="18"/>
      <c r="N49" s="18"/>
    </row>
    <row r="50" spans="12:14" x14ac:dyDescent="0.25">
      <c r="L50" s="18"/>
      <c r="M50" s="18"/>
      <c r="N50" s="18"/>
    </row>
    <row r="51" spans="12:14" x14ac:dyDescent="0.25">
      <c r="N51" s="18"/>
    </row>
    <row r="52" spans="12:14" x14ac:dyDescent="0.25">
      <c r="N52" s="18"/>
    </row>
    <row r="53" spans="12:14" x14ac:dyDescent="0.25">
      <c r="N53" s="18"/>
    </row>
    <row r="54" spans="12:14" x14ac:dyDescent="0.25">
      <c r="N54" s="18"/>
    </row>
    <row r="55" spans="12:14" x14ac:dyDescent="0.25">
      <c r="N55" s="18"/>
    </row>
    <row r="56" spans="12:14" x14ac:dyDescent="0.25">
      <c r="N56" s="18"/>
    </row>
  </sheetData>
  <mergeCells count="28">
    <mergeCell ref="C29:M29"/>
    <mergeCell ref="A1:B8"/>
    <mergeCell ref="C1:K8"/>
    <mergeCell ref="L1:M4"/>
    <mergeCell ref="L5:L6"/>
    <mergeCell ref="M5:M6"/>
    <mergeCell ref="L9:M10"/>
    <mergeCell ref="C26:M26"/>
    <mergeCell ref="A27:A28"/>
    <mergeCell ref="C27:M27"/>
    <mergeCell ref="C28:M28"/>
    <mergeCell ref="A9:A10"/>
    <mergeCell ref="B9:D10"/>
    <mergeCell ref="E9:F10"/>
    <mergeCell ref="G9:I10"/>
    <mergeCell ref="J9:K10"/>
    <mergeCell ref="C30:M30"/>
    <mergeCell ref="C31:M31"/>
    <mergeCell ref="C35:F35"/>
    <mergeCell ref="H35:K35"/>
    <mergeCell ref="C36:F36"/>
    <mergeCell ref="H36:K36"/>
    <mergeCell ref="C37:F37"/>
    <mergeCell ref="H37:K37"/>
    <mergeCell ref="C38:F38"/>
    <mergeCell ref="H38:K38"/>
    <mergeCell ref="C39:F39"/>
    <mergeCell ref="H39:K39"/>
  </mergeCells>
  <pageMargins left="0.7" right="0.7" top="0.75" bottom="0.75" header="0.51180555555555496" footer="0.51180555555555496"/>
  <pageSetup paperSize="9" scale="50"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view="pageBreakPreview" zoomScale="80" zoomScaleNormal="80" zoomScaleSheetLayoutView="80" zoomScalePageLayoutView="65" workbookViewId="0">
      <selection activeCell="L14" sqref="L14"/>
    </sheetView>
  </sheetViews>
  <sheetFormatPr baseColWidth="10" defaultColWidth="11.42578125" defaultRowHeight="15" x14ac:dyDescent="0.25"/>
  <cols>
    <col min="1" max="1" width="7.7109375" customWidth="1"/>
    <col min="2" max="2" width="144.28515625" customWidth="1"/>
    <col min="3" max="3" width="9.85546875" customWidth="1"/>
    <col min="4" max="4" width="9" customWidth="1"/>
    <col min="5" max="5" width="14.85546875" customWidth="1"/>
    <col min="6" max="6" width="11" customWidth="1"/>
    <col min="7" max="7" width="4.85546875" customWidth="1"/>
    <col min="8" max="8" width="4.140625" customWidth="1"/>
    <col min="9" max="9" width="111.42578125" style="199" customWidth="1"/>
    <col min="10" max="10" width="5.5703125" style="200" customWidth="1"/>
    <col min="11" max="11" width="3.28515625" customWidth="1"/>
  </cols>
  <sheetData>
    <row r="1" spans="1:16" ht="58.5" customHeight="1" x14ac:dyDescent="0.25">
      <c r="A1" s="501" t="s">
        <v>403</v>
      </c>
      <c r="B1" s="501"/>
      <c r="C1" s="501"/>
      <c r="D1" s="501"/>
      <c r="E1" s="501"/>
      <c r="F1" s="501"/>
      <c r="H1" s="201" t="s">
        <v>404</v>
      </c>
      <c r="I1" s="202"/>
      <c r="J1" s="202"/>
    </row>
    <row r="2" spans="1:16" ht="46.5" customHeight="1" x14ac:dyDescent="0.25">
      <c r="A2" s="203" t="s">
        <v>405</v>
      </c>
      <c r="B2" s="204" t="s">
        <v>406</v>
      </c>
      <c r="C2" s="205" t="s">
        <v>407</v>
      </c>
      <c r="D2" s="205" t="s">
        <v>408</v>
      </c>
      <c r="E2" s="205" t="s">
        <v>409</v>
      </c>
      <c r="F2" s="205" t="s">
        <v>410</v>
      </c>
      <c r="H2" s="203" t="s">
        <v>405</v>
      </c>
      <c r="I2" s="206" t="s">
        <v>411</v>
      </c>
      <c r="J2" s="203" t="s">
        <v>107</v>
      </c>
      <c r="L2" s="203" t="s">
        <v>412</v>
      </c>
    </row>
    <row r="3" spans="1:16" ht="15" customHeight="1" thickBot="1" x14ac:dyDescent="0.3">
      <c r="A3" s="207" t="s">
        <v>107</v>
      </c>
      <c r="B3" s="273" t="s">
        <v>459</v>
      </c>
      <c r="C3" s="203" t="s">
        <v>460</v>
      </c>
      <c r="D3" s="203" t="s">
        <v>460</v>
      </c>
      <c r="E3" s="203" t="s">
        <v>460</v>
      </c>
      <c r="F3" s="203" t="s">
        <v>460</v>
      </c>
      <c r="H3" s="209">
        <v>1</v>
      </c>
      <c r="I3" s="210" t="s">
        <v>413</v>
      </c>
      <c r="J3" s="207">
        <v>1</v>
      </c>
      <c r="K3" s="199"/>
      <c r="L3" s="502" t="s">
        <v>414</v>
      </c>
      <c r="M3" s="502"/>
      <c r="N3" s="502"/>
      <c r="O3" s="502"/>
      <c r="P3" s="502"/>
    </row>
    <row r="4" spans="1:16" ht="15.75" thickBot="1" x14ac:dyDescent="0.3">
      <c r="A4" s="207"/>
      <c r="B4" s="211"/>
      <c r="C4" s="211"/>
      <c r="D4" s="211"/>
      <c r="E4" s="211"/>
      <c r="F4" s="211"/>
      <c r="H4" s="209">
        <v>2</v>
      </c>
      <c r="I4" s="210" t="s">
        <v>415</v>
      </c>
      <c r="J4" s="207">
        <v>1</v>
      </c>
      <c r="K4" s="199"/>
      <c r="L4" s="502"/>
      <c r="M4" s="502"/>
      <c r="N4" s="502"/>
      <c r="O4" s="502"/>
      <c r="P4" s="502"/>
    </row>
    <row r="5" spans="1:16" ht="15.75" thickBot="1" x14ac:dyDescent="0.3">
      <c r="A5" s="207"/>
      <c r="B5" s="211"/>
      <c r="C5" s="203"/>
      <c r="D5" s="203"/>
      <c r="E5" s="203"/>
      <c r="F5" s="203"/>
      <c r="H5" s="209">
        <v>3</v>
      </c>
      <c r="I5" s="210" t="s">
        <v>416</v>
      </c>
      <c r="J5" s="207">
        <v>1</v>
      </c>
      <c r="K5" s="199"/>
      <c r="L5" s="502"/>
      <c r="M5" s="502"/>
      <c r="N5" s="502"/>
      <c r="O5" s="502"/>
      <c r="P5" s="502"/>
    </row>
    <row r="6" spans="1:16" ht="15.75" thickBot="1" x14ac:dyDescent="0.3">
      <c r="A6" s="207"/>
      <c r="B6" s="208"/>
      <c r="C6" s="203"/>
      <c r="D6" s="203"/>
      <c r="E6" s="203"/>
      <c r="F6" s="203"/>
      <c r="H6" s="209">
        <v>4</v>
      </c>
      <c r="I6" s="210" t="s">
        <v>417</v>
      </c>
      <c r="J6" s="207">
        <v>0</v>
      </c>
      <c r="K6" s="199"/>
      <c r="L6" s="502"/>
      <c r="M6" s="502"/>
      <c r="N6" s="502"/>
      <c r="O6" s="502"/>
      <c r="P6" s="502"/>
    </row>
    <row r="7" spans="1:16" ht="15.75" thickBot="1" x14ac:dyDescent="0.3">
      <c r="A7" s="207"/>
      <c r="B7" s="208"/>
      <c r="C7" s="203"/>
      <c r="D7" s="203"/>
      <c r="E7" s="203"/>
      <c r="F7" s="203"/>
      <c r="H7" s="209">
        <v>5</v>
      </c>
      <c r="I7" s="210" t="s">
        <v>418</v>
      </c>
      <c r="J7" s="207">
        <v>0</v>
      </c>
      <c r="K7" s="199"/>
      <c r="L7" s="502"/>
      <c r="M7" s="502"/>
      <c r="N7" s="502"/>
      <c r="O7" s="502"/>
      <c r="P7" s="502"/>
    </row>
    <row r="8" spans="1:16" ht="15.75" thickBot="1" x14ac:dyDescent="0.3">
      <c r="A8" s="207"/>
      <c r="B8" s="208"/>
      <c r="C8" s="203"/>
      <c r="D8" s="203"/>
      <c r="E8" s="203"/>
      <c r="F8" s="203"/>
      <c r="H8" s="209">
        <v>6</v>
      </c>
      <c r="I8" s="210" t="s">
        <v>419</v>
      </c>
      <c r="J8" s="207">
        <v>1</v>
      </c>
      <c r="K8" s="199"/>
      <c r="L8" s="502"/>
      <c r="M8" s="502"/>
      <c r="N8" s="502"/>
      <c r="O8" s="502"/>
      <c r="P8" s="502"/>
    </row>
    <row r="9" spans="1:16" x14ac:dyDescent="0.25">
      <c r="A9" s="207"/>
      <c r="B9" s="208"/>
      <c r="C9" s="203"/>
      <c r="D9" s="203"/>
      <c r="E9" s="203"/>
      <c r="F9" s="203"/>
      <c r="H9" s="209">
        <v>7</v>
      </c>
      <c r="I9" s="210" t="s">
        <v>420</v>
      </c>
      <c r="J9" s="207">
        <v>1</v>
      </c>
      <c r="K9" s="199"/>
      <c r="L9" s="45"/>
      <c r="M9" s="45"/>
      <c r="N9" s="45"/>
      <c r="O9" s="45"/>
      <c r="P9" s="45"/>
    </row>
    <row r="10" spans="1:16" x14ac:dyDescent="0.25">
      <c r="A10" s="207"/>
      <c r="B10" s="212"/>
      <c r="C10" s="203"/>
      <c r="D10" s="203"/>
      <c r="E10" s="203"/>
      <c r="F10" s="203"/>
      <c r="H10" s="207">
        <v>8</v>
      </c>
      <c r="I10" s="213" t="s">
        <v>421</v>
      </c>
      <c r="J10" s="207">
        <v>1</v>
      </c>
      <c r="K10" s="199"/>
      <c r="L10" s="45"/>
      <c r="M10" s="45"/>
      <c r="N10" s="45"/>
      <c r="O10" s="45"/>
      <c r="P10" s="45"/>
    </row>
    <row r="11" spans="1:16" x14ac:dyDescent="0.25">
      <c r="A11" s="209"/>
      <c r="B11" s="214"/>
      <c r="C11" s="203"/>
      <c r="D11" s="203"/>
      <c r="E11" s="203"/>
      <c r="F11" s="203"/>
      <c r="H11" s="209">
        <v>9</v>
      </c>
      <c r="I11" s="210" t="s">
        <v>422</v>
      </c>
      <c r="J11" s="207">
        <v>0</v>
      </c>
      <c r="K11" s="199"/>
      <c r="L11" s="45"/>
      <c r="M11" s="45"/>
      <c r="N11" s="45"/>
      <c r="O11" s="45"/>
      <c r="P11" s="45"/>
    </row>
    <row r="12" spans="1:16" x14ac:dyDescent="0.25">
      <c r="A12" s="209"/>
      <c r="B12" s="211"/>
      <c r="C12" s="203"/>
      <c r="D12" s="203"/>
      <c r="E12" s="203"/>
      <c r="F12" s="203"/>
      <c r="H12" s="209">
        <v>10</v>
      </c>
      <c r="I12" s="210" t="s">
        <v>423</v>
      </c>
      <c r="J12" s="207">
        <v>1</v>
      </c>
      <c r="K12" s="199"/>
      <c r="L12" s="45"/>
      <c r="M12" s="45"/>
      <c r="N12" s="45"/>
      <c r="O12" s="45"/>
      <c r="P12" s="45"/>
    </row>
    <row r="13" spans="1:16" x14ac:dyDescent="0.25">
      <c r="A13" s="209"/>
      <c r="B13" s="211"/>
      <c r="C13" s="203"/>
      <c r="D13" s="203"/>
      <c r="E13" s="203"/>
      <c r="F13" s="203"/>
      <c r="H13" s="209">
        <v>11</v>
      </c>
      <c r="I13" s="210" t="s">
        <v>424</v>
      </c>
      <c r="J13" s="207">
        <v>1</v>
      </c>
      <c r="K13" s="199"/>
    </row>
    <row r="14" spans="1:16" x14ac:dyDescent="0.25">
      <c r="A14" s="209"/>
      <c r="B14" s="211"/>
      <c r="C14" s="203"/>
      <c r="D14" s="203"/>
      <c r="E14" s="203"/>
      <c r="F14" s="203"/>
      <c r="H14" s="209">
        <v>12</v>
      </c>
      <c r="I14" s="210" t="s">
        <v>425</v>
      </c>
      <c r="J14" s="207">
        <v>1</v>
      </c>
      <c r="K14" s="199"/>
    </row>
    <row r="15" spans="1:16" x14ac:dyDescent="0.25">
      <c r="A15" s="209"/>
      <c r="B15" s="211"/>
      <c r="C15" s="203"/>
      <c r="D15" s="203"/>
      <c r="E15" s="203"/>
      <c r="F15" s="203"/>
      <c r="H15" s="209">
        <v>13</v>
      </c>
      <c r="I15" s="210" t="s">
        <v>426</v>
      </c>
      <c r="J15" s="207">
        <v>1</v>
      </c>
      <c r="K15" s="199"/>
    </row>
    <row r="16" spans="1:16" x14ac:dyDescent="0.25">
      <c r="A16" s="209"/>
      <c r="B16" s="211"/>
      <c r="C16" s="203"/>
      <c r="D16" s="203"/>
      <c r="E16" s="203"/>
      <c r="F16" s="203"/>
      <c r="H16" s="209">
        <v>14</v>
      </c>
      <c r="I16" s="210" t="s">
        <v>427</v>
      </c>
      <c r="J16" s="207">
        <v>1</v>
      </c>
      <c r="K16" s="199"/>
    </row>
    <row r="17" spans="1:11" x14ac:dyDescent="0.25">
      <c r="A17" s="211"/>
      <c r="B17" s="211"/>
      <c r="C17" s="211"/>
      <c r="D17" s="211"/>
      <c r="E17" s="211"/>
      <c r="F17" s="211"/>
      <c r="H17" s="209">
        <v>15</v>
      </c>
      <c r="I17" s="210" t="s">
        <v>428</v>
      </c>
      <c r="J17" s="207">
        <v>0</v>
      </c>
      <c r="K17" s="199"/>
    </row>
    <row r="18" spans="1:11" x14ac:dyDescent="0.25">
      <c r="A18" s="211"/>
      <c r="B18" s="211"/>
      <c r="C18" s="211"/>
      <c r="D18" s="211"/>
      <c r="E18" s="211"/>
      <c r="F18" s="211"/>
      <c r="H18" s="209">
        <v>16</v>
      </c>
      <c r="I18" s="210" t="s">
        <v>429</v>
      </c>
      <c r="J18" s="207">
        <v>0</v>
      </c>
      <c r="K18" s="199"/>
    </row>
    <row r="19" spans="1:11" x14ac:dyDescent="0.25">
      <c r="A19" s="211"/>
      <c r="B19" s="211"/>
      <c r="C19" s="211"/>
      <c r="D19" s="211"/>
      <c r="E19" s="211"/>
      <c r="F19" s="211"/>
      <c r="H19" s="209">
        <v>17</v>
      </c>
      <c r="I19" s="210" t="s">
        <v>430</v>
      </c>
      <c r="J19" s="207">
        <v>0</v>
      </c>
      <c r="K19" s="199"/>
    </row>
    <row r="20" spans="1:11" ht="15.75" thickBot="1" x14ac:dyDescent="0.3">
      <c r="H20" s="209">
        <v>18</v>
      </c>
      <c r="I20" s="210" t="s">
        <v>431</v>
      </c>
      <c r="J20" s="207">
        <v>0</v>
      </c>
      <c r="K20" s="199"/>
    </row>
    <row r="21" spans="1:11" ht="15" customHeight="1" thickBot="1" x14ac:dyDescent="0.3">
      <c r="B21" s="503" t="s">
        <v>432</v>
      </c>
      <c r="C21" s="503"/>
      <c r="D21" s="503"/>
      <c r="H21" s="209">
        <v>19</v>
      </c>
      <c r="I21" s="210" t="s">
        <v>433</v>
      </c>
      <c r="J21" s="207">
        <v>0</v>
      </c>
      <c r="K21" s="199"/>
    </row>
    <row r="22" spans="1:11" ht="16.5" thickBot="1" x14ac:dyDescent="0.3">
      <c r="B22" s="503"/>
      <c r="C22" s="503"/>
      <c r="D22" s="503"/>
      <c r="H22" s="504" t="s">
        <v>434</v>
      </c>
      <c r="I22" s="504"/>
      <c r="J22" s="215">
        <f t="shared" ref="J22" si="0">SUM(J3:J21)</f>
        <v>11</v>
      </c>
      <c r="K22" s="216"/>
    </row>
  </sheetData>
  <mergeCells count="4">
    <mergeCell ref="A1:F1"/>
    <mergeCell ref="L3:P8"/>
    <mergeCell ref="B21:D22"/>
    <mergeCell ref="H22:I22"/>
  </mergeCells>
  <pageMargins left="0.7" right="0.7" top="0.75" bottom="0.75" header="0.51180555555555496" footer="0.51180555555555496"/>
  <pageSetup scale="21"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6"/>
  <sheetViews>
    <sheetView view="pageBreakPreview" zoomScale="60" zoomScaleNormal="85" zoomScalePageLayoutView="65" workbookViewId="0">
      <selection activeCell="A15" sqref="A15:A18"/>
    </sheetView>
  </sheetViews>
  <sheetFormatPr baseColWidth="10" defaultColWidth="11.42578125" defaultRowHeight="15" x14ac:dyDescent="0.25"/>
  <cols>
    <col min="1" max="1" width="18.85546875" customWidth="1"/>
    <col min="5" max="5" width="7.42578125" customWidth="1"/>
    <col min="10" max="10" width="26.7109375" customWidth="1"/>
    <col min="12" max="12" width="22.5703125" customWidth="1"/>
    <col min="13" max="13" width="12.140625" customWidth="1"/>
    <col min="14" max="14" width="6.85546875" customWidth="1"/>
    <col min="15" max="16" width="5.85546875" customWidth="1"/>
    <col min="19" max="19" width="17.28515625" customWidth="1"/>
    <col min="21" max="21" width="15.7109375" customWidth="1"/>
    <col min="22" max="22" width="14.140625" customWidth="1"/>
    <col min="23" max="23" width="9" customWidth="1"/>
    <col min="24" max="24" width="5" customWidth="1"/>
    <col min="25" max="25" width="7.85546875" customWidth="1"/>
    <col min="27" max="27" width="9.28515625" customWidth="1"/>
  </cols>
  <sheetData>
    <row r="1" spans="1:27" s="22" customFormat="1" ht="12" customHeight="1" x14ac:dyDescent="0.25">
      <c r="A1" s="355"/>
      <c r="B1" s="356" t="s">
        <v>32</v>
      </c>
      <c r="C1" s="356"/>
      <c r="D1" s="356"/>
      <c r="E1" s="356"/>
      <c r="F1" s="356"/>
      <c r="G1" s="356"/>
      <c r="H1" s="356"/>
      <c r="I1" s="356"/>
      <c r="J1" s="356"/>
      <c r="K1" s="356"/>
      <c r="L1" s="356"/>
      <c r="M1" s="356"/>
      <c r="N1" s="356"/>
      <c r="O1" s="356"/>
      <c r="P1" s="356"/>
      <c r="Q1" s="356"/>
      <c r="R1" s="356"/>
      <c r="S1" s="356"/>
      <c r="T1" s="356"/>
      <c r="U1" s="356"/>
      <c r="V1" s="356"/>
      <c r="W1" s="356"/>
      <c r="X1" s="357" t="s">
        <v>1</v>
      </c>
      <c r="Y1" s="357"/>
      <c r="Z1" s="357"/>
      <c r="AA1" s="357"/>
    </row>
    <row r="2" spans="1:27" s="22" customFormat="1" ht="12" customHeight="1" x14ac:dyDescent="0.25">
      <c r="A2" s="355"/>
      <c r="B2" s="356"/>
      <c r="C2" s="356"/>
      <c r="D2" s="356"/>
      <c r="E2" s="356"/>
      <c r="F2" s="356"/>
      <c r="G2" s="356"/>
      <c r="H2" s="356"/>
      <c r="I2" s="356"/>
      <c r="J2" s="356"/>
      <c r="K2" s="356"/>
      <c r="L2" s="356"/>
      <c r="M2" s="356"/>
      <c r="N2" s="356"/>
      <c r="O2" s="356"/>
      <c r="P2" s="356"/>
      <c r="Q2" s="356"/>
      <c r="R2" s="356"/>
      <c r="S2" s="356"/>
      <c r="T2" s="356"/>
      <c r="U2" s="356"/>
      <c r="V2" s="356"/>
      <c r="W2" s="356"/>
      <c r="X2" s="357"/>
      <c r="Y2" s="357"/>
      <c r="Z2" s="357"/>
      <c r="AA2" s="357"/>
    </row>
    <row r="3" spans="1:27" s="22" customFormat="1" ht="1.5" hidden="1" customHeight="1" x14ac:dyDescent="0.25">
      <c r="A3" s="355"/>
      <c r="B3" s="356"/>
      <c r="C3" s="356"/>
      <c r="D3" s="356"/>
      <c r="E3" s="356"/>
      <c r="F3" s="356"/>
      <c r="G3" s="356"/>
      <c r="H3" s="356"/>
      <c r="I3" s="356"/>
      <c r="J3" s="356"/>
      <c r="K3" s="356"/>
      <c r="L3" s="356"/>
      <c r="M3" s="356"/>
      <c r="N3" s="356"/>
      <c r="O3" s="356"/>
      <c r="P3" s="356"/>
      <c r="Q3" s="356"/>
      <c r="R3" s="356"/>
      <c r="S3" s="356"/>
      <c r="T3" s="356"/>
      <c r="U3" s="356"/>
      <c r="V3" s="356"/>
      <c r="W3" s="356"/>
      <c r="X3" s="357"/>
      <c r="Y3" s="357"/>
      <c r="Z3" s="357"/>
      <c r="AA3" s="357"/>
    </row>
    <row r="4" spans="1:27" s="22" customFormat="1" ht="3.75" customHeight="1" x14ac:dyDescent="0.25">
      <c r="A4" s="355"/>
      <c r="B4" s="356"/>
      <c r="C4" s="356"/>
      <c r="D4" s="356"/>
      <c r="E4" s="356"/>
      <c r="F4" s="356"/>
      <c r="G4" s="356"/>
      <c r="H4" s="356"/>
      <c r="I4" s="356"/>
      <c r="J4" s="356"/>
      <c r="K4" s="356"/>
      <c r="L4" s="356"/>
      <c r="M4" s="356"/>
      <c r="N4" s="356"/>
      <c r="O4" s="356"/>
      <c r="P4" s="356"/>
      <c r="Q4" s="356"/>
      <c r="R4" s="356"/>
      <c r="S4" s="356"/>
      <c r="T4" s="356"/>
      <c r="U4" s="356"/>
      <c r="V4" s="356"/>
      <c r="W4" s="356"/>
      <c r="X4" s="357"/>
      <c r="Y4" s="357"/>
      <c r="Z4" s="357"/>
      <c r="AA4" s="357"/>
    </row>
    <row r="5" spans="1:27" s="22" customFormat="1" ht="12" customHeight="1" x14ac:dyDescent="0.25">
      <c r="A5" s="355"/>
      <c r="B5" s="356"/>
      <c r="C5" s="356"/>
      <c r="D5" s="356"/>
      <c r="E5" s="356"/>
      <c r="F5" s="356"/>
      <c r="G5" s="356"/>
      <c r="H5" s="356"/>
      <c r="I5" s="356"/>
      <c r="J5" s="356"/>
      <c r="K5" s="356"/>
      <c r="L5" s="356"/>
      <c r="M5" s="356"/>
      <c r="N5" s="356"/>
      <c r="O5" s="356"/>
      <c r="P5" s="356"/>
      <c r="Q5" s="356"/>
      <c r="R5" s="356"/>
      <c r="S5" s="356"/>
      <c r="T5" s="356"/>
      <c r="U5" s="356"/>
      <c r="V5" s="356"/>
      <c r="W5" s="356"/>
      <c r="X5" s="304" t="s">
        <v>2</v>
      </c>
      <c r="Y5" s="304"/>
      <c r="Z5" s="304" t="s">
        <v>3</v>
      </c>
      <c r="AA5" s="304"/>
    </row>
    <row r="6" spans="1:27" s="22" customFormat="1" ht="7.5" customHeight="1" x14ac:dyDescent="0.25">
      <c r="A6" s="355"/>
      <c r="B6" s="356"/>
      <c r="C6" s="356"/>
      <c r="D6" s="356"/>
      <c r="E6" s="356"/>
      <c r="F6" s="356"/>
      <c r="G6" s="356"/>
      <c r="H6" s="356"/>
      <c r="I6" s="356"/>
      <c r="J6" s="356"/>
      <c r="K6" s="356"/>
      <c r="L6" s="356"/>
      <c r="M6" s="356"/>
      <c r="N6" s="356"/>
      <c r="O6" s="356"/>
      <c r="P6" s="356"/>
      <c r="Q6" s="356"/>
      <c r="R6" s="356"/>
      <c r="S6" s="356"/>
      <c r="T6" s="356"/>
      <c r="U6" s="356"/>
      <c r="V6" s="356"/>
      <c r="W6" s="356"/>
      <c r="X6" s="304"/>
      <c r="Y6" s="304"/>
      <c r="Z6" s="304"/>
      <c r="AA6" s="304"/>
    </row>
    <row r="7" spans="1:27" s="22" customFormat="1" ht="21" customHeight="1" x14ac:dyDescent="0.25">
      <c r="A7" s="355"/>
      <c r="B7" s="356"/>
      <c r="C7" s="356"/>
      <c r="D7" s="356"/>
      <c r="E7" s="356"/>
      <c r="F7" s="356"/>
      <c r="G7" s="356"/>
      <c r="H7" s="356"/>
      <c r="I7" s="356"/>
      <c r="J7" s="356"/>
      <c r="K7" s="356"/>
      <c r="L7" s="356"/>
      <c r="M7" s="356"/>
      <c r="N7" s="356"/>
      <c r="O7" s="356"/>
      <c r="P7" s="356"/>
      <c r="Q7" s="356"/>
      <c r="R7" s="356"/>
      <c r="S7" s="356"/>
      <c r="T7" s="356"/>
      <c r="U7" s="356"/>
      <c r="V7" s="356"/>
      <c r="W7" s="356"/>
      <c r="X7" s="304" t="s">
        <v>4</v>
      </c>
      <c r="Y7" s="304"/>
      <c r="Z7" s="304">
        <v>2</v>
      </c>
      <c r="AA7" s="304"/>
    </row>
    <row r="8" spans="1:27" s="22" customFormat="1" ht="18.75" customHeight="1" x14ac:dyDescent="0.25">
      <c r="A8" s="355"/>
      <c r="B8" s="356"/>
      <c r="C8" s="356"/>
      <c r="D8" s="356"/>
      <c r="E8" s="356"/>
      <c r="F8" s="356"/>
      <c r="G8" s="356"/>
      <c r="H8" s="356"/>
      <c r="I8" s="356"/>
      <c r="J8" s="356"/>
      <c r="K8" s="356"/>
      <c r="L8" s="356"/>
      <c r="M8" s="356"/>
      <c r="N8" s="356"/>
      <c r="O8" s="356"/>
      <c r="P8" s="356"/>
      <c r="Q8" s="356"/>
      <c r="R8" s="356"/>
      <c r="S8" s="356"/>
      <c r="T8" s="356"/>
      <c r="U8" s="356"/>
      <c r="V8" s="356"/>
      <c r="W8" s="356"/>
      <c r="X8" s="304" t="s">
        <v>5</v>
      </c>
      <c r="Y8" s="304"/>
      <c r="Z8" s="358">
        <v>43783</v>
      </c>
      <c r="AA8" s="358"/>
    </row>
    <row r="9" spans="1:27" s="22" customFormat="1" ht="25.5" customHeight="1" x14ac:dyDescent="0.25">
      <c r="A9" s="352" t="s">
        <v>33</v>
      </c>
      <c r="B9" s="352"/>
      <c r="C9" s="352"/>
      <c r="D9" s="352"/>
      <c r="E9" s="352"/>
      <c r="F9" s="352"/>
      <c r="G9" s="352"/>
      <c r="H9" s="352"/>
      <c r="I9" s="352"/>
      <c r="J9" s="352"/>
      <c r="K9" s="352"/>
      <c r="L9" s="352"/>
      <c r="M9" s="352"/>
      <c r="N9" s="352"/>
      <c r="O9" s="352"/>
      <c r="P9" s="352"/>
      <c r="Q9" s="352"/>
      <c r="R9" s="352"/>
      <c r="S9" s="352"/>
      <c r="T9" s="352"/>
      <c r="U9" s="352"/>
      <c r="V9" s="352"/>
      <c r="W9" s="352"/>
      <c r="X9" s="352"/>
      <c r="Y9" s="352"/>
      <c r="Z9" s="352"/>
      <c r="AA9" s="352"/>
    </row>
    <row r="10" spans="1:27" s="22" customFormat="1" ht="27" customHeight="1" x14ac:dyDescent="0.25">
      <c r="A10" s="352"/>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row>
    <row r="11" spans="1:27" s="22" customFormat="1" ht="12" customHeight="1" x14ac:dyDescent="0.25">
      <c r="A11" s="353" t="s">
        <v>34</v>
      </c>
      <c r="B11" s="353"/>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row>
    <row r="12" spans="1:27" s="22" customFormat="1" ht="12" customHeight="1" x14ac:dyDescent="0.25">
      <c r="A12" s="353"/>
      <c r="B12" s="353"/>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row>
    <row r="13" spans="1:27" s="22" customFormat="1" ht="17.25" customHeight="1" x14ac:dyDescent="0.25">
      <c r="A13" s="354" t="s">
        <v>35</v>
      </c>
      <c r="B13" s="354"/>
      <c r="C13" s="354"/>
      <c r="D13" s="354"/>
      <c r="E13" s="354"/>
      <c r="F13" s="354"/>
      <c r="G13" s="354"/>
      <c r="H13" s="354"/>
      <c r="I13" s="354"/>
      <c r="J13" s="354" t="s">
        <v>36</v>
      </c>
      <c r="K13" s="354"/>
      <c r="L13" s="354"/>
      <c r="M13" s="354"/>
      <c r="N13" s="354"/>
      <c r="O13" s="354"/>
      <c r="P13" s="354"/>
      <c r="Q13" s="354"/>
      <c r="R13" s="354"/>
      <c r="S13" s="354" t="s">
        <v>6</v>
      </c>
      <c r="T13" s="354"/>
      <c r="U13" s="354"/>
      <c r="V13" s="354"/>
      <c r="W13" s="354"/>
      <c r="X13" s="354"/>
      <c r="Y13" s="354"/>
      <c r="Z13" s="354"/>
      <c r="AA13" s="354"/>
    </row>
    <row r="14" spans="1:27" s="22" customFormat="1" ht="18" customHeight="1" x14ac:dyDescent="0.25">
      <c r="A14" s="24" t="s">
        <v>37</v>
      </c>
      <c r="B14" s="354" t="s">
        <v>38</v>
      </c>
      <c r="C14" s="354"/>
      <c r="D14" s="354"/>
      <c r="E14" s="354"/>
      <c r="F14" s="354" t="s">
        <v>39</v>
      </c>
      <c r="G14" s="354"/>
      <c r="H14" s="354"/>
      <c r="I14" s="354"/>
      <c r="J14" s="24" t="s">
        <v>37</v>
      </c>
      <c r="K14" s="354" t="s">
        <v>40</v>
      </c>
      <c r="L14" s="354"/>
      <c r="M14" s="354"/>
      <c r="N14" s="354" t="s">
        <v>39</v>
      </c>
      <c r="O14" s="354"/>
      <c r="P14" s="354"/>
      <c r="Q14" s="354"/>
      <c r="R14" s="354"/>
      <c r="S14" s="24" t="s">
        <v>37</v>
      </c>
      <c r="T14" s="354" t="s">
        <v>40</v>
      </c>
      <c r="U14" s="354"/>
      <c r="V14" s="354"/>
      <c r="W14" s="354" t="s">
        <v>39</v>
      </c>
      <c r="X14" s="354"/>
      <c r="Y14" s="354"/>
      <c r="Z14" s="354"/>
      <c r="AA14" s="354"/>
    </row>
    <row r="15" spans="1:27" s="22" customFormat="1" ht="127.5" customHeight="1" x14ac:dyDescent="0.25">
      <c r="A15" s="312" t="s">
        <v>41</v>
      </c>
      <c r="B15" s="345" t="s">
        <v>453</v>
      </c>
      <c r="C15" s="345"/>
      <c r="D15" s="345"/>
      <c r="E15" s="345"/>
      <c r="F15" s="346" t="s">
        <v>454</v>
      </c>
      <c r="G15" s="346"/>
      <c r="H15" s="346"/>
      <c r="I15" s="346"/>
      <c r="J15" s="312" t="s">
        <v>42</v>
      </c>
      <c r="K15" s="347"/>
      <c r="L15" s="347"/>
      <c r="M15" s="347"/>
      <c r="N15" s="348"/>
      <c r="O15" s="348"/>
      <c r="P15" s="348"/>
      <c r="Q15" s="348"/>
      <c r="R15" s="348"/>
      <c r="S15" s="312" t="s">
        <v>43</v>
      </c>
      <c r="T15" s="316"/>
      <c r="U15" s="316"/>
      <c r="V15" s="316"/>
      <c r="W15" s="314"/>
      <c r="X15" s="314"/>
      <c r="Y15" s="314"/>
      <c r="Z15" s="314"/>
      <c r="AA15" s="314"/>
    </row>
    <row r="16" spans="1:27" s="22" customFormat="1" ht="105.75" hidden="1" customHeight="1" x14ac:dyDescent="0.25">
      <c r="A16" s="312"/>
      <c r="B16" s="336"/>
      <c r="C16" s="336"/>
      <c r="D16" s="336"/>
      <c r="E16" s="336"/>
      <c r="F16" s="349"/>
      <c r="G16" s="349"/>
      <c r="H16" s="349"/>
      <c r="I16" s="349"/>
      <c r="J16" s="312"/>
      <c r="K16" s="338"/>
      <c r="L16" s="338"/>
      <c r="M16" s="338"/>
      <c r="N16" s="337"/>
      <c r="O16" s="337"/>
      <c r="P16" s="337"/>
      <c r="Q16" s="337"/>
      <c r="R16" s="337"/>
      <c r="S16" s="312"/>
      <c r="T16" s="319"/>
      <c r="U16" s="319"/>
      <c r="V16" s="319"/>
      <c r="W16" s="320"/>
      <c r="X16" s="320"/>
      <c r="Y16" s="320"/>
      <c r="Z16" s="320"/>
      <c r="AA16" s="320"/>
    </row>
    <row r="17" spans="1:27" s="22" customFormat="1" ht="73.5" hidden="1" customHeight="1" x14ac:dyDescent="0.25">
      <c r="A17" s="312"/>
      <c r="B17" s="338"/>
      <c r="C17" s="338"/>
      <c r="D17" s="338"/>
      <c r="E17" s="338"/>
      <c r="F17" s="337"/>
      <c r="G17" s="337"/>
      <c r="H17" s="337"/>
      <c r="I17" s="337"/>
      <c r="J17" s="312"/>
      <c r="K17" s="350"/>
      <c r="L17" s="350"/>
      <c r="M17" s="350"/>
      <c r="N17" s="349"/>
      <c r="O17" s="349"/>
      <c r="P17" s="349"/>
      <c r="Q17" s="349"/>
      <c r="R17" s="349"/>
      <c r="S17" s="312"/>
      <c r="T17" s="308"/>
      <c r="U17" s="308"/>
      <c r="V17" s="308"/>
      <c r="W17" s="307"/>
      <c r="X17" s="307"/>
      <c r="Y17" s="307"/>
      <c r="Z17" s="307"/>
      <c r="AA17" s="307"/>
    </row>
    <row r="18" spans="1:27" ht="96" hidden="1" customHeight="1" x14ac:dyDescent="0.25">
      <c r="A18" s="312"/>
      <c r="B18" s="351"/>
      <c r="C18" s="351"/>
      <c r="D18" s="351"/>
      <c r="E18" s="351"/>
      <c r="F18" s="340"/>
      <c r="G18" s="340"/>
      <c r="H18" s="340"/>
      <c r="I18" s="340"/>
      <c r="J18" s="312"/>
      <c r="K18" s="351"/>
      <c r="L18" s="351"/>
      <c r="M18" s="351"/>
      <c r="N18" s="340"/>
      <c r="O18" s="340"/>
      <c r="P18" s="340"/>
      <c r="Q18" s="340"/>
      <c r="R18" s="340"/>
      <c r="S18" s="312"/>
      <c r="T18" s="311"/>
      <c r="U18" s="311"/>
      <c r="V18" s="311"/>
      <c r="W18" s="310"/>
      <c r="X18" s="310"/>
      <c r="Y18" s="310"/>
      <c r="Z18" s="310"/>
      <c r="AA18" s="310"/>
    </row>
    <row r="19" spans="1:27" ht="268.5" customHeight="1" x14ac:dyDescent="0.25">
      <c r="A19" s="341" t="s">
        <v>44</v>
      </c>
      <c r="B19" s="336"/>
      <c r="C19" s="336"/>
      <c r="D19" s="336"/>
      <c r="E19" s="336"/>
      <c r="F19" s="337"/>
      <c r="G19" s="337"/>
      <c r="H19" s="337"/>
      <c r="I19" s="337"/>
      <c r="J19" s="312" t="s">
        <v>45</v>
      </c>
      <c r="K19" s="342" t="s">
        <v>455</v>
      </c>
      <c r="L19" s="342"/>
      <c r="M19" s="342"/>
      <c r="N19" s="343" t="s">
        <v>462</v>
      </c>
      <c r="O19" s="343"/>
      <c r="P19" s="343"/>
      <c r="Q19" s="343"/>
      <c r="R19" s="343"/>
      <c r="S19" s="312" t="s">
        <v>46</v>
      </c>
      <c r="T19" s="342" t="s">
        <v>47</v>
      </c>
      <c r="U19" s="342"/>
      <c r="V19" s="342"/>
      <c r="W19" s="344" t="s">
        <v>461</v>
      </c>
      <c r="X19" s="344"/>
      <c r="Y19" s="344"/>
      <c r="Z19" s="344"/>
      <c r="AA19" s="344"/>
    </row>
    <row r="20" spans="1:27" ht="170.25" customHeight="1" x14ac:dyDescent="0.25">
      <c r="A20" s="341"/>
      <c r="B20" s="336"/>
      <c r="C20" s="336"/>
      <c r="D20" s="336"/>
      <c r="E20" s="336"/>
      <c r="F20" s="337"/>
      <c r="G20" s="337"/>
      <c r="H20" s="337"/>
      <c r="I20" s="337"/>
      <c r="J20" s="312"/>
      <c r="K20" s="338"/>
      <c r="L20" s="338"/>
      <c r="M20" s="338"/>
      <c r="N20" s="337"/>
      <c r="O20" s="337"/>
      <c r="P20" s="337"/>
      <c r="Q20" s="337"/>
      <c r="R20" s="337"/>
      <c r="S20" s="312"/>
      <c r="T20" s="342" t="s">
        <v>48</v>
      </c>
      <c r="U20" s="342"/>
      <c r="V20" s="342"/>
      <c r="W20" s="344"/>
      <c r="X20" s="344"/>
      <c r="Y20" s="344"/>
      <c r="Z20" s="344"/>
      <c r="AA20" s="344"/>
    </row>
    <row r="21" spans="1:27" ht="90" hidden="1" customHeight="1" x14ac:dyDescent="0.25">
      <c r="A21" s="341"/>
      <c r="B21" s="336"/>
      <c r="C21" s="336"/>
      <c r="D21" s="336"/>
      <c r="E21" s="336"/>
      <c r="F21" s="337"/>
      <c r="G21" s="337"/>
      <c r="H21" s="337"/>
      <c r="I21" s="337"/>
      <c r="J21" s="312"/>
      <c r="K21" s="338"/>
      <c r="L21" s="338"/>
      <c r="M21" s="338"/>
      <c r="N21" s="337"/>
      <c r="O21" s="337"/>
      <c r="P21" s="337"/>
      <c r="Q21" s="337"/>
      <c r="R21" s="337"/>
      <c r="S21" s="312"/>
      <c r="T21" s="338"/>
      <c r="U21" s="338"/>
      <c r="V21" s="338"/>
      <c r="W21" s="307"/>
      <c r="X21" s="307"/>
      <c r="Y21" s="307"/>
      <c r="Z21" s="307"/>
      <c r="AA21" s="307"/>
    </row>
    <row r="22" spans="1:27" ht="99" hidden="1" customHeight="1" x14ac:dyDescent="0.25">
      <c r="A22" s="341"/>
      <c r="B22" s="336"/>
      <c r="C22" s="336"/>
      <c r="D22" s="336"/>
      <c r="E22" s="336"/>
      <c r="F22" s="337"/>
      <c r="G22" s="337"/>
      <c r="H22" s="337"/>
      <c r="I22" s="337"/>
      <c r="J22" s="312"/>
      <c r="K22" s="338"/>
      <c r="L22" s="338"/>
      <c r="M22" s="338"/>
      <c r="N22" s="339"/>
      <c r="O22" s="339"/>
      <c r="P22" s="339"/>
      <c r="Q22" s="339"/>
      <c r="R22" s="339"/>
      <c r="S22" s="312"/>
      <c r="T22" s="338"/>
      <c r="U22" s="338"/>
      <c r="V22" s="338"/>
      <c r="W22" s="307"/>
      <c r="X22" s="307"/>
      <c r="Y22" s="307"/>
      <c r="Z22" s="307"/>
      <c r="AA22" s="307"/>
    </row>
    <row r="23" spans="1:27" ht="99.75" hidden="1" customHeight="1" x14ac:dyDescent="0.25">
      <c r="A23" s="341"/>
      <c r="B23" s="336"/>
      <c r="C23" s="336"/>
      <c r="D23" s="336"/>
      <c r="E23" s="336"/>
      <c r="F23" s="337"/>
      <c r="G23" s="337"/>
      <c r="H23" s="337"/>
      <c r="I23" s="337"/>
      <c r="J23" s="312"/>
      <c r="K23" s="338"/>
      <c r="L23" s="338"/>
      <c r="M23" s="338"/>
      <c r="N23" s="337"/>
      <c r="O23" s="337"/>
      <c r="P23" s="337"/>
      <c r="Q23" s="337"/>
      <c r="R23" s="337"/>
      <c r="S23" s="312"/>
      <c r="T23" s="338"/>
      <c r="U23" s="338"/>
      <c r="V23" s="338"/>
      <c r="W23" s="307"/>
      <c r="X23" s="307"/>
      <c r="Y23" s="307"/>
      <c r="Z23" s="307"/>
      <c r="AA23" s="307"/>
    </row>
    <row r="24" spans="1:27" ht="177.75" customHeight="1" x14ac:dyDescent="0.25">
      <c r="A24" s="312" t="s">
        <v>49</v>
      </c>
      <c r="B24" s="331" t="s">
        <v>50</v>
      </c>
      <c r="C24" s="331"/>
      <c r="D24" s="331"/>
      <c r="E24" s="331"/>
      <c r="F24" s="332" t="s">
        <v>464</v>
      </c>
      <c r="G24" s="332"/>
      <c r="H24" s="332"/>
      <c r="I24" s="332"/>
      <c r="J24" s="312" t="s">
        <v>51</v>
      </c>
      <c r="K24" s="333" t="s">
        <v>52</v>
      </c>
      <c r="L24" s="333"/>
      <c r="M24" s="333"/>
      <c r="N24" s="332" t="s">
        <v>463</v>
      </c>
      <c r="O24" s="332"/>
      <c r="P24" s="332"/>
      <c r="Q24" s="332"/>
      <c r="R24" s="332"/>
      <c r="S24" s="312" t="s">
        <v>53</v>
      </c>
      <c r="T24" s="315" t="s">
        <v>54</v>
      </c>
      <c r="U24" s="315"/>
      <c r="V24" s="315"/>
      <c r="W24" s="314"/>
      <c r="X24" s="314"/>
      <c r="Y24" s="314"/>
      <c r="Z24" s="314"/>
      <c r="AA24" s="314"/>
    </row>
    <row r="25" spans="1:27" ht="77.25" customHeight="1" x14ac:dyDescent="0.25">
      <c r="A25" s="312"/>
      <c r="B25" s="334" t="s">
        <v>55</v>
      </c>
      <c r="C25" s="334"/>
      <c r="D25" s="334"/>
      <c r="E25" s="334"/>
      <c r="F25" s="335" t="s">
        <v>465</v>
      </c>
      <c r="G25" s="335"/>
      <c r="H25" s="335"/>
      <c r="I25" s="335"/>
      <c r="J25" s="312"/>
      <c r="K25" s="308"/>
      <c r="L25" s="308"/>
      <c r="M25" s="308"/>
      <c r="N25" s="307"/>
      <c r="O25" s="307"/>
      <c r="P25" s="307"/>
      <c r="Q25" s="307"/>
      <c r="R25" s="307"/>
      <c r="S25" s="312"/>
      <c r="T25" s="308"/>
      <c r="U25" s="308"/>
      <c r="V25" s="308"/>
      <c r="W25" s="307"/>
      <c r="X25" s="307"/>
      <c r="Y25" s="307"/>
      <c r="Z25" s="307"/>
      <c r="AA25" s="307"/>
    </row>
    <row r="26" spans="1:27" ht="78" hidden="1" customHeight="1" x14ac:dyDescent="0.25">
      <c r="A26" s="312"/>
      <c r="B26" s="309"/>
      <c r="C26" s="309"/>
      <c r="D26" s="309"/>
      <c r="E26" s="309"/>
      <c r="F26" s="310"/>
      <c r="G26" s="310"/>
      <c r="H26" s="310"/>
      <c r="I26" s="310"/>
      <c r="J26" s="312"/>
      <c r="K26" s="311"/>
      <c r="L26" s="311"/>
      <c r="M26" s="311"/>
      <c r="N26" s="310"/>
      <c r="O26" s="310"/>
      <c r="P26" s="310"/>
      <c r="Q26" s="310"/>
      <c r="R26" s="310"/>
      <c r="S26" s="312"/>
      <c r="T26" s="311"/>
      <c r="U26" s="311"/>
      <c r="V26" s="311"/>
      <c r="W26" s="310"/>
      <c r="X26" s="310"/>
      <c r="Y26" s="310"/>
      <c r="Z26" s="310"/>
      <c r="AA26" s="310"/>
    </row>
    <row r="27" spans="1:27" ht="109.5" customHeight="1" x14ac:dyDescent="0.25">
      <c r="A27" s="324" t="s">
        <v>56</v>
      </c>
      <c r="B27" s="325"/>
      <c r="C27" s="325"/>
      <c r="D27" s="325"/>
      <c r="E27" s="325"/>
      <c r="F27" s="326"/>
      <c r="G27" s="326"/>
      <c r="H27" s="326"/>
      <c r="I27" s="326"/>
      <c r="J27" s="327" t="s">
        <v>57</v>
      </c>
      <c r="K27" s="328" t="s">
        <v>58</v>
      </c>
      <c r="L27" s="328"/>
      <c r="M27" s="328"/>
      <c r="N27" s="326"/>
      <c r="O27" s="326"/>
      <c r="P27" s="326"/>
      <c r="Q27" s="326"/>
      <c r="R27" s="326"/>
      <c r="S27" s="327" t="s">
        <v>59</v>
      </c>
      <c r="T27" s="328"/>
      <c r="U27" s="328"/>
      <c r="V27" s="328"/>
      <c r="W27" s="329"/>
      <c r="X27" s="329"/>
      <c r="Y27" s="329"/>
      <c r="Z27" s="329"/>
      <c r="AA27" s="329"/>
    </row>
    <row r="28" spans="1:27" ht="102" hidden="1" customHeight="1" x14ac:dyDescent="0.25">
      <c r="A28" s="324"/>
      <c r="B28" s="330"/>
      <c r="C28" s="330"/>
      <c r="D28" s="330"/>
      <c r="E28" s="330"/>
      <c r="F28" s="321"/>
      <c r="G28" s="321"/>
      <c r="H28" s="321"/>
      <c r="I28" s="321"/>
      <c r="J28" s="327"/>
      <c r="K28" s="321" t="s">
        <v>60</v>
      </c>
      <c r="L28" s="321"/>
      <c r="M28" s="321"/>
      <c r="N28" s="321"/>
      <c r="O28" s="321"/>
      <c r="P28" s="321"/>
      <c r="Q28" s="321"/>
      <c r="R28" s="321"/>
      <c r="S28" s="327"/>
      <c r="T28" s="321"/>
      <c r="U28" s="321"/>
      <c r="V28" s="321"/>
      <c r="W28" s="307"/>
      <c r="X28" s="307"/>
      <c r="Y28" s="307"/>
      <c r="Z28" s="307"/>
      <c r="AA28" s="307"/>
    </row>
    <row r="29" spans="1:27" ht="66.75" hidden="1" customHeight="1" x14ac:dyDescent="0.25">
      <c r="A29" s="324"/>
      <c r="B29" s="330"/>
      <c r="C29" s="330"/>
      <c r="D29" s="330"/>
      <c r="E29" s="330"/>
      <c r="F29" s="321"/>
      <c r="G29" s="321"/>
      <c r="H29" s="321"/>
      <c r="I29" s="321"/>
      <c r="J29" s="327"/>
      <c r="K29" s="321"/>
      <c r="L29" s="321"/>
      <c r="M29" s="321"/>
      <c r="N29" s="321"/>
      <c r="O29" s="321"/>
      <c r="P29" s="321"/>
      <c r="Q29" s="321"/>
      <c r="R29" s="321"/>
      <c r="S29" s="327"/>
      <c r="T29" s="321"/>
      <c r="U29" s="321"/>
      <c r="V29" s="321"/>
      <c r="W29" s="307"/>
      <c r="X29" s="307"/>
      <c r="Y29" s="307"/>
      <c r="Z29" s="307"/>
      <c r="AA29" s="307"/>
    </row>
    <row r="30" spans="1:27" ht="77.25" hidden="1" customHeight="1" x14ac:dyDescent="0.25">
      <c r="A30" s="324"/>
      <c r="B30" s="330"/>
      <c r="C30" s="330"/>
      <c r="D30" s="330"/>
      <c r="E30" s="330"/>
      <c r="F30" s="321"/>
      <c r="G30" s="321"/>
      <c r="H30" s="321"/>
      <c r="I30" s="321"/>
      <c r="J30" s="327"/>
      <c r="K30" s="321"/>
      <c r="L30" s="321"/>
      <c r="M30" s="321"/>
      <c r="N30" s="321"/>
      <c r="O30" s="321"/>
      <c r="P30" s="321"/>
      <c r="Q30" s="321"/>
      <c r="R30" s="321"/>
      <c r="S30" s="327"/>
      <c r="T30" s="321"/>
      <c r="U30" s="321"/>
      <c r="V30" s="321"/>
      <c r="W30" s="307"/>
      <c r="X30" s="307"/>
      <c r="Y30" s="307"/>
      <c r="Z30" s="307"/>
      <c r="AA30" s="307"/>
    </row>
    <row r="31" spans="1:27" ht="82.5" hidden="1" customHeight="1" x14ac:dyDescent="0.25">
      <c r="A31" s="324"/>
      <c r="B31" s="322"/>
      <c r="C31" s="322"/>
      <c r="D31" s="322"/>
      <c r="E31" s="322"/>
      <c r="F31" s="323"/>
      <c r="G31" s="323"/>
      <c r="H31" s="323"/>
      <c r="I31" s="323"/>
      <c r="J31" s="327"/>
      <c r="K31" s="323"/>
      <c r="L31" s="323"/>
      <c r="M31" s="323"/>
      <c r="N31" s="323"/>
      <c r="O31" s="323"/>
      <c r="P31" s="323"/>
      <c r="Q31" s="323"/>
      <c r="R31" s="323"/>
      <c r="S31" s="327"/>
      <c r="T31" s="323"/>
      <c r="U31" s="323"/>
      <c r="V31" s="323"/>
      <c r="W31" s="310"/>
      <c r="X31" s="310"/>
      <c r="Y31" s="310"/>
      <c r="Z31" s="310"/>
      <c r="AA31" s="310"/>
    </row>
    <row r="32" spans="1:27" ht="140.25" hidden="1" customHeight="1" x14ac:dyDescent="0.25">
      <c r="A32" s="312" t="s">
        <v>61</v>
      </c>
      <c r="B32" s="313"/>
      <c r="C32" s="313"/>
      <c r="D32" s="313"/>
      <c r="E32" s="313"/>
      <c r="F32" s="314"/>
      <c r="G32" s="314"/>
      <c r="H32" s="314"/>
      <c r="I32" s="314"/>
      <c r="J32" s="317" t="s">
        <v>62</v>
      </c>
      <c r="K32" s="316"/>
      <c r="L32" s="316"/>
      <c r="M32" s="316"/>
      <c r="N32" s="314"/>
      <c r="O32" s="314"/>
      <c r="P32" s="314"/>
      <c r="Q32" s="314"/>
      <c r="R32" s="314"/>
      <c r="S32" s="318" t="s">
        <v>63</v>
      </c>
      <c r="T32" s="316"/>
      <c r="U32" s="316"/>
      <c r="V32" s="316"/>
      <c r="W32" s="314"/>
      <c r="X32" s="314"/>
      <c r="Y32" s="314"/>
      <c r="Z32" s="314"/>
      <c r="AA32" s="314"/>
    </row>
    <row r="33" spans="1:27" ht="85.5" hidden="1" customHeight="1" x14ac:dyDescent="0.25">
      <c r="A33" s="312"/>
      <c r="B33" s="306"/>
      <c r="C33" s="306"/>
      <c r="D33" s="306"/>
      <c r="E33" s="306"/>
      <c r="F33" s="307"/>
      <c r="G33" s="307"/>
      <c r="H33" s="307"/>
      <c r="I33" s="307"/>
      <c r="J33" s="317"/>
      <c r="K33" s="308"/>
      <c r="L33" s="308"/>
      <c r="M33" s="308"/>
      <c r="N33" s="307"/>
      <c r="O33" s="307"/>
      <c r="P33" s="307"/>
      <c r="Q33" s="307"/>
      <c r="R33" s="307"/>
      <c r="S33" s="318"/>
      <c r="T33" s="308"/>
      <c r="U33" s="308"/>
      <c r="V33" s="308"/>
      <c r="W33" s="307"/>
      <c r="X33" s="307"/>
      <c r="Y33" s="307"/>
      <c r="Z33" s="307"/>
      <c r="AA33" s="307"/>
    </row>
    <row r="34" spans="1:27" ht="77.25" hidden="1" customHeight="1" x14ac:dyDescent="0.25">
      <c r="A34" s="312"/>
      <c r="B34" s="306"/>
      <c r="C34" s="306"/>
      <c r="D34" s="306"/>
      <c r="E34" s="306"/>
      <c r="F34" s="307"/>
      <c r="G34" s="307"/>
      <c r="H34" s="307"/>
      <c r="I34" s="307"/>
      <c r="J34" s="317"/>
      <c r="K34" s="319"/>
      <c r="L34" s="319"/>
      <c r="M34" s="319"/>
      <c r="N34" s="320"/>
      <c r="O34" s="320"/>
      <c r="P34" s="320"/>
      <c r="Q34" s="320"/>
      <c r="R34" s="320"/>
      <c r="S34" s="318"/>
      <c r="T34" s="308"/>
      <c r="U34" s="308"/>
      <c r="V34" s="308"/>
      <c r="W34" s="307"/>
      <c r="X34" s="307"/>
      <c r="Y34" s="307"/>
      <c r="Z34" s="307"/>
      <c r="AA34" s="307"/>
    </row>
    <row r="35" spans="1:27" ht="75" hidden="1" customHeight="1" x14ac:dyDescent="0.25">
      <c r="A35" s="312"/>
      <c r="B35" s="309"/>
      <c r="C35" s="309"/>
      <c r="D35" s="309"/>
      <c r="E35" s="309"/>
      <c r="F35" s="310"/>
      <c r="G35" s="310"/>
      <c r="H35" s="310"/>
      <c r="I35" s="310"/>
      <c r="J35" s="317"/>
      <c r="K35" s="311"/>
      <c r="L35" s="311"/>
      <c r="M35" s="311"/>
      <c r="N35" s="310"/>
      <c r="O35" s="310"/>
      <c r="P35" s="310"/>
      <c r="Q35" s="310"/>
      <c r="R35" s="310"/>
      <c r="S35" s="318"/>
      <c r="T35" s="311"/>
      <c r="U35" s="311"/>
      <c r="V35" s="311"/>
      <c r="W35" s="310"/>
      <c r="X35" s="310"/>
      <c r="Y35" s="310"/>
      <c r="Z35" s="310"/>
      <c r="AA35" s="310"/>
    </row>
    <row r="36" spans="1:27" ht="276" customHeight="1" x14ac:dyDescent="0.25">
      <c r="A36" s="312" t="s">
        <v>64</v>
      </c>
      <c r="B36" s="313"/>
      <c r="C36" s="313"/>
      <c r="D36" s="313"/>
      <c r="E36" s="313"/>
      <c r="F36" s="314"/>
      <c r="G36" s="314"/>
      <c r="H36" s="314"/>
      <c r="I36" s="314"/>
      <c r="J36" s="312" t="s">
        <v>65</v>
      </c>
      <c r="K36" s="315" t="s">
        <v>66</v>
      </c>
      <c r="L36" s="315"/>
      <c r="M36" s="315"/>
      <c r="N36" s="314"/>
      <c r="O36" s="314"/>
      <c r="P36" s="314"/>
      <c r="Q36" s="314"/>
      <c r="R36" s="314"/>
      <c r="S36" s="312" t="s">
        <v>67</v>
      </c>
      <c r="T36" s="316"/>
      <c r="U36" s="316"/>
      <c r="V36" s="316"/>
      <c r="W36" s="314"/>
      <c r="X36" s="314"/>
      <c r="Y36" s="314"/>
      <c r="Z36" s="314"/>
      <c r="AA36" s="314"/>
    </row>
    <row r="37" spans="1:27" ht="84" hidden="1" customHeight="1" x14ac:dyDescent="0.25">
      <c r="A37" s="312"/>
      <c r="B37" s="306"/>
      <c r="C37" s="306"/>
      <c r="D37" s="306"/>
      <c r="E37" s="306"/>
      <c r="F37" s="307"/>
      <c r="G37" s="307"/>
      <c r="H37" s="307"/>
      <c r="I37" s="307"/>
      <c r="J37" s="312"/>
      <c r="K37" s="308"/>
      <c r="L37" s="308"/>
      <c r="M37" s="308"/>
      <c r="N37" s="307"/>
      <c r="O37" s="307"/>
      <c r="P37" s="307"/>
      <c r="Q37" s="307"/>
      <c r="R37" s="307"/>
      <c r="S37" s="312"/>
      <c r="T37" s="308"/>
      <c r="U37" s="308"/>
      <c r="V37" s="308"/>
      <c r="W37" s="307"/>
      <c r="X37" s="307"/>
      <c r="Y37" s="307"/>
      <c r="Z37" s="307"/>
      <c r="AA37" s="307"/>
    </row>
    <row r="38" spans="1:27" ht="89.25" hidden="1" customHeight="1" x14ac:dyDescent="0.25">
      <c r="A38" s="312"/>
      <c r="B38" s="306"/>
      <c r="C38" s="306"/>
      <c r="D38" s="306"/>
      <c r="E38" s="306"/>
      <c r="F38" s="307"/>
      <c r="G38" s="307"/>
      <c r="H38" s="307"/>
      <c r="I38" s="307"/>
      <c r="J38" s="312"/>
      <c r="K38" s="308"/>
      <c r="L38" s="308"/>
      <c r="M38" s="308"/>
      <c r="N38" s="307"/>
      <c r="O38" s="307"/>
      <c r="P38" s="307"/>
      <c r="Q38" s="307"/>
      <c r="R38" s="307"/>
      <c r="S38" s="312"/>
      <c r="T38" s="308"/>
      <c r="U38" s="308"/>
      <c r="V38" s="308"/>
      <c r="W38" s="307"/>
      <c r="X38" s="307"/>
      <c r="Y38" s="307"/>
      <c r="Z38" s="307"/>
      <c r="AA38" s="307"/>
    </row>
    <row r="39" spans="1:27" ht="78.75" hidden="1" customHeight="1" x14ac:dyDescent="0.25">
      <c r="A39" s="312"/>
      <c r="B39" s="306"/>
      <c r="C39" s="306"/>
      <c r="D39" s="306"/>
      <c r="E39" s="306"/>
      <c r="F39" s="307"/>
      <c r="G39" s="307"/>
      <c r="H39" s="307"/>
      <c r="I39" s="307"/>
      <c r="J39" s="312"/>
      <c r="K39" s="308"/>
      <c r="L39" s="308"/>
      <c r="M39" s="308"/>
      <c r="N39" s="307"/>
      <c r="O39" s="307"/>
      <c r="P39" s="307"/>
      <c r="Q39" s="307"/>
      <c r="R39" s="307"/>
      <c r="S39" s="312"/>
      <c r="T39" s="308"/>
      <c r="U39" s="308"/>
      <c r="V39" s="308"/>
      <c r="W39" s="307"/>
      <c r="X39" s="307"/>
      <c r="Y39" s="307"/>
      <c r="Z39" s="307"/>
      <c r="AA39" s="307"/>
    </row>
    <row r="40" spans="1:27" ht="170.25" hidden="1" customHeight="1" x14ac:dyDescent="0.25">
      <c r="A40" s="312"/>
      <c r="B40" s="309"/>
      <c r="C40" s="309"/>
      <c r="D40" s="309"/>
      <c r="E40" s="309"/>
      <c r="F40" s="310"/>
      <c r="G40" s="310"/>
      <c r="H40" s="310"/>
      <c r="I40" s="310"/>
      <c r="J40" s="312"/>
      <c r="K40" s="311"/>
      <c r="L40" s="311"/>
      <c r="M40" s="311"/>
      <c r="N40" s="310"/>
      <c r="O40" s="310"/>
      <c r="P40" s="310"/>
      <c r="Q40" s="310"/>
      <c r="R40" s="310"/>
      <c r="S40" s="312"/>
      <c r="T40" s="311"/>
      <c r="U40" s="311"/>
      <c r="V40" s="311"/>
      <c r="W40" s="310"/>
      <c r="X40" s="310"/>
      <c r="Y40" s="310"/>
      <c r="Z40" s="310"/>
      <c r="AA40" s="310"/>
    </row>
    <row r="41" spans="1:27" ht="24.75" customHeight="1" x14ac:dyDescent="0.25">
      <c r="A41" s="25"/>
      <c r="B41" s="25"/>
      <c r="C41" s="25"/>
      <c r="D41" s="25"/>
      <c r="E41" s="25"/>
      <c r="F41" s="25"/>
      <c r="G41" s="25"/>
      <c r="H41" s="25"/>
      <c r="I41" s="25"/>
      <c r="J41" s="25"/>
      <c r="K41" s="25"/>
      <c r="L41" s="25"/>
      <c r="M41" s="25"/>
      <c r="N41" s="25"/>
      <c r="O41" s="25"/>
      <c r="P41" s="25"/>
      <c r="Q41" s="25"/>
      <c r="R41" s="25"/>
    </row>
    <row r="42" spans="1:27" ht="24.75" customHeight="1" x14ac:dyDescent="0.25">
      <c r="A42" s="25"/>
      <c r="B42" s="25"/>
      <c r="C42" s="25"/>
      <c r="D42" s="25"/>
      <c r="E42" s="25"/>
      <c r="F42" s="25"/>
      <c r="G42" s="25"/>
      <c r="H42" s="25"/>
      <c r="I42" s="25"/>
      <c r="J42" s="25"/>
      <c r="K42" s="25"/>
      <c r="L42" s="25"/>
      <c r="M42" s="25"/>
      <c r="N42" s="25"/>
      <c r="O42" s="25"/>
      <c r="P42" s="25"/>
      <c r="Q42" s="25"/>
      <c r="R42" s="25"/>
    </row>
    <row r="43" spans="1:27" ht="24.75" customHeight="1" x14ac:dyDescent="0.25">
      <c r="A43" s="25"/>
      <c r="B43" s="25"/>
      <c r="C43" s="25"/>
      <c r="D43" s="25"/>
      <c r="E43" s="25"/>
      <c r="F43" s="25"/>
      <c r="G43" s="25"/>
      <c r="H43" s="25"/>
      <c r="I43" s="25"/>
      <c r="J43" s="25"/>
      <c r="K43" s="25"/>
      <c r="L43" s="25"/>
      <c r="M43" s="25"/>
      <c r="N43" s="25"/>
      <c r="O43" s="25"/>
      <c r="P43" s="25"/>
      <c r="Q43" s="25"/>
      <c r="R43" s="25"/>
    </row>
    <row r="44" spans="1:27" ht="24.75" customHeight="1" x14ac:dyDescent="0.25">
      <c r="A44" s="25"/>
      <c r="B44" s="25"/>
      <c r="C44" s="25"/>
      <c r="D44" s="25"/>
      <c r="E44" s="25"/>
      <c r="F44" s="25"/>
      <c r="G44" s="25"/>
      <c r="H44" s="25"/>
      <c r="I44" s="25"/>
      <c r="J44" s="25"/>
      <c r="K44" s="25"/>
      <c r="L44" s="25"/>
      <c r="M44" s="25"/>
      <c r="N44" s="25"/>
      <c r="O44" s="25"/>
      <c r="P44" s="25"/>
      <c r="Q44" s="25"/>
      <c r="R44" s="25"/>
    </row>
    <row r="45" spans="1:27" ht="24.75" customHeight="1" x14ac:dyDescent="0.25">
      <c r="A45" s="25"/>
      <c r="B45" s="25"/>
      <c r="C45" s="25"/>
      <c r="D45" s="25"/>
      <c r="E45" s="25"/>
      <c r="F45" s="25"/>
      <c r="G45" s="25"/>
      <c r="H45" s="25"/>
      <c r="I45" s="25"/>
      <c r="J45" s="25"/>
      <c r="K45" s="25"/>
      <c r="L45" s="25"/>
      <c r="M45" s="25"/>
      <c r="N45" s="25"/>
      <c r="O45" s="25"/>
      <c r="P45" s="25"/>
      <c r="Q45" s="25"/>
      <c r="R45" s="25"/>
    </row>
    <row r="46" spans="1:27" x14ac:dyDescent="0.25">
      <c r="A46" s="25"/>
      <c r="B46" s="25"/>
      <c r="C46" s="25"/>
      <c r="D46" s="25"/>
      <c r="E46" s="25"/>
      <c r="F46" s="25"/>
      <c r="G46" s="25"/>
      <c r="H46" s="25"/>
      <c r="I46" s="25"/>
      <c r="J46" s="25"/>
      <c r="K46" s="25"/>
      <c r="L46" s="25"/>
      <c r="M46" s="25"/>
      <c r="N46" s="25"/>
      <c r="O46" s="25"/>
      <c r="P46" s="25"/>
      <c r="Q46" s="25"/>
      <c r="R46" s="25"/>
    </row>
    <row r="47" spans="1:27" x14ac:dyDescent="0.25">
      <c r="A47" s="25"/>
      <c r="B47" s="25"/>
      <c r="C47" s="25"/>
      <c r="D47" s="25"/>
      <c r="E47" s="25"/>
      <c r="F47" s="25"/>
      <c r="G47" s="25"/>
      <c r="H47" s="25"/>
      <c r="I47" s="25"/>
      <c r="J47" s="25"/>
      <c r="K47" s="25"/>
      <c r="L47" s="25"/>
      <c r="M47" s="25"/>
      <c r="N47" s="25"/>
      <c r="O47" s="25"/>
      <c r="P47" s="25"/>
      <c r="Q47" s="25"/>
      <c r="R47" s="25"/>
    </row>
    <row r="48" spans="1:27" x14ac:dyDescent="0.25">
      <c r="A48" s="25"/>
      <c r="B48" s="25"/>
      <c r="C48" s="25"/>
      <c r="D48" s="25"/>
      <c r="E48" s="25"/>
      <c r="F48" s="25"/>
      <c r="G48" s="25"/>
      <c r="H48" s="25"/>
      <c r="I48" s="25"/>
      <c r="J48" s="25"/>
      <c r="K48" s="25"/>
      <c r="L48" s="25"/>
      <c r="M48" s="25"/>
      <c r="N48" s="25"/>
      <c r="O48" s="25"/>
      <c r="P48" s="25"/>
      <c r="Q48" s="25"/>
      <c r="R48" s="25"/>
    </row>
    <row r="49" spans="1:18" x14ac:dyDescent="0.25">
      <c r="A49" s="25"/>
      <c r="B49" s="25"/>
      <c r="C49" s="25"/>
      <c r="D49" s="25"/>
      <c r="E49" s="25"/>
      <c r="F49" s="25"/>
      <c r="G49" s="25"/>
      <c r="H49" s="25"/>
      <c r="I49" s="25"/>
      <c r="J49" s="25"/>
      <c r="K49" s="25"/>
      <c r="L49" s="25"/>
      <c r="M49" s="25"/>
      <c r="N49" s="25"/>
      <c r="O49" s="25"/>
      <c r="P49" s="25"/>
      <c r="Q49" s="25"/>
      <c r="R49" s="25"/>
    </row>
    <row r="50" spans="1:18" x14ac:dyDescent="0.25">
      <c r="A50" s="25"/>
      <c r="B50" s="25"/>
      <c r="C50" s="25"/>
      <c r="D50" s="25"/>
      <c r="E50" s="25"/>
      <c r="F50" s="25"/>
      <c r="G50" s="25"/>
      <c r="H50" s="25"/>
      <c r="I50" s="25"/>
      <c r="J50" s="25"/>
      <c r="K50" s="25"/>
      <c r="L50" s="25"/>
      <c r="M50" s="25"/>
      <c r="N50" s="25"/>
      <c r="O50" s="25"/>
      <c r="P50" s="25"/>
      <c r="Q50" s="25"/>
      <c r="R50" s="25"/>
    </row>
    <row r="51" spans="1:18" x14ac:dyDescent="0.25">
      <c r="A51" s="25"/>
      <c r="B51" s="25"/>
      <c r="C51" s="25"/>
      <c r="D51" s="25"/>
      <c r="E51" s="25"/>
      <c r="F51" s="25"/>
      <c r="G51" s="25"/>
      <c r="H51" s="25"/>
      <c r="I51" s="25"/>
      <c r="J51" s="25"/>
      <c r="K51" s="25"/>
      <c r="L51" s="25"/>
      <c r="M51" s="25"/>
      <c r="N51" s="25"/>
      <c r="O51" s="25"/>
      <c r="P51" s="25"/>
      <c r="Q51" s="25"/>
      <c r="R51" s="25"/>
    </row>
    <row r="52" spans="1:18" x14ac:dyDescent="0.25">
      <c r="A52" s="25"/>
      <c r="B52" s="25"/>
      <c r="C52" s="25"/>
      <c r="D52" s="25"/>
      <c r="E52" s="25"/>
      <c r="F52" s="25"/>
      <c r="G52" s="25"/>
      <c r="H52" s="25"/>
      <c r="I52" s="25"/>
      <c r="J52" s="25"/>
      <c r="K52" s="25"/>
      <c r="L52" s="25"/>
      <c r="M52" s="25"/>
      <c r="N52" s="25"/>
      <c r="O52" s="25"/>
      <c r="P52" s="25"/>
      <c r="Q52" s="25"/>
      <c r="R52" s="25"/>
    </row>
    <row r="53" spans="1:18" x14ac:dyDescent="0.25">
      <c r="A53" s="25"/>
      <c r="B53" s="25"/>
      <c r="C53" s="25"/>
      <c r="D53" s="25"/>
      <c r="E53" s="25"/>
      <c r="F53" s="25"/>
      <c r="G53" s="25"/>
      <c r="H53" s="25"/>
      <c r="I53" s="25"/>
      <c r="J53" s="25"/>
      <c r="K53" s="25"/>
      <c r="L53" s="25"/>
      <c r="M53" s="25"/>
      <c r="N53" s="25"/>
      <c r="O53" s="25"/>
      <c r="P53" s="25"/>
      <c r="Q53" s="25"/>
      <c r="R53" s="25"/>
    </row>
    <row r="54" spans="1:18" x14ac:dyDescent="0.25">
      <c r="A54" s="25"/>
      <c r="B54" s="25"/>
      <c r="C54" s="25"/>
      <c r="D54" s="25"/>
      <c r="E54" s="25"/>
      <c r="F54" s="25"/>
      <c r="G54" s="25"/>
      <c r="H54" s="25"/>
      <c r="I54" s="25"/>
      <c r="J54" s="25"/>
      <c r="K54" s="25"/>
      <c r="L54" s="25"/>
      <c r="M54" s="25"/>
      <c r="N54" s="25"/>
      <c r="O54" s="25"/>
      <c r="P54" s="25"/>
      <c r="Q54" s="25"/>
      <c r="R54" s="25"/>
    </row>
    <row r="55" spans="1:18" x14ac:dyDescent="0.25">
      <c r="A55" s="25"/>
      <c r="B55" s="25"/>
      <c r="C55" s="25"/>
      <c r="D55" s="25"/>
      <c r="E55" s="25"/>
      <c r="F55" s="25"/>
      <c r="G55" s="25"/>
      <c r="H55" s="25"/>
      <c r="I55" s="25"/>
      <c r="J55" s="25"/>
      <c r="K55" s="25"/>
      <c r="L55" s="25"/>
      <c r="M55" s="25"/>
      <c r="N55" s="25"/>
      <c r="O55" s="25"/>
      <c r="P55" s="25"/>
      <c r="Q55" s="25"/>
      <c r="R55" s="25"/>
    </row>
    <row r="56" spans="1:18" x14ac:dyDescent="0.25">
      <c r="A56" s="25"/>
      <c r="B56" s="25"/>
      <c r="C56" s="25"/>
      <c r="D56" s="25"/>
      <c r="E56" s="25"/>
      <c r="F56" s="25"/>
      <c r="G56" s="25"/>
      <c r="H56" s="25"/>
      <c r="I56" s="25"/>
      <c r="J56" s="25"/>
      <c r="K56" s="25"/>
      <c r="L56" s="25"/>
      <c r="M56" s="25"/>
      <c r="N56" s="25"/>
      <c r="O56" s="25"/>
      <c r="P56" s="25"/>
      <c r="Q56" s="25"/>
      <c r="R56" s="25"/>
    </row>
    <row r="57" spans="1:18" x14ac:dyDescent="0.25">
      <c r="A57" s="25"/>
      <c r="B57" s="25"/>
      <c r="C57" s="25"/>
      <c r="D57" s="25"/>
      <c r="E57" s="25"/>
      <c r="F57" s="25"/>
      <c r="G57" s="25"/>
      <c r="H57" s="25"/>
      <c r="I57" s="25"/>
      <c r="J57" s="25"/>
      <c r="K57" s="25"/>
      <c r="L57" s="25"/>
      <c r="M57" s="25"/>
      <c r="N57" s="25"/>
      <c r="O57" s="25"/>
      <c r="P57" s="25"/>
      <c r="Q57" s="25"/>
      <c r="R57" s="25"/>
    </row>
    <row r="58" spans="1:18" x14ac:dyDescent="0.25">
      <c r="A58" s="25"/>
      <c r="B58" s="25"/>
      <c r="C58" s="25"/>
      <c r="D58" s="25"/>
      <c r="E58" s="25"/>
      <c r="F58" s="25"/>
      <c r="G58" s="25"/>
      <c r="H58" s="25"/>
      <c r="I58" s="25"/>
      <c r="J58" s="25"/>
      <c r="K58" s="25"/>
      <c r="L58" s="25"/>
      <c r="M58" s="25"/>
      <c r="N58" s="25"/>
      <c r="O58" s="25"/>
      <c r="P58" s="25"/>
      <c r="Q58" s="25"/>
      <c r="R58" s="25"/>
    </row>
    <row r="59" spans="1:18" x14ac:dyDescent="0.25">
      <c r="A59" s="25"/>
      <c r="B59" s="25"/>
      <c r="C59" s="25"/>
      <c r="D59" s="25"/>
      <c r="E59" s="25"/>
      <c r="F59" s="25"/>
      <c r="G59" s="25"/>
      <c r="H59" s="25"/>
      <c r="I59" s="25"/>
      <c r="J59" s="25"/>
      <c r="K59" s="25"/>
      <c r="L59" s="25"/>
      <c r="M59" s="25"/>
      <c r="N59" s="25"/>
      <c r="O59" s="25"/>
      <c r="P59" s="25"/>
      <c r="Q59" s="25"/>
      <c r="R59" s="25"/>
    </row>
    <row r="60" spans="1:18" x14ac:dyDescent="0.25">
      <c r="A60" s="25"/>
      <c r="B60" s="25"/>
      <c r="C60" s="25"/>
      <c r="D60" s="25"/>
      <c r="E60" s="25"/>
      <c r="F60" s="25"/>
      <c r="G60" s="25"/>
      <c r="H60" s="25"/>
      <c r="I60" s="25"/>
      <c r="J60" s="25"/>
      <c r="K60" s="25"/>
      <c r="L60" s="25"/>
      <c r="M60" s="25"/>
      <c r="N60" s="25"/>
      <c r="O60" s="25"/>
      <c r="P60" s="25"/>
      <c r="Q60" s="25"/>
      <c r="R60" s="25"/>
    </row>
    <row r="61" spans="1:18" x14ac:dyDescent="0.25">
      <c r="A61" s="25"/>
      <c r="B61" s="25"/>
      <c r="C61" s="25"/>
      <c r="D61" s="25"/>
      <c r="E61" s="25"/>
      <c r="F61" s="25"/>
      <c r="G61" s="25"/>
      <c r="H61" s="25"/>
      <c r="I61" s="25"/>
      <c r="J61" s="25"/>
      <c r="K61" s="25"/>
      <c r="L61" s="25"/>
      <c r="M61" s="25"/>
      <c r="N61" s="25"/>
      <c r="O61" s="25"/>
      <c r="P61" s="25"/>
      <c r="Q61" s="25"/>
      <c r="R61" s="25"/>
    </row>
    <row r="62" spans="1:18" x14ac:dyDescent="0.25">
      <c r="A62" s="25"/>
      <c r="B62" s="25"/>
      <c r="C62" s="25"/>
      <c r="D62" s="25"/>
      <c r="E62" s="25"/>
      <c r="F62" s="25"/>
      <c r="G62" s="25"/>
      <c r="H62" s="25"/>
      <c r="I62" s="25"/>
      <c r="J62" s="25"/>
      <c r="K62" s="25"/>
      <c r="L62" s="25"/>
      <c r="M62" s="25"/>
      <c r="N62" s="25"/>
      <c r="O62" s="25"/>
      <c r="P62" s="25"/>
      <c r="Q62" s="25"/>
      <c r="R62" s="25"/>
    </row>
    <row r="63" spans="1:18" x14ac:dyDescent="0.25">
      <c r="A63" s="25"/>
      <c r="B63" s="25"/>
      <c r="C63" s="25"/>
      <c r="D63" s="25"/>
      <c r="E63" s="25"/>
      <c r="F63" s="25"/>
      <c r="G63" s="25"/>
      <c r="H63" s="25"/>
      <c r="I63" s="25"/>
      <c r="J63" s="25"/>
      <c r="K63" s="25"/>
      <c r="L63" s="25"/>
      <c r="M63" s="25"/>
      <c r="N63" s="25"/>
      <c r="O63" s="25"/>
      <c r="P63" s="25"/>
      <c r="Q63" s="25"/>
      <c r="R63" s="25"/>
    </row>
    <row r="64" spans="1:18" x14ac:dyDescent="0.25">
      <c r="A64" s="25"/>
      <c r="B64" s="25"/>
      <c r="C64" s="25"/>
      <c r="D64" s="25"/>
      <c r="E64" s="25"/>
      <c r="F64" s="25"/>
      <c r="G64" s="25"/>
      <c r="H64" s="25"/>
      <c r="I64" s="25"/>
      <c r="J64" s="25"/>
      <c r="K64" s="25"/>
      <c r="L64" s="25"/>
      <c r="M64" s="25"/>
      <c r="N64" s="25"/>
      <c r="O64" s="25"/>
      <c r="P64" s="25"/>
      <c r="Q64" s="25"/>
      <c r="R64" s="25"/>
    </row>
    <row r="65" spans="1:18" x14ac:dyDescent="0.25">
      <c r="A65" s="25"/>
      <c r="B65" s="25"/>
      <c r="C65" s="25"/>
      <c r="D65" s="25"/>
      <c r="E65" s="25"/>
      <c r="F65" s="25"/>
      <c r="G65" s="25"/>
      <c r="H65" s="25"/>
      <c r="I65" s="25"/>
      <c r="J65" s="25"/>
      <c r="K65" s="25"/>
      <c r="L65" s="25"/>
      <c r="M65" s="25"/>
      <c r="N65" s="25"/>
      <c r="O65" s="25"/>
      <c r="P65" s="25"/>
      <c r="Q65" s="25"/>
      <c r="R65" s="25"/>
    </row>
    <row r="66" spans="1:18" x14ac:dyDescent="0.25">
      <c r="A66" s="25"/>
      <c r="B66" s="25"/>
      <c r="C66" s="25"/>
      <c r="D66" s="25"/>
      <c r="E66" s="25"/>
      <c r="F66" s="25"/>
      <c r="G66" s="25"/>
      <c r="H66" s="25"/>
      <c r="I66" s="25"/>
      <c r="J66" s="25"/>
      <c r="K66" s="25"/>
      <c r="L66" s="25"/>
      <c r="M66" s="25"/>
      <c r="N66" s="25"/>
      <c r="O66" s="25"/>
      <c r="P66" s="25"/>
      <c r="Q66" s="25"/>
      <c r="R66" s="25"/>
    </row>
  </sheetData>
  <mergeCells count="194">
    <mergeCell ref="A1:A8"/>
    <mergeCell ref="B1:W8"/>
    <mergeCell ref="X1:AA4"/>
    <mergeCell ref="X5:Y6"/>
    <mergeCell ref="Z5:AA6"/>
    <mergeCell ref="X7:Y7"/>
    <mergeCell ref="Z7:AA7"/>
    <mergeCell ref="X8:Y8"/>
    <mergeCell ref="Z8:AA8"/>
    <mergeCell ref="A9:AA10"/>
    <mergeCell ref="A11:AA12"/>
    <mergeCell ref="A13:I13"/>
    <mergeCell ref="J13:R13"/>
    <mergeCell ref="S13:AA13"/>
    <mergeCell ref="B14:E14"/>
    <mergeCell ref="F14:I14"/>
    <mergeCell ref="K14:M14"/>
    <mergeCell ref="N14:R14"/>
    <mergeCell ref="T14:V14"/>
    <mergeCell ref="W14:AA14"/>
    <mergeCell ref="A15:A18"/>
    <mergeCell ref="B15:E15"/>
    <mergeCell ref="F15:I15"/>
    <mergeCell ref="J15:J18"/>
    <mergeCell ref="K15:M15"/>
    <mergeCell ref="N15:R15"/>
    <mergeCell ref="S15:S18"/>
    <mergeCell ref="T15:V15"/>
    <mergeCell ref="W15:AA15"/>
    <mergeCell ref="B16:E16"/>
    <mergeCell ref="F16:I16"/>
    <mergeCell ref="K16:M16"/>
    <mergeCell ref="N16:R16"/>
    <mergeCell ref="T16:V16"/>
    <mergeCell ref="W16:AA16"/>
    <mergeCell ref="B17:E17"/>
    <mergeCell ref="F17:I17"/>
    <mergeCell ref="K17:M17"/>
    <mergeCell ref="N17:R17"/>
    <mergeCell ref="T17:V17"/>
    <mergeCell ref="W17:AA17"/>
    <mergeCell ref="B18:E18"/>
    <mergeCell ref="F18:I18"/>
    <mergeCell ref="K18:M18"/>
    <mergeCell ref="N18:R18"/>
    <mergeCell ref="T18:V18"/>
    <mergeCell ref="W18:AA18"/>
    <mergeCell ref="A19:A23"/>
    <mergeCell ref="B19:E19"/>
    <mergeCell ref="F19:I19"/>
    <mergeCell ref="J19:J23"/>
    <mergeCell ref="K19:M19"/>
    <mergeCell ref="N19:R19"/>
    <mergeCell ref="S19:S23"/>
    <mergeCell ref="T19:V19"/>
    <mergeCell ref="W19:AA19"/>
    <mergeCell ref="B20:E20"/>
    <mergeCell ref="F20:I20"/>
    <mergeCell ref="K20:M20"/>
    <mergeCell ref="N20:R20"/>
    <mergeCell ref="T20:V20"/>
    <mergeCell ref="W20:AA20"/>
    <mergeCell ref="B21:E21"/>
    <mergeCell ref="F21:I21"/>
    <mergeCell ref="K21:M21"/>
    <mergeCell ref="N21:R21"/>
    <mergeCell ref="T21:V21"/>
    <mergeCell ref="W21:AA21"/>
    <mergeCell ref="B22:E22"/>
    <mergeCell ref="F22:I22"/>
    <mergeCell ref="K22:M22"/>
    <mergeCell ref="N22:R22"/>
    <mergeCell ref="T22:V22"/>
    <mergeCell ref="W22:AA22"/>
    <mergeCell ref="B23:E23"/>
    <mergeCell ref="F23:I23"/>
    <mergeCell ref="K23:M23"/>
    <mergeCell ref="N23:R23"/>
    <mergeCell ref="T23:V23"/>
    <mergeCell ref="W23:AA23"/>
    <mergeCell ref="A24:A26"/>
    <mergeCell ref="B24:E24"/>
    <mergeCell ref="F24:I24"/>
    <mergeCell ref="J24:J26"/>
    <mergeCell ref="K24:M24"/>
    <mergeCell ref="N24:R24"/>
    <mergeCell ref="S24:S26"/>
    <mergeCell ref="T24:V24"/>
    <mergeCell ref="W24:AA24"/>
    <mergeCell ref="B25:E25"/>
    <mergeCell ref="F25:I25"/>
    <mergeCell ref="K25:M25"/>
    <mergeCell ref="N25:R25"/>
    <mergeCell ref="T25:V25"/>
    <mergeCell ref="W25:AA25"/>
    <mergeCell ref="B26:E26"/>
    <mergeCell ref="F26:I26"/>
    <mergeCell ref="K26:M26"/>
    <mergeCell ref="N26:R26"/>
    <mergeCell ref="T26:V26"/>
    <mergeCell ref="W26:AA26"/>
    <mergeCell ref="A27:A31"/>
    <mergeCell ref="B27:E27"/>
    <mergeCell ref="F27:I27"/>
    <mergeCell ref="J27:J31"/>
    <mergeCell ref="K27:M27"/>
    <mergeCell ref="N27:R27"/>
    <mergeCell ref="S27:S31"/>
    <mergeCell ref="T27:V27"/>
    <mergeCell ref="W27:AA27"/>
    <mergeCell ref="B28:E28"/>
    <mergeCell ref="F28:I28"/>
    <mergeCell ref="K28:M28"/>
    <mergeCell ref="N28:R28"/>
    <mergeCell ref="T28:V28"/>
    <mergeCell ref="W28:AA28"/>
    <mergeCell ref="B29:E29"/>
    <mergeCell ref="F29:I29"/>
    <mergeCell ref="K29:M29"/>
    <mergeCell ref="N29:R29"/>
    <mergeCell ref="T29:V29"/>
    <mergeCell ref="W29:AA29"/>
    <mergeCell ref="B30:E30"/>
    <mergeCell ref="F30:I30"/>
    <mergeCell ref="K30:M30"/>
    <mergeCell ref="N30:R30"/>
    <mergeCell ref="T30:V30"/>
    <mergeCell ref="W30:AA30"/>
    <mergeCell ref="B31:E31"/>
    <mergeCell ref="F31:I31"/>
    <mergeCell ref="K31:M31"/>
    <mergeCell ref="N31:R31"/>
    <mergeCell ref="T31:V31"/>
    <mergeCell ref="W31:AA31"/>
    <mergeCell ref="A32:A35"/>
    <mergeCell ref="B32:E32"/>
    <mergeCell ref="F32:I32"/>
    <mergeCell ref="J32:J35"/>
    <mergeCell ref="K32:M32"/>
    <mergeCell ref="N32:R32"/>
    <mergeCell ref="S32:S35"/>
    <mergeCell ref="T32:V32"/>
    <mergeCell ref="W32:AA32"/>
    <mergeCell ref="B33:E33"/>
    <mergeCell ref="F33:I33"/>
    <mergeCell ref="K33:M33"/>
    <mergeCell ref="N33:R33"/>
    <mergeCell ref="T33:V33"/>
    <mergeCell ref="W33:AA33"/>
    <mergeCell ref="B34:E34"/>
    <mergeCell ref="F34:I34"/>
    <mergeCell ref="K34:M34"/>
    <mergeCell ref="N34:R34"/>
    <mergeCell ref="T34:V34"/>
    <mergeCell ref="W34:AA34"/>
    <mergeCell ref="B35:E35"/>
    <mergeCell ref="F35:I35"/>
    <mergeCell ref="K35:M35"/>
    <mergeCell ref="N35:R35"/>
    <mergeCell ref="T35:V35"/>
    <mergeCell ref="W35:AA35"/>
    <mergeCell ref="A36:A40"/>
    <mergeCell ref="B36:E36"/>
    <mergeCell ref="F36:I36"/>
    <mergeCell ref="J36:J40"/>
    <mergeCell ref="K36:M36"/>
    <mergeCell ref="N36:R36"/>
    <mergeCell ref="S36:S40"/>
    <mergeCell ref="T36:V36"/>
    <mergeCell ref="W36:AA36"/>
    <mergeCell ref="B37:E37"/>
    <mergeCell ref="F37:I37"/>
    <mergeCell ref="K37:M37"/>
    <mergeCell ref="N37:R37"/>
    <mergeCell ref="T37:V37"/>
    <mergeCell ref="W37:AA37"/>
    <mergeCell ref="B38:E38"/>
    <mergeCell ref="F38:I38"/>
    <mergeCell ref="K38:M38"/>
    <mergeCell ref="N38:R38"/>
    <mergeCell ref="T38:V38"/>
    <mergeCell ref="W38:AA38"/>
    <mergeCell ref="B39:E39"/>
    <mergeCell ref="F39:I39"/>
    <mergeCell ref="K39:M39"/>
    <mergeCell ref="N39:R39"/>
    <mergeCell ref="T39:V39"/>
    <mergeCell ref="W39:AA39"/>
    <mergeCell ref="B40:E40"/>
    <mergeCell ref="F40:I40"/>
    <mergeCell ref="K40:M40"/>
    <mergeCell ref="N40:R40"/>
    <mergeCell ref="T40:V40"/>
    <mergeCell ref="W40:AA40"/>
  </mergeCells>
  <dataValidations count="3">
    <dataValidation type="list" allowBlank="1" showInputMessage="1" showErrorMessage="1" sqref="B10:R10">
      <formula1>Tipo</formula1>
      <formula2>0</formula2>
    </dataValidation>
    <dataValidation type="list" allowBlank="1" showInputMessage="1" showErrorMessage="1" sqref="B11:R11">
      <formula1>INDIRECT(B10)</formula1>
      <formula2>0</formula2>
    </dataValidation>
    <dataValidation type="list" allowBlank="1" showInputMessage="1" showErrorMessage="1" sqref="B12:R12">
      <formula1>Dependencia</formula1>
      <formula2>0</formula2>
    </dataValidation>
  </dataValidations>
  <pageMargins left="0.7" right="0.7" top="0.75" bottom="0.75" header="0.51180555555555496" footer="0.51180555555555496"/>
  <pageSetup paperSize="9" scale="26" firstPageNumber="0"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0"/>
  <sheetViews>
    <sheetView view="pageBreakPreview" topLeftCell="F18" zoomScale="85" zoomScaleNormal="100" zoomScaleSheetLayoutView="85" zoomScalePageLayoutView="65" workbookViewId="0">
      <selection activeCell="K15" sqref="K15:K19"/>
    </sheetView>
  </sheetViews>
  <sheetFormatPr baseColWidth="10" defaultColWidth="4.7109375" defaultRowHeight="15" x14ac:dyDescent="0.25"/>
  <cols>
    <col min="1" max="1" width="6.7109375" customWidth="1"/>
    <col min="2" max="2" width="14.42578125" customWidth="1"/>
    <col min="3" max="3" width="17.85546875" customWidth="1"/>
    <col min="4" max="4" width="24.85546875" customWidth="1"/>
    <col min="5" max="5" width="22.85546875" customWidth="1"/>
    <col min="6" max="6" width="31.28515625" customWidth="1"/>
    <col min="7" max="7" width="19.42578125" customWidth="1"/>
    <col min="8" max="9" width="22" customWidth="1"/>
    <col min="10" max="10" width="7.140625" customWidth="1"/>
    <col min="11" max="11" width="17.28515625" customWidth="1"/>
    <col min="12" max="12" width="7.140625" customWidth="1"/>
    <col min="13" max="13" width="18.5703125" customWidth="1"/>
    <col min="14" max="14" width="16.140625" customWidth="1"/>
    <col min="15" max="15" width="17.5703125" customWidth="1"/>
    <col min="16" max="16" width="15.7109375" customWidth="1"/>
    <col min="17" max="17" width="12.140625" customWidth="1"/>
    <col min="18" max="18" width="7.140625" customWidth="1"/>
    <col min="19" max="19" width="11.7109375" customWidth="1"/>
    <col min="20" max="20" width="7.140625" customWidth="1"/>
    <col min="21" max="21" width="16.140625" customWidth="1"/>
    <col min="22" max="22" width="13.7109375" customWidth="1"/>
  </cols>
  <sheetData>
    <row r="1" spans="1:22" ht="15" customHeight="1" x14ac:dyDescent="0.25">
      <c r="A1" s="384"/>
      <c r="B1" s="384"/>
      <c r="C1" s="384"/>
      <c r="D1" s="384"/>
      <c r="E1" s="385" t="s">
        <v>32</v>
      </c>
      <c r="F1" s="385"/>
      <c r="G1" s="385"/>
      <c r="H1" s="385"/>
      <c r="I1" s="385"/>
      <c r="J1" s="385"/>
      <c r="K1" s="385"/>
      <c r="L1" s="385"/>
      <c r="M1" s="385"/>
      <c r="N1" s="385"/>
      <c r="O1" s="385"/>
      <c r="P1" s="385"/>
      <c r="Q1" s="385"/>
      <c r="R1" s="357" t="s">
        <v>68</v>
      </c>
      <c r="S1" s="357"/>
      <c r="T1" s="357"/>
      <c r="U1" s="357"/>
      <c r="V1" s="357"/>
    </row>
    <row r="2" spans="1:22" ht="15" customHeight="1" x14ac:dyDescent="0.25">
      <c r="A2" s="384"/>
      <c r="B2" s="384"/>
      <c r="C2" s="384"/>
      <c r="D2" s="384"/>
      <c r="E2" s="385"/>
      <c r="F2" s="385"/>
      <c r="G2" s="385"/>
      <c r="H2" s="385"/>
      <c r="I2" s="385"/>
      <c r="J2" s="385"/>
      <c r="K2" s="385"/>
      <c r="L2" s="385"/>
      <c r="M2" s="385"/>
      <c r="N2" s="385"/>
      <c r="O2" s="385"/>
      <c r="P2" s="385"/>
      <c r="Q2" s="385"/>
      <c r="R2" s="357"/>
      <c r="S2" s="357"/>
      <c r="T2" s="357"/>
      <c r="U2" s="357"/>
      <c r="V2" s="357"/>
    </row>
    <row r="3" spans="1:22" ht="15" customHeight="1" x14ac:dyDescent="0.25">
      <c r="A3" s="384"/>
      <c r="B3" s="384"/>
      <c r="C3" s="384"/>
      <c r="D3" s="384"/>
      <c r="E3" s="385"/>
      <c r="F3" s="385"/>
      <c r="G3" s="385"/>
      <c r="H3" s="385"/>
      <c r="I3" s="385"/>
      <c r="J3" s="385"/>
      <c r="K3" s="385"/>
      <c r="L3" s="385"/>
      <c r="M3" s="385"/>
      <c r="N3" s="385"/>
      <c r="O3" s="385"/>
      <c r="P3" s="385"/>
      <c r="Q3" s="385"/>
      <c r="R3" s="357"/>
      <c r="S3" s="357"/>
      <c r="T3" s="357"/>
      <c r="U3" s="357"/>
      <c r="V3" s="357"/>
    </row>
    <row r="4" spans="1:22" ht="15" customHeight="1" x14ac:dyDescent="0.25">
      <c r="A4" s="384"/>
      <c r="B4" s="384"/>
      <c r="C4" s="384"/>
      <c r="D4" s="384"/>
      <c r="E4" s="385"/>
      <c r="F4" s="385"/>
      <c r="G4" s="385"/>
      <c r="H4" s="385"/>
      <c r="I4" s="385"/>
      <c r="J4" s="385"/>
      <c r="K4" s="385"/>
      <c r="L4" s="385"/>
      <c r="M4" s="385"/>
      <c r="N4" s="385"/>
      <c r="O4" s="385"/>
      <c r="P4" s="385"/>
      <c r="Q4" s="385"/>
      <c r="R4" s="357"/>
      <c r="S4" s="357"/>
      <c r="T4" s="357"/>
      <c r="U4" s="357"/>
      <c r="V4" s="357"/>
    </row>
    <row r="5" spans="1:22" ht="15" customHeight="1" x14ac:dyDescent="0.25">
      <c r="A5" s="384"/>
      <c r="B5" s="384"/>
      <c r="C5" s="384"/>
      <c r="D5" s="384"/>
      <c r="E5" s="385"/>
      <c r="F5" s="385"/>
      <c r="G5" s="385"/>
      <c r="H5" s="385"/>
      <c r="I5" s="385"/>
      <c r="J5" s="385"/>
      <c r="K5" s="385"/>
      <c r="L5" s="385"/>
      <c r="M5" s="385"/>
      <c r="N5" s="385"/>
      <c r="O5" s="385"/>
      <c r="P5" s="385"/>
      <c r="Q5" s="385"/>
      <c r="R5" s="304" t="s">
        <v>2</v>
      </c>
      <c r="S5" s="304"/>
      <c r="T5" s="304"/>
      <c r="U5" s="304" t="s">
        <v>3</v>
      </c>
      <c r="V5" s="304"/>
    </row>
    <row r="6" spans="1:22" ht="15" customHeight="1" x14ac:dyDescent="0.25">
      <c r="A6" s="384"/>
      <c r="B6" s="384"/>
      <c r="C6" s="384"/>
      <c r="D6" s="384"/>
      <c r="E6" s="385"/>
      <c r="F6" s="385"/>
      <c r="G6" s="385"/>
      <c r="H6" s="385"/>
      <c r="I6" s="385"/>
      <c r="J6" s="385"/>
      <c r="K6" s="385"/>
      <c r="L6" s="385"/>
      <c r="M6" s="385"/>
      <c r="N6" s="385"/>
      <c r="O6" s="385"/>
      <c r="P6" s="385"/>
      <c r="Q6" s="385"/>
      <c r="R6" s="304" t="s">
        <v>4</v>
      </c>
      <c r="S6" s="304"/>
      <c r="T6" s="304"/>
      <c r="U6" s="304">
        <v>2</v>
      </c>
      <c r="V6" s="304"/>
    </row>
    <row r="7" spans="1:22" ht="15" customHeight="1" x14ac:dyDescent="0.25">
      <c r="A7" s="384"/>
      <c r="B7" s="384"/>
      <c r="C7" s="384"/>
      <c r="D7" s="384"/>
      <c r="E7" s="385"/>
      <c r="F7" s="385"/>
      <c r="G7" s="385"/>
      <c r="H7" s="385"/>
      <c r="I7" s="385"/>
      <c r="J7" s="385"/>
      <c r="K7" s="385"/>
      <c r="L7" s="385"/>
      <c r="M7" s="385"/>
      <c r="N7" s="385"/>
      <c r="O7" s="385"/>
      <c r="P7" s="385"/>
      <c r="Q7" s="385"/>
      <c r="R7" s="386" t="s">
        <v>5</v>
      </c>
      <c r="S7" s="386"/>
      <c r="T7" s="386"/>
      <c r="U7" s="387">
        <v>43783</v>
      </c>
      <c r="V7" s="387"/>
    </row>
    <row r="8" spans="1:22" ht="15.75" customHeight="1" x14ac:dyDescent="0.25">
      <c r="A8" s="382" t="s">
        <v>69</v>
      </c>
      <c r="B8" s="383" t="s">
        <v>70</v>
      </c>
      <c r="C8" s="383" t="s">
        <v>6</v>
      </c>
      <c r="D8" s="383" t="s">
        <v>71</v>
      </c>
      <c r="E8" s="383" t="s">
        <v>72</v>
      </c>
      <c r="F8" s="383" t="s">
        <v>73</v>
      </c>
      <c r="G8" s="383" t="s">
        <v>74</v>
      </c>
      <c r="H8" s="383" t="s">
        <v>75</v>
      </c>
      <c r="I8" s="379" t="s">
        <v>76</v>
      </c>
      <c r="J8" s="379"/>
      <c r="K8" s="379" t="s">
        <v>77</v>
      </c>
      <c r="L8" s="379"/>
      <c r="M8" s="379" t="s">
        <v>78</v>
      </c>
      <c r="N8" s="380" t="s">
        <v>79</v>
      </c>
      <c r="O8" s="380" t="s">
        <v>80</v>
      </c>
      <c r="P8" s="380" t="s">
        <v>81</v>
      </c>
      <c r="Q8" s="380" t="s">
        <v>76</v>
      </c>
      <c r="R8" s="380"/>
      <c r="S8" s="380" t="s">
        <v>82</v>
      </c>
      <c r="T8" s="380"/>
      <c r="U8" s="380" t="s">
        <v>83</v>
      </c>
      <c r="V8" s="381" t="s">
        <v>84</v>
      </c>
    </row>
    <row r="9" spans="1:22" ht="89.25" customHeight="1" x14ac:dyDescent="0.25">
      <c r="A9" s="382"/>
      <c r="B9" s="383"/>
      <c r="C9" s="383"/>
      <c r="D9" s="383"/>
      <c r="E9" s="383"/>
      <c r="F9" s="383"/>
      <c r="G9" s="383"/>
      <c r="H9" s="383"/>
      <c r="I9" s="379"/>
      <c r="J9" s="379"/>
      <c r="K9" s="379"/>
      <c r="L9" s="379"/>
      <c r="M9" s="379"/>
      <c r="N9" s="380"/>
      <c r="O9" s="380"/>
      <c r="P9" s="380"/>
      <c r="Q9" s="380"/>
      <c r="R9" s="380"/>
      <c r="S9" s="380"/>
      <c r="T9" s="380"/>
      <c r="U9" s="380"/>
      <c r="V9" s="381"/>
    </row>
    <row r="10" spans="1:22" ht="49.5" customHeight="1" thickBot="1" x14ac:dyDescent="0.3">
      <c r="A10" s="367" t="s">
        <v>85</v>
      </c>
      <c r="B10" s="368" t="s">
        <v>86</v>
      </c>
      <c r="C10" s="368" t="s">
        <v>7</v>
      </c>
      <c r="D10" s="368" t="s">
        <v>87</v>
      </c>
      <c r="E10" s="365" t="s">
        <v>88</v>
      </c>
      <c r="F10" s="26" t="s">
        <v>89</v>
      </c>
      <c r="G10" s="378" t="s">
        <v>90</v>
      </c>
      <c r="H10" s="365" t="s">
        <v>91</v>
      </c>
      <c r="I10" s="365" t="s">
        <v>92</v>
      </c>
      <c r="J10" s="366">
        <f>IF(I10="Raro",1,IF(I10="Improbable",2,IF(I10="Posible",3,IF(I10="Probable",4,IF(I10="Casi Seguro",5)))))</f>
        <v>3</v>
      </c>
      <c r="K10" s="365" t="s">
        <v>93</v>
      </c>
      <c r="L10" s="366">
        <f>IF(K10="Insignificante",1,IF(K10="Menor",2,IF(K10="Moderado",3,IF(K10="Mayor ",4,IF(K10="Catastrófico",5)))))</f>
        <v>4</v>
      </c>
      <c r="M10" s="375" t="str">
        <f>IF(AND(J10=1,L10=1),"BAJO 4%",IF(AND(J10=1,L10=2),"BAJO 16%",IF(AND(J10=2,L10=1),"BAJO 8%",IF(AND(J10=2,L10=2),"BAJO 20%",IF(AND(J10=3,L10=1),"BAJO 12%",IF(AND(J10=4,L10=1),"MODERADO 24%",IF(AND(J10=3,L10=2),"MODERADO 28%",IF(AND(J10=1,L10=3),"MODERADO 32%",IF(AND(J10=2,L10=3),"MODERADO 36%",IF(AND(J10=5,L10=1),"ALTO 40%",IF(AND(J10=4,L10=2),"ALTO 44%",IF(AND(J10=5,L10=2),"ALTO 48%",IF(AND(J10=3,L10=3),"ALTO 52%",IF(AND(J10=4,L10=3),"ALTO 56%",IF(AND(J10=1,L10=4),"ALTO 60%",IF(AND(J10=2,L10=4),"ALTO 64%",IF(AND(J10=1,L10=5),"ALTO 68%",IF(AND(J10=5,L10=3),"EXTREMA 72%",IF(AND(J10=3,L10=4),"EXTREMA 76%",IF(AND(J10=4,L10=4),"EXTREMA 80%",IF(AND(J10=5,L10=4),"EXTREMA 84%",IF(AND(J10=2,L10=5),"EXTREMA 88%",IF(AND(J10=3,L10=5),"EXTREMA 92%",IF(AND(J10=4,L10=5),"EXTREMA 96%",IF(AND(J10=5,L10=5),"EXTREMA 100%")))))))))))))))))))))))))</f>
        <v>EXTREMA 76%</v>
      </c>
      <c r="N10" s="359" t="str">
        <f>IF('3.Controles'!D16=1,"C1",IF('3.Controles'!D16=2,"C1,C2",IF('3.Controles'!D16=3,"C1,C2,C3",IF('3.Controles'!D16=4,"C1,C2,C3,C4",IF('3.Controles'!D16=5,"C1,C2,C3,C4,C5",IF('3.Controles'!D16=6,"C1,C2,C3,C4,C5,C6"))))))</f>
        <v>C1,C2</v>
      </c>
      <c r="O10" s="359">
        <f>'3.Controles'!V16</f>
        <v>100</v>
      </c>
      <c r="P10" s="359">
        <f>'3.Controles'!V15</f>
        <v>100</v>
      </c>
      <c r="Q10" s="359" t="str">
        <f>IF(R10=1,"Raro",IF(R10=2,"Improbable",IF(R10=3,"Posible",IF(R10=4,"Probable",IF(R10=5,"Casi Seguro")))))</f>
        <v>Raro</v>
      </c>
      <c r="R10" s="359">
        <f>IF('3.Controles'!U16=1,IF('3.Controles'!V16&lt;55,J10,IF('3.Controles'!V16&lt;75,J10-1,IF('3.Controles'!V16&lt;110,J10-2))),J10)</f>
        <v>1</v>
      </c>
      <c r="S10" s="359" t="str">
        <f>IF(T10=1,"Insignificante",IF(T10=2,"Menor",IF(T10=3,"Moderado",IF(T10=4,"Mayor",IF(T10=5,"Catastrofico")))))</f>
        <v>Menor</v>
      </c>
      <c r="T10" s="359">
        <f>IF('3.Controles'!U15=1,IF('3.Controles'!V15&lt;55,L10,IF('3.Controles'!V15&lt;75,L10-1,IF('3.Controles'!V15&lt;110,L10-2))),L10)</f>
        <v>2</v>
      </c>
      <c r="U10" s="376" t="str">
        <f>IF(AND(R10=1,T10=1),"BAJO 4%",IF(AND(R10=1,T10=2),"BAJO 16%",IF(AND(R10=2,T10=1),"BAJO 8%",IF(AND(R10=2,T10=2),"BAJO 20%",IF(AND(R10=3,T10=1),"BAJO 12%",IF(AND(R10=4,T10=1),"MODERADO 24%",IF(AND(R10=3,T10=2),"MODERADO 28%",IF(AND(R10=1,T10=3),"MODERADO 32%",IF(AND(R10=2,T10=3),"MODERADO 36%",IF(AND(R10=5,T10=1),"ALTO 40%",IF(AND(R10=4,T10=2),"ALTO 44%",IF(AND(R10=5,T10=2),"ALTO 48%",IF(AND(R10=3,T10=3),"ALTO 52%",IF(AND(R10=4,T10=3),"ALTO 56%",IF(AND(R10=1,T10=4),"ALTO 60%",IF(AND(R10=2,T10=4),"ALTO 64%",IF(AND(R10=1,T10=5),"ALTO 68%",IF(AND(R10=5,T10=3),"EXTREMA 72%",IF(AND(R10=3,T10=4),"EXTREMA 76%",IF(AND(R10=4,T10=4),"EXTREMA 80%",IF(AND(R10=5,T10=4),"EXTREMA 84%",IF(AND(R10=2,T10=5),"EXTREMA 88%",IF(AND(R10=3,T10=5),"EXTREMA 92%",IF(AND(R10=4,T10=5),"EXTREMA 96%",IF(AND(R10=5,T10=5),"EXTREMA 100%")))))))))))))))))))))))))</f>
        <v>BAJO 16%</v>
      </c>
      <c r="V10" s="361" t="s">
        <v>94</v>
      </c>
    </row>
    <row r="11" spans="1:22" ht="57.75" customHeight="1" thickBot="1" x14ac:dyDescent="0.3">
      <c r="A11" s="367"/>
      <c r="B11" s="368"/>
      <c r="C11" s="368"/>
      <c r="D11" s="368"/>
      <c r="E11" s="365"/>
      <c r="F11" s="250" t="s">
        <v>95</v>
      </c>
      <c r="G11" s="378"/>
      <c r="H11" s="365"/>
      <c r="I11" s="365"/>
      <c r="J11" s="366"/>
      <c r="K11" s="365"/>
      <c r="L11" s="366"/>
      <c r="M11" s="375"/>
      <c r="N11" s="359"/>
      <c r="O11" s="359"/>
      <c r="P11" s="359"/>
      <c r="Q11" s="359"/>
      <c r="R11" s="359"/>
      <c r="S11" s="359"/>
      <c r="T11" s="359"/>
      <c r="U11" s="376"/>
      <c r="V11" s="361"/>
    </row>
    <row r="12" spans="1:22" ht="15.75" hidden="1" thickBot="1" x14ac:dyDescent="0.3">
      <c r="A12" s="367"/>
      <c r="B12" s="368"/>
      <c r="C12" s="368"/>
      <c r="D12" s="368"/>
      <c r="E12" s="365"/>
      <c r="F12" s="27"/>
      <c r="G12" s="378"/>
      <c r="H12" s="365"/>
      <c r="I12" s="365"/>
      <c r="J12" s="366"/>
      <c r="K12" s="365"/>
      <c r="L12" s="366"/>
      <c r="M12" s="375"/>
      <c r="N12" s="359"/>
      <c r="O12" s="359"/>
      <c r="P12" s="359"/>
      <c r="Q12" s="359"/>
      <c r="R12" s="359"/>
      <c r="S12" s="359"/>
      <c r="T12" s="359"/>
      <c r="U12" s="376"/>
      <c r="V12" s="361"/>
    </row>
    <row r="13" spans="1:22" ht="12.75" hidden="1" customHeight="1" thickBot="1" x14ac:dyDescent="0.3">
      <c r="A13" s="367"/>
      <c r="B13" s="368"/>
      <c r="C13" s="368"/>
      <c r="D13" s="368"/>
      <c r="E13" s="365"/>
      <c r="F13" s="27"/>
      <c r="G13" s="378"/>
      <c r="H13" s="365"/>
      <c r="I13" s="365"/>
      <c r="J13" s="366"/>
      <c r="K13" s="365"/>
      <c r="L13" s="366"/>
      <c r="M13" s="375"/>
      <c r="N13" s="359"/>
      <c r="O13" s="359"/>
      <c r="P13" s="359"/>
      <c r="Q13" s="359"/>
      <c r="R13" s="359"/>
      <c r="S13" s="359"/>
      <c r="T13" s="359"/>
      <c r="U13" s="376"/>
      <c r="V13" s="361"/>
    </row>
    <row r="14" spans="1:22" ht="15.75" hidden="1" thickBot="1" x14ac:dyDescent="0.3">
      <c r="A14" s="367"/>
      <c r="B14" s="368"/>
      <c r="C14" s="368"/>
      <c r="D14" s="368"/>
      <c r="E14" s="365"/>
      <c r="F14" s="28"/>
      <c r="G14" s="378"/>
      <c r="H14" s="365"/>
      <c r="I14" s="365"/>
      <c r="J14" s="366"/>
      <c r="K14" s="365"/>
      <c r="L14" s="366"/>
      <c r="M14" s="375"/>
      <c r="N14" s="359"/>
      <c r="O14" s="359"/>
      <c r="P14" s="359"/>
      <c r="Q14" s="359"/>
      <c r="R14" s="359"/>
      <c r="S14" s="359"/>
      <c r="T14" s="359"/>
      <c r="U14" s="376"/>
      <c r="V14" s="361"/>
    </row>
    <row r="15" spans="1:22" ht="76.5" customHeight="1" thickBot="1" x14ac:dyDescent="0.3">
      <c r="A15" s="367" t="s">
        <v>96</v>
      </c>
      <c r="B15" s="368" t="s">
        <v>86</v>
      </c>
      <c r="C15" s="368" t="s">
        <v>7</v>
      </c>
      <c r="D15" s="368" t="s">
        <v>87</v>
      </c>
      <c r="E15" s="371" t="s">
        <v>97</v>
      </c>
      <c r="F15" s="362" t="s">
        <v>98</v>
      </c>
      <c r="G15" s="365" t="s">
        <v>99</v>
      </c>
      <c r="H15" s="365" t="s">
        <v>91</v>
      </c>
      <c r="I15" s="365" t="s">
        <v>92</v>
      </c>
      <c r="J15" s="366">
        <f>IF(I15="Raro",1,IF(I15="Improbable",2,IF(I15="Posible",3,IF(I15="Probable",4,IF(I15="Casi Seguro",5)))))</f>
        <v>3</v>
      </c>
      <c r="K15" s="365" t="s">
        <v>93</v>
      </c>
      <c r="L15" s="366">
        <f>IF(K15="Insignificante",1,IF(K15="Menor",2,IF(K15="Moderado",3,IF(K15="Mayor ",4,IF(K15="Catastrófico",5)))))</f>
        <v>4</v>
      </c>
      <c r="M15" s="375" t="str">
        <f>IF(AND(J15=1,L15=1),"BAJO 4%",IF(AND(J15=1,L15=2),"BAJO 16%",IF(AND(J15=2,L15=1),"BAJO 8%",IF(AND(J15=2,L15=2),"BAJO 20%",IF(AND(J15=3,L15=1),"BAJO 12%",IF(AND(J15=4,L15=1),"MODERADO 24%",IF(AND(J15=3,L15=2),"MODERADO 28%",IF(AND(J15=1,L15=3),"MODERADO 32%",IF(AND(J15=2,L15=3),"MODERADO 36%",IF(AND(J15=5,L15=1),"ALTO 40%",IF(AND(J15=4,L15=2),"ALTO 44%",IF(AND(J15=5,L15=2),"ALTO 48%",IF(AND(J15=3,L15=3),"ALTO 52%",IF(AND(J15=4,L15=3),"ALTO 56%",IF(AND(J15=1,L15=4),"ALTO 60%",IF(AND(J15=2,L15=4),"ALTO 64%",IF(AND(J15=1,L15=5),"ALTO 68%",IF(AND(J15=5,L15=3),"EXTREMA 72%",IF(AND(J15=3,L15=4),"EXTREMA 76%",IF(AND(J15=4,L15=4),"EXTREMA 80%",IF(AND(J15=5,L15=4),"EXTREMA 84%",IF(AND(J15=2,L15=5),"EXTREMA 88%",IF(AND(J15=3,L15=5),"EXTREMA 92%",IF(AND(J15=4,L15=5),"EXTREMA 96%",IF(AND(J15=5,L15=5),"EXTREMA 100%")))))))))))))))))))))))))</f>
        <v>EXTREMA 76%</v>
      </c>
      <c r="N15" s="359" t="str">
        <f>IF('3.Controles'!D19=1,"C1",IF('3.Controles'!D19=2,"C1,C2",IF('3.Controles'!D19=3,"C1,C2,C3",IF('3.Controles'!D19=4,"C1,C2,C3,C4",IF('3.Controles'!D19=5,"C1,C2,C3,C4,C5",IF('3.Controles'!D19=6,"C1,C2,C3,C4,C5,C6"))))))</f>
        <v>C1</v>
      </c>
      <c r="O15" s="359">
        <v>0</v>
      </c>
      <c r="P15" s="359">
        <f>'3.Controles'!V18</f>
        <v>100</v>
      </c>
      <c r="Q15" s="359" t="str">
        <f>IF(R15=1,"Raro",IF(R15=2,"Improbable",IF(R15=3,"Posible",IF(R15=4,"Probable",IF(R15=5,"Casi Seguro")))))</f>
        <v>Posible</v>
      </c>
      <c r="R15" s="359">
        <f>IF('3.Controles'!U19=1,IF('3.Controles'!V19&lt;55,J15,IF('3.Controles'!V19&lt;75,J15-1,IF('3.Controles'!V19&lt;110,J15-2))),J15)</f>
        <v>3</v>
      </c>
      <c r="S15" s="359" t="str">
        <f>IF(T15=1,"Insignificante",IF(T15=2,"Menor",IF(T15=3,"Moderado",IF(T15=4,"Mayor",IF(T15=5,"Catastrofico")))))</f>
        <v>Menor</v>
      </c>
      <c r="T15" s="359">
        <f>IF('3.Controles'!U18=1,IF('3.Controles'!V18&lt;55,L15,IF('3.Controles'!V18&lt;75,L15-1,IF('3.Controles'!V18&lt;110,L15-2))),L15)</f>
        <v>2</v>
      </c>
      <c r="U15" s="369" t="str">
        <f>IF(AND(R15=1,T15=1),"BAJO 4%",IF(AND(R15=1,T15=2),"BAJO 16%",IF(AND(R15=2,T15=1),"BAJO 8%",IF(AND(R15=2,T15=2),"BAJO 20%",IF(AND(R15=3,T15=1),"BAJO 12%",IF(AND(R15=4,T15=1),"MODERADO 24%",IF(AND(R15=3,T15=2),"MODERADO 28%",IF(AND(R15=1,T15=3),"MODERADO 32%",IF(AND(R15=2,T15=3),"MODERADO 36%",IF(AND(R15=5,T15=1),"ALTO 40%",IF(AND(R15=4,T15=2),"ALTO 44%",IF(AND(R15=5,T15=2),"ALTO 48%",IF(AND(R15=3,T15=3),"ALTO 52%",IF(AND(R15=4,T15=3),"ALTO 56%",IF(AND(R15=1,T15=4),"ALTO 60%",IF(AND(R15=2,T15=4),"ALTO 64%",IF(AND(R15=1,T15=5),"ALTO 68%",IF(AND(R15=5,T15=3),"EXTREMA 72%",IF(AND(R15=3,T15=4),"EXTREMA 76%",IF(AND(R15=4,T15=4),"EXTREMA 80%",IF(AND(R15=5,T15=4),"EXTREMA 84%",IF(AND(R15=2,T15=5),"EXTREMA 88%",IF(AND(R15=3,T15=5),"EXTREMA 92%",IF(AND(R15=4,T15=5),"EXTREMA 96%",IF(AND(R15=5,T15=5),"EXTREMA 100%")))))))))))))))))))))))))</f>
        <v>MODERADO 28%</v>
      </c>
      <c r="V15" s="361" t="s">
        <v>100</v>
      </c>
    </row>
    <row r="16" spans="1:22" ht="15.75" thickBot="1" x14ac:dyDescent="0.3">
      <c r="A16" s="367"/>
      <c r="B16" s="368"/>
      <c r="C16" s="368"/>
      <c r="D16" s="368"/>
      <c r="E16" s="371"/>
      <c r="F16" s="363"/>
      <c r="G16" s="365"/>
      <c r="H16" s="365"/>
      <c r="I16" s="365"/>
      <c r="J16" s="366"/>
      <c r="K16" s="365"/>
      <c r="L16" s="366"/>
      <c r="M16" s="375"/>
      <c r="N16" s="359"/>
      <c r="O16" s="359"/>
      <c r="P16" s="359"/>
      <c r="Q16" s="359"/>
      <c r="R16" s="359"/>
      <c r="S16" s="359"/>
      <c r="T16" s="359"/>
      <c r="U16" s="369"/>
      <c r="V16" s="361"/>
    </row>
    <row r="17" spans="1:22" ht="15.75" thickBot="1" x14ac:dyDescent="0.3">
      <c r="A17" s="367"/>
      <c r="B17" s="368"/>
      <c r="C17" s="368"/>
      <c r="D17" s="368"/>
      <c r="E17" s="371"/>
      <c r="F17" s="363"/>
      <c r="G17" s="365"/>
      <c r="H17" s="365"/>
      <c r="I17" s="365"/>
      <c r="J17" s="366"/>
      <c r="K17" s="365"/>
      <c r="L17" s="366"/>
      <c r="M17" s="375"/>
      <c r="N17" s="359"/>
      <c r="O17" s="359"/>
      <c r="P17" s="359"/>
      <c r="Q17" s="359"/>
      <c r="R17" s="359"/>
      <c r="S17" s="359"/>
      <c r="T17" s="359"/>
      <c r="U17" s="369"/>
      <c r="V17" s="361"/>
    </row>
    <row r="18" spans="1:22" ht="15.75" thickBot="1" x14ac:dyDescent="0.3">
      <c r="A18" s="367"/>
      <c r="B18" s="368"/>
      <c r="C18" s="368"/>
      <c r="D18" s="368"/>
      <c r="E18" s="371"/>
      <c r="F18" s="363"/>
      <c r="G18" s="365"/>
      <c r="H18" s="365"/>
      <c r="I18" s="365"/>
      <c r="J18" s="366"/>
      <c r="K18" s="365"/>
      <c r="L18" s="366"/>
      <c r="M18" s="375"/>
      <c r="N18" s="359"/>
      <c r="O18" s="359"/>
      <c r="P18" s="359"/>
      <c r="Q18" s="359"/>
      <c r="R18" s="359"/>
      <c r="S18" s="359"/>
      <c r="T18" s="359"/>
      <c r="U18" s="369"/>
      <c r="V18" s="361"/>
    </row>
    <row r="19" spans="1:22" ht="15.75" thickBot="1" x14ac:dyDescent="0.3">
      <c r="A19" s="367"/>
      <c r="B19" s="368"/>
      <c r="C19" s="368"/>
      <c r="D19" s="368"/>
      <c r="E19" s="371"/>
      <c r="F19" s="364"/>
      <c r="G19" s="365"/>
      <c r="H19" s="365"/>
      <c r="I19" s="365"/>
      <c r="J19" s="366"/>
      <c r="K19" s="365"/>
      <c r="L19" s="366"/>
      <c r="M19" s="375"/>
      <c r="N19" s="359"/>
      <c r="O19" s="359"/>
      <c r="P19" s="359"/>
      <c r="Q19" s="359"/>
      <c r="R19" s="359"/>
      <c r="S19" s="359"/>
      <c r="T19" s="359"/>
      <c r="U19" s="369"/>
      <c r="V19" s="361"/>
    </row>
    <row r="20" spans="1:22" ht="88.5" customHeight="1" thickBot="1" x14ac:dyDescent="0.3">
      <c r="A20" s="367" t="s">
        <v>101</v>
      </c>
      <c r="B20" s="368" t="s">
        <v>86</v>
      </c>
      <c r="C20" s="368" t="s">
        <v>7</v>
      </c>
      <c r="D20" s="368" t="s">
        <v>87</v>
      </c>
      <c r="E20" s="365" t="s">
        <v>102</v>
      </c>
      <c r="F20" s="31" t="s">
        <v>103</v>
      </c>
      <c r="G20" s="365" t="s">
        <v>104</v>
      </c>
      <c r="H20" s="365" t="s">
        <v>105</v>
      </c>
      <c r="I20" s="365" t="s">
        <v>92</v>
      </c>
      <c r="J20" s="366">
        <f>IF(I20="Raro",1,IF(I20="Improbable",2,IF(I20="Posible",3,IF(I20="Probable",4,IF(I20="Casi Seguro",5)))))</f>
        <v>3</v>
      </c>
      <c r="K20" s="365" t="s">
        <v>106</v>
      </c>
      <c r="L20" s="366">
        <f>IF(K20="Insignificante",1,IF(K20="Menor",2,IF(K20="Moderado",3,IF(K20="Mayor ",4,IF(K20="Catastrófico",5)))))</f>
        <v>3</v>
      </c>
      <c r="M20" s="377" t="str">
        <f>IF(AND(J20=1,L20=1),"BAJO 4%",IF(AND(J20=1,L20=2),"BAJO 16%",IF(AND(J20=2,L20=1),"BAJO 8%",IF(AND(J20=2,L20=2),"BAJO 20%",IF(AND(J20=3,L20=1),"BAJO 12%",IF(AND(J20=4,L20=1),"MODERADO 24%",IF(AND(J20=3,L20=2),"MODERADO 28%",IF(AND(J20=1,L20=3),"MODERADO 32%",IF(AND(J20=2,L20=3),"MODERADO 36%",IF(AND(J20=5,L20=1),"ALTO 40%",IF(AND(J20=4,L20=2),"ALTO 44%",IF(AND(J20=5,L20=2),"ALTO 48%",IF(AND(J20=3,L20=3),"ALTO 52%",IF(AND(J20=4,L20=3),"ALTO 56%",IF(AND(J20=1,L20=4),"ALTO 60%",IF(AND(J20=2,L20=4),"ALTO 64%",IF(AND(J20=1,L20=5),"ALTO 68%",IF(AND(J20=5,L20=3),"EXTREMA 72%",IF(AND(J20=3,L20=4),"EXTREMA 76%",IF(AND(J20=4,L20=4),"EXTREMA 80%",IF(AND(J20=5,L20=4),"EXTREMA 84%",IF(AND(J20=2,L20=5),"EXTREMA 88%",IF(AND(J20=3,L20=5),"EXTREMA 92%",IF(AND(J20=4,L20=5),"EXTREMA 96%",IF(AND(J20=5,L20=5),"EXTREMA 100%")))))))))))))))))))))))))</f>
        <v>ALTO 52%</v>
      </c>
      <c r="N20" s="359" t="b">
        <f>IF('3.Controles'!D24=1,"C1",IF('3.Controles'!D24=2,"C1,C2",IF('3.Controles'!D24=3,"C1,C2,C3",IF('3.Controles'!D24=4,"C1,C2,C3,C4",IF('3.Controles'!D24=5,"C1,C2,C3,C4,C5",IF('3.Controles'!D24=6,"C1,C2,C3,C4,C5,C6"))))))</f>
        <v>0</v>
      </c>
      <c r="O20" s="359">
        <f>'3.Controles'!V27</f>
        <v>100</v>
      </c>
      <c r="P20" s="359">
        <f>'3.Controles'!V26</f>
        <v>0</v>
      </c>
      <c r="Q20" s="359" t="str">
        <f>IF(R20=1,"Raro",IF(R20=2,"Improbable",IF(R20=3,"Posible",IF(R20=4,"Probable",IF(R20=5,"Casi Seguro")))))</f>
        <v>Raro</v>
      </c>
      <c r="R20" s="359">
        <f>IF('3.Controles'!U27=1,IF('3.Controles'!V27&lt;55,J20,IF('3.Controles'!V27&lt;75,J20-1,IF('3.Controles'!V27&lt;110,J20-2))),J20)</f>
        <v>1</v>
      </c>
      <c r="S20" s="359" t="str">
        <f>IF(T20=1,"Insignificante",IF(T20=2,"Menor",IF(T20=3,"Moderado",IF(T20=4,"Mayor",IF(T20=5,"Catastrofico")))))</f>
        <v>Moderado</v>
      </c>
      <c r="T20" s="359">
        <f>IF('3.Controles'!U26=1,IF('3.Controles'!V26&lt;55,L20,IF('3.Controles'!V26&lt;75,L20-1,IF('3.Controles'!V26&lt;110,L20-2))),L20)</f>
        <v>3</v>
      </c>
      <c r="U20" s="369" t="str">
        <f>IF(AND(R20=1,T20=1),"BAJO 4%",IF(AND(R20=1,T20=2),"BAJO 16%",IF(AND(R20=2,T20=1),"BAJO 8%",IF(AND(R20=2,T20=2),"BAJO 20%",IF(AND(R20=3,T20=1),"BAJO 12%",IF(AND(R20=4,T20=1),"MODERADO 24%",IF(AND(R20=3,T20=2),"MODERADO 28%",IF(AND(R20=1,T20=3),"MODERADO 32%",IF(AND(R20=2,T20=3),"MODERADO 36%",IF(AND(R20=5,T20=1),"ALTO 40%",IF(AND(R20=4,T20=2),"ALTO 44%",IF(AND(R20=5,T20=2),"ALTO 48%",IF(AND(R20=3,T20=3),"ALTO 52%",IF(AND(R20=4,T20=3),"ALTO 56%",IF(AND(R20=1,T20=4),"ALTO 60%",IF(AND(R20=2,T20=4),"ALTO 64%",IF(AND(R20=1,T20=5),"ALTO 68%",IF(AND(R20=5,T20=3),"EXTREMA 72%",IF(AND(R20=3,T20=4),"EXTREMA 76%",IF(AND(R20=4,T20=4),"EXTREMA 80%",IF(AND(R20=5,T20=4),"EXTREMA 84%",IF(AND(R20=2,T20=5),"EXTREMA 88%",IF(AND(R20=3,T20=5),"EXTREMA 92%",IF(AND(R20=4,T20=5),"EXTREMA 96%",IF(AND(R20=5,T20=5),"EXTREMA 100%")))))))))))))))))))))))))</f>
        <v>MODERADO 32%</v>
      </c>
      <c r="V20" s="361" t="s">
        <v>100</v>
      </c>
    </row>
    <row r="21" spans="1:22" ht="4.5" hidden="1" customHeight="1" x14ac:dyDescent="0.25">
      <c r="A21" s="367"/>
      <c r="B21" s="368"/>
      <c r="C21" s="368"/>
      <c r="D21" s="368"/>
      <c r="E21" s="365"/>
      <c r="F21" s="32"/>
      <c r="G21" s="365"/>
      <c r="H21" s="365"/>
      <c r="I21" s="365"/>
      <c r="J21" s="366"/>
      <c r="K21" s="365"/>
      <c r="L21" s="366"/>
      <c r="M21" s="377"/>
      <c r="N21" s="359"/>
      <c r="O21" s="359"/>
      <c r="P21" s="359"/>
      <c r="Q21" s="359"/>
      <c r="R21" s="359"/>
      <c r="S21" s="359"/>
      <c r="T21" s="359"/>
      <c r="U21" s="369"/>
      <c r="V21" s="361"/>
    </row>
    <row r="22" spans="1:22" ht="6.75" hidden="1" customHeight="1" thickBot="1" x14ac:dyDescent="0.3">
      <c r="A22" s="367"/>
      <c r="B22" s="368"/>
      <c r="C22" s="368"/>
      <c r="D22" s="368"/>
      <c r="E22" s="365"/>
      <c r="F22" s="32"/>
      <c r="G22" s="365"/>
      <c r="H22" s="365"/>
      <c r="I22" s="365"/>
      <c r="J22" s="366"/>
      <c r="K22" s="365"/>
      <c r="L22" s="366"/>
      <c r="M22" s="377"/>
      <c r="N22" s="359"/>
      <c r="O22" s="359"/>
      <c r="P22" s="359"/>
      <c r="Q22" s="359"/>
      <c r="R22" s="359"/>
      <c r="S22" s="359"/>
      <c r="T22" s="359"/>
      <c r="U22" s="369"/>
      <c r="V22" s="361"/>
    </row>
    <row r="23" spans="1:22" ht="15.75" hidden="1" thickBot="1" x14ac:dyDescent="0.3">
      <c r="A23" s="367"/>
      <c r="B23" s="368"/>
      <c r="C23" s="368"/>
      <c r="D23" s="368"/>
      <c r="E23" s="365"/>
      <c r="F23" s="32"/>
      <c r="G23" s="365"/>
      <c r="H23" s="365"/>
      <c r="I23" s="365"/>
      <c r="J23" s="366"/>
      <c r="K23" s="365"/>
      <c r="L23" s="366"/>
      <c r="M23" s="377"/>
      <c r="N23" s="359"/>
      <c r="O23" s="359"/>
      <c r="P23" s="359"/>
      <c r="Q23" s="359"/>
      <c r="R23" s="359"/>
      <c r="S23" s="359"/>
      <c r="T23" s="359"/>
      <c r="U23" s="369"/>
      <c r="V23" s="361"/>
    </row>
    <row r="24" spans="1:22" ht="15.75" hidden="1" thickBot="1" x14ac:dyDescent="0.3">
      <c r="A24" s="367"/>
      <c r="B24" s="368"/>
      <c r="C24" s="368"/>
      <c r="D24" s="368"/>
      <c r="E24" s="365"/>
      <c r="F24" s="33"/>
      <c r="G24" s="365"/>
      <c r="H24" s="365"/>
      <c r="I24" s="365"/>
      <c r="J24" s="366"/>
      <c r="K24" s="365"/>
      <c r="L24" s="366"/>
      <c r="M24" s="377"/>
      <c r="N24" s="359"/>
      <c r="O24" s="359"/>
      <c r="P24" s="359"/>
      <c r="Q24" s="359"/>
      <c r="R24" s="359"/>
      <c r="S24" s="359"/>
      <c r="T24" s="359"/>
      <c r="U24" s="369"/>
      <c r="V24" s="361"/>
    </row>
    <row r="25" spans="1:22" ht="60" customHeight="1" thickBot="1" x14ac:dyDescent="0.3">
      <c r="A25" s="367" t="s">
        <v>107</v>
      </c>
      <c r="B25" s="368" t="s">
        <v>86</v>
      </c>
      <c r="C25" s="368" t="s">
        <v>7</v>
      </c>
      <c r="D25" s="368" t="s">
        <v>87</v>
      </c>
      <c r="E25" s="365" t="s">
        <v>459</v>
      </c>
      <c r="F25" s="370" t="s">
        <v>108</v>
      </c>
      <c r="G25" s="371" t="s">
        <v>456</v>
      </c>
      <c r="H25" s="365" t="s">
        <v>109</v>
      </c>
      <c r="I25" s="365" t="s">
        <v>92</v>
      </c>
      <c r="J25" s="366">
        <f>IF(I25="Raro",1,IF(I25="Improbable",2,IF(I25="Posible",3,IF(I25="Probable",4,IF(I25="Casi Seguro",5)))))</f>
        <v>3</v>
      </c>
      <c r="K25" s="372" t="s">
        <v>93</v>
      </c>
      <c r="L25" s="366">
        <f>IF(K25="Insignificante",1,IF(K25="Menor",2,IF(K25="Moderado",3,IF(K25="Mayor ",4,IF(K25="Catastrófico",5)))))</f>
        <v>4</v>
      </c>
      <c r="M25" s="375" t="str">
        <f>IF(AND(J25=1,L25=1),"BAJO 4%",IF(AND(J25=1,L25=2),"BAJO 16%",IF(AND(J25=2,L25=1),"BAJO 8%",IF(AND(J25=2,L25=2),"BAJO 20%",IF(AND(J25=3,L25=1),"BAJO 12%",IF(AND(J25=4,L25=1),"MODERADO 24%",IF(AND(J25=3,L25=2),"MODERADO 28%",IF(AND(J25=1,L25=3),"MODERADO 32%",IF(AND(J25=2,L25=3),"MODERADO 36%",IF(AND(J25=5,L25=1),"ALTO 40%",IF(AND(J25=4,L25=2),"ALTO 44%",IF(AND(J25=5,L25=2),"ALTO 48%",IF(AND(J25=3,L25=3),"ALTO 52%",IF(AND(J25=4,L25=3),"ALTO 56%",IF(AND(J25=1,L25=4),"ALTO 60%",IF(AND(J25=2,L25=4),"ALTO 64%",IF(AND(J25=1,L25=5),"ALTO 68%",IF(AND(J25=5,L25=3),"EXTREMA 72%",IF(AND(J25=3,L25=4),"EXTREMA 76%",IF(AND(J25=4,L25=4),"EXTREMA 80%",IF(AND(J25=5,L25=4),"EXTREMA 84%",IF(AND(J25=2,L25=5),"EXTREMA 88%",IF(AND(J25=3,L25=5),"EXTREMA 92%",IF(AND(J25=4,L25=5),"EXTREMA 96%",IF(AND(J25=5,L25=5),"EXTREMA 100%")))))))))))))))))))))))))</f>
        <v>EXTREMA 76%</v>
      </c>
      <c r="N25" s="359" t="str">
        <f>IF('3.Controles'!D35=1,"C1",IF('3.Controles'!D35=2,"C1,C2",IF('3.Controles'!D35=3,"C1,C2,C3",IF('3.Controles'!D35=4,"C1,C2,C3,C4",IF('3.Controles'!D35=5,"C1,C2,C3,C4,C5",IF('3.Controles'!D35=6,"C1,C2,C3,C4,C5,C6"))))))</f>
        <v>C1</v>
      </c>
      <c r="O25" s="359" t="e">
        <f>'3.Controles'!V35</f>
        <v>#DIV/0!</v>
      </c>
      <c r="P25" s="359">
        <f>'3.Controles'!V34</f>
        <v>100</v>
      </c>
      <c r="Q25" s="359" t="str">
        <f>IF(R25=1,"Raro",IF(R25=2,"Improbable",IF(R25=3,"Posible",IF(R25=4,"Probable",IF(R25=5,"Casi Seguro")))))</f>
        <v>Posible</v>
      </c>
      <c r="R25" s="359">
        <f>IF('3.Controles'!U35=1,IF('3.Controles'!V35&lt;55,J25,IF('3.Controles'!V35&lt;75,J25-1,IF('3.Controles'!V35&lt;110,J25-2))),J25)</f>
        <v>3</v>
      </c>
      <c r="S25" s="359" t="str">
        <f>IF(T25=1,"Insignificante",IF(T25=2,"Menor",IF(T25=3,"Moderado",IF(T25=4,"Mayor",IF(T25=5,"Catastrofico")))))</f>
        <v>Menor</v>
      </c>
      <c r="T25" s="359">
        <f>IF('3.Controles'!U34=1,IF('3.Controles'!V34&lt;55,L25,IF('3.Controles'!V34&lt;75,L25-1,IF('3.Controles'!V34&lt;110,L25-2))),L25)</f>
        <v>2</v>
      </c>
      <c r="U25" s="376" t="str">
        <f>IF(AND(R25=1,T25=1),"BAJO 4%",IF(AND(R25=1,T25=2),"BAJO 16%",IF(AND(R25=2,T25=1),"BAJO 8%",IF(AND(R25=2,T25=2),"BAJO 20%",IF(AND(R25=3,T25=1),"BAJO 12%",IF(AND(R25=4,T25=1),"MODERADO 24%",IF(AND(R25=3,T25=2),"MODERADO 28%",IF(AND(R25=1,T25=3),"MODERADO 32%",IF(AND(R25=2,T25=3),"MODERADO 36%",IF(AND(R25=5,T25=1),"ALTO 40%",IF(AND(R25=4,T25=2),"ALTO 44%",IF(AND(R25=5,T25=2),"ALTO 48%",IF(AND(R25=3,T25=3),"ALTO 52%",IF(AND(R25=4,T25=3),"ALTO 56%",IF(AND(R25=1,T25=4),"ALTO 60%",IF(AND(R25=2,T25=4),"ALTO 64%",IF(AND(R25=1,T25=5),"ALTO 68%",IF(AND(R25=5,T25=3),"EXTREMA 72%",IF(AND(R25=3,T25=4),"EXTREMA 76%",IF(AND(R25=4,T25=4),"EXTREMA 80%",IF(AND(R25=5,T25=4),"EXTREMA 84%",IF(AND(R25=2,T25=5),"EXTREMA 88%",IF(AND(R25=3,T25=5),"EXTREMA 92%",IF(AND(R25=4,T25=5),"EXTREMA 96%",IF(AND(R25=5,T25=5),"EXTREMA 100%")))))))))))))))))))))))))</f>
        <v>MODERADO 28%</v>
      </c>
      <c r="V25" s="361" t="s">
        <v>100</v>
      </c>
    </row>
    <row r="26" spans="1:22" ht="15.75" thickBot="1" x14ac:dyDescent="0.3">
      <c r="A26" s="367"/>
      <c r="B26" s="368"/>
      <c r="C26" s="368"/>
      <c r="D26" s="368"/>
      <c r="E26" s="365"/>
      <c r="F26" s="370"/>
      <c r="G26" s="371"/>
      <c r="H26" s="365"/>
      <c r="I26" s="365"/>
      <c r="J26" s="366"/>
      <c r="K26" s="373"/>
      <c r="L26" s="366"/>
      <c r="M26" s="375"/>
      <c r="N26" s="359"/>
      <c r="O26" s="359"/>
      <c r="P26" s="359"/>
      <c r="Q26" s="359"/>
      <c r="R26" s="359"/>
      <c r="S26" s="359"/>
      <c r="T26" s="359"/>
      <c r="U26" s="376"/>
      <c r="V26" s="361"/>
    </row>
    <row r="27" spans="1:22" ht="15.75" thickBot="1" x14ac:dyDescent="0.3">
      <c r="A27" s="367"/>
      <c r="B27" s="368"/>
      <c r="C27" s="368"/>
      <c r="D27" s="368"/>
      <c r="E27" s="365"/>
      <c r="F27" s="370"/>
      <c r="G27" s="371"/>
      <c r="H27" s="365"/>
      <c r="I27" s="365"/>
      <c r="J27" s="366"/>
      <c r="K27" s="373"/>
      <c r="L27" s="366"/>
      <c r="M27" s="375"/>
      <c r="N27" s="359"/>
      <c r="O27" s="359"/>
      <c r="P27" s="359"/>
      <c r="Q27" s="359"/>
      <c r="R27" s="359"/>
      <c r="S27" s="359"/>
      <c r="T27" s="359"/>
      <c r="U27" s="376"/>
      <c r="V27" s="361"/>
    </row>
    <row r="28" spans="1:22" ht="15.75" thickBot="1" x14ac:dyDescent="0.3">
      <c r="A28" s="367"/>
      <c r="B28" s="368"/>
      <c r="C28" s="368"/>
      <c r="D28" s="368"/>
      <c r="E28" s="365"/>
      <c r="F28" s="370"/>
      <c r="G28" s="371"/>
      <c r="H28" s="365"/>
      <c r="I28" s="365"/>
      <c r="J28" s="366"/>
      <c r="K28" s="373"/>
      <c r="L28" s="366"/>
      <c r="M28" s="375"/>
      <c r="N28" s="359"/>
      <c r="O28" s="359"/>
      <c r="P28" s="359"/>
      <c r="Q28" s="359"/>
      <c r="R28" s="359"/>
      <c r="S28" s="359"/>
      <c r="T28" s="359"/>
      <c r="U28" s="376"/>
      <c r="V28" s="361"/>
    </row>
    <row r="29" spans="1:22" ht="66" customHeight="1" thickBot="1" x14ac:dyDescent="0.3">
      <c r="A29" s="367"/>
      <c r="B29" s="368"/>
      <c r="C29" s="368"/>
      <c r="D29" s="368"/>
      <c r="E29" s="365"/>
      <c r="F29" s="370"/>
      <c r="G29" s="371"/>
      <c r="H29" s="365"/>
      <c r="I29" s="365"/>
      <c r="J29" s="366"/>
      <c r="K29" s="374"/>
      <c r="L29" s="366"/>
      <c r="M29" s="375"/>
      <c r="N29" s="359"/>
      <c r="O29" s="359"/>
      <c r="P29" s="359"/>
      <c r="Q29" s="359"/>
      <c r="R29" s="359"/>
      <c r="S29" s="359"/>
      <c r="T29" s="359"/>
      <c r="U29" s="376"/>
      <c r="V29" s="361"/>
    </row>
    <row r="30" spans="1:22" ht="15" hidden="1" customHeight="1" x14ac:dyDescent="0.25">
      <c r="A30" s="367"/>
      <c r="B30" s="368"/>
      <c r="C30" s="368"/>
      <c r="D30" s="368"/>
      <c r="E30" s="365"/>
      <c r="F30" s="34"/>
      <c r="G30" s="365"/>
      <c r="H30" s="365"/>
      <c r="I30" s="365"/>
      <c r="J30" s="366"/>
      <c r="K30" s="365"/>
      <c r="L30" s="366"/>
      <c r="M30" s="366"/>
      <c r="N30" s="359"/>
      <c r="O30" s="359"/>
      <c r="P30" s="359"/>
      <c r="Q30" s="359"/>
      <c r="R30" s="359"/>
      <c r="S30" s="359"/>
      <c r="T30" s="359"/>
      <c r="U30" s="360"/>
      <c r="V30" s="361"/>
    </row>
    <row r="31" spans="1:22" hidden="1" x14ac:dyDescent="0.25">
      <c r="A31" s="367"/>
      <c r="B31" s="368"/>
      <c r="C31" s="368"/>
      <c r="D31" s="368"/>
      <c r="E31" s="365"/>
      <c r="F31" s="29"/>
      <c r="G31" s="365"/>
      <c r="H31" s="365"/>
      <c r="I31" s="365"/>
      <c r="J31" s="366"/>
      <c r="K31" s="365"/>
      <c r="L31" s="366"/>
      <c r="M31" s="366"/>
      <c r="N31" s="359"/>
      <c r="O31" s="359"/>
      <c r="P31" s="359"/>
      <c r="Q31" s="359"/>
      <c r="R31" s="359"/>
      <c r="S31" s="359"/>
      <c r="T31" s="359"/>
      <c r="U31" s="360"/>
      <c r="V31" s="361"/>
    </row>
    <row r="32" spans="1:22" hidden="1" x14ac:dyDescent="0.25">
      <c r="A32" s="367"/>
      <c r="B32" s="368"/>
      <c r="C32" s="368"/>
      <c r="D32" s="368"/>
      <c r="E32" s="365"/>
      <c r="F32" s="29"/>
      <c r="G32" s="365"/>
      <c r="H32" s="365"/>
      <c r="I32" s="365"/>
      <c r="J32" s="366"/>
      <c r="K32" s="365"/>
      <c r="L32" s="366"/>
      <c r="M32" s="366"/>
      <c r="N32" s="359"/>
      <c r="O32" s="359"/>
      <c r="P32" s="359"/>
      <c r="Q32" s="359"/>
      <c r="R32" s="359"/>
      <c r="S32" s="359"/>
      <c r="T32" s="359"/>
      <c r="U32" s="360"/>
      <c r="V32" s="361"/>
    </row>
    <row r="33" spans="1:22" hidden="1" x14ac:dyDescent="0.25">
      <c r="A33" s="367"/>
      <c r="B33" s="368"/>
      <c r="C33" s="368"/>
      <c r="D33" s="368"/>
      <c r="E33" s="365"/>
      <c r="F33" s="29"/>
      <c r="G33" s="365"/>
      <c r="H33" s="365"/>
      <c r="I33" s="365"/>
      <c r="J33" s="366"/>
      <c r="K33" s="365"/>
      <c r="L33" s="366"/>
      <c r="M33" s="366"/>
      <c r="N33" s="359"/>
      <c r="O33" s="359"/>
      <c r="P33" s="359"/>
      <c r="Q33" s="359"/>
      <c r="R33" s="359"/>
      <c r="S33" s="359"/>
      <c r="T33" s="359"/>
      <c r="U33" s="360"/>
      <c r="V33" s="361"/>
    </row>
    <row r="34" spans="1:22" hidden="1" x14ac:dyDescent="0.25">
      <c r="A34" s="367"/>
      <c r="B34" s="368"/>
      <c r="C34" s="368"/>
      <c r="D34" s="368"/>
      <c r="E34" s="365"/>
      <c r="F34" s="30"/>
      <c r="G34" s="365"/>
      <c r="H34" s="365"/>
      <c r="I34" s="365"/>
      <c r="J34" s="366"/>
      <c r="K34" s="365"/>
      <c r="L34" s="366"/>
      <c r="M34" s="366"/>
      <c r="N34" s="359"/>
      <c r="O34" s="359"/>
      <c r="P34" s="359"/>
      <c r="Q34" s="359"/>
      <c r="R34" s="359"/>
      <c r="S34" s="359"/>
      <c r="T34" s="359"/>
      <c r="U34" s="360"/>
      <c r="V34" s="361"/>
    </row>
    <row r="35" spans="1:22" ht="15" hidden="1" customHeight="1" x14ac:dyDescent="0.25">
      <c r="A35" s="367"/>
      <c r="B35" s="368"/>
      <c r="C35" s="368"/>
      <c r="D35" s="368"/>
      <c r="E35" s="365"/>
      <c r="F35" s="34"/>
      <c r="G35" s="365"/>
      <c r="H35" s="365"/>
      <c r="I35" s="365"/>
      <c r="J35" s="366"/>
      <c r="K35" s="365"/>
      <c r="L35" s="366"/>
      <c r="M35" s="366"/>
      <c r="N35" s="359"/>
      <c r="O35" s="359"/>
      <c r="P35" s="359"/>
      <c r="Q35" s="359"/>
      <c r="R35" s="359"/>
      <c r="S35" s="359"/>
      <c r="T35" s="359"/>
      <c r="U35" s="360"/>
      <c r="V35" s="361"/>
    </row>
    <row r="36" spans="1:22" hidden="1" x14ac:dyDescent="0.25">
      <c r="A36" s="367"/>
      <c r="B36" s="368"/>
      <c r="C36" s="368"/>
      <c r="D36" s="368"/>
      <c r="E36" s="365"/>
      <c r="F36" s="29"/>
      <c r="G36" s="365"/>
      <c r="H36" s="365"/>
      <c r="I36" s="365"/>
      <c r="J36" s="366"/>
      <c r="K36" s="365"/>
      <c r="L36" s="366"/>
      <c r="M36" s="366"/>
      <c r="N36" s="359"/>
      <c r="O36" s="359"/>
      <c r="P36" s="359"/>
      <c r="Q36" s="359"/>
      <c r="R36" s="359"/>
      <c r="S36" s="359"/>
      <c r="T36" s="359"/>
      <c r="U36" s="360"/>
      <c r="V36" s="361"/>
    </row>
    <row r="37" spans="1:22" hidden="1" x14ac:dyDescent="0.25">
      <c r="A37" s="367"/>
      <c r="B37" s="368"/>
      <c r="C37" s="368"/>
      <c r="D37" s="368"/>
      <c r="E37" s="365"/>
      <c r="F37" s="29"/>
      <c r="G37" s="365"/>
      <c r="H37" s="365"/>
      <c r="I37" s="365"/>
      <c r="J37" s="366"/>
      <c r="K37" s="365"/>
      <c r="L37" s="366"/>
      <c r="M37" s="366"/>
      <c r="N37" s="359"/>
      <c r="O37" s="359"/>
      <c r="P37" s="359"/>
      <c r="Q37" s="359"/>
      <c r="R37" s="359"/>
      <c r="S37" s="359"/>
      <c r="T37" s="359"/>
      <c r="U37" s="360"/>
      <c r="V37" s="361"/>
    </row>
    <row r="38" spans="1:22" hidden="1" x14ac:dyDescent="0.25">
      <c r="A38" s="367"/>
      <c r="B38" s="368"/>
      <c r="C38" s="368"/>
      <c r="D38" s="368"/>
      <c r="E38" s="365"/>
      <c r="F38" s="29"/>
      <c r="G38" s="365"/>
      <c r="H38" s="365"/>
      <c r="I38" s="365"/>
      <c r="J38" s="366"/>
      <c r="K38" s="365"/>
      <c r="L38" s="366"/>
      <c r="M38" s="366"/>
      <c r="N38" s="359"/>
      <c r="O38" s="359"/>
      <c r="P38" s="359"/>
      <c r="Q38" s="359"/>
      <c r="R38" s="359"/>
      <c r="S38" s="359"/>
      <c r="T38" s="359"/>
      <c r="U38" s="360"/>
      <c r="V38" s="361"/>
    </row>
    <row r="39" spans="1:22" hidden="1" x14ac:dyDescent="0.25">
      <c r="A39" s="367"/>
      <c r="B39" s="368"/>
      <c r="C39" s="368"/>
      <c r="D39" s="368"/>
      <c r="E39" s="365"/>
      <c r="F39" s="30"/>
      <c r="G39" s="365"/>
      <c r="H39" s="365"/>
      <c r="I39" s="365"/>
      <c r="J39" s="366"/>
      <c r="K39" s="365"/>
      <c r="L39" s="366"/>
      <c r="M39" s="366"/>
      <c r="N39" s="359"/>
      <c r="O39" s="359"/>
      <c r="P39" s="359"/>
      <c r="Q39" s="359"/>
      <c r="R39" s="359"/>
      <c r="S39" s="359"/>
      <c r="T39" s="359"/>
      <c r="U39" s="360"/>
      <c r="V39" s="361"/>
    </row>
    <row r="40" spans="1:22" ht="15" hidden="1" customHeight="1" x14ac:dyDescent="0.25">
      <c r="A40" s="367"/>
      <c r="B40" s="368"/>
      <c r="C40" s="368"/>
      <c r="D40" s="368"/>
      <c r="E40" s="365"/>
      <c r="F40" s="34"/>
      <c r="G40" s="365"/>
      <c r="H40" s="365"/>
      <c r="I40" s="365"/>
      <c r="J40" s="366"/>
      <c r="K40" s="365"/>
      <c r="L40" s="366"/>
      <c r="M40" s="366"/>
      <c r="N40" s="359"/>
      <c r="O40" s="359"/>
      <c r="P40" s="359"/>
      <c r="Q40" s="359"/>
      <c r="R40" s="359"/>
      <c r="S40" s="359"/>
      <c r="T40" s="359"/>
      <c r="U40" s="360"/>
      <c r="V40" s="361"/>
    </row>
    <row r="41" spans="1:22" hidden="1" x14ac:dyDescent="0.25">
      <c r="A41" s="367"/>
      <c r="B41" s="368"/>
      <c r="C41" s="368"/>
      <c r="D41" s="368"/>
      <c r="E41" s="365"/>
      <c r="F41" s="29"/>
      <c r="G41" s="365"/>
      <c r="H41" s="365"/>
      <c r="I41" s="365"/>
      <c r="J41" s="366"/>
      <c r="K41" s="365"/>
      <c r="L41" s="366"/>
      <c r="M41" s="366"/>
      <c r="N41" s="359"/>
      <c r="O41" s="359"/>
      <c r="P41" s="359"/>
      <c r="Q41" s="359"/>
      <c r="R41" s="359"/>
      <c r="S41" s="359"/>
      <c r="T41" s="359"/>
      <c r="U41" s="360"/>
      <c r="V41" s="361"/>
    </row>
    <row r="42" spans="1:22" hidden="1" x14ac:dyDescent="0.25">
      <c r="A42" s="367"/>
      <c r="B42" s="368"/>
      <c r="C42" s="368"/>
      <c r="D42" s="368"/>
      <c r="E42" s="365"/>
      <c r="F42" s="29"/>
      <c r="G42" s="365"/>
      <c r="H42" s="365"/>
      <c r="I42" s="365"/>
      <c r="J42" s="366"/>
      <c r="K42" s="365"/>
      <c r="L42" s="366"/>
      <c r="M42" s="366"/>
      <c r="N42" s="359"/>
      <c r="O42" s="359"/>
      <c r="P42" s="359"/>
      <c r="Q42" s="359"/>
      <c r="R42" s="359"/>
      <c r="S42" s="359"/>
      <c r="T42" s="359"/>
      <c r="U42" s="360"/>
      <c r="V42" s="361"/>
    </row>
    <row r="43" spans="1:22" hidden="1" x14ac:dyDescent="0.25">
      <c r="A43" s="367"/>
      <c r="B43" s="368"/>
      <c r="C43" s="368"/>
      <c r="D43" s="368"/>
      <c r="E43" s="365"/>
      <c r="F43" s="29"/>
      <c r="G43" s="365"/>
      <c r="H43" s="365"/>
      <c r="I43" s="365"/>
      <c r="J43" s="366"/>
      <c r="K43" s="365"/>
      <c r="L43" s="366"/>
      <c r="M43" s="366"/>
      <c r="N43" s="359"/>
      <c r="O43" s="359"/>
      <c r="P43" s="359"/>
      <c r="Q43" s="359"/>
      <c r="R43" s="359"/>
      <c r="S43" s="359"/>
      <c r="T43" s="359"/>
      <c r="U43" s="360"/>
      <c r="V43" s="361"/>
    </row>
    <row r="44" spans="1:22" hidden="1" x14ac:dyDescent="0.25">
      <c r="A44" s="367"/>
      <c r="B44" s="368"/>
      <c r="C44" s="368"/>
      <c r="D44" s="368"/>
      <c r="E44" s="365"/>
      <c r="F44" s="30"/>
      <c r="G44" s="365"/>
      <c r="H44" s="365"/>
      <c r="I44" s="365"/>
      <c r="J44" s="366"/>
      <c r="K44" s="365"/>
      <c r="L44" s="366"/>
      <c r="M44" s="366"/>
      <c r="N44" s="359"/>
      <c r="O44" s="359"/>
      <c r="P44" s="359"/>
      <c r="Q44" s="359"/>
      <c r="R44" s="359"/>
      <c r="S44" s="359"/>
      <c r="T44" s="359"/>
      <c r="U44" s="360"/>
      <c r="V44" s="361"/>
    </row>
    <row r="45" spans="1:22" ht="15" hidden="1" customHeight="1" x14ac:dyDescent="0.25">
      <c r="A45" s="367"/>
      <c r="B45" s="368"/>
      <c r="C45" s="368"/>
      <c r="D45" s="368"/>
      <c r="E45" s="365"/>
      <c r="F45" s="34"/>
      <c r="G45" s="365"/>
      <c r="H45" s="365"/>
      <c r="I45" s="365"/>
      <c r="J45" s="366"/>
      <c r="K45" s="365"/>
      <c r="L45" s="366"/>
      <c r="M45" s="366"/>
      <c r="N45" s="359"/>
      <c r="O45" s="359"/>
      <c r="P45" s="359"/>
      <c r="Q45" s="359"/>
      <c r="R45" s="359"/>
      <c r="S45" s="359"/>
      <c r="T45" s="359"/>
      <c r="U45" s="360"/>
      <c r="V45" s="361"/>
    </row>
    <row r="46" spans="1:22" hidden="1" x14ac:dyDescent="0.25">
      <c r="A46" s="367"/>
      <c r="B46" s="368"/>
      <c r="C46" s="368"/>
      <c r="D46" s="368"/>
      <c r="E46" s="365"/>
      <c r="F46" s="29"/>
      <c r="G46" s="365"/>
      <c r="H46" s="365"/>
      <c r="I46" s="365"/>
      <c r="J46" s="366"/>
      <c r="K46" s="365"/>
      <c r="L46" s="366"/>
      <c r="M46" s="366"/>
      <c r="N46" s="359"/>
      <c r="O46" s="359"/>
      <c r="P46" s="359"/>
      <c r="Q46" s="359"/>
      <c r="R46" s="359"/>
      <c r="S46" s="359"/>
      <c r="T46" s="359"/>
      <c r="U46" s="360"/>
      <c r="V46" s="361"/>
    </row>
    <row r="47" spans="1:22" hidden="1" x14ac:dyDescent="0.25">
      <c r="A47" s="367"/>
      <c r="B47" s="368"/>
      <c r="C47" s="368"/>
      <c r="D47" s="368"/>
      <c r="E47" s="365"/>
      <c r="F47" s="29"/>
      <c r="G47" s="365"/>
      <c r="H47" s="365"/>
      <c r="I47" s="365"/>
      <c r="J47" s="366"/>
      <c r="K47" s="365"/>
      <c r="L47" s="366"/>
      <c r="M47" s="366"/>
      <c r="N47" s="359"/>
      <c r="O47" s="359"/>
      <c r="P47" s="359"/>
      <c r="Q47" s="359"/>
      <c r="R47" s="359"/>
      <c r="S47" s="359"/>
      <c r="T47" s="359"/>
      <c r="U47" s="360"/>
      <c r="V47" s="361"/>
    </row>
    <row r="48" spans="1:22" hidden="1" x14ac:dyDescent="0.25">
      <c r="A48" s="367"/>
      <c r="B48" s="368"/>
      <c r="C48" s="368"/>
      <c r="D48" s="368"/>
      <c r="E48" s="365"/>
      <c r="F48" s="29"/>
      <c r="G48" s="365"/>
      <c r="H48" s="365"/>
      <c r="I48" s="365"/>
      <c r="J48" s="366"/>
      <c r="K48" s="365"/>
      <c r="L48" s="366"/>
      <c r="M48" s="366"/>
      <c r="N48" s="359"/>
      <c r="O48" s="359"/>
      <c r="P48" s="359"/>
      <c r="Q48" s="359"/>
      <c r="R48" s="359"/>
      <c r="S48" s="359"/>
      <c r="T48" s="359"/>
      <c r="U48" s="360"/>
      <c r="V48" s="361"/>
    </row>
    <row r="49" spans="1:22" hidden="1" x14ac:dyDescent="0.25">
      <c r="A49" s="367"/>
      <c r="B49" s="368"/>
      <c r="C49" s="368"/>
      <c r="D49" s="368"/>
      <c r="E49" s="365"/>
      <c r="F49" s="30"/>
      <c r="G49" s="365"/>
      <c r="H49" s="365"/>
      <c r="I49" s="365"/>
      <c r="J49" s="366"/>
      <c r="K49" s="365"/>
      <c r="L49" s="366"/>
      <c r="M49" s="366"/>
      <c r="N49" s="359"/>
      <c r="O49" s="359"/>
      <c r="P49" s="359"/>
      <c r="Q49" s="359"/>
      <c r="R49" s="359"/>
      <c r="S49" s="359"/>
      <c r="T49" s="359"/>
      <c r="U49" s="360"/>
      <c r="V49" s="361"/>
    </row>
    <row r="50" spans="1:22" ht="15" hidden="1" customHeight="1" x14ac:dyDescent="0.25">
      <c r="A50" s="367"/>
      <c r="B50" s="368"/>
      <c r="C50" s="368"/>
      <c r="D50" s="368"/>
      <c r="E50" s="365"/>
      <c r="F50" s="34"/>
      <c r="G50" s="365"/>
      <c r="H50" s="365"/>
      <c r="I50" s="365"/>
      <c r="J50" s="366"/>
      <c r="K50" s="365"/>
      <c r="L50" s="366"/>
      <c r="M50" s="366"/>
      <c r="N50" s="359"/>
      <c r="O50" s="359"/>
      <c r="P50" s="359"/>
      <c r="Q50" s="359"/>
      <c r="R50" s="359"/>
      <c r="S50" s="359"/>
      <c r="T50" s="359"/>
      <c r="U50" s="360"/>
      <c r="V50" s="361"/>
    </row>
    <row r="51" spans="1:22" hidden="1" x14ac:dyDescent="0.25">
      <c r="A51" s="367"/>
      <c r="B51" s="368"/>
      <c r="C51" s="368"/>
      <c r="D51" s="368"/>
      <c r="E51" s="365"/>
      <c r="F51" s="29"/>
      <c r="G51" s="365"/>
      <c r="H51" s="365"/>
      <c r="I51" s="365"/>
      <c r="J51" s="366"/>
      <c r="K51" s="365"/>
      <c r="L51" s="366"/>
      <c r="M51" s="366"/>
      <c r="N51" s="359"/>
      <c r="O51" s="359"/>
      <c r="P51" s="359"/>
      <c r="Q51" s="359"/>
      <c r="R51" s="359"/>
      <c r="S51" s="359"/>
      <c r="T51" s="359"/>
      <c r="U51" s="360"/>
      <c r="V51" s="361"/>
    </row>
    <row r="52" spans="1:22" hidden="1" x14ac:dyDescent="0.25">
      <c r="A52" s="367"/>
      <c r="B52" s="368"/>
      <c r="C52" s="368"/>
      <c r="D52" s="368"/>
      <c r="E52" s="365"/>
      <c r="F52" s="29"/>
      <c r="G52" s="365"/>
      <c r="H52" s="365"/>
      <c r="I52" s="365"/>
      <c r="J52" s="366"/>
      <c r="K52" s="365"/>
      <c r="L52" s="366"/>
      <c r="M52" s="366"/>
      <c r="N52" s="359"/>
      <c r="O52" s="359"/>
      <c r="P52" s="359"/>
      <c r="Q52" s="359"/>
      <c r="R52" s="359"/>
      <c r="S52" s="359"/>
      <c r="T52" s="359"/>
      <c r="U52" s="360"/>
      <c r="V52" s="361"/>
    </row>
    <row r="53" spans="1:22" hidden="1" x14ac:dyDescent="0.25">
      <c r="A53" s="367"/>
      <c r="B53" s="368"/>
      <c r="C53" s="368"/>
      <c r="D53" s="368"/>
      <c r="E53" s="365"/>
      <c r="F53" s="29"/>
      <c r="G53" s="365"/>
      <c r="H53" s="365"/>
      <c r="I53" s="365"/>
      <c r="J53" s="366"/>
      <c r="K53" s="365"/>
      <c r="L53" s="366"/>
      <c r="M53" s="366"/>
      <c r="N53" s="359"/>
      <c r="O53" s="359"/>
      <c r="P53" s="359"/>
      <c r="Q53" s="359"/>
      <c r="R53" s="359"/>
      <c r="S53" s="359"/>
      <c r="T53" s="359"/>
      <c r="U53" s="360"/>
      <c r="V53" s="361"/>
    </row>
    <row r="54" spans="1:22" hidden="1" x14ac:dyDescent="0.25">
      <c r="A54" s="367"/>
      <c r="B54" s="368"/>
      <c r="C54" s="368"/>
      <c r="D54" s="368"/>
      <c r="E54" s="365"/>
      <c r="F54" s="30"/>
      <c r="G54" s="365"/>
      <c r="H54" s="365"/>
      <c r="I54" s="365"/>
      <c r="J54" s="366"/>
      <c r="K54" s="365"/>
      <c r="L54" s="366"/>
      <c r="M54" s="366"/>
      <c r="N54" s="359"/>
      <c r="O54" s="359"/>
      <c r="P54" s="359"/>
      <c r="Q54" s="359"/>
      <c r="R54" s="359"/>
      <c r="S54" s="359"/>
      <c r="T54" s="359"/>
      <c r="U54" s="360"/>
      <c r="V54" s="361"/>
    </row>
    <row r="55" spans="1:22" ht="15" hidden="1" customHeight="1" x14ac:dyDescent="0.25">
      <c r="A55" s="367"/>
      <c r="B55" s="368"/>
      <c r="C55" s="368"/>
      <c r="D55" s="368"/>
      <c r="E55" s="365"/>
      <c r="F55" s="34"/>
      <c r="G55" s="365"/>
      <c r="H55" s="365"/>
      <c r="I55" s="365"/>
      <c r="J55" s="366"/>
      <c r="K55" s="365"/>
      <c r="L55" s="366"/>
      <c r="M55" s="366"/>
      <c r="N55" s="359"/>
      <c r="O55" s="359"/>
      <c r="P55" s="359"/>
      <c r="Q55" s="359"/>
      <c r="R55" s="359"/>
      <c r="S55" s="359"/>
      <c r="T55" s="359"/>
      <c r="U55" s="360"/>
      <c r="V55" s="361"/>
    </row>
    <row r="56" spans="1:22" hidden="1" x14ac:dyDescent="0.25">
      <c r="A56" s="367"/>
      <c r="B56" s="368"/>
      <c r="C56" s="368"/>
      <c r="D56" s="368"/>
      <c r="E56" s="365"/>
      <c r="F56" s="35"/>
      <c r="G56" s="365"/>
      <c r="H56" s="365"/>
      <c r="I56" s="365"/>
      <c r="J56" s="366"/>
      <c r="K56" s="365"/>
      <c r="L56" s="366"/>
      <c r="M56" s="366"/>
      <c r="N56" s="359"/>
      <c r="O56" s="359"/>
      <c r="P56" s="359"/>
      <c r="Q56" s="359"/>
      <c r="R56" s="359"/>
      <c r="S56" s="359"/>
      <c r="T56" s="359"/>
      <c r="U56" s="360"/>
      <c r="V56" s="361"/>
    </row>
    <row r="57" spans="1:22" hidden="1" x14ac:dyDescent="0.25">
      <c r="A57" s="367"/>
      <c r="B57" s="368"/>
      <c r="C57" s="368"/>
      <c r="D57" s="368"/>
      <c r="E57" s="365"/>
      <c r="F57" s="35"/>
      <c r="G57" s="365"/>
      <c r="H57" s="365"/>
      <c r="I57" s="365"/>
      <c r="J57" s="366"/>
      <c r="K57" s="365"/>
      <c r="L57" s="366"/>
      <c r="M57" s="366"/>
      <c r="N57" s="359"/>
      <c r="O57" s="359"/>
      <c r="P57" s="359"/>
      <c r="Q57" s="359"/>
      <c r="R57" s="359"/>
      <c r="S57" s="359"/>
      <c r="T57" s="359"/>
      <c r="U57" s="360"/>
      <c r="V57" s="361"/>
    </row>
    <row r="58" spans="1:22" hidden="1" x14ac:dyDescent="0.25">
      <c r="A58" s="367"/>
      <c r="B58" s="368"/>
      <c r="C58" s="368"/>
      <c r="D58" s="368"/>
      <c r="E58" s="365"/>
      <c r="F58" s="35"/>
      <c r="G58" s="365"/>
      <c r="H58" s="365"/>
      <c r="I58" s="365"/>
      <c r="J58" s="366"/>
      <c r="K58" s="365"/>
      <c r="L58" s="366"/>
      <c r="M58" s="366"/>
      <c r="N58" s="359"/>
      <c r="O58" s="359"/>
      <c r="P58" s="359"/>
      <c r="Q58" s="359"/>
      <c r="R58" s="359"/>
      <c r="S58" s="359"/>
      <c r="T58" s="359"/>
      <c r="U58" s="360"/>
      <c r="V58" s="361"/>
    </row>
    <row r="59" spans="1:22" hidden="1" x14ac:dyDescent="0.25">
      <c r="A59" s="367"/>
      <c r="B59" s="368"/>
      <c r="C59" s="368"/>
      <c r="D59" s="368"/>
      <c r="E59" s="365"/>
      <c r="F59" s="36"/>
      <c r="G59" s="365"/>
      <c r="H59" s="365"/>
      <c r="I59" s="365"/>
      <c r="J59" s="366"/>
      <c r="K59" s="365"/>
      <c r="L59" s="366"/>
      <c r="M59" s="366"/>
      <c r="N59" s="359"/>
      <c r="O59" s="359"/>
      <c r="P59" s="359"/>
      <c r="Q59" s="359"/>
      <c r="R59" s="359"/>
      <c r="S59" s="359"/>
      <c r="T59" s="359"/>
      <c r="U59" s="360"/>
      <c r="V59" s="361"/>
    </row>
    <row r="60" spans="1:22" x14ac:dyDescent="0.25">
      <c r="A60" s="37"/>
      <c r="B60" s="37"/>
      <c r="C60" s="37"/>
      <c r="D60" s="37"/>
      <c r="E60" s="38"/>
      <c r="F60" s="39"/>
      <c r="G60" s="38"/>
      <c r="H60" s="38"/>
      <c r="I60" s="40"/>
      <c r="J60" s="41"/>
      <c r="K60" s="40"/>
      <c r="L60" s="41"/>
      <c r="M60" s="41"/>
      <c r="N60" s="42"/>
      <c r="O60" s="42"/>
      <c r="P60" s="42"/>
      <c r="Q60" s="43"/>
      <c r="R60" s="43"/>
      <c r="S60" s="43"/>
      <c r="T60" s="43"/>
      <c r="U60" s="44"/>
    </row>
  </sheetData>
  <mergeCells count="239">
    <mergeCell ref="A1:D7"/>
    <mergeCell ref="E1:Q7"/>
    <mergeCell ref="R1:V4"/>
    <mergeCell ref="R5:T5"/>
    <mergeCell ref="U5:V5"/>
    <mergeCell ref="R6:T6"/>
    <mergeCell ref="U6:V6"/>
    <mergeCell ref="R7:T7"/>
    <mergeCell ref="U7:V7"/>
    <mergeCell ref="A8:A9"/>
    <mergeCell ref="B8:B9"/>
    <mergeCell ref="C8:C9"/>
    <mergeCell ref="D8:D9"/>
    <mergeCell ref="E8:E9"/>
    <mergeCell ref="F8:F9"/>
    <mergeCell ref="G8:G9"/>
    <mergeCell ref="H8:H9"/>
    <mergeCell ref="I8:J9"/>
    <mergeCell ref="K8:L9"/>
    <mergeCell ref="M8:M9"/>
    <mergeCell ref="N8:N9"/>
    <mergeCell ref="O8:O9"/>
    <mergeCell ref="P8:P9"/>
    <mergeCell ref="Q8:R9"/>
    <mergeCell ref="S8:T9"/>
    <mergeCell ref="U8:U9"/>
    <mergeCell ref="V8:V9"/>
    <mergeCell ref="A10:A14"/>
    <mergeCell ref="B10:B14"/>
    <mergeCell ref="C10:C14"/>
    <mergeCell ref="D10:D14"/>
    <mergeCell ref="E10:E14"/>
    <mergeCell ref="G10:G14"/>
    <mergeCell ref="H10:H14"/>
    <mergeCell ref="I10:I14"/>
    <mergeCell ref="J10:J14"/>
    <mergeCell ref="K10:K14"/>
    <mergeCell ref="L10:L14"/>
    <mergeCell ref="M10:M14"/>
    <mergeCell ref="N10:N14"/>
    <mergeCell ref="O10:O14"/>
    <mergeCell ref="P10:P14"/>
    <mergeCell ref="Q10:Q14"/>
    <mergeCell ref="R10:R14"/>
    <mergeCell ref="S10:S14"/>
    <mergeCell ref="T10:T14"/>
    <mergeCell ref="U10:U14"/>
    <mergeCell ref="V10:V14"/>
    <mergeCell ref="A15:A19"/>
    <mergeCell ref="B15:B19"/>
    <mergeCell ref="C15:C19"/>
    <mergeCell ref="D15:D19"/>
    <mergeCell ref="E15:E19"/>
    <mergeCell ref="G15:G19"/>
    <mergeCell ref="H15:H19"/>
    <mergeCell ref="I15:I19"/>
    <mergeCell ref="J15:J19"/>
    <mergeCell ref="K15:K19"/>
    <mergeCell ref="L15:L19"/>
    <mergeCell ref="M15:M19"/>
    <mergeCell ref="N15:N19"/>
    <mergeCell ref="O15:O19"/>
    <mergeCell ref="P15:P19"/>
    <mergeCell ref="Q15:Q19"/>
    <mergeCell ref="R15:R19"/>
    <mergeCell ref="S15:S19"/>
    <mergeCell ref="T15:T19"/>
    <mergeCell ref="U15:U19"/>
    <mergeCell ref="V15:V19"/>
    <mergeCell ref="A20:A24"/>
    <mergeCell ref="B20:B24"/>
    <mergeCell ref="C20:C24"/>
    <mergeCell ref="D20:D24"/>
    <mergeCell ref="E20:E24"/>
    <mergeCell ref="G20:G24"/>
    <mergeCell ref="H20:H24"/>
    <mergeCell ref="I20:I24"/>
    <mergeCell ref="J20:J24"/>
    <mergeCell ref="K20:K24"/>
    <mergeCell ref="L20:L24"/>
    <mergeCell ref="M20:M24"/>
    <mergeCell ref="N20:N24"/>
    <mergeCell ref="O20:O24"/>
    <mergeCell ref="P20:P24"/>
    <mergeCell ref="Q20:Q24"/>
    <mergeCell ref="R20:R24"/>
    <mergeCell ref="S20:S24"/>
    <mergeCell ref="T20:T24"/>
    <mergeCell ref="U20:U24"/>
    <mergeCell ref="V20:V24"/>
    <mergeCell ref="A25:A29"/>
    <mergeCell ref="B25:B29"/>
    <mergeCell ref="C25:C29"/>
    <mergeCell ref="D25:D29"/>
    <mergeCell ref="E25:E29"/>
    <mergeCell ref="F25:F29"/>
    <mergeCell ref="G25:G29"/>
    <mergeCell ref="H25:H29"/>
    <mergeCell ref="I25:I29"/>
    <mergeCell ref="J25:J29"/>
    <mergeCell ref="K25:K29"/>
    <mergeCell ref="L25:L29"/>
    <mergeCell ref="M25:M29"/>
    <mergeCell ref="N25:N29"/>
    <mergeCell ref="O25:O29"/>
    <mergeCell ref="P25:P29"/>
    <mergeCell ref="Q25:Q29"/>
    <mergeCell ref="R25:R29"/>
    <mergeCell ref="S25:S29"/>
    <mergeCell ref="T25:T29"/>
    <mergeCell ref="U25:U29"/>
    <mergeCell ref="V25:V29"/>
    <mergeCell ref="A30:A34"/>
    <mergeCell ref="B30:B34"/>
    <mergeCell ref="C30:C34"/>
    <mergeCell ref="D30:D34"/>
    <mergeCell ref="E30:E34"/>
    <mergeCell ref="G30:G34"/>
    <mergeCell ref="H30:H34"/>
    <mergeCell ref="I30:I34"/>
    <mergeCell ref="J30:J34"/>
    <mergeCell ref="K30:K34"/>
    <mergeCell ref="L30:L34"/>
    <mergeCell ref="M30:M34"/>
    <mergeCell ref="N30:N34"/>
    <mergeCell ref="O30:O34"/>
    <mergeCell ref="P30:P34"/>
    <mergeCell ref="Q30:Q34"/>
    <mergeCell ref="R30:R34"/>
    <mergeCell ref="S30:S34"/>
    <mergeCell ref="T30:T34"/>
    <mergeCell ref="U30:U34"/>
    <mergeCell ref="V30:V34"/>
    <mergeCell ref="A35:A39"/>
    <mergeCell ref="B35:B39"/>
    <mergeCell ref="C35:C39"/>
    <mergeCell ref="D35:D39"/>
    <mergeCell ref="E35:E39"/>
    <mergeCell ref="G35:G39"/>
    <mergeCell ref="H35:H39"/>
    <mergeCell ref="I35:I39"/>
    <mergeCell ref="J35:J39"/>
    <mergeCell ref="K35:K39"/>
    <mergeCell ref="L35:L39"/>
    <mergeCell ref="M35:M39"/>
    <mergeCell ref="N35:N39"/>
    <mergeCell ref="O35:O39"/>
    <mergeCell ref="P35:P39"/>
    <mergeCell ref="Q35:Q39"/>
    <mergeCell ref="R35:R39"/>
    <mergeCell ref="S35:S39"/>
    <mergeCell ref="T35:T39"/>
    <mergeCell ref="U35:U39"/>
    <mergeCell ref="V35:V39"/>
    <mergeCell ref="A40:A44"/>
    <mergeCell ref="B40:B44"/>
    <mergeCell ref="C40:C44"/>
    <mergeCell ref="D40:D44"/>
    <mergeCell ref="E40:E44"/>
    <mergeCell ref="G40:G44"/>
    <mergeCell ref="H40:H44"/>
    <mergeCell ref="I40:I44"/>
    <mergeCell ref="J40:J44"/>
    <mergeCell ref="K40:K44"/>
    <mergeCell ref="L40:L44"/>
    <mergeCell ref="M40:M44"/>
    <mergeCell ref="N40:N44"/>
    <mergeCell ref="O40:O44"/>
    <mergeCell ref="P40:P44"/>
    <mergeCell ref="Q40:Q44"/>
    <mergeCell ref="R40:R44"/>
    <mergeCell ref="S40:S44"/>
    <mergeCell ref="T40:T44"/>
    <mergeCell ref="U40:U44"/>
    <mergeCell ref="V40:V44"/>
    <mergeCell ref="A45:A49"/>
    <mergeCell ref="B45:B49"/>
    <mergeCell ref="C45:C49"/>
    <mergeCell ref="D45:D49"/>
    <mergeCell ref="E45:E49"/>
    <mergeCell ref="G45:G49"/>
    <mergeCell ref="H45:H49"/>
    <mergeCell ref="I45:I49"/>
    <mergeCell ref="J45:J49"/>
    <mergeCell ref="S50:S54"/>
    <mergeCell ref="T50:T54"/>
    <mergeCell ref="U50:U54"/>
    <mergeCell ref="V50:V54"/>
    <mergeCell ref="K45:K49"/>
    <mergeCell ref="L45:L49"/>
    <mergeCell ref="M45:M49"/>
    <mergeCell ref="N45:N49"/>
    <mergeCell ref="O45:O49"/>
    <mergeCell ref="P45:P49"/>
    <mergeCell ref="Q45:Q49"/>
    <mergeCell ref="R45:R49"/>
    <mergeCell ref="S45:S49"/>
    <mergeCell ref="A50:A54"/>
    <mergeCell ref="B50:B54"/>
    <mergeCell ref="C50:C54"/>
    <mergeCell ref="D50:D54"/>
    <mergeCell ref="E50:E54"/>
    <mergeCell ref="G50:G54"/>
    <mergeCell ref="H50:H54"/>
    <mergeCell ref="I50:I54"/>
    <mergeCell ref="J50:J54"/>
    <mergeCell ref="A55:A59"/>
    <mergeCell ref="B55:B59"/>
    <mergeCell ref="C55:C59"/>
    <mergeCell ref="D55:D59"/>
    <mergeCell ref="E55:E59"/>
    <mergeCell ref="G55:G59"/>
    <mergeCell ref="H55:H59"/>
    <mergeCell ref="I55:I59"/>
    <mergeCell ref="J55:J59"/>
    <mergeCell ref="T55:T59"/>
    <mergeCell ref="U55:U59"/>
    <mergeCell ref="V55:V59"/>
    <mergeCell ref="F15:F19"/>
    <mergeCell ref="K55:K59"/>
    <mergeCell ref="L55:L59"/>
    <mergeCell ref="M55:M59"/>
    <mergeCell ref="N55:N59"/>
    <mergeCell ref="O55:O59"/>
    <mergeCell ref="P55:P59"/>
    <mergeCell ref="Q55:Q59"/>
    <mergeCell ref="R55:R59"/>
    <mergeCell ref="S55:S59"/>
    <mergeCell ref="T45:T49"/>
    <mergeCell ref="U45:U49"/>
    <mergeCell ref="V45:V49"/>
    <mergeCell ref="K50:K54"/>
    <mergeCell ref="L50:L54"/>
    <mergeCell ref="M50:M54"/>
    <mergeCell ref="N50:N54"/>
    <mergeCell ref="O50:O54"/>
    <mergeCell ref="P50:P54"/>
    <mergeCell ref="Q50:Q54"/>
    <mergeCell ref="R50:R54"/>
  </mergeCells>
  <dataValidations count="8">
    <dataValidation type="list" allowBlank="1" showInputMessage="1" showErrorMessage="1" sqref="B60">
      <formula1>Tipo</formula1>
      <formula2>0</formula2>
    </dataValidation>
    <dataValidation type="list" allowBlank="1" showInputMessage="1" showErrorMessage="1" sqref="D60">
      <formula1>Dependencia</formula1>
      <formula2>0</formula2>
    </dataValidation>
    <dataValidation type="list" allowBlank="1" showInputMessage="1" showErrorMessage="1" sqref="H60">
      <formula1>tipo_riesgo</formula1>
      <formula2>0</formula2>
    </dataValidation>
    <dataValidation type="list" allowBlank="1" showInputMessage="1" showErrorMessage="1" sqref="C60">
      <formula1>INDIRECT(B60)</formula1>
      <formula2>0</formula2>
    </dataValidation>
    <dataValidation allowBlank="1" showInputMessage="1" showErrorMessage="1" promptTitle="Identificación de Controles" prompt="Remitase a la prestaña de identificación y valoración de controles" sqref="N10 N15 N20 N25 N30 N35 N40 N45 N50 N55 N60:O60">
      <formula1>0</formula1>
      <formula2>0</formula2>
    </dataValidation>
    <dataValidation type="list" allowBlank="1" showInputMessage="1" showErrorMessage="1" sqref="K10:K30 K35 K40 K45 K50 K55 K60">
      <formula1>INDIRECT(H60)</formula1>
      <formula2>0</formula2>
    </dataValidation>
    <dataValidation allowBlank="1" showErrorMessage="1" sqref="O10:R10 O11:P56 Q15:R15 Q20:R20 Q25:R25 Q30:R30 Q35:R35 Q40:R40 Q45:R45 Q50:R50 Q55:R55 O57:P59 P60:R60">
      <formula1>0</formula1>
      <formula2>0</formula2>
    </dataValidation>
    <dataValidation type="list" allowBlank="1" showInputMessage="1" showErrorMessage="1" sqref="H10:H59">
      <formula1>TIPOLOGIA_DE_RIESGOS</formula1>
      <formula2>0</formula2>
    </dataValidation>
  </dataValidations>
  <pageMargins left="0.7" right="0.7" top="0.75" bottom="0.75" header="0.51180555555555496" footer="0.51180555555555496"/>
  <pageSetup paperSize="9" scale="11" firstPageNumber="0"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5">
        <x14:dataValidation type="list" allowBlank="1" showErrorMessage="1">
          <x14:formula1>
            <xm:f>Hoja3!$C$2:$C$6</xm:f>
          </x14:formula1>
          <x14:formula2>
            <xm:f>0</xm:f>
          </x14:formula2>
          <xm:sqref>I10 I15 I20 I25 I30 I35 I40 I45 I50 I55 I60</xm:sqref>
        </x14:dataValidation>
        <x14:dataValidation type="list" allowBlank="1" showInputMessage="1" showErrorMessage="1" promptTitle="Plan de Manejo" prompt="Ir a la hoja de plan Manejo para documentar el plan de acción">
          <x14:formula1>
            <xm:f>Hoja3!$E$2:$E$5</xm:f>
          </x14:formula1>
          <x14:formula2>
            <xm:f>0</xm:f>
          </x14:formula2>
          <xm:sqref>V10:V59</xm:sqref>
        </x14:dataValidation>
        <x14:dataValidation type="list" allowBlank="1" showInputMessage="1" showErrorMessage="1">
          <x14:formula1>
            <xm:f>Hoja1!$B$3:$B$6</xm:f>
          </x14:formula1>
          <x14:formula2>
            <xm:f>0</xm:f>
          </x14:formula2>
          <xm:sqref>B10:B59</xm:sqref>
        </x14:dataValidation>
        <x14:dataValidation type="list" allowBlank="1" showInputMessage="1" showErrorMessage="1">
          <x14:formula1>
            <xm:f>Hoja1!$F$3:$F$19</xm:f>
          </x14:formula1>
          <x14:formula2>
            <xm:f>0</xm:f>
          </x14:formula2>
          <xm:sqref>C10:C59</xm:sqref>
        </x14:dataValidation>
        <x14:dataValidation type="list" allowBlank="1" showInputMessage="1" showErrorMessage="1">
          <x14:formula1>
            <xm:f>Hoja1!$E$3:$E$19</xm:f>
          </x14:formula1>
          <x14:formula2>
            <xm:f>0</xm:f>
          </x14:formula2>
          <xm:sqref>D10:D59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9"/>
  <sheetViews>
    <sheetView view="pageBreakPreview" zoomScale="65" zoomScaleNormal="100" zoomScalePageLayoutView="65" workbookViewId="0">
      <selection activeCell="F27" sqref="F27"/>
    </sheetView>
  </sheetViews>
  <sheetFormatPr baseColWidth="10" defaultColWidth="10.7109375" defaultRowHeight="15" x14ac:dyDescent="0.25"/>
  <cols>
    <col min="1" max="1" width="13" customWidth="1"/>
    <col min="2" max="2" width="16" customWidth="1"/>
    <col min="3" max="3" width="21.42578125" customWidth="1"/>
    <col min="4" max="4" width="13" customWidth="1"/>
    <col min="5" max="5" width="39.28515625" customWidth="1"/>
    <col min="6" max="6" width="57" customWidth="1"/>
    <col min="7" max="7" width="54.140625" customWidth="1"/>
  </cols>
  <sheetData>
    <row r="2" spans="2:8" x14ac:dyDescent="0.25">
      <c r="B2" t="s">
        <v>118</v>
      </c>
      <c r="C2" t="s">
        <v>75</v>
      </c>
      <c r="D2" t="s">
        <v>77</v>
      </c>
      <c r="E2" t="s">
        <v>71</v>
      </c>
      <c r="F2" t="s">
        <v>6</v>
      </c>
      <c r="G2" t="s">
        <v>119</v>
      </c>
    </row>
    <row r="3" spans="2:8" x14ac:dyDescent="0.25">
      <c r="B3" t="s">
        <v>120</v>
      </c>
      <c r="C3" t="s">
        <v>121</v>
      </c>
      <c r="D3" t="s">
        <v>122</v>
      </c>
      <c r="E3" t="s">
        <v>123</v>
      </c>
      <c r="F3" t="s">
        <v>124</v>
      </c>
      <c r="G3" t="s">
        <v>125</v>
      </c>
      <c r="H3">
        <v>15</v>
      </c>
    </row>
    <row r="4" spans="2:8" x14ac:dyDescent="0.25">
      <c r="B4" t="s">
        <v>126</v>
      </c>
      <c r="C4" t="s">
        <v>127</v>
      </c>
      <c r="D4" t="s">
        <v>128</v>
      </c>
      <c r="E4" t="s">
        <v>123</v>
      </c>
      <c r="F4" t="s">
        <v>129</v>
      </c>
      <c r="G4" t="s">
        <v>130</v>
      </c>
      <c r="H4">
        <v>0</v>
      </c>
    </row>
    <row r="5" spans="2:8" x14ac:dyDescent="0.25">
      <c r="B5" t="s">
        <v>86</v>
      </c>
      <c r="C5" t="s">
        <v>105</v>
      </c>
      <c r="D5" t="s">
        <v>106</v>
      </c>
      <c r="E5" t="s">
        <v>131</v>
      </c>
      <c r="F5" t="s">
        <v>132</v>
      </c>
    </row>
    <row r="6" spans="2:8" x14ac:dyDescent="0.25">
      <c r="B6" t="s">
        <v>133</v>
      </c>
      <c r="C6" t="s">
        <v>113</v>
      </c>
      <c r="D6" t="s">
        <v>93</v>
      </c>
      <c r="E6" t="s">
        <v>134</v>
      </c>
      <c r="F6" t="s">
        <v>135</v>
      </c>
      <c r="G6" t="s">
        <v>136</v>
      </c>
    </row>
    <row r="7" spans="2:8" x14ac:dyDescent="0.25">
      <c r="C7" t="s">
        <v>137</v>
      </c>
      <c r="D7" t="s">
        <v>138</v>
      </c>
      <c r="E7" t="s">
        <v>139</v>
      </c>
      <c r="F7" t="s">
        <v>140</v>
      </c>
      <c r="G7" t="s">
        <v>125</v>
      </c>
      <c r="H7">
        <v>15</v>
      </c>
    </row>
    <row r="8" spans="2:8" x14ac:dyDescent="0.25">
      <c r="C8" t="s">
        <v>91</v>
      </c>
      <c r="E8" t="s">
        <v>141</v>
      </c>
      <c r="F8" t="s">
        <v>142</v>
      </c>
      <c r="G8" t="s">
        <v>130</v>
      </c>
      <c r="H8">
        <v>0</v>
      </c>
    </row>
    <row r="9" spans="2:8" x14ac:dyDescent="0.25">
      <c r="C9" t="s">
        <v>143</v>
      </c>
      <c r="E9" t="s">
        <v>144</v>
      </c>
      <c r="F9" t="s">
        <v>145</v>
      </c>
    </row>
    <row r="10" spans="2:8" x14ac:dyDescent="0.25">
      <c r="C10" t="s">
        <v>109</v>
      </c>
      <c r="E10" t="s">
        <v>146</v>
      </c>
      <c r="F10" t="s">
        <v>147</v>
      </c>
      <c r="G10" t="s">
        <v>148</v>
      </c>
    </row>
    <row r="11" spans="2:8" x14ac:dyDescent="0.25">
      <c r="E11" t="s">
        <v>149</v>
      </c>
      <c r="F11" t="s">
        <v>150</v>
      </c>
      <c r="G11" t="s">
        <v>151</v>
      </c>
      <c r="H11">
        <v>15</v>
      </c>
    </row>
    <row r="12" spans="2:8" x14ac:dyDescent="0.25">
      <c r="E12" t="s">
        <v>152</v>
      </c>
      <c r="F12" t="s">
        <v>153</v>
      </c>
      <c r="G12" t="s">
        <v>154</v>
      </c>
      <c r="H12">
        <v>0</v>
      </c>
    </row>
    <row r="13" spans="2:8" x14ac:dyDescent="0.25">
      <c r="B13" t="s">
        <v>155</v>
      </c>
      <c r="E13" t="s">
        <v>156</v>
      </c>
      <c r="F13" t="s">
        <v>157</v>
      </c>
    </row>
    <row r="14" spans="2:8" x14ac:dyDescent="0.25">
      <c r="B14" t="s">
        <v>158</v>
      </c>
      <c r="E14" t="s">
        <v>159</v>
      </c>
      <c r="F14" t="s">
        <v>160</v>
      </c>
      <c r="G14" t="s">
        <v>161</v>
      </c>
    </row>
    <row r="15" spans="2:8" x14ac:dyDescent="0.25">
      <c r="B15" t="s">
        <v>162</v>
      </c>
      <c r="E15" t="s">
        <v>163</v>
      </c>
      <c r="F15" t="s">
        <v>164</v>
      </c>
      <c r="G15" t="s">
        <v>165</v>
      </c>
      <c r="H15">
        <v>15</v>
      </c>
    </row>
    <row r="16" spans="2:8" x14ac:dyDescent="0.25">
      <c r="E16" t="s">
        <v>166</v>
      </c>
      <c r="F16" t="s">
        <v>167</v>
      </c>
      <c r="G16" t="s">
        <v>168</v>
      </c>
      <c r="H16">
        <v>10</v>
      </c>
    </row>
    <row r="17" spans="2:8" x14ac:dyDescent="0.25">
      <c r="E17" t="s">
        <v>87</v>
      </c>
      <c r="F17" t="s">
        <v>7</v>
      </c>
      <c r="G17" t="s">
        <v>162</v>
      </c>
      <c r="H17">
        <v>0</v>
      </c>
    </row>
    <row r="18" spans="2:8" x14ac:dyDescent="0.25">
      <c r="E18" t="s">
        <v>169</v>
      </c>
      <c r="F18" t="s">
        <v>170</v>
      </c>
    </row>
    <row r="19" spans="2:8" x14ac:dyDescent="0.25">
      <c r="E19" t="s">
        <v>171</v>
      </c>
      <c r="F19" t="s">
        <v>172</v>
      </c>
      <c r="G19" t="s">
        <v>173</v>
      </c>
    </row>
    <row r="20" spans="2:8" x14ac:dyDescent="0.25">
      <c r="B20" t="s">
        <v>174</v>
      </c>
      <c r="G20" t="s">
        <v>175</v>
      </c>
      <c r="H20">
        <v>15</v>
      </c>
    </row>
    <row r="21" spans="2:8" x14ac:dyDescent="0.25">
      <c r="B21" t="s">
        <v>176</v>
      </c>
      <c r="G21" t="s">
        <v>177</v>
      </c>
      <c r="H21">
        <v>0</v>
      </c>
    </row>
    <row r="22" spans="2:8" x14ac:dyDescent="0.25">
      <c r="B22" t="s">
        <v>178</v>
      </c>
    </row>
    <row r="23" spans="2:8" x14ac:dyDescent="0.25">
      <c r="G23" t="s">
        <v>179</v>
      </c>
    </row>
    <row r="24" spans="2:8" x14ac:dyDescent="0.25">
      <c r="G24" t="s">
        <v>180</v>
      </c>
      <c r="H24">
        <v>15</v>
      </c>
    </row>
    <row r="25" spans="2:8" ht="15.75" customHeight="1" x14ac:dyDescent="0.25">
      <c r="B25" t="s">
        <v>181</v>
      </c>
      <c r="C25" t="s">
        <v>175</v>
      </c>
      <c r="E25" s="45"/>
      <c r="G25" t="s">
        <v>182</v>
      </c>
      <c r="H25">
        <v>0</v>
      </c>
    </row>
    <row r="26" spans="2:8" x14ac:dyDescent="0.25">
      <c r="B26" t="s">
        <v>183</v>
      </c>
      <c r="C26" t="s">
        <v>177</v>
      </c>
    </row>
    <row r="27" spans="2:8" x14ac:dyDescent="0.25">
      <c r="G27" t="s">
        <v>184</v>
      </c>
    </row>
    <row r="28" spans="2:8" x14ac:dyDescent="0.25">
      <c r="G28" t="s">
        <v>185</v>
      </c>
      <c r="H28">
        <v>10</v>
      </c>
    </row>
    <row r="29" spans="2:8" x14ac:dyDescent="0.25">
      <c r="G29" t="s">
        <v>186</v>
      </c>
      <c r="H29">
        <v>5</v>
      </c>
    </row>
    <row r="30" spans="2:8" x14ac:dyDescent="0.25">
      <c r="G30" t="s">
        <v>187</v>
      </c>
    </row>
    <row r="37" spans="2:3" ht="34.5" x14ac:dyDescent="0.25">
      <c r="B37" s="46" t="s">
        <v>188</v>
      </c>
      <c r="C37" s="46" t="s">
        <v>189</v>
      </c>
    </row>
    <row r="38" spans="2:3" ht="34.5" x14ac:dyDescent="0.25">
      <c r="B38" s="47" t="s">
        <v>106</v>
      </c>
      <c r="C38" s="47" t="s">
        <v>190</v>
      </c>
    </row>
    <row r="39" spans="2:3" ht="34.5" x14ac:dyDescent="0.25">
      <c r="B39" s="48" t="s">
        <v>191</v>
      </c>
      <c r="C39" s="48" t="s">
        <v>192</v>
      </c>
    </row>
  </sheetData>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3"/>
  <sheetViews>
    <sheetView view="pageBreakPreview" zoomScale="85" zoomScaleNormal="100" zoomScaleSheetLayoutView="85" zoomScalePageLayoutView="65" workbookViewId="0">
      <selection activeCell="C28" sqref="C28"/>
    </sheetView>
  </sheetViews>
  <sheetFormatPr baseColWidth="10" defaultColWidth="10.7109375" defaultRowHeight="15" x14ac:dyDescent="0.25"/>
  <cols>
    <col min="1" max="1" width="10.28515625" customWidth="1"/>
    <col min="2" max="2" width="21.28515625" customWidth="1"/>
    <col min="3" max="3" width="24.28515625" customWidth="1"/>
    <col min="4" max="4" width="8.85546875" customWidth="1"/>
    <col min="5" max="5" width="33.7109375" customWidth="1"/>
    <col min="6" max="6" width="22" customWidth="1"/>
    <col min="8" max="8" width="13.7109375" customWidth="1"/>
    <col min="9" max="9" width="12.5703125" customWidth="1"/>
    <col min="10" max="10" width="8.140625" style="49" hidden="1" customWidth="1"/>
    <col min="11" max="11" width="17.140625" customWidth="1"/>
    <col min="12" max="12" width="6.28515625" style="49" hidden="1" customWidth="1"/>
    <col min="13" max="13" width="21.42578125" customWidth="1"/>
    <col min="14" max="14" width="4.85546875" style="49" hidden="1" customWidth="1"/>
    <col min="15" max="15" width="25.7109375" customWidth="1"/>
    <col min="16" max="16" width="4.42578125" style="49" hidden="1" customWidth="1"/>
    <col min="17" max="17" width="24.42578125" customWidth="1"/>
    <col min="18" max="18" width="6.42578125" style="49" hidden="1" customWidth="1"/>
    <col min="19" max="19" width="22.42578125" style="50" customWidth="1"/>
    <col min="20" max="20" width="6.140625" style="49" hidden="1" customWidth="1"/>
    <col min="21" max="21" width="17" customWidth="1"/>
    <col min="22" max="22" width="8.5703125" style="49" hidden="1" customWidth="1"/>
    <col min="23" max="23" width="13.85546875" style="49" customWidth="1"/>
    <col min="24" max="24" width="12.140625" style="51" customWidth="1"/>
    <col min="25" max="25" width="11.42578125" style="51" customWidth="1"/>
    <col min="26" max="26" width="12.7109375" style="51" customWidth="1"/>
    <col min="28" max="28" width="20.7109375" customWidth="1"/>
    <col min="29" max="29" width="58.7109375" customWidth="1"/>
    <col min="30" max="30" width="55.5703125" customWidth="1"/>
    <col min="31" max="31" width="0.140625" customWidth="1"/>
    <col min="32" max="32" width="11.42578125" hidden="1" customWidth="1"/>
  </cols>
  <sheetData>
    <row r="1" spans="1:29" s="22" customFormat="1" ht="12" customHeight="1" x14ac:dyDescent="0.25">
      <c r="A1" s="393"/>
      <c r="B1" s="393"/>
      <c r="C1" s="394" t="s">
        <v>32</v>
      </c>
      <c r="D1" s="394"/>
      <c r="E1" s="394"/>
      <c r="F1" s="394"/>
      <c r="G1" s="394"/>
      <c r="H1" s="394"/>
      <c r="I1" s="394"/>
      <c r="J1" s="394"/>
      <c r="K1" s="394"/>
      <c r="L1" s="394"/>
      <c r="M1" s="394"/>
      <c r="N1" s="394"/>
      <c r="O1" s="394"/>
      <c r="P1" s="394"/>
      <c r="Q1" s="394"/>
      <c r="R1" s="394"/>
      <c r="S1" s="394"/>
      <c r="T1" s="394"/>
      <c r="U1" s="394"/>
      <c r="V1" s="394"/>
      <c r="W1" s="394"/>
      <c r="X1" s="357" t="s">
        <v>193</v>
      </c>
      <c r="Y1" s="357"/>
      <c r="Z1" s="357"/>
    </row>
    <row r="2" spans="1:29" s="22" customFormat="1" ht="12" customHeight="1" x14ac:dyDescent="0.25">
      <c r="A2" s="393"/>
      <c r="B2" s="393"/>
      <c r="C2" s="394"/>
      <c r="D2" s="394"/>
      <c r="E2" s="394"/>
      <c r="F2" s="394"/>
      <c r="G2" s="394"/>
      <c r="H2" s="394"/>
      <c r="I2" s="394"/>
      <c r="J2" s="394"/>
      <c r="K2" s="394"/>
      <c r="L2" s="394"/>
      <c r="M2" s="394"/>
      <c r="N2" s="394"/>
      <c r="O2" s="394"/>
      <c r="P2" s="394"/>
      <c r="Q2" s="394"/>
      <c r="R2" s="394"/>
      <c r="S2" s="394"/>
      <c r="T2" s="394"/>
      <c r="U2" s="394"/>
      <c r="V2" s="394"/>
      <c r="W2" s="394"/>
      <c r="X2" s="357"/>
      <c r="Y2" s="357"/>
      <c r="Z2" s="357"/>
    </row>
    <row r="3" spans="1:29" s="22" customFormat="1" ht="12" customHeight="1" x14ac:dyDescent="0.25">
      <c r="A3" s="393"/>
      <c r="B3" s="393"/>
      <c r="C3" s="394"/>
      <c r="D3" s="394"/>
      <c r="E3" s="394"/>
      <c r="F3" s="394"/>
      <c r="G3" s="394"/>
      <c r="H3" s="394"/>
      <c r="I3" s="394"/>
      <c r="J3" s="394"/>
      <c r="K3" s="394"/>
      <c r="L3" s="394"/>
      <c r="M3" s="394"/>
      <c r="N3" s="394"/>
      <c r="O3" s="394"/>
      <c r="P3" s="394"/>
      <c r="Q3" s="394"/>
      <c r="R3" s="394"/>
      <c r="S3" s="394"/>
      <c r="T3" s="394"/>
      <c r="U3" s="394"/>
      <c r="V3" s="394"/>
      <c r="W3" s="394"/>
      <c r="X3" s="357"/>
      <c r="Y3" s="357"/>
      <c r="Z3" s="357"/>
    </row>
    <row r="4" spans="1:29" s="22" customFormat="1" ht="12" customHeight="1" x14ac:dyDescent="0.25">
      <c r="A4" s="393"/>
      <c r="B4" s="393"/>
      <c r="C4" s="394"/>
      <c r="D4" s="394"/>
      <c r="E4" s="394"/>
      <c r="F4" s="394"/>
      <c r="G4" s="394"/>
      <c r="H4" s="394"/>
      <c r="I4" s="394"/>
      <c r="J4" s="394"/>
      <c r="K4" s="394"/>
      <c r="L4" s="394"/>
      <c r="M4" s="394"/>
      <c r="N4" s="394"/>
      <c r="O4" s="394"/>
      <c r="P4" s="394"/>
      <c r="Q4" s="394"/>
      <c r="R4" s="394"/>
      <c r="S4" s="394"/>
      <c r="T4" s="394"/>
      <c r="U4" s="394"/>
      <c r="V4" s="394"/>
      <c r="W4" s="394"/>
      <c r="X4" s="357"/>
      <c r="Y4" s="357"/>
      <c r="Z4" s="357"/>
    </row>
    <row r="5" spans="1:29" s="22" customFormat="1" ht="15" customHeight="1" x14ac:dyDescent="0.25">
      <c r="A5" s="393"/>
      <c r="B5" s="393"/>
      <c r="C5" s="394"/>
      <c r="D5" s="394"/>
      <c r="E5" s="394"/>
      <c r="F5" s="394"/>
      <c r="G5" s="394"/>
      <c r="H5" s="394"/>
      <c r="I5" s="394"/>
      <c r="J5" s="394"/>
      <c r="K5" s="394"/>
      <c r="L5" s="394"/>
      <c r="M5" s="394"/>
      <c r="N5" s="394"/>
      <c r="O5" s="394"/>
      <c r="P5" s="394"/>
      <c r="Q5" s="394"/>
      <c r="R5" s="394"/>
      <c r="S5" s="394"/>
      <c r="T5" s="394"/>
      <c r="U5" s="394"/>
      <c r="V5" s="394"/>
      <c r="W5" s="394"/>
      <c r="X5" s="52" t="s">
        <v>2</v>
      </c>
      <c r="Y5" s="304" t="s">
        <v>3</v>
      </c>
      <c r="Z5" s="304"/>
    </row>
    <row r="6" spans="1:29" s="22" customFormat="1" ht="15" customHeight="1" x14ac:dyDescent="0.25">
      <c r="A6" s="393"/>
      <c r="B6" s="393"/>
      <c r="C6" s="394"/>
      <c r="D6" s="394"/>
      <c r="E6" s="394"/>
      <c r="F6" s="394"/>
      <c r="G6" s="394"/>
      <c r="H6" s="394"/>
      <c r="I6" s="394"/>
      <c r="J6" s="394"/>
      <c r="K6" s="394"/>
      <c r="L6" s="394"/>
      <c r="M6" s="394"/>
      <c r="N6" s="394"/>
      <c r="O6" s="394"/>
      <c r="P6" s="394"/>
      <c r="Q6" s="394"/>
      <c r="R6" s="394"/>
      <c r="S6" s="394"/>
      <c r="T6" s="394"/>
      <c r="U6" s="394"/>
      <c r="V6" s="394"/>
      <c r="W6" s="394"/>
      <c r="X6" s="52" t="s">
        <v>4</v>
      </c>
      <c r="Y6" s="304">
        <v>2</v>
      </c>
      <c r="Z6" s="304"/>
    </row>
    <row r="7" spans="1:29" s="22" customFormat="1" ht="18" customHeight="1" x14ac:dyDescent="0.25">
      <c r="A7" s="393"/>
      <c r="B7" s="393"/>
      <c r="C7" s="394"/>
      <c r="D7" s="394"/>
      <c r="E7" s="394"/>
      <c r="F7" s="394"/>
      <c r="G7" s="394"/>
      <c r="H7" s="394"/>
      <c r="I7" s="394"/>
      <c r="J7" s="394"/>
      <c r="K7" s="394"/>
      <c r="L7" s="394"/>
      <c r="M7" s="394"/>
      <c r="N7" s="394"/>
      <c r="O7" s="394"/>
      <c r="P7" s="394"/>
      <c r="Q7" s="394"/>
      <c r="R7" s="394"/>
      <c r="S7" s="394"/>
      <c r="T7" s="394"/>
      <c r="U7" s="394"/>
      <c r="V7" s="394"/>
      <c r="W7" s="394"/>
      <c r="X7" s="53" t="s">
        <v>5</v>
      </c>
      <c r="Y7" s="304">
        <v>43783</v>
      </c>
      <c r="Z7" s="304"/>
    </row>
    <row r="8" spans="1:29" ht="109.5" thickBot="1" x14ac:dyDescent="0.3">
      <c r="A8" s="54" t="s">
        <v>194</v>
      </c>
      <c r="B8" s="54" t="s">
        <v>72</v>
      </c>
      <c r="C8" s="54" t="s">
        <v>195</v>
      </c>
      <c r="D8" s="55" t="s">
        <v>196</v>
      </c>
      <c r="E8" s="55" t="s">
        <v>197</v>
      </c>
      <c r="F8" s="55" t="s">
        <v>198</v>
      </c>
      <c r="G8" s="55" t="s">
        <v>199</v>
      </c>
      <c r="H8" s="55" t="s">
        <v>200</v>
      </c>
      <c r="I8" s="55" t="s">
        <v>119</v>
      </c>
      <c r="J8" s="56" t="s">
        <v>201</v>
      </c>
      <c r="K8" s="55" t="s">
        <v>136</v>
      </c>
      <c r="L8" s="56" t="s">
        <v>201</v>
      </c>
      <c r="M8" s="55" t="s">
        <v>148</v>
      </c>
      <c r="N8" s="56" t="s">
        <v>201</v>
      </c>
      <c r="O8" s="57" t="s">
        <v>202</v>
      </c>
      <c r="P8" s="56" t="s">
        <v>201</v>
      </c>
      <c r="Q8" s="55" t="s">
        <v>173</v>
      </c>
      <c r="R8" s="56" t="s">
        <v>201</v>
      </c>
      <c r="S8" s="55" t="s">
        <v>179</v>
      </c>
      <c r="T8" s="56" t="s">
        <v>201</v>
      </c>
      <c r="U8" s="55" t="s">
        <v>184</v>
      </c>
      <c r="V8" s="56" t="s">
        <v>201</v>
      </c>
      <c r="W8" s="56" t="s">
        <v>203</v>
      </c>
      <c r="X8" s="56" t="s">
        <v>204</v>
      </c>
      <c r="Y8" s="56" t="s">
        <v>205</v>
      </c>
      <c r="Z8" s="56" t="s">
        <v>206</v>
      </c>
    </row>
    <row r="9" spans="1:29" ht="90" customHeight="1" thickBot="1" x14ac:dyDescent="0.3">
      <c r="A9" s="390" t="s">
        <v>85</v>
      </c>
      <c r="B9" s="392" t="str">
        <f>'2.Identificacion_Riesgos'!E10</f>
        <v xml:space="preserve"> Incumplimiento de las directrices dadas por la Secretaría Jurídica para la implementación de la política de mejora normativa</v>
      </c>
      <c r="C9" s="275" t="str">
        <f>'2.Identificacion_Riesgos'!F10</f>
        <v>Falta de oportunidad en adopción de los requerimientos efectuados por la SJD</v>
      </c>
      <c r="D9" s="276" t="s">
        <v>207</v>
      </c>
      <c r="E9" s="277" t="s">
        <v>208</v>
      </c>
      <c r="F9" s="277" t="s">
        <v>209</v>
      </c>
      <c r="G9" s="276" t="s">
        <v>211</v>
      </c>
      <c r="H9" s="276" t="s">
        <v>210</v>
      </c>
      <c r="I9" s="276" t="s">
        <v>125</v>
      </c>
      <c r="J9" s="278">
        <f t="shared" ref="J9:J10" si="0">IF(I9="Asignado",15,0)</f>
        <v>15</v>
      </c>
      <c r="K9" s="276" t="s">
        <v>181</v>
      </c>
      <c r="L9" s="278">
        <f t="shared" ref="L9:L10" si="1">IF(K9="Adecuado",15,0)</f>
        <v>15</v>
      </c>
      <c r="M9" s="279" t="s">
        <v>151</v>
      </c>
      <c r="N9" s="278">
        <f t="shared" ref="N9:N10" si="2">IF(M9="Oportuna",15,0)</f>
        <v>15</v>
      </c>
      <c r="O9" s="276" t="s">
        <v>155</v>
      </c>
      <c r="P9" s="278">
        <f t="shared" ref="P9:P10" si="3">IF(O9="Preventivo",15,0)</f>
        <v>15</v>
      </c>
      <c r="Q9" s="276" t="s">
        <v>175</v>
      </c>
      <c r="R9" s="278">
        <f t="shared" ref="R9:R10" si="4">IF(Q9="Confiable",15,0)</f>
        <v>15</v>
      </c>
      <c r="S9" s="279" t="s">
        <v>180</v>
      </c>
      <c r="T9" s="278">
        <f t="shared" ref="T9:T10" si="5">IF(S9="Se investigan y resuelven oportunamente",15,0)</f>
        <v>15</v>
      </c>
      <c r="U9" s="276" t="s">
        <v>185</v>
      </c>
      <c r="V9" s="278">
        <f t="shared" ref="V9:V10" si="6">IF(U9="Completa",10,IF(U9="Incompleta ",5,IF(U9="No existente",0,0)))</f>
        <v>10</v>
      </c>
      <c r="W9" s="278">
        <f t="shared" ref="W9:W10" si="7">SUM(J9,L9,N9,P9,R9,T9,V9)</f>
        <v>100</v>
      </c>
      <c r="X9" s="63" t="str">
        <f t="shared" ref="X9:X35" si="8">IF(W9&lt;=85,"DÉBIL",IF(AND(W9&gt;85,W9&lt;=95),"MODERADO",IF(W9&gt;96,"FUERTE","X")))</f>
        <v>FUERTE</v>
      </c>
      <c r="Y9" s="64" t="s">
        <v>174</v>
      </c>
      <c r="Z9" s="65" t="str">
        <f t="shared" ref="Z9:Z28" si="9">IF(AND(X9="FUERTE",Y9="FUERTE"),"FUERTE",IF(AND(X9="FUERTE",Y9="MODERADO"),"MODERADO",IF(AND(X9="FUERTE",Y9="DÉBIL"),"DÉBIL",IF(AND(X9="MODERADO",Y9="FUERTE"),"MODERADO",IF(AND(X9="MODERADO",Y9="MODERADO"),"MODERADO",IF(AND(X9="MODERADO",Y9="DÉBIL"),"DÉBIL",IF(AND(X9="DÉBIL",Y9="FUERTE"),"DÉBIL",IF(AND(X9="DÉBIL",Y9="MODERADO"),"DÉBIL",IF(AND(X9="DÉBIL",Y9="DÉBIL"),"DÉBIL","XX")))))))))</f>
        <v>FUERTE</v>
      </c>
      <c r="AB9" s="66" t="s">
        <v>212</v>
      </c>
      <c r="AC9" s="66" t="s">
        <v>213</v>
      </c>
    </row>
    <row r="10" spans="1:29" ht="52.5" thickTop="1" thickBot="1" x14ac:dyDescent="0.3">
      <c r="A10" s="390"/>
      <c r="B10" s="392"/>
      <c r="C10" s="280" t="str">
        <f>'2.Identificacion_Riesgos'!F11</f>
        <v>Desconocimiento de los lineamientos emitidos por la Secretaría Jurídica</v>
      </c>
      <c r="D10" s="281" t="s">
        <v>214</v>
      </c>
      <c r="E10" s="274" t="s">
        <v>215</v>
      </c>
      <c r="F10" s="274" t="s">
        <v>216</v>
      </c>
      <c r="G10" s="281" t="s">
        <v>210</v>
      </c>
      <c r="H10" s="281" t="s">
        <v>211</v>
      </c>
      <c r="I10" s="281" t="s">
        <v>125</v>
      </c>
      <c r="J10" s="282">
        <f t="shared" si="0"/>
        <v>15</v>
      </c>
      <c r="K10" s="281" t="s">
        <v>181</v>
      </c>
      <c r="L10" s="282">
        <f t="shared" si="1"/>
        <v>15</v>
      </c>
      <c r="M10" s="283" t="s">
        <v>151</v>
      </c>
      <c r="N10" s="282">
        <f t="shared" si="2"/>
        <v>15</v>
      </c>
      <c r="O10" s="281" t="s">
        <v>155</v>
      </c>
      <c r="P10" s="282">
        <f t="shared" si="3"/>
        <v>15</v>
      </c>
      <c r="Q10" s="281" t="s">
        <v>175</v>
      </c>
      <c r="R10" s="282">
        <f t="shared" si="4"/>
        <v>15</v>
      </c>
      <c r="S10" s="283" t="s">
        <v>180</v>
      </c>
      <c r="T10" s="282">
        <f t="shared" si="5"/>
        <v>15</v>
      </c>
      <c r="U10" s="281" t="s">
        <v>185</v>
      </c>
      <c r="V10" s="282">
        <f t="shared" si="6"/>
        <v>10</v>
      </c>
      <c r="W10" s="282">
        <f t="shared" si="7"/>
        <v>100</v>
      </c>
      <c r="X10" s="72" t="str">
        <f t="shared" si="8"/>
        <v>FUERTE</v>
      </c>
      <c r="Y10" s="73" t="s">
        <v>174</v>
      </c>
      <c r="Z10" s="74" t="str">
        <f t="shared" si="9"/>
        <v>FUERTE</v>
      </c>
      <c r="AB10" s="47" t="s">
        <v>188</v>
      </c>
      <c r="AC10" s="75" t="s">
        <v>217</v>
      </c>
    </row>
    <row r="11" spans="1:29" ht="18" hidden="1" thickBot="1" x14ac:dyDescent="0.3">
      <c r="A11" s="390"/>
      <c r="B11" s="392"/>
      <c r="C11" s="280">
        <f>'2.Identificacion_Riesgos'!F12</f>
        <v>0</v>
      </c>
      <c r="D11" s="281"/>
      <c r="E11" s="274"/>
      <c r="F11" s="274"/>
      <c r="G11" s="281"/>
      <c r="H11" s="281"/>
      <c r="I11" s="281"/>
      <c r="J11" s="282"/>
      <c r="K11" s="281"/>
      <c r="L11" s="282"/>
      <c r="M11" s="283"/>
      <c r="N11" s="282"/>
      <c r="O11" s="281"/>
      <c r="P11" s="282"/>
      <c r="Q11" s="281"/>
      <c r="R11" s="282"/>
      <c r="S11" s="283"/>
      <c r="T11" s="282"/>
      <c r="U11" s="281"/>
      <c r="V11" s="282"/>
      <c r="W11" s="282"/>
      <c r="X11" s="72"/>
      <c r="Y11" s="73"/>
      <c r="Z11" s="74"/>
      <c r="AB11" s="48" t="s">
        <v>106</v>
      </c>
      <c r="AC11" s="76" t="s">
        <v>218</v>
      </c>
    </row>
    <row r="12" spans="1:29" ht="18" hidden="1" thickBot="1" x14ac:dyDescent="0.3">
      <c r="A12" s="390"/>
      <c r="B12" s="392"/>
      <c r="C12" s="280">
        <f>'2.Identificacion_Riesgos'!F13</f>
        <v>0</v>
      </c>
      <c r="D12" s="281"/>
      <c r="E12" s="274"/>
      <c r="F12" s="274"/>
      <c r="G12" s="281"/>
      <c r="H12" s="281"/>
      <c r="I12" s="281"/>
      <c r="J12" s="282"/>
      <c r="K12" s="281"/>
      <c r="L12" s="282"/>
      <c r="M12" s="283"/>
      <c r="N12" s="282"/>
      <c r="O12" s="281"/>
      <c r="P12" s="282"/>
      <c r="Q12" s="281"/>
      <c r="R12" s="282"/>
      <c r="S12" s="283"/>
      <c r="T12" s="282"/>
      <c r="U12" s="281"/>
      <c r="V12" s="282"/>
      <c r="W12" s="282"/>
      <c r="X12" s="72"/>
      <c r="Y12" s="73"/>
      <c r="Z12" s="74"/>
      <c r="AB12" s="48" t="s">
        <v>191</v>
      </c>
      <c r="AC12" s="76" t="s">
        <v>219</v>
      </c>
    </row>
    <row r="13" spans="1:29" ht="15.75" hidden="1" thickBot="1" x14ac:dyDescent="0.3">
      <c r="A13" s="390"/>
      <c r="B13" s="392"/>
      <c r="C13" s="280">
        <f>'2.Identificacion_Riesgos'!F14</f>
        <v>0</v>
      </c>
      <c r="D13" s="281"/>
      <c r="E13" s="274"/>
      <c r="F13" s="274"/>
      <c r="G13" s="281"/>
      <c r="H13" s="281"/>
      <c r="I13" s="281"/>
      <c r="J13" s="282"/>
      <c r="K13" s="281"/>
      <c r="L13" s="282"/>
      <c r="M13" s="283"/>
      <c r="N13" s="282"/>
      <c r="O13" s="281"/>
      <c r="P13" s="282"/>
      <c r="Q13" s="281"/>
      <c r="R13" s="282"/>
      <c r="S13" s="283"/>
      <c r="T13" s="282"/>
      <c r="U13" s="281"/>
      <c r="V13" s="282"/>
      <c r="W13" s="282"/>
      <c r="X13" s="72"/>
      <c r="Y13" s="73"/>
      <c r="Z13" s="74"/>
    </row>
    <row r="14" spans="1:29" ht="15.75" hidden="1" thickBot="1" x14ac:dyDescent="0.3">
      <c r="A14" s="390"/>
      <c r="B14" s="392"/>
      <c r="C14" s="280"/>
      <c r="D14" s="281"/>
      <c r="E14" s="274"/>
      <c r="F14" s="274"/>
      <c r="G14" s="281"/>
      <c r="H14" s="281"/>
      <c r="I14" s="281"/>
      <c r="J14" s="282"/>
      <c r="K14" s="281"/>
      <c r="L14" s="282"/>
      <c r="M14" s="283"/>
      <c r="N14" s="282"/>
      <c r="O14" s="281"/>
      <c r="P14" s="282"/>
      <c r="Q14" s="281"/>
      <c r="R14" s="282"/>
      <c r="S14" s="283"/>
      <c r="T14" s="282"/>
      <c r="U14" s="281"/>
      <c r="V14" s="282"/>
      <c r="W14" s="282"/>
      <c r="X14" s="72"/>
      <c r="Y14" s="73"/>
      <c r="Z14" s="74"/>
    </row>
    <row r="15" spans="1:29" ht="15.75" hidden="1" thickBot="1" x14ac:dyDescent="0.3">
      <c r="A15" s="390"/>
      <c r="B15" s="78"/>
      <c r="C15" s="67"/>
      <c r="D15" s="79"/>
      <c r="E15" s="79"/>
      <c r="F15" s="79"/>
      <c r="G15" s="80"/>
      <c r="H15" s="80"/>
      <c r="I15" s="80"/>
      <c r="J15" s="81"/>
      <c r="K15" s="82"/>
      <c r="L15" s="81"/>
      <c r="M15" s="83"/>
      <c r="N15" s="81"/>
      <c r="O15" s="79"/>
      <c r="P15" s="81"/>
      <c r="Q15" s="82"/>
      <c r="R15" s="81"/>
      <c r="S15" s="84"/>
      <c r="T15" s="81" t="s">
        <v>77</v>
      </c>
      <c r="U15" s="85">
        <f>IF(G16&gt;0,1,0)</f>
        <v>1</v>
      </c>
      <c r="V15" s="81">
        <f>ROUNDDOWN(W15,0)</f>
        <v>100</v>
      </c>
      <c r="W15" s="81">
        <f>AVERAGEIF(G9:G14,"SI",W9:W14)</f>
        <v>100</v>
      </c>
      <c r="X15" s="72" t="str">
        <f t="shared" si="8"/>
        <v>FUERTE</v>
      </c>
      <c r="Y15" s="73" t="s">
        <v>174</v>
      </c>
      <c r="Z15" s="74" t="str">
        <f t="shared" si="9"/>
        <v>FUERTE</v>
      </c>
    </row>
    <row r="16" spans="1:29" ht="26.25" hidden="1" customHeight="1" thickBot="1" x14ac:dyDescent="0.3">
      <c r="A16" s="390"/>
      <c r="B16" s="86"/>
      <c r="C16" s="87"/>
      <c r="D16" s="88">
        <f>COUNTA(D9:D14)</f>
        <v>2</v>
      </c>
      <c r="E16" s="88"/>
      <c r="F16" s="88"/>
      <c r="G16" s="89">
        <f>COUNTIF(G9:G14,"SI")</f>
        <v>1</v>
      </c>
      <c r="H16" s="89">
        <f>COUNTIF(H9:H14,"SI")</f>
        <v>1</v>
      </c>
      <c r="I16" s="89"/>
      <c r="J16" s="89"/>
      <c r="K16" s="90"/>
      <c r="L16" s="89"/>
      <c r="M16" s="91"/>
      <c r="N16" s="89"/>
      <c r="O16" s="92"/>
      <c r="P16" s="89"/>
      <c r="Q16" s="90"/>
      <c r="R16" s="89"/>
      <c r="S16" s="93"/>
      <c r="T16" s="89" t="s">
        <v>76</v>
      </c>
      <c r="U16" s="89">
        <f>IF(H16&gt;0,1,0)</f>
        <v>1</v>
      </c>
      <c r="V16" s="89">
        <f>ROUNDDOWN(W16,0)</f>
        <v>100</v>
      </c>
      <c r="W16" s="89">
        <f>AVERAGEIF(H9:H14,"SI",W9:W14)</f>
        <v>100</v>
      </c>
      <c r="X16" s="94" t="str">
        <f t="shared" si="8"/>
        <v>FUERTE</v>
      </c>
      <c r="Y16" s="95" t="s">
        <v>176</v>
      </c>
      <c r="Z16" s="96" t="str">
        <f t="shared" si="9"/>
        <v>MODERADO</v>
      </c>
    </row>
    <row r="17" spans="1:26" ht="137.25" customHeight="1" thickBot="1" x14ac:dyDescent="0.3">
      <c r="A17" s="390" t="s">
        <v>96</v>
      </c>
      <c r="B17" s="275" t="str">
        <f>'2.Identificacion_Riesgos'!E15</f>
        <v>Debilidades en la supervisión e interventoría de contratos o convenios</v>
      </c>
      <c r="C17" s="275" t="str">
        <f>'2.Identificacion_Riesgos'!F15</f>
        <v>Falta de conocimiento de controles existentes en la ejecución del contrato o convenio por parte del supervisor o interventor</v>
      </c>
      <c r="D17" s="276" t="s">
        <v>207</v>
      </c>
      <c r="E17" s="274" t="s">
        <v>436</v>
      </c>
      <c r="F17" s="284" t="s">
        <v>435</v>
      </c>
      <c r="G17" s="276" t="s">
        <v>210</v>
      </c>
      <c r="H17" s="276" t="s">
        <v>211</v>
      </c>
      <c r="I17" s="276" t="s">
        <v>125</v>
      </c>
      <c r="J17" s="278">
        <f>IF(I17="Asignado",15,0)</f>
        <v>15</v>
      </c>
      <c r="K17" s="276" t="s">
        <v>181</v>
      </c>
      <c r="L17" s="278">
        <f t="shared" ref="L17" si="10">IF(K17="Adecuado",15,0)</f>
        <v>15</v>
      </c>
      <c r="M17" s="279" t="s">
        <v>151</v>
      </c>
      <c r="N17" s="278">
        <f t="shared" ref="N17" si="11">IF(M17="Oportuna",15,0)</f>
        <v>15</v>
      </c>
      <c r="O17" s="276" t="s">
        <v>155</v>
      </c>
      <c r="P17" s="278">
        <f t="shared" ref="P17" si="12">IF(O17="Preventivo",15,0)</f>
        <v>15</v>
      </c>
      <c r="Q17" s="276" t="s">
        <v>175</v>
      </c>
      <c r="R17" s="278">
        <f t="shared" ref="R17" si="13">IF(Q17="Confiable",15,0)</f>
        <v>15</v>
      </c>
      <c r="S17" s="279" t="s">
        <v>180</v>
      </c>
      <c r="T17" s="278">
        <f t="shared" ref="T17" si="14">IF(S17="Se investigan y resuelven oportunamente",15,0)</f>
        <v>15</v>
      </c>
      <c r="U17" s="276" t="s">
        <v>185</v>
      </c>
      <c r="V17" s="278">
        <f t="shared" ref="V17" si="15">IF(U17="Completa",10,IF(U17="Incompleta ",5,IF(U17="No existente",0,0)))</f>
        <v>10</v>
      </c>
      <c r="W17" s="278">
        <f t="shared" ref="W17" si="16">SUM(J17,L17,N17,P17,R17,T17,V17)</f>
        <v>100</v>
      </c>
      <c r="X17" s="63" t="str">
        <f t="shared" si="8"/>
        <v>FUERTE</v>
      </c>
      <c r="Y17" s="64" t="s">
        <v>174</v>
      </c>
      <c r="Z17" s="65" t="str">
        <f t="shared" si="9"/>
        <v>FUERTE</v>
      </c>
    </row>
    <row r="18" spans="1:26" ht="21.75" hidden="1" customHeight="1" thickBot="1" x14ac:dyDescent="0.3">
      <c r="A18" s="390"/>
      <c r="B18" s="78"/>
      <c r="C18" s="67"/>
      <c r="D18" s="97"/>
      <c r="E18" s="97"/>
      <c r="F18" s="97"/>
      <c r="G18" s="98"/>
      <c r="H18" s="98"/>
      <c r="I18" s="98"/>
      <c r="J18" s="81"/>
      <c r="K18" s="99"/>
      <c r="L18" s="100"/>
      <c r="M18" s="101"/>
      <c r="N18" s="100"/>
      <c r="O18" s="97"/>
      <c r="P18" s="81"/>
      <c r="Q18" s="99"/>
      <c r="R18" s="100"/>
      <c r="S18" s="102"/>
      <c r="T18" s="100" t="s">
        <v>77</v>
      </c>
      <c r="U18" s="85">
        <f>IF(G19&gt;0,1,0)</f>
        <v>1</v>
      </c>
      <c r="V18" s="100">
        <f>ROUNDDOWN(W18,0)</f>
        <v>100</v>
      </c>
      <c r="W18" s="100">
        <f>AVERAGEIF(G17:G17,"SI",W17:W17)</f>
        <v>100</v>
      </c>
      <c r="X18" s="72" t="str">
        <f t="shared" si="8"/>
        <v>FUERTE</v>
      </c>
      <c r="Y18" s="64" t="s">
        <v>174</v>
      </c>
      <c r="Z18" s="65" t="str">
        <f t="shared" si="9"/>
        <v>FUERTE</v>
      </c>
    </row>
    <row r="19" spans="1:26" ht="26.25" hidden="1" customHeight="1" thickBot="1" x14ac:dyDescent="0.3">
      <c r="A19" s="390"/>
      <c r="B19" s="86"/>
      <c r="C19" s="87"/>
      <c r="D19" s="88">
        <f>COUNTA(D17:D17)</f>
        <v>1</v>
      </c>
      <c r="E19" s="103"/>
      <c r="F19" s="103"/>
      <c r="G19" s="89">
        <f>COUNTIF(G16:G17,"SI")</f>
        <v>1</v>
      </c>
      <c r="H19" s="89">
        <f>COUNTIF(H17:H18,"SI")</f>
        <v>0</v>
      </c>
      <c r="I19" s="104"/>
      <c r="J19" s="104"/>
      <c r="K19" s="105"/>
      <c r="L19" s="104"/>
      <c r="M19" s="106"/>
      <c r="N19" s="104"/>
      <c r="O19" s="103"/>
      <c r="P19" s="104"/>
      <c r="Q19" s="105"/>
      <c r="R19" s="104"/>
      <c r="S19" s="107"/>
      <c r="T19" s="89" t="s">
        <v>76</v>
      </c>
      <c r="U19" s="89">
        <f>IF(H19&gt;0,1,0)</f>
        <v>0</v>
      </c>
      <c r="V19" s="89" t="e">
        <f>ROUNDDOWN(W19,0)</f>
        <v>#DIV/0!</v>
      </c>
      <c r="W19" s="89" t="e">
        <f>AVERAGEIF(H17:H17,"SI",W17:W17)</f>
        <v>#DIV/0!</v>
      </c>
      <c r="X19" s="94" t="e">
        <f t="shared" si="8"/>
        <v>#DIV/0!</v>
      </c>
      <c r="Y19" s="64" t="s">
        <v>174</v>
      </c>
      <c r="Z19" s="65" t="e">
        <f t="shared" si="9"/>
        <v>#DIV/0!</v>
      </c>
    </row>
    <row r="20" spans="1:26" ht="91.5" customHeight="1" thickBot="1" x14ac:dyDescent="0.3">
      <c r="A20" s="390" t="s">
        <v>101</v>
      </c>
      <c r="B20" s="391" t="str">
        <f>'2.Identificacion_Riesgos'!E20</f>
        <v>Contestación de demandas o tutelas con ausencia de sustento probatorio</v>
      </c>
      <c r="C20" s="275" t="str">
        <f>'2.Identificacion_Riesgos'!F20</f>
        <v>La dependencia responsable de emitir conceptos técnicos para la contestación de la demanda o la tutela no lo emite o la emite sin soportar las pruebas.</v>
      </c>
      <c r="D20" s="276" t="s">
        <v>207</v>
      </c>
      <c r="E20" s="284" t="s">
        <v>220</v>
      </c>
      <c r="F20" s="284" t="s">
        <v>221</v>
      </c>
      <c r="G20" s="276" t="s">
        <v>211</v>
      </c>
      <c r="H20" s="276" t="s">
        <v>210</v>
      </c>
      <c r="I20" s="276" t="s">
        <v>125</v>
      </c>
      <c r="J20" s="278">
        <f>IF(I20="Asignado",15,0)</f>
        <v>15</v>
      </c>
      <c r="K20" s="276" t="s">
        <v>181</v>
      </c>
      <c r="L20" s="278">
        <f t="shared" ref="L20" si="17">IF(K20="Adecuado",15,0)</f>
        <v>15</v>
      </c>
      <c r="M20" s="279" t="s">
        <v>151</v>
      </c>
      <c r="N20" s="278">
        <f t="shared" ref="N20" si="18">IF(M20="Oportuna",15,0)</f>
        <v>15</v>
      </c>
      <c r="O20" s="276" t="s">
        <v>155</v>
      </c>
      <c r="P20" s="278">
        <f t="shared" ref="P20" si="19">IF(O20="Preventivo",15,0)</f>
        <v>15</v>
      </c>
      <c r="Q20" s="276" t="s">
        <v>175</v>
      </c>
      <c r="R20" s="278">
        <f t="shared" ref="R20" si="20">IF(Q20="Confiable",15,0)</f>
        <v>15</v>
      </c>
      <c r="S20" s="279" t="s">
        <v>180</v>
      </c>
      <c r="T20" s="278">
        <f t="shared" ref="T20" si="21">IF(S20="Se investigan y resuelven oportunamente",15,0)</f>
        <v>15</v>
      </c>
      <c r="U20" s="276" t="s">
        <v>185</v>
      </c>
      <c r="V20" s="61">
        <f t="shared" ref="V20" si="22">IF(U20="Completa",10,IF(U20="Incompleta ",5,IF(U20="No existente",0,0)))</f>
        <v>10</v>
      </c>
      <c r="W20" s="61">
        <f t="shared" ref="W20" si="23">SUM(J20,L20,N20,P20,R20,T20,V20)</f>
        <v>100</v>
      </c>
      <c r="X20" s="63" t="str">
        <f t="shared" si="8"/>
        <v>FUERTE</v>
      </c>
      <c r="Y20" s="64" t="s">
        <v>174</v>
      </c>
      <c r="Z20" s="65" t="str">
        <f t="shared" si="9"/>
        <v>FUERTE</v>
      </c>
    </row>
    <row r="21" spans="1:26" ht="15.75" hidden="1" thickBot="1" x14ac:dyDescent="0.3">
      <c r="A21" s="390"/>
      <c r="B21" s="391"/>
      <c r="C21" s="280"/>
      <c r="D21" s="281"/>
      <c r="E21" s="274"/>
      <c r="F21" s="274"/>
      <c r="G21" s="281"/>
      <c r="H21" s="281"/>
      <c r="I21" s="281"/>
      <c r="J21" s="282"/>
      <c r="K21" s="281"/>
      <c r="L21" s="282"/>
      <c r="M21" s="283"/>
      <c r="N21" s="282"/>
      <c r="O21" s="281"/>
      <c r="P21" s="282"/>
      <c r="Q21" s="281"/>
      <c r="R21" s="282"/>
      <c r="S21" s="283"/>
      <c r="T21" s="282"/>
      <c r="U21" s="281"/>
      <c r="V21" s="70"/>
      <c r="W21" s="70"/>
      <c r="X21" s="72"/>
      <c r="Y21" s="64"/>
      <c r="Z21" s="65"/>
    </row>
    <row r="22" spans="1:26" ht="15.75" hidden="1" thickBot="1" x14ac:dyDescent="0.3">
      <c r="A22" s="390"/>
      <c r="B22" s="391"/>
      <c r="C22" s="280"/>
      <c r="D22" s="281"/>
      <c r="E22" s="274"/>
      <c r="F22" s="274"/>
      <c r="G22" s="281"/>
      <c r="H22" s="281"/>
      <c r="I22" s="281"/>
      <c r="J22" s="282"/>
      <c r="K22" s="281"/>
      <c r="L22" s="282"/>
      <c r="M22" s="283"/>
      <c r="N22" s="282"/>
      <c r="O22" s="281"/>
      <c r="P22" s="282"/>
      <c r="Q22" s="281"/>
      <c r="R22" s="282"/>
      <c r="S22" s="283"/>
      <c r="T22" s="282"/>
      <c r="U22" s="281"/>
      <c r="V22" s="70"/>
      <c r="W22" s="70"/>
      <c r="X22" s="72"/>
      <c r="Y22" s="64"/>
      <c r="Z22" s="65"/>
    </row>
    <row r="23" spans="1:26" ht="15.75" hidden="1" thickBot="1" x14ac:dyDescent="0.3">
      <c r="A23" s="390"/>
      <c r="B23" s="391"/>
      <c r="C23" s="280"/>
      <c r="D23" s="281"/>
      <c r="E23" s="274"/>
      <c r="F23" s="274"/>
      <c r="G23" s="281"/>
      <c r="H23" s="281"/>
      <c r="I23" s="281"/>
      <c r="J23" s="282"/>
      <c r="K23" s="281"/>
      <c r="L23" s="282"/>
      <c r="M23" s="283"/>
      <c r="N23" s="282"/>
      <c r="O23" s="281"/>
      <c r="P23" s="282"/>
      <c r="Q23" s="281"/>
      <c r="R23" s="282"/>
      <c r="S23" s="283"/>
      <c r="T23" s="282"/>
      <c r="U23" s="281"/>
      <c r="V23" s="70"/>
      <c r="W23" s="70"/>
      <c r="X23" s="72"/>
      <c r="Y23" s="64"/>
      <c r="Z23" s="65"/>
    </row>
    <row r="24" spans="1:26" ht="15.75" hidden="1" thickBot="1" x14ac:dyDescent="0.3">
      <c r="A24" s="390"/>
      <c r="B24" s="391"/>
      <c r="C24" s="280"/>
      <c r="D24" s="281"/>
      <c r="E24" s="274"/>
      <c r="F24" s="274"/>
      <c r="G24" s="281"/>
      <c r="H24" s="281"/>
      <c r="I24" s="281"/>
      <c r="J24" s="282"/>
      <c r="K24" s="281"/>
      <c r="L24" s="282"/>
      <c r="M24" s="283"/>
      <c r="N24" s="282"/>
      <c r="O24" s="281"/>
      <c r="P24" s="282"/>
      <c r="Q24" s="281"/>
      <c r="R24" s="282"/>
      <c r="S24" s="283"/>
      <c r="T24" s="282"/>
      <c r="U24" s="281"/>
      <c r="V24" s="70"/>
      <c r="W24" s="70"/>
      <c r="X24" s="72"/>
      <c r="Y24" s="64"/>
      <c r="Z24" s="65"/>
    </row>
    <row r="25" spans="1:26" ht="32.25" hidden="1" customHeight="1" thickBot="1" x14ac:dyDescent="0.3">
      <c r="A25" s="390"/>
      <c r="B25" s="391"/>
      <c r="C25" s="280"/>
      <c r="D25" s="281"/>
      <c r="E25" s="274"/>
      <c r="F25" s="274"/>
      <c r="G25" s="281"/>
      <c r="H25" s="281"/>
      <c r="I25" s="281"/>
      <c r="J25" s="282"/>
      <c r="K25" s="281"/>
      <c r="L25" s="282"/>
      <c r="M25" s="283"/>
      <c r="N25" s="282"/>
      <c r="O25" s="281"/>
      <c r="P25" s="282"/>
      <c r="Q25" s="281"/>
      <c r="R25" s="282"/>
      <c r="S25" s="283"/>
      <c r="T25" s="282"/>
      <c r="U25" s="281"/>
      <c r="V25" s="70"/>
      <c r="W25" s="70"/>
      <c r="X25" s="72"/>
      <c r="Y25" s="64"/>
      <c r="Z25" s="65"/>
    </row>
    <row r="26" spans="1:26" ht="15" hidden="1" customHeight="1" thickBot="1" x14ac:dyDescent="0.3">
      <c r="A26" s="390"/>
      <c r="B26" s="67"/>
      <c r="C26" s="67"/>
      <c r="D26" s="97"/>
      <c r="E26" s="97"/>
      <c r="F26" s="97"/>
      <c r="G26" s="98"/>
      <c r="H26" s="98"/>
      <c r="I26" s="98"/>
      <c r="J26" s="81"/>
      <c r="K26" s="99"/>
      <c r="L26" s="100"/>
      <c r="M26" s="101"/>
      <c r="N26" s="100"/>
      <c r="O26" s="97"/>
      <c r="P26" s="81"/>
      <c r="Q26" s="99"/>
      <c r="R26" s="100"/>
      <c r="S26" s="102"/>
      <c r="T26" s="100" t="s">
        <v>77</v>
      </c>
      <c r="U26" s="85">
        <f>IF(G27&gt;0,1,0)</f>
        <v>0</v>
      </c>
      <c r="V26" s="100">
        <f>ROUNDDOWN(W26,0)</f>
        <v>0</v>
      </c>
      <c r="W26" s="100">
        <v>0</v>
      </c>
      <c r="X26" s="72" t="str">
        <f t="shared" si="8"/>
        <v>DÉBIL</v>
      </c>
      <c r="Y26" s="64" t="s">
        <v>174</v>
      </c>
      <c r="Z26" s="65" t="str">
        <f t="shared" si="9"/>
        <v>DÉBIL</v>
      </c>
    </row>
    <row r="27" spans="1:26" ht="18.75" hidden="1" customHeight="1" thickBot="1" x14ac:dyDescent="0.3">
      <c r="A27" s="390"/>
      <c r="B27" s="87"/>
      <c r="C27" s="87"/>
      <c r="D27" s="88">
        <f>COUNTA(D20:D25)</f>
        <v>1</v>
      </c>
      <c r="E27" s="103"/>
      <c r="F27" s="103"/>
      <c r="G27" s="89">
        <f>COUNTIF(G19:G24,"SI")</f>
        <v>0</v>
      </c>
      <c r="H27" s="89">
        <f>COUNTIF(H20:H26,"SI")</f>
        <v>1</v>
      </c>
      <c r="I27" s="104"/>
      <c r="J27" s="104"/>
      <c r="K27" s="105"/>
      <c r="L27" s="104"/>
      <c r="M27" s="106"/>
      <c r="N27" s="104"/>
      <c r="O27" s="103"/>
      <c r="P27" s="104"/>
      <c r="Q27" s="105"/>
      <c r="R27" s="104"/>
      <c r="S27" s="107"/>
      <c r="T27" s="89" t="s">
        <v>76</v>
      </c>
      <c r="U27" s="89">
        <f>IF(H27&gt;0,1,0)</f>
        <v>1</v>
      </c>
      <c r="V27" s="89">
        <f>ROUNDDOWN(W27,0)</f>
        <v>100</v>
      </c>
      <c r="W27" s="89">
        <f>AVERAGEIF(H20:H25,"SI",W20:W25)</f>
        <v>100</v>
      </c>
      <c r="X27" s="94" t="str">
        <f t="shared" si="8"/>
        <v>FUERTE</v>
      </c>
      <c r="Y27" s="64" t="s">
        <v>174</v>
      </c>
      <c r="Z27" s="65" t="str">
        <f t="shared" si="9"/>
        <v>FUERTE</v>
      </c>
    </row>
    <row r="28" spans="1:26" ht="267.75" x14ac:dyDescent="0.25">
      <c r="A28" s="390" t="s">
        <v>107</v>
      </c>
      <c r="B28" s="391" t="str">
        <f>'2.Identificacion_Riesgos'!E25</f>
        <v>Adjudicación indebida de contratos o limitación de proponentes favoreciendo a un tercero.</v>
      </c>
      <c r="C28" s="275" t="str">
        <f>'2.Identificacion_Riesgos'!F25</f>
        <v>Inclusión de requisitos o elementos que direcciones el proceso de selección</v>
      </c>
      <c r="D28" s="276" t="s">
        <v>207</v>
      </c>
      <c r="E28" s="277" t="s">
        <v>438</v>
      </c>
      <c r="F28" s="277" t="s">
        <v>437</v>
      </c>
      <c r="G28" s="276" t="s">
        <v>210</v>
      </c>
      <c r="H28" s="276" t="s">
        <v>211</v>
      </c>
      <c r="I28" s="276" t="s">
        <v>125</v>
      </c>
      <c r="J28" s="278">
        <f>IF(I28="Asignado",15,0)</f>
        <v>15</v>
      </c>
      <c r="K28" s="276" t="s">
        <v>181</v>
      </c>
      <c r="L28" s="278">
        <f t="shared" ref="L28:L33" si="24">IF(K28="Adecuado",15,0)</f>
        <v>15</v>
      </c>
      <c r="M28" s="279" t="s">
        <v>151</v>
      </c>
      <c r="N28" s="278">
        <f t="shared" ref="N28:N33" si="25">IF(M28="Oportuna",15,0)</f>
        <v>15</v>
      </c>
      <c r="O28" s="276" t="s">
        <v>155</v>
      </c>
      <c r="P28" s="278">
        <f t="shared" ref="P28:P33" si="26">IF(O28="Preventivo",15,0)</f>
        <v>15</v>
      </c>
      <c r="Q28" s="276" t="s">
        <v>175</v>
      </c>
      <c r="R28" s="278">
        <f t="shared" ref="R28:R33" si="27">IF(Q28="Confiable",15,0)</f>
        <v>15</v>
      </c>
      <c r="S28" s="279" t="s">
        <v>180</v>
      </c>
      <c r="T28" s="278">
        <f t="shared" ref="T28:T33" si="28">IF(S28="Se investigan y resuelven oportunamente",15,0)</f>
        <v>15</v>
      </c>
      <c r="U28" s="276" t="s">
        <v>185</v>
      </c>
      <c r="V28" s="278">
        <f t="shared" ref="V28:V33" si="29">IF(U28="Completa",10,IF(U28="Incompleta ",5,IF(U28="No existente",0,0)))</f>
        <v>10</v>
      </c>
      <c r="W28" s="278">
        <f t="shared" ref="W28:W33" si="30">SUM(J28,L28,N28,P28,R28,T28,V28)</f>
        <v>100</v>
      </c>
      <c r="X28" s="63" t="str">
        <f t="shared" si="8"/>
        <v>FUERTE</v>
      </c>
      <c r="Y28" s="64" t="s">
        <v>174</v>
      </c>
      <c r="Z28" s="65" t="str">
        <f t="shared" si="9"/>
        <v>FUERTE</v>
      </c>
    </row>
    <row r="29" spans="1:26" ht="15.75" hidden="1" thickBot="1" x14ac:dyDescent="0.3">
      <c r="A29" s="390"/>
      <c r="B29" s="391"/>
      <c r="C29" s="280"/>
      <c r="D29" s="281"/>
      <c r="E29" s="274"/>
      <c r="F29" s="274"/>
      <c r="G29" s="281"/>
      <c r="H29" s="281"/>
      <c r="I29" s="281"/>
      <c r="J29" s="282"/>
      <c r="K29" s="281"/>
      <c r="L29" s="282"/>
      <c r="M29" s="283"/>
      <c r="N29" s="282"/>
      <c r="O29" s="281"/>
      <c r="P29" s="282"/>
      <c r="Q29" s="281"/>
      <c r="R29" s="282"/>
      <c r="S29" s="283"/>
      <c r="T29" s="282"/>
      <c r="U29" s="281"/>
      <c r="V29" s="282"/>
      <c r="W29" s="282"/>
      <c r="X29" s="72"/>
      <c r="Y29" s="73"/>
      <c r="Z29" s="74"/>
    </row>
    <row r="30" spans="1:26" hidden="1" x14ac:dyDescent="0.25">
      <c r="A30" s="390"/>
      <c r="B30" s="391"/>
      <c r="C30" s="280"/>
      <c r="D30" s="281"/>
      <c r="E30" s="274"/>
      <c r="F30" s="274"/>
      <c r="G30" s="281"/>
      <c r="H30" s="281"/>
      <c r="I30" s="281"/>
      <c r="J30" s="282"/>
      <c r="K30" s="281"/>
      <c r="L30" s="282"/>
      <c r="M30" s="283"/>
      <c r="N30" s="282"/>
      <c r="O30" s="281"/>
      <c r="P30" s="282"/>
      <c r="Q30" s="281"/>
      <c r="R30" s="282"/>
      <c r="S30" s="283"/>
      <c r="T30" s="282"/>
      <c r="U30" s="281"/>
      <c r="V30" s="282"/>
      <c r="W30" s="282"/>
      <c r="X30" s="72"/>
      <c r="Y30" s="73"/>
      <c r="Z30" s="74"/>
    </row>
    <row r="31" spans="1:26" hidden="1" x14ac:dyDescent="0.25">
      <c r="A31" s="390"/>
      <c r="B31" s="391"/>
      <c r="C31" s="280"/>
      <c r="D31" s="281"/>
      <c r="E31" s="274"/>
      <c r="F31" s="274"/>
      <c r="G31" s="281"/>
      <c r="H31" s="281"/>
      <c r="I31" s="281"/>
      <c r="J31" s="282"/>
      <c r="K31" s="281"/>
      <c r="L31" s="282"/>
      <c r="M31" s="283"/>
      <c r="N31" s="282"/>
      <c r="O31" s="281"/>
      <c r="P31" s="282"/>
      <c r="Q31" s="281"/>
      <c r="R31" s="282"/>
      <c r="S31" s="283"/>
      <c r="T31" s="282"/>
      <c r="U31" s="281"/>
      <c r="V31" s="282"/>
      <c r="W31" s="282"/>
      <c r="X31" s="72"/>
      <c r="Y31" s="73"/>
      <c r="Z31" s="74"/>
    </row>
    <row r="32" spans="1:26" ht="15.75" hidden="1" thickBot="1" x14ac:dyDescent="0.3">
      <c r="A32" s="390"/>
      <c r="B32" s="391"/>
      <c r="C32" s="280"/>
      <c r="D32" s="281"/>
      <c r="E32" s="274"/>
      <c r="F32" s="274"/>
      <c r="G32" s="281"/>
      <c r="H32" s="281"/>
      <c r="I32" s="281"/>
      <c r="J32" s="282"/>
      <c r="K32" s="281"/>
      <c r="L32" s="282"/>
      <c r="M32" s="283"/>
      <c r="N32" s="282"/>
      <c r="O32" s="281"/>
      <c r="P32" s="282"/>
      <c r="Q32" s="281"/>
      <c r="R32" s="282"/>
      <c r="S32" s="283"/>
      <c r="T32" s="282"/>
      <c r="U32" s="281"/>
      <c r="V32" s="282"/>
      <c r="W32" s="282"/>
      <c r="X32" s="72"/>
      <c r="Y32" s="73"/>
      <c r="Z32" s="74"/>
    </row>
    <row r="33" spans="1:26" ht="25.5" hidden="1" x14ac:dyDescent="0.25">
      <c r="A33" s="390"/>
      <c r="B33" s="391"/>
      <c r="C33" s="280"/>
      <c r="D33" s="281"/>
      <c r="E33" s="274"/>
      <c r="F33" s="274"/>
      <c r="G33" s="281"/>
      <c r="H33" s="281"/>
      <c r="I33" s="281"/>
      <c r="J33" s="282"/>
      <c r="K33" s="281"/>
      <c r="L33" s="282">
        <f t="shared" si="24"/>
        <v>0</v>
      </c>
      <c r="M33" s="283"/>
      <c r="N33" s="282">
        <f t="shared" si="25"/>
        <v>0</v>
      </c>
      <c r="O33" s="281"/>
      <c r="P33" s="282">
        <f t="shared" si="26"/>
        <v>0</v>
      </c>
      <c r="Q33" s="281" t="s">
        <v>175</v>
      </c>
      <c r="R33" s="282">
        <f t="shared" si="27"/>
        <v>15</v>
      </c>
      <c r="S33" s="283" t="s">
        <v>180</v>
      </c>
      <c r="T33" s="282">
        <f t="shared" si="28"/>
        <v>15</v>
      </c>
      <c r="U33" s="281" t="s">
        <v>185</v>
      </c>
      <c r="V33" s="282">
        <f t="shared" si="29"/>
        <v>10</v>
      </c>
      <c r="W33" s="282">
        <f t="shared" si="30"/>
        <v>40</v>
      </c>
      <c r="X33" s="72" t="str">
        <f t="shared" si="8"/>
        <v>DÉBIL</v>
      </c>
      <c r="Y33" s="73"/>
      <c r="Z33" s="74"/>
    </row>
    <row r="34" spans="1:26" ht="18" hidden="1" customHeight="1" x14ac:dyDescent="0.25">
      <c r="A34" s="390"/>
      <c r="B34" s="67"/>
      <c r="C34" s="67"/>
      <c r="D34" s="97"/>
      <c r="E34" s="97"/>
      <c r="F34" s="97"/>
      <c r="G34" s="98"/>
      <c r="H34" s="98"/>
      <c r="I34" s="98"/>
      <c r="J34" s="81"/>
      <c r="K34" s="99"/>
      <c r="L34" s="100"/>
      <c r="M34" s="101"/>
      <c r="N34" s="100"/>
      <c r="O34" s="97"/>
      <c r="P34" s="81"/>
      <c r="Q34" s="99"/>
      <c r="R34" s="100"/>
      <c r="S34" s="102"/>
      <c r="T34" s="100" t="s">
        <v>77</v>
      </c>
      <c r="U34" s="85">
        <f>IF(G35&gt;0,1,0)</f>
        <v>1</v>
      </c>
      <c r="V34" s="100">
        <f>ROUNDDOWN(W34,0)</f>
        <v>100</v>
      </c>
      <c r="W34" s="100">
        <f>AVERAGEIF(G28:G33,"SI",W28:W33)</f>
        <v>100</v>
      </c>
      <c r="X34" s="72" t="str">
        <f t="shared" si="8"/>
        <v>FUERTE</v>
      </c>
      <c r="Y34" s="73"/>
      <c r="Z34" s="74"/>
    </row>
    <row r="35" spans="1:26" ht="24" hidden="1" customHeight="1" x14ac:dyDescent="0.25">
      <c r="A35" s="390"/>
      <c r="B35" s="87"/>
      <c r="C35" s="87"/>
      <c r="D35" s="88">
        <f>COUNTA(D28:D33)</f>
        <v>1</v>
      </c>
      <c r="E35" s="103"/>
      <c r="F35" s="103"/>
      <c r="G35" s="89">
        <f>COUNTIF(G27:G32,"SI")</f>
        <v>1</v>
      </c>
      <c r="H35" s="89">
        <f>COUNTIF(H28:H34,"SI")</f>
        <v>0</v>
      </c>
      <c r="I35" s="104"/>
      <c r="J35" s="104"/>
      <c r="K35" s="105"/>
      <c r="L35" s="104"/>
      <c r="M35" s="106"/>
      <c r="N35" s="104"/>
      <c r="O35" s="103"/>
      <c r="P35" s="104"/>
      <c r="Q35" s="105"/>
      <c r="R35" s="104"/>
      <c r="S35" s="107"/>
      <c r="T35" s="89" t="s">
        <v>76</v>
      </c>
      <c r="U35" s="89">
        <f>IF(H35&gt;0,1,0)</f>
        <v>0</v>
      </c>
      <c r="V35" s="89" t="e">
        <f>ROUNDDOWN(W35,0)</f>
        <v>#DIV/0!</v>
      </c>
      <c r="W35" s="89" t="e">
        <f>AVERAGEIF(H28:H33,"SI",W28:W33)</f>
        <v>#DIV/0!</v>
      </c>
      <c r="X35" s="94" t="e">
        <f t="shared" si="8"/>
        <v>#DIV/0!</v>
      </c>
      <c r="Y35" s="95"/>
      <c r="Z35" s="96"/>
    </row>
    <row r="36" spans="1:26" ht="45.75" hidden="1" thickBot="1" x14ac:dyDescent="0.3">
      <c r="A36" s="390" t="s">
        <v>110</v>
      </c>
      <c r="B36" s="389">
        <f>'2.Identificacion_Riesgos'!E30</f>
        <v>0</v>
      </c>
      <c r="C36" s="58">
        <f>'2.Identificacion_Riesgos'!F30</f>
        <v>0</v>
      </c>
      <c r="D36" s="59" t="s">
        <v>207</v>
      </c>
      <c r="E36" s="108"/>
      <c r="F36" s="108"/>
      <c r="G36" s="59" t="s">
        <v>211</v>
      </c>
      <c r="H36" s="59" t="s">
        <v>210</v>
      </c>
      <c r="I36" s="59" t="s">
        <v>125</v>
      </c>
      <c r="J36" s="61">
        <f>IF(I36="Asignado",15,0)</f>
        <v>15</v>
      </c>
      <c r="K36" s="59"/>
      <c r="L36" s="61"/>
      <c r="M36" s="62" t="s">
        <v>151</v>
      </c>
      <c r="N36" s="61">
        <f t="shared" ref="N36:N41" si="31">IF(M36="Oportuna",15,0)</f>
        <v>15</v>
      </c>
      <c r="O36" s="59" t="s">
        <v>155</v>
      </c>
      <c r="P36" s="61">
        <f t="shared" ref="P36:P41" si="32">IF(O36="Preventivo",15,0)</f>
        <v>15</v>
      </c>
      <c r="Q36" s="59" t="s">
        <v>175</v>
      </c>
      <c r="R36" s="61">
        <f t="shared" ref="R36:R41" si="33">IF(Q36="Confiable",15,0)</f>
        <v>15</v>
      </c>
      <c r="S36" s="62" t="s">
        <v>180</v>
      </c>
      <c r="T36" s="61">
        <f t="shared" ref="T36:T41" si="34">IF(S36="Se investigan y resuelven oportunamente",15,0)</f>
        <v>15</v>
      </c>
      <c r="U36" s="59" t="s">
        <v>185</v>
      </c>
      <c r="V36" s="61">
        <f t="shared" ref="V36:V41" si="35">IF(U36="Completa",10,IF(U36="Incompleta ",5,IF(U36="No existente",0,0)))</f>
        <v>10</v>
      </c>
      <c r="W36" s="61">
        <f t="shared" ref="W36:W41" si="36">SUM(J36,L36,N36,P36,R36,T36,V36)</f>
        <v>85</v>
      </c>
      <c r="X36" s="63" t="str">
        <f t="shared" ref="X36:X67" si="37">IF(W36&lt;=85,"DÉBIL",IF(AND(W36&gt;85,W36&lt;=95),"MODERADO",IF(W36&gt;96,"FUERTE","X")))</f>
        <v>DÉBIL</v>
      </c>
      <c r="Y36" s="64"/>
      <c r="Z36" s="65"/>
    </row>
    <row r="37" spans="1:26" ht="45.75" hidden="1" thickBot="1" x14ac:dyDescent="0.3">
      <c r="A37" s="390"/>
      <c r="B37" s="389"/>
      <c r="C37" s="67">
        <f>'2.Identificacion_Riesgos'!F31</f>
        <v>0</v>
      </c>
      <c r="D37" s="68" t="s">
        <v>214</v>
      </c>
      <c r="E37" s="77"/>
      <c r="F37" s="77"/>
      <c r="G37" s="68" t="s">
        <v>210</v>
      </c>
      <c r="H37" s="68" t="s">
        <v>210</v>
      </c>
      <c r="I37" s="68" t="s">
        <v>125</v>
      </c>
      <c r="J37" s="70">
        <f>IF(I37="Asignado",15,0)</f>
        <v>15</v>
      </c>
      <c r="K37" s="68"/>
      <c r="L37" s="70"/>
      <c r="M37" s="71"/>
      <c r="N37" s="70">
        <f t="shared" si="31"/>
        <v>0</v>
      </c>
      <c r="O37" s="68" t="s">
        <v>158</v>
      </c>
      <c r="P37" s="70">
        <f t="shared" si="32"/>
        <v>0</v>
      </c>
      <c r="Q37" s="68" t="s">
        <v>177</v>
      </c>
      <c r="R37" s="70">
        <f t="shared" si="33"/>
        <v>0</v>
      </c>
      <c r="S37" s="71" t="s">
        <v>182</v>
      </c>
      <c r="T37" s="70">
        <f t="shared" si="34"/>
        <v>0</v>
      </c>
      <c r="U37" s="68" t="s">
        <v>185</v>
      </c>
      <c r="V37" s="70">
        <f t="shared" si="35"/>
        <v>10</v>
      </c>
      <c r="W37" s="70">
        <f t="shared" si="36"/>
        <v>25</v>
      </c>
      <c r="X37" s="72" t="str">
        <f t="shared" si="37"/>
        <v>DÉBIL</v>
      </c>
      <c r="Y37" s="73"/>
      <c r="Z37" s="74"/>
    </row>
    <row r="38" spans="1:26" ht="45" hidden="1" x14ac:dyDescent="0.25">
      <c r="A38" s="390"/>
      <c r="B38" s="389"/>
      <c r="C38" s="67">
        <f>'2.Identificacion_Riesgos'!F32</f>
        <v>0</v>
      </c>
      <c r="D38" s="68"/>
      <c r="E38" s="77"/>
      <c r="F38" s="77"/>
      <c r="G38" s="68"/>
      <c r="H38" s="68"/>
      <c r="I38" s="68"/>
      <c r="J38" s="70">
        <f>IF(I38="Asignado",15,0)</f>
        <v>0</v>
      </c>
      <c r="K38" s="68"/>
      <c r="L38" s="70"/>
      <c r="M38" s="71"/>
      <c r="N38" s="70">
        <f t="shared" si="31"/>
        <v>0</v>
      </c>
      <c r="O38" s="68" t="s">
        <v>155</v>
      </c>
      <c r="P38" s="70">
        <f t="shared" si="32"/>
        <v>15</v>
      </c>
      <c r="Q38" s="68" t="s">
        <v>175</v>
      </c>
      <c r="R38" s="70">
        <f t="shared" si="33"/>
        <v>15</v>
      </c>
      <c r="S38" s="71" t="s">
        <v>180</v>
      </c>
      <c r="T38" s="70">
        <f t="shared" si="34"/>
        <v>15</v>
      </c>
      <c r="U38" s="68" t="s">
        <v>185</v>
      </c>
      <c r="V38" s="70">
        <f t="shared" si="35"/>
        <v>10</v>
      </c>
      <c r="W38" s="70">
        <f t="shared" si="36"/>
        <v>55</v>
      </c>
      <c r="X38" s="72" t="str">
        <f t="shared" si="37"/>
        <v>DÉBIL</v>
      </c>
      <c r="Y38" s="73"/>
      <c r="Z38" s="74"/>
    </row>
    <row r="39" spans="1:26" ht="45" hidden="1" x14ac:dyDescent="0.25">
      <c r="A39" s="390"/>
      <c r="B39" s="389"/>
      <c r="C39" s="67">
        <f>'2.Identificacion_Riesgos'!F33</f>
        <v>0</v>
      </c>
      <c r="D39" s="68"/>
      <c r="E39" s="77"/>
      <c r="F39" s="77"/>
      <c r="G39" s="68"/>
      <c r="H39" s="68"/>
      <c r="I39" s="68"/>
      <c r="J39" s="70">
        <f>IF(I39="Asignado",15,0)</f>
        <v>0</v>
      </c>
      <c r="K39" s="68"/>
      <c r="L39" s="70"/>
      <c r="M39" s="71"/>
      <c r="N39" s="70">
        <f t="shared" si="31"/>
        <v>0</v>
      </c>
      <c r="O39" s="68"/>
      <c r="P39" s="70">
        <f t="shared" si="32"/>
        <v>0</v>
      </c>
      <c r="Q39" s="68" t="s">
        <v>175</v>
      </c>
      <c r="R39" s="70">
        <f t="shared" si="33"/>
        <v>15</v>
      </c>
      <c r="S39" s="71" t="s">
        <v>182</v>
      </c>
      <c r="T39" s="70">
        <f t="shared" si="34"/>
        <v>0</v>
      </c>
      <c r="U39" s="68" t="s">
        <v>185</v>
      </c>
      <c r="V39" s="70">
        <f t="shared" si="35"/>
        <v>10</v>
      </c>
      <c r="W39" s="70">
        <f t="shared" si="36"/>
        <v>25</v>
      </c>
      <c r="X39" s="72" t="str">
        <f t="shared" si="37"/>
        <v>DÉBIL</v>
      </c>
      <c r="Y39" s="73"/>
      <c r="Z39" s="74"/>
    </row>
    <row r="40" spans="1:26" ht="45.75" hidden="1" thickBot="1" x14ac:dyDescent="0.3">
      <c r="A40" s="390"/>
      <c r="B40" s="389"/>
      <c r="C40" s="67">
        <f>'2.Identificacion_Riesgos'!F34</f>
        <v>0</v>
      </c>
      <c r="D40" s="68"/>
      <c r="E40" s="77"/>
      <c r="F40" s="77"/>
      <c r="G40" s="68"/>
      <c r="H40" s="68"/>
      <c r="I40" s="68"/>
      <c r="J40" s="70">
        <f>IF(I40="Asignado",15,0)</f>
        <v>0</v>
      </c>
      <c r="K40" s="68"/>
      <c r="L40" s="70"/>
      <c r="M40" s="71"/>
      <c r="N40" s="70">
        <f t="shared" si="31"/>
        <v>0</v>
      </c>
      <c r="O40" s="68"/>
      <c r="P40" s="70">
        <f t="shared" si="32"/>
        <v>0</v>
      </c>
      <c r="Q40" s="68" t="s">
        <v>175</v>
      </c>
      <c r="R40" s="70">
        <f t="shared" si="33"/>
        <v>15</v>
      </c>
      <c r="S40" s="71" t="s">
        <v>182</v>
      </c>
      <c r="T40" s="70">
        <f t="shared" si="34"/>
        <v>0</v>
      </c>
      <c r="U40" s="68" t="s">
        <v>185</v>
      </c>
      <c r="V40" s="70">
        <f t="shared" si="35"/>
        <v>10</v>
      </c>
      <c r="W40" s="70">
        <f t="shared" si="36"/>
        <v>25</v>
      </c>
      <c r="X40" s="72" t="str">
        <f t="shared" si="37"/>
        <v>DÉBIL</v>
      </c>
      <c r="Y40" s="73"/>
      <c r="Z40" s="74"/>
    </row>
    <row r="41" spans="1:26" ht="45" hidden="1" x14ac:dyDescent="0.25">
      <c r="A41" s="390"/>
      <c r="B41" s="389"/>
      <c r="C41" s="67"/>
      <c r="D41" s="68"/>
      <c r="E41" s="77"/>
      <c r="F41" s="77"/>
      <c r="G41" s="68"/>
      <c r="H41" s="68"/>
      <c r="I41" s="68"/>
      <c r="J41" s="70"/>
      <c r="K41" s="68"/>
      <c r="L41" s="70"/>
      <c r="M41" s="71"/>
      <c r="N41" s="70">
        <f t="shared" si="31"/>
        <v>0</v>
      </c>
      <c r="O41" s="68"/>
      <c r="P41" s="70">
        <f t="shared" si="32"/>
        <v>0</v>
      </c>
      <c r="Q41" s="68" t="s">
        <v>175</v>
      </c>
      <c r="R41" s="70">
        <f t="shared" si="33"/>
        <v>15</v>
      </c>
      <c r="S41" s="71" t="s">
        <v>180</v>
      </c>
      <c r="T41" s="70">
        <f t="shared" si="34"/>
        <v>15</v>
      </c>
      <c r="U41" s="68" t="s">
        <v>185</v>
      </c>
      <c r="V41" s="70">
        <f t="shared" si="35"/>
        <v>10</v>
      </c>
      <c r="W41" s="70">
        <f t="shared" si="36"/>
        <v>40</v>
      </c>
      <c r="X41" s="72" t="str">
        <f t="shared" si="37"/>
        <v>DÉBIL</v>
      </c>
      <c r="Y41" s="73"/>
      <c r="Z41" s="74"/>
    </row>
    <row r="42" spans="1:26" ht="17.25" hidden="1" customHeight="1" x14ac:dyDescent="0.25">
      <c r="A42" s="390"/>
      <c r="B42" s="67"/>
      <c r="C42" s="67"/>
      <c r="D42" s="97"/>
      <c r="E42" s="97"/>
      <c r="F42" s="97"/>
      <c r="G42" s="99"/>
      <c r="H42" s="99"/>
      <c r="I42" s="99"/>
      <c r="J42" s="81"/>
      <c r="K42" s="99"/>
      <c r="L42" s="100"/>
      <c r="M42" s="102"/>
      <c r="N42" s="100"/>
      <c r="O42" s="97"/>
      <c r="P42" s="81"/>
      <c r="Q42" s="99"/>
      <c r="R42" s="100"/>
      <c r="S42" s="102"/>
      <c r="T42" s="100" t="s">
        <v>77</v>
      </c>
      <c r="U42" s="85">
        <f>IF(G43&gt;0,1,0)</f>
        <v>1</v>
      </c>
      <c r="V42" s="100">
        <f>ROUNDDOWN(W42,0)</f>
        <v>25</v>
      </c>
      <c r="W42" s="100">
        <f>AVERAGEIF(G36:G41,"SI",W36:W41)</f>
        <v>25</v>
      </c>
      <c r="X42" s="72" t="str">
        <f t="shared" si="37"/>
        <v>DÉBIL</v>
      </c>
      <c r="Y42" s="73"/>
      <c r="Z42" s="74"/>
    </row>
    <row r="43" spans="1:26" ht="17.25" hidden="1" customHeight="1" x14ac:dyDescent="0.25">
      <c r="A43" s="390"/>
      <c r="B43" s="87"/>
      <c r="C43" s="87"/>
      <c r="D43" s="88">
        <f>COUNTA(D36:D41)</f>
        <v>2</v>
      </c>
      <c r="E43" s="103"/>
      <c r="F43" s="103"/>
      <c r="G43" s="89">
        <f>COUNTIF(G35:G40,"SI")</f>
        <v>1</v>
      </c>
      <c r="H43" s="89">
        <f>COUNTIF(H36:H42,"SI")</f>
        <v>2</v>
      </c>
      <c r="I43" s="105"/>
      <c r="J43" s="104"/>
      <c r="K43" s="105"/>
      <c r="L43" s="104"/>
      <c r="M43" s="107"/>
      <c r="N43" s="104"/>
      <c r="O43" s="103"/>
      <c r="P43" s="104"/>
      <c r="Q43" s="105"/>
      <c r="R43" s="104"/>
      <c r="S43" s="107"/>
      <c r="T43" s="89" t="s">
        <v>76</v>
      </c>
      <c r="U43" s="89">
        <f>IF(H43&gt;0,1,0)</f>
        <v>1</v>
      </c>
      <c r="V43" s="89">
        <f>ROUNDDOWN(W43,0)</f>
        <v>55</v>
      </c>
      <c r="W43" s="89">
        <f>AVERAGEIF(H36:H41,"SI",W36:W41)</f>
        <v>55</v>
      </c>
      <c r="X43" s="94" t="str">
        <f t="shared" si="37"/>
        <v>DÉBIL</v>
      </c>
      <c r="Y43" s="95"/>
      <c r="Z43" s="96"/>
    </row>
    <row r="44" spans="1:26" ht="45.75" hidden="1" thickBot="1" x14ac:dyDescent="0.3">
      <c r="A44" s="390" t="s">
        <v>112</v>
      </c>
      <c r="B44" s="389">
        <f>'2.Identificacion_Riesgos'!E35</f>
        <v>0</v>
      </c>
      <c r="C44" s="58">
        <f>'2.Identificacion_Riesgos'!F35</f>
        <v>0</v>
      </c>
      <c r="D44" s="59"/>
      <c r="E44" s="60"/>
      <c r="F44" s="60"/>
      <c r="G44" s="59"/>
      <c r="H44" s="59"/>
      <c r="I44" s="59"/>
      <c r="J44" s="61">
        <f>IF(I44="Asignado",15,0)</f>
        <v>0</v>
      </c>
      <c r="K44" s="59"/>
      <c r="L44" s="61"/>
      <c r="M44" s="62" t="s">
        <v>151</v>
      </c>
      <c r="N44" s="61">
        <f t="shared" ref="N44:N49" si="38">IF(M44="Oportuna",15,0)</f>
        <v>15</v>
      </c>
      <c r="O44" s="59" t="s">
        <v>155</v>
      </c>
      <c r="P44" s="61">
        <f t="shared" ref="P44:P49" si="39">IF(O44="Preventivo",15,0)</f>
        <v>15</v>
      </c>
      <c r="Q44" s="59" t="s">
        <v>175</v>
      </c>
      <c r="R44" s="61">
        <f t="shared" ref="R44:R49" si="40">IF(Q44="Confiable",15,0)</f>
        <v>15</v>
      </c>
      <c r="S44" s="62" t="s">
        <v>180</v>
      </c>
      <c r="T44" s="61">
        <f t="shared" ref="T44:T49" si="41">IF(S44="Se investigan y resuelven oportunamente",15,0)</f>
        <v>15</v>
      </c>
      <c r="U44" s="59" t="s">
        <v>185</v>
      </c>
      <c r="V44" s="61">
        <f t="shared" ref="V44:V49" si="42">IF(U44="Completa",10,IF(U44="Incompleta ",5,IF(U44="No existente",0,0)))</f>
        <v>10</v>
      </c>
      <c r="W44" s="61">
        <f t="shared" ref="W44:W49" si="43">SUM(J44,L44,N44,P44,R44,T44,V44)</f>
        <v>70</v>
      </c>
      <c r="X44" s="63" t="str">
        <f t="shared" si="37"/>
        <v>DÉBIL</v>
      </c>
      <c r="Y44" s="64"/>
      <c r="Z44" s="65"/>
    </row>
    <row r="45" spans="1:26" ht="45.75" hidden="1" thickBot="1" x14ac:dyDescent="0.3">
      <c r="A45" s="390"/>
      <c r="B45" s="389"/>
      <c r="C45" s="67">
        <f>'2.Identificacion_Riesgos'!F36</f>
        <v>0</v>
      </c>
      <c r="D45" s="68"/>
      <c r="E45" s="69"/>
      <c r="F45" s="69"/>
      <c r="G45" s="68"/>
      <c r="H45" s="68"/>
      <c r="I45" s="68"/>
      <c r="J45" s="70">
        <f>IF(I45="Asignado",15,0)</f>
        <v>0</v>
      </c>
      <c r="K45" s="68"/>
      <c r="L45" s="70"/>
      <c r="M45" s="71"/>
      <c r="N45" s="70">
        <f t="shared" si="38"/>
        <v>0</v>
      </c>
      <c r="O45" s="68" t="s">
        <v>158</v>
      </c>
      <c r="P45" s="70">
        <f t="shared" si="39"/>
        <v>0</v>
      </c>
      <c r="Q45" s="68" t="s">
        <v>177</v>
      </c>
      <c r="R45" s="70">
        <f t="shared" si="40"/>
        <v>0</v>
      </c>
      <c r="S45" s="71" t="s">
        <v>182</v>
      </c>
      <c r="T45" s="70">
        <f t="shared" si="41"/>
        <v>0</v>
      </c>
      <c r="U45" s="68" t="s">
        <v>185</v>
      </c>
      <c r="V45" s="70">
        <f t="shared" si="42"/>
        <v>10</v>
      </c>
      <c r="W45" s="70">
        <f t="shared" si="43"/>
        <v>10</v>
      </c>
      <c r="X45" s="72" t="str">
        <f t="shared" si="37"/>
        <v>DÉBIL</v>
      </c>
      <c r="Y45" s="73"/>
      <c r="Z45" s="74"/>
    </row>
    <row r="46" spans="1:26" ht="45" hidden="1" x14ac:dyDescent="0.25">
      <c r="A46" s="390"/>
      <c r="B46" s="389"/>
      <c r="C46" s="67">
        <f>'2.Identificacion_Riesgos'!F37</f>
        <v>0</v>
      </c>
      <c r="D46" s="68"/>
      <c r="E46" s="69"/>
      <c r="F46" s="69"/>
      <c r="G46" s="68"/>
      <c r="H46" s="68"/>
      <c r="I46" s="68"/>
      <c r="J46" s="70">
        <f>IF(I46="Asignado",15,0)</f>
        <v>0</v>
      </c>
      <c r="K46" s="68"/>
      <c r="L46" s="70"/>
      <c r="M46" s="71"/>
      <c r="N46" s="70">
        <f t="shared" si="38"/>
        <v>0</v>
      </c>
      <c r="O46" s="68" t="s">
        <v>155</v>
      </c>
      <c r="P46" s="70">
        <f t="shared" si="39"/>
        <v>15</v>
      </c>
      <c r="Q46" s="68" t="s">
        <v>175</v>
      </c>
      <c r="R46" s="70">
        <f t="shared" si="40"/>
        <v>15</v>
      </c>
      <c r="S46" s="71" t="s">
        <v>180</v>
      </c>
      <c r="T46" s="70">
        <f t="shared" si="41"/>
        <v>15</v>
      </c>
      <c r="U46" s="68" t="s">
        <v>185</v>
      </c>
      <c r="V46" s="70">
        <f t="shared" si="42"/>
        <v>10</v>
      </c>
      <c r="W46" s="70">
        <f t="shared" si="43"/>
        <v>55</v>
      </c>
      <c r="X46" s="72" t="str">
        <f t="shared" si="37"/>
        <v>DÉBIL</v>
      </c>
      <c r="Y46" s="73"/>
      <c r="Z46" s="74"/>
    </row>
    <row r="47" spans="1:26" ht="45" hidden="1" x14ac:dyDescent="0.25">
      <c r="A47" s="390"/>
      <c r="B47" s="389"/>
      <c r="C47" s="67">
        <f>'2.Identificacion_Riesgos'!F38</f>
        <v>0</v>
      </c>
      <c r="D47" s="68"/>
      <c r="E47" s="77"/>
      <c r="F47" s="77"/>
      <c r="G47" s="68"/>
      <c r="H47" s="68"/>
      <c r="I47" s="68"/>
      <c r="J47" s="70">
        <f>IF(I47="Asignado",15,0)</f>
        <v>0</v>
      </c>
      <c r="K47" s="68"/>
      <c r="L47" s="70"/>
      <c r="M47" s="71"/>
      <c r="N47" s="70">
        <f t="shared" si="38"/>
        <v>0</v>
      </c>
      <c r="O47" s="68"/>
      <c r="P47" s="70">
        <f t="shared" si="39"/>
        <v>0</v>
      </c>
      <c r="Q47" s="68" t="s">
        <v>175</v>
      </c>
      <c r="R47" s="70">
        <f t="shared" si="40"/>
        <v>15</v>
      </c>
      <c r="S47" s="71" t="s">
        <v>182</v>
      </c>
      <c r="T47" s="70">
        <f t="shared" si="41"/>
        <v>0</v>
      </c>
      <c r="U47" s="68" t="s">
        <v>185</v>
      </c>
      <c r="V47" s="70">
        <f t="shared" si="42"/>
        <v>10</v>
      </c>
      <c r="W47" s="70">
        <f t="shared" si="43"/>
        <v>25</v>
      </c>
      <c r="X47" s="72" t="str">
        <f t="shared" si="37"/>
        <v>DÉBIL</v>
      </c>
      <c r="Y47" s="73"/>
      <c r="Z47" s="74"/>
    </row>
    <row r="48" spans="1:26" ht="45.75" hidden="1" thickBot="1" x14ac:dyDescent="0.3">
      <c r="A48" s="390"/>
      <c r="B48" s="389"/>
      <c r="C48" s="67">
        <f>'2.Identificacion_Riesgos'!F39</f>
        <v>0</v>
      </c>
      <c r="D48" s="68"/>
      <c r="E48" s="77"/>
      <c r="F48" s="77"/>
      <c r="G48" s="68"/>
      <c r="H48" s="68"/>
      <c r="I48" s="68"/>
      <c r="J48" s="70">
        <f>IF(I48="Asignado",15,0)</f>
        <v>0</v>
      </c>
      <c r="K48" s="68"/>
      <c r="L48" s="70"/>
      <c r="M48" s="71"/>
      <c r="N48" s="70">
        <f t="shared" si="38"/>
        <v>0</v>
      </c>
      <c r="O48" s="68"/>
      <c r="P48" s="70">
        <f t="shared" si="39"/>
        <v>0</v>
      </c>
      <c r="Q48" s="68" t="s">
        <v>175</v>
      </c>
      <c r="R48" s="70">
        <f t="shared" si="40"/>
        <v>15</v>
      </c>
      <c r="S48" s="71" t="s">
        <v>182</v>
      </c>
      <c r="T48" s="70">
        <f t="shared" si="41"/>
        <v>0</v>
      </c>
      <c r="U48" s="68" t="s">
        <v>185</v>
      </c>
      <c r="V48" s="70">
        <f t="shared" si="42"/>
        <v>10</v>
      </c>
      <c r="W48" s="70">
        <f t="shared" si="43"/>
        <v>25</v>
      </c>
      <c r="X48" s="72" t="str">
        <f t="shared" si="37"/>
        <v>DÉBIL</v>
      </c>
      <c r="Y48" s="73"/>
      <c r="Z48" s="74"/>
    </row>
    <row r="49" spans="1:26" ht="45" hidden="1" x14ac:dyDescent="0.25">
      <c r="A49" s="390"/>
      <c r="B49" s="389"/>
      <c r="C49" s="67"/>
      <c r="D49" s="68"/>
      <c r="E49" s="77"/>
      <c r="F49" s="77"/>
      <c r="G49" s="68"/>
      <c r="H49" s="68"/>
      <c r="I49" s="68"/>
      <c r="J49" s="70"/>
      <c r="K49" s="68"/>
      <c r="L49" s="70"/>
      <c r="M49" s="71"/>
      <c r="N49" s="70">
        <f t="shared" si="38"/>
        <v>0</v>
      </c>
      <c r="O49" s="68"/>
      <c r="P49" s="70">
        <f t="shared" si="39"/>
        <v>0</v>
      </c>
      <c r="Q49" s="68" t="s">
        <v>175</v>
      </c>
      <c r="R49" s="70">
        <f t="shared" si="40"/>
        <v>15</v>
      </c>
      <c r="S49" s="71" t="s">
        <v>180</v>
      </c>
      <c r="T49" s="70">
        <f t="shared" si="41"/>
        <v>15</v>
      </c>
      <c r="U49" s="68" t="s">
        <v>185</v>
      </c>
      <c r="V49" s="70">
        <f t="shared" si="42"/>
        <v>10</v>
      </c>
      <c r="W49" s="70">
        <f t="shared" si="43"/>
        <v>40</v>
      </c>
      <c r="X49" s="72" t="str">
        <f t="shared" si="37"/>
        <v>DÉBIL</v>
      </c>
      <c r="Y49" s="73"/>
      <c r="Z49" s="74"/>
    </row>
    <row r="50" spans="1:26" hidden="1" x14ac:dyDescent="0.25">
      <c r="A50" s="390"/>
      <c r="B50" s="67"/>
      <c r="C50" s="67"/>
      <c r="D50" s="79"/>
      <c r="E50" s="79"/>
      <c r="F50" s="79"/>
      <c r="G50" s="80"/>
      <c r="H50" s="80"/>
      <c r="I50" s="80"/>
      <c r="J50" s="81"/>
      <c r="K50" s="82"/>
      <c r="L50" s="81"/>
      <c r="M50" s="83"/>
      <c r="N50" s="81"/>
      <c r="O50" s="79"/>
      <c r="P50" s="81"/>
      <c r="Q50" s="82"/>
      <c r="R50" s="81"/>
      <c r="S50" s="84"/>
      <c r="T50" s="81" t="s">
        <v>77</v>
      </c>
      <c r="U50" s="85">
        <f>IF(G51&gt;0,1,0)</f>
        <v>0</v>
      </c>
      <c r="V50" s="81" t="e">
        <f>ROUNDDOWN(W50,0)</f>
        <v>#DIV/0!</v>
      </c>
      <c r="W50" s="81" t="e">
        <f>AVERAGEIF(G44:G49,"SI",W44:W49)</f>
        <v>#DIV/0!</v>
      </c>
      <c r="X50" s="72" t="e">
        <f t="shared" si="37"/>
        <v>#DIV/0!</v>
      </c>
      <c r="Y50" s="73"/>
      <c r="Z50" s="74"/>
    </row>
    <row r="51" spans="1:26" hidden="1" x14ac:dyDescent="0.25">
      <c r="A51" s="390"/>
      <c r="B51" s="87"/>
      <c r="C51" s="87"/>
      <c r="D51" s="88">
        <f>COUNTA(D44:D49)</f>
        <v>0</v>
      </c>
      <c r="E51" s="88"/>
      <c r="F51" s="88"/>
      <c r="G51" s="89">
        <f>COUNTIF(G44:G49,"SI")</f>
        <v>0</v>
      </c>
      <c r="H51" s="89">
        <f>COUNTIF(H44:H49,"SI")</f>
        <v>0</v>
      </c>
      <c r="I51" s="89"/>
      <c r="J51" s="89"/>
      <c r="K51" s="90"/>
      <c r="L51" s="89"/>
      <c r="M51" s="91"/>
      <c r="N51" s="89"/>
      <c r="O51" s="92"/>
      <c r="P51" s="89"/>
      <c r="Q51" s="90"/>
      <c r="R51" s="89"/>
      <c r="S51" s="93"/>
      <c r="T51" s="89" t="s">
        <v>76</v>
      </c>
      <c r="U51" s="89">
        <f>IF(H51&gt;0,1,0)</f>
        <v>0</v>
      </c>
      <c r="V51" s="89" t="e">
        <f>ROUNDDOWN(W51,0)</f>
        <v>#DIV/0!</v>
      </c>
      <c r="W51" s="89" t="e">
        <f>AVERAGEIF(H44:H49,"SI",W44:W49)</f>
        <v>#DIV/0!</v>
      </c>
      <c r="X51" s="94" t="e">
        <f t="shared" si="37"/>
        <v>#DIV/0!</v>
      </c>
      <c r="Y51" s="95"/>
      <c r="Z51" s="96"/>
    </row>
    <row r="52" spans="1:26" ht="45.75" hidden="1" thickBot="1" x14ac:dyDescent="0.3">
      <c r="A52" s="390" t="s">
        <v>114</v>
      </c>
      <c r="B52" s="389">
        <f>'2.Identificacion_Riesgos'!E40</f>
        <v>0</v>
      </c>
      <c r="C52" s="58">
        <f>'2.Identificacion_Riesgos'!F40</f>
        <v>0</v>
      </c>
      <c r="D52" s="59"/>
      <c r="E52" s="60"/>
      <c r="F52" s="60"/>
      <c r="G52" s="59"/>
      <c r="H52" s="59"/>
      <c r="I52" s="59"/>
      <c r="J52" s="61">
        <f>IF(I52="Asignado",15,0)</f>
        <v>0</v>
      </c>
      <c r="K52" s="59"/>
      <c r="L52" s="61"/>
      <c r="M52" s="62" t="s">
        <v>151</v>
      </c>
      <c r="N52" s="61">
        <f t="shared" ref="N52:N57" si="44">IF(M52="Oportuna",15,0)</f>
        <v>15</v>
      </c>
      <c r="O52" s="59" t="s">
        <v>155</v>
      </c>
      <c r="P52" s="61">
        <f t="shared" ref="P52:P57" si="45">IF(O52="Preventivo",15,0)</f>
        <v>15</v>
      </c>
      <c r="Q52" s="59" t="s">
        <v>175</v>
      </c>
      <c r="R52" s="61">
        <f t="shared" ref="R52:R57" si="46">IF(Q52="Confiable",15,0)</f>
        <v>15</v>
      </c>
      <c r="S52" s="62" t="s">
        <v>180</v>
      </c>
      <c r="T52" s="61">
        <f t="shared" ref="T52:T57" si="47">IF(S52="Se investigan y resuelven oportunamente",15,0)</f>
        <v>15</v>
      </c>
      <c r="U52" s="59" t="s">
        <v>185</v>
      </c>
      <c r="V52" s="61">
        <f t="shared" ref="V52:V57" si="48">IF(U52="Completa",10,IF(U52="Incompleta ",5,IF(U52="No existente",0,0)))</f>
        <v>10</v>
      </c>
      <c r="W52" s="61">
        <f t="shared" ref="W52:W57" si="49">SUM(J52,L52,N52,P52,R52,T52,V52)</f>
        <v>70</v>
      </c>
      <c r="X52" s="63" t="str">
        <f t="shared" si="37"/>
        <v>DÉBIL</v>
      </c>
      <c r="Y52" s="64"/>
      <c r="Z52" s="65"/>
    </row>
    <row r="53" spans="1:26" ht="45.75" hidden="1" thickBot="1" x14ac:dyDescent="0.3">
      <c r="A53" s="390"/>
      <c r="B53" s="389"/>
      <c r="C53" s="67">
        <f>'2.Identificacion_Riesgos'!F41</f>
        <v>0</v>
      </c>
      <c r="D53" s="68"/>
      <c r="E53" s="69"/>
      <c r="F53" s="69"/>
      <c r="G53" s="68"/>
      <c r="H53" s="68"/>
      <c r="I53" s="68"/>
      <c r="J53" s="70">
        <f>IF(I53="Asignado",15,0)</f>
        <v>0</v>
      </c>
      <c r="K53" s="68"/>
      <c r="L53" s="70"/>
      <c r="M53" s="71"/>
      <c r="N53" s="70">
        <f t="shared" si="44"/>
        <v>0</v>
      </c>
      <c r="O53" s="68" t="s">
        <v>158</v>
      </c>
      <c r="P53" s="70">
        <f t="shared" si="45"/>
        <v>0</v>
      </c>
      <c r="Q53" s="68" t="s">
        <v>177</v>
      </c>
      <c r="R53" s="70">
        <f t="shared" si="46"/>
        <v>0</v>
      </c>
      <c r="S53" s="71" t="s">
        <v>182</v>
      </c>
      <c r="T53" s="70">
        <f t="shared" si="47"/>
        <v>0</v>
      </c>
      <c r="U53" s="68" t="s">
        <v>185</v>
      </c>
      <c r="V53" s="70">
        <f t="shared" si="48"/>
        <v>10</v>
      </c>
      <c r="W53" s="70">
        <f t="shared" si="49"/>
        <v>10</v>
      </c>
      <c r="X53" s="72" t="str">
        <f t="shared" si="37"/>
        <v>DÉBIL</v>
      </c>
      <c r="Y53" s="73"/>
      <c r="Z53" s="74"/>
    </row>
    <row r="54" spans="1:26" ht="45" hidden="1" x14ac:dyDescent="0.25">
      <c r="A54" s="390"/>
      <c r="B54" s="389"/>
      <c r="C54" s="67">
        <f>'2.Identificacion_Riesgos'!F42</f>
        <v>0</v>
      </c>
      <c r="D54" s="68"/>
      <c r="E54" s="69"/>
      <c r="F54" s="69"/>
      <c r="G54" s="68"/>
      <c r="H54" s="68"/>
      <c r="I54" s="68"/>
      <c r="J54" s="70">
        <f>IF(I54="Asignado",15,0)</f>
        <v>0</v>
      </c>
      <c r="K54" s="68"/>
      <c r="L54" s="70"/>
      <c r="M54" s="71"/>
      <c r="N54" s="70">
        <f t="shared" si="44"/>
        <v>0</v>
      </c>
      <c r="O54" s="68" t="s">
        <v>155</v>
      </c>
      <c r="P54" s="70">
        <f t="shared" si="45"/>
        <v>15</v>
      </c>
      <c r="Q54" s="68" t="s">
        <v>175</v>
      </c>
      <c r="R54" s="70">
        <f t="shared" si="46"/>
        <v>15</v>
      </c>
      <c r="S54" s="71" t="s">
        <v>180</v>
      </c>
      <c r="T54" s="70">
        <f t="shared" si="47"/>
        <v>15</v>
      </c>
      <c r="U54" s="68" t="s">
        <v>185</v>
      </c>
      <c r="V54" s="70">
        <f t="shared" si="48"/>
        <v>10</v>
      </c>
      <c r="W54" s="70">
        <f t="shared" si="49"/>
        <v>55</v>
      </c>
      <c r="X54" s="72" t="str">
        <f t="shared" si="37"/>
        <v>DÉBIL</v>
      </c>
      <c r="Y54" s="73"/>
      <c r="Z54" s="74"/>
    </row>
    <row r="55" spans="1:26" ht="45" hidden="1" x14ac:dyDescent="0.25">
      <c r="A55" s="390"/>
      <c r="B55" s="389"/>
      <c r="C55" s="67">
        <f>'2.Identificacion_Riesgos'!F43</f>
        <v>0</v>
      </c>
      <c r="D55" s="68"/>
      <c r="E55" s="77"/>
      <c r="F55" s="77"/>
      <c r="G55" s="68"/>
      <c r="H55" s="68"/>
      <c r="I55" s="68"/>
      <c r="J55" s="70">
        <f>IF(I55="Asignado",15,0)</f>
        <v>0</v>
      </c>
      <c r="K55" s="68"/>
      <c r="L55" s="70"/>
      <c r="M55" s="71"/>
      <c r="N55" s="70">
        <f t="shared" si="44"/>
        <v>0</v>
      </c>
      <c r="O55" s="68"/>
      <c r="P55" s="70">
        <f t="shared" si="45"/>
        <v>0</v>
      </c>
      <c r="Q55" s="68" t="s">
        <v>175</v>
      </c>
      <c r="R55" s="70">
        <f t="shared" si="46"/>
        <v>15</v>
      </c>
      <c r="S55" s="71" t="s">
        <v>182</v>
      </c>
      <c r="T55" s="70">
        <f t="shared" si="47"/>
        <v>0</v>
      </c>
      <c r="U55" s="68" t="s">
        <v>185</v>
      </c>
      <c r="V55" s="70">
        <f t="shared" si="48"/>
        <v>10</v>
      </c>
      <c r="W55" s="70">
        <f t="shared" si="49"/>
        <v>25</v>
      </c>
      <c r="X55" s="72" t="str">
        <f t="shared" si="37"/>
        <v>DÉBIL</v>
      </c>
      <c r="Y55" s="73"/>
      <c r="Z55" s="74"/>
    </row>
    <row r="56" spans="1:26" ht="45.75" hidden="1" thickBot="1" x14ac:dyDescent="0.3">
      <c r="A56" s="390"/>
      <c r="B56" s="389"/>
      <c r="C56" s="67">
        <f>'2.Identificacion_Riesgos'!F44</f>
        <v>0</v>
      </c>
      <c r="D56" s="68"/>
      <c r="E56" s="77"/>
      <c r="F56" s="77"/>
      <c r="G56" s="68"/>
      <c r="H56" s="68"/>
      <c r="I56" s="68"/>
      <c r="J56" s="70">
        <f>IF(I56="Asignado",15,0)</f>
        <v>0</v>
      </c>
      <c r="K56" s="68"/>
      <c r="L56" s="70"/>
      <c r="M56" s="71"/>
      <c r="N56" s="70">
        <f t="shared" si="44"/>
        <v>0</v>
      </c>
      <c r="O56" s="68"/>
      <c r="P56" s="70">
        <f t="shared" si="45"/>
        <v>0</v>
      </c>
      <c r="Q56" s="68" t="s">
        <v>175</v>
      </c>
      <c r="R56" s="70">
        <f t="shared" si="46"/>
        <v>15</v>
      </c>
      <c r="S56" s="71" t="s">
        <v>182</v>
      </c>
      <c r="T56" s="70">
        <f t="shared" si="47"/>
        <v>0</v>
      </c>
      <c r="U56" s="68" t="s">
        <v>185</v>
      </c>
      <c r="V56" s="70">
        <f t="shared" si="48"/>
        <v>10</v>
      </c>
      <c r="W56" s="70">
        <f t="shared" si="49"/>
        <v>25</v>
      </c>
      <c r="X56" s="72" t="str">
        <f t="shared" si="37"/>
        <v>DÉBIL</v>
      </c>
      <c r="Y56" s="73"/>
      <c r="Z56" s="74"/>
    </row>
    <row r="57" spans="1:26" ht="45" hidden="1" x14ac:dyDescent="0.25">
      <c r="A57" s="390"/>
      <c r="B57" s="389"/>
      <c r="C57" s="67"/>
      <c r="D57" s="68"/>
      <c r="E57" s="77"/>
      <c r="F57" s="77"/>
      <c r="G57" s="68"/>
      <c r="H57" s="68"/>
      <c r="I57" s="68"/>
      <c r="J57" s="70"/>
      <c r="K57" s="68"/>
      <c r="L57" s="70"/>
      <c r="M57" s="71"/>
      <c r="N57" s="70">
        <f t="shared" si="44"/>
        <v>0</v>
      </c>
      <c r="O57" s="68"/>
      <c r="P57" s="70">
        <f t="shared" si="45"/>
        <v>0</v>
      </c>
      <c r="Q57" s="68" t="s">
        <v>175</v>
      </c>
      <c r="R57" s="70">
        <f t="shared" si="46"/>
        <v>15</v>
      </c>
      <c r="S57" s="71" t="s">
        <v>180</v>
      </c>
      <c r="T57" s="70">
        <f t="shared" si="47"/>
        <v>15</v>
      </c>
      <c r="U57" s="68" t="s">
        <v>185</v>
      </c>
      <c r="V57" s="70">
        <f t="shared" si="48"/>
        <v>10</v>
      </c>
      <c r="W57" s="70">
        <f t="shared" si="49"/>
        <v>40</v>
      </c>
      <c r="X57" s="72" t="str">
        <f t="shared" si="37"/>
        <v>DÉBIL</v>
      </c>
      <c r="Y57" s="73"/>
      <c r="Z57" s="74"/>
    </row>
    <row r="58" spans="1:26" hidden="1" x14ac:dyDescent="0.25">
      <c r="A58" s="390"/>
      <c r="B58" s="67"/>
      <c r="C58" s="67"/>
      <c r="D58" s="79"/>
      <c r="E58" s="79"/>
      <c r="F58" s="79"/>
      <c r="G58" s="80"/>
      <c r="H58" s="80"/>
      <c r="I58" s="80"/>
      <c r="J58" s="81"/>
      <c r="K58" s="82"/>
      <c r="L58" s="81"/>
      <c r="M58" s="81"/>
      <c r="N58" s="81"/>
      <c r="O58" s="79"/>
      <c r="P58" s="81"/>
      <c r="Q58" s="82"/>
      <c r="R58" s="81"/>
      <c r="S58" s="84"/>
      <c r="T58" s="81" t="s">
        <v>77</v>
      </c>
      <c r="U58" s="85">
        <f>IF(G59&gt;0,1,0)</f>
        <v>0</v>
      </c>
      <c r="V58" s="81" t="e">
        <f>ROUNDDOWN(W58,0)</f>
        <v>#DIV/0!</v>
      </c>
      <c r="W58" s="81" t="e">
        <f>AVERAGEIF(G52:G57,"SI",W52:W57)</f>
        <v>#DIV/0!</v>
      </c>
      <c r="X58" s="72" t="e">
        <f t="shared" si="37"/>
        <v>#DIV/0!</v>
      </c>
      <c r="Y58" s="73"/>
      <c r="Z58" s="74"/>
    </row>
    <row r="59" spans="1:26" hidden="1" x14ac:dyDescent="0.25">
      <c r="A59" s="390"/>
      <c r="B59" s="87"/>
      <c r="C59" s="87"/>
      <c r="D59" s="88">
        <f>COUNTA(D52:D57)</f>
        <v>0</v>
      </c>
      <c r="E59" s="88"/>
      <c r="F59" s="88"/>
      <c r="G59" s="89">
        <f>COUNTIF(G52:G57,"SI")</f>
        <v>0</v>
      </c>
      <c r="H59" s="89">
        <f>COUNTIF(H52:H57,"SI")</f>
        <v>0</v>
      </c>
      <c r="I59" s="89"/>
      <c r="J59" s="89"/>
      <c r="K59" s="90"/>
      <c r="L59" s="89"/>
      <c r="M59" s="89"/>
      <c r="N59" s="89"/>
      <c r="O59" s="92"/>
      <c r="P59" s="89"/>
      <c r="Q59" s="90"/>
      <c r="R59" s="89"/>
      <c r="S59" s="93"/>
      <c r="T59" s="89" t="s">
        <v>76</v>
      </c>
      <c r="U59" s="89">
        <f>IF(H59&gt;0,1,0)</f>
        <v>0</v>
      </c>
      <c r="V59" s="89" t="e">
        <f>ROUNDDOWN(W59,0)</f>
        <v>#DIV/0!</v>
      </c>
      <c r="W59" s="89" t="e">
        <f>AVERAGEIF(H52:H57,"SI",W52:W57)</f>
        <v>#DIV/0!</v>
      </c>
      <c r="X59" s="94" t="e">
        <f t="shared" si="37"/>
        <v>#DIV/0!</v>
      </c>
      <c r="Y59" s="95"/>
      <c r="Z59" s="96"/>
    </row>
    <row r="60" spans="1:26" ht="45.75" hidden="1" thickBot="1" x14ac:dyDescent="0.3">
      <c r="A60" s="390" t="s">
        <v>115</v>
      </c>
      <c r="B60" s="389">
        <f>'2.Identificacion_Riesgos'!E45</f>
        <v>0</v>
      </c>
      <c r="C60" s="58">
        <f>'2.Identificacion_Riesgos'!F45</f>
        <v>0</v>
      </c>
      <c r="D60" s="59"/>
      <c r="E60" s="60"/>
      <c r="F60" s="60"/>
      <c r="G60" s="59"/>
      <c r="H60" s="59"/>
      <c r="I60" s="59"/>
      <c r="J60" s="61">
        <f>IF(I60="Asignado",15,0)</f>
        <v>0</v>
      </c>
      <c r="K60" s="59"/>
      <c r="L60" s="61"/>
      <c r="M60" s="62" t="s">
        <v>151</v>
      </c>
      <c r="N60" s="61">
        <f t="shared" ref="N60:N65" si="50">IF(M60="Oportuna",15,0)</f>
        <v>15</v>
      </c>
      <c r="O60" s="59" t="s">
        <v>155</v>
      </c>
      <c r="P60" s="61">
        <f t="shared" ref="P60:P65" si="51">IF(O60="Preventivo",15,0)</f>
        <v>15</v>
      </c>
      <c r="Q60" s="59" t="s">
        <v>175</v>
      </c>
      <c r="R60" s="61">
        <f t="shared" ref="R60:R65" si="52">IF(Q60="Confiable",15,0)</f>
        <v>15</v>
      </c>
      <c r="S60" s="62" t="s">
        <v>180</v>
      </c>
      <c r="T60" s="61">
        <f t="shared" ref="T60:T65" si="53">IF(S60="Se investigan y resuelven oportunamente",15,0)</f>
        <v>15</v>
      </c>
      <c r="U60" s="59" t="s">
        <v>185</v>
      </c>
      <c r="V60" s="61">
        <f t="shared" ref="V60:V65" si="54">IF(U60="Completa",10,IF(U60="Incompleta ",5,IF(U60="No existente",0,0)))</f>
        <v>10</v>
      </c>
      <c r="W60" s="61">
        <f t="shared" ref="W60:W65" si="55">SUM(J60,L60,N60,P60,R60,T60,V60)</f>
        <v>70</v>
      </c>
      <c r="X60" s="63" t="str">
        <f t="shared" si="37"/>
        <v>DÉBIL</v>
      </c>
      <c r="Y60" s="64"/>
      <c r="Z60" s="65"/>
    </row>
    <row r="61" spans="1:26" ht="45.75" hidden="1" thickBot="1" x14ac:dyDescent="0.3">
      <c r="A61" s="390"/>
      <c r="B61" s="389"/>
      <c r="C61" s="67">
        <f>'2.Identificacion_Riesgos'!F46</f>
        <v>0</v>
      </c>
      <c r="D61" s="68"/>
      <c r="E61" s="69"/>
      <c r="F61" s="69"/>
      <c r="G61" s="68"/>
      <c r="H61" s="68"/>
      <c r="I61" s="68"/>
      <c r="J61" s="70">
        <f>IF(I61="Asignado",15,0)</f>
        <v>0</v>
      </c>
      <c r="K61" s="68"/>
      <c r="L61" s="70"/>
      <c r="M61" s="71"/>
      <c r="N61" s="70">
        <f t="shared" si="50"/>
        <v>0</v>
      </c>
      <c r="O61" s="68" t="s">
        <v>158</v>
      </c>
      <c r="P61" s="70">
        <f t="shared" si="51"/>
        <v>0</v>
      </c>
      <c r="Q61" s="68" t="s">
        <v>177</v>
      </c>
      <c r="R61" s="70">
        <f t="shared" si="52"/>
        <v>0</v>
      </c>
      <c r="S61" s="71" t="s">
        <v>182</v>
      </c>
      <c r="T61" s="70">
        <f t="shared" si="53"/>
        <v>0</v>
      </c>
      <c r="U61" s="68" t="s">
        <v>185</v>
      </c>
      <c r="V61" s="70">
        <f t="shared" si="54"/>
        <v>10</v>
      </c>
      <c r="W61" s="70">
        <f t="shared" si="55"/>
        <v>10</v>
      </c>
      <c r="X61" s="72" t="str">
        <f t="shared" si="37"/>
        <v>DÉBIL</v>
      </c>
      <c r="Y61" s="73"/>
      <c r="Z61" s="74"/>
    </row>
    <row r="62" spans="1:26" ht="45" hidden="1" x14ac:dyDescent="0.25">
      <c r="A62" s="390"/>
      <c r="B62" s="389"/>
      <c r="C62" s="67">
        <f>'2.Identificacion_Riesgos'!F47</f>
        <v>0</v>
      </c>
      <c r="D62" s="68"/>
      <c r="E62" s="69"/>
      <c r="F62" s="69"/>
      <c r="G62" s="68"/>
      <c r="H62" s="68"/>
      <c r="I62" s="68"/>
      <c r="J62" s="70">
        <f>IF(I62="Asignado",15,0)</f>
        <v>0</v>
      </c>
      <c r="K62" s="68"/>
      <c r="L62" s="70"/>
      <c r="M62" s="71"/>
      <c r="N62" s="70">
        <f t="shared" si="50"/>
        <v>0</v>
      </c>
      <c r="O62" s="68" t="s">
        <v>155</v>
      </c>
      <c r="P62" s="70">
        <f t="shared" si="51"/>
        <v>15</v>
      </c>
      <c r="Q62" s="68" t="s">
        <v>175</v>
      </c>
      <c r="R62" s="70">
        <f t="shared" si="52"/>
        <v>15</v>
      </c>
      <c r="S62" s="71" t="s">
        <v>180</v>
      </c>
      <c r="T62" s="70">
        <f t="shared" si="53"/>
        <v>15</v>
      </c>
      <c r="U62" s="68" t="s">
        <v>185</v>
      </c>
      <c r="V62" s="70">
        <f t="shared" si="54"/>
        <v>10</v>
      </c>
      <c r="W62" s="70">
        <f t="shared" si="55"/>
        <v>55</v>
      </c>
      <c r="X62" s="72" t="str">
        <f t="shared" si="37"/>
        <v>DÉBIL</v>
      </c>
      <c r="Y62" s="73"/>
      <c r="Z62" s="74"/>
    </row>
    <row r="63" spans="1:26" ht="45" hidden="1" x14ac:dyDescent="0.25">
      <c r="A63" s="390"/>
      <c r="B63" s="389"/>
      <c r="C63" s="67">
        <f>'2.Identificacion_Riesgos'!F48</f>
        <v>0</v>
      </c>
      <c r="D63" s="68"/>
      <c r="E63" s="77"/>
      <c r="F63" s="77"/>
      <c r="G63" s="68"/>
      <c r="H63" s="68"/>
      <c r="I63" s="68"/>
      <c r="J63" s="70">
        <f>IF(I63="Asignado",15,0)</f>
        <v>0</v>
      </c>
      <c r="K63" s="68"/>
      <c r="L63" s="70"/>
      <c r="M63" s="71"/>
      <c r="N63" s="70">
        <f t="shared" si="50"/>
        <v>0</v>
      </c>
      <c r="O63" s="68"/>
      <c r="P63" s="70">
        <f t="shared" si="51"/>
        <v>0</v>
      </c>
      <c r="Q63" s="68" t="s">
        <v>175</v>
      </c>
      <c r="R63" s="70">
        <f t="shared" si="52"/>
        <v>15</v>
      </c>
      <c r="S63" s="71" t="s">
        <v>182</v>
      </c>
      <c r="T63" s="70">
        <f t="shared" si="53"/>
        <v>0</v>
      </c>
      <c r="U63" s="68" t="s">
        <v>185</v>
      </c>
      <c r="V63" s="70">
        <f t="shared" si="54"/>
        <v>10</v>
      </c>
      <c r="W63" s="70">
        <f t="shared" si="55"/>
        <v>25</v>
      </c>
      <c r="X63" s="72" t="str">
        <f t="shared" si="37"/>
        <v>DÉBIL</v>
      </c>
      <c r="Y63" s="73"/>
      <c r="Z63" s="74"/>
    </row>
    <row r="64" spans="1:26" ht="45.75" hidden="1" thickBot="1" x14ac:dyDescent="0.3">
      <c r="A64" s="390"/>
      <c r="B64" s="389"/>
      <c r="C64" s="67">
        <f>'2.Identificacion_Riesgos'!F49</f>
        <v>0</v>
      </c>
      <c r="D64" s="68"/>
      <c r="E64" s="77"/>
      <c r="F64" s="77"/>
      <c r="G64" s="68"/>
      <c r="H64" s="68"/>
      <c r="I64" s="68"/>
      <c r="J64" s="70">
        <f>IF(I64="Asignado",15,0)</f>
        <v>0</v>
      </c>
      <c r="K64" s="68"/>
      <c r="L64" s="70"/>
      <c r="M64" s="71"/>
      <c r="N64" s="70">
        <f t="shared" si="50"/>
        <v>0</v>
      </c>
      <c r="O64" s="68"/>
      <c r="P64" s="70">
        <f t="shared" si="51"/>
        <v>0</v>
      </c>
      <c r="Q64" s="68" t="s">
        <v>175</v>
      </c>
      <c r="R64" s="70">
        <f t="shared" si="52"/>
        <v>15</v>
      </c>
      <c r="S64" s="71" t="s">
        <v>182</v>
      </c>
      <c r="T64" s="70">
        <f t="shared" si="53"/>
        <v>0</v>
      </c>
      <c r="U64" s="68" t="s">
        <v>185</v>
      </c>
      <c r="V64" s="70">
        <f t="shared" si="54"/>
        <v>10</v>
      </c>
      <c r="W64" s="70">
        <f t="shared" si="55"/>
        <v>25</v>
      </c>
      <c r="X64" s="72" t="str">
        <f t="shared" si="37"/>
        <v>DÉBIL</v>
      </c>
      <c r="Y64" s="73"/>
      <c r="Z64" s="74"/>
    </row>
    <row r="65" spans="1:26" ht="45" hidden="1" x14ac:dyDescent="0.25">
      <c r="A65" s="390"/>
      <c r="B65" s="389"/>
      <c r="C65" s="67"/>
      <c r="D65" s="68"/>
      <c r="E65" s="77"/>
      <c r="F65" s="77"/>
      <c r="G65" s="68"/>
      <c r="H65" s="68"/>
      <c r="I65" s="68"/>
      <c r="J65" s="70"/>
      <c r="K65" s="68"/>
      <c r="L65" s="70"/>
      <c r="M65" s="71"/>
      <c r="N65" s="70">
        <f t="shared" si="50"/>
        <v>0</v>
      </c>
      <c r="O65" s="68"/>
      <c r="P65" s="70">
        <f t="shared" si="51"/>
        <v>0</v>
      </c>
      <c r="Q65" s="68" t="s">
        <v>175</v>
      </c>
      <c r="R65" s="70">
        <f t="shared" si="52"/>
        <v>15</v>
      </c>
      <c r="S65" s="71" t="s">
        <v>180</v>
      </c>
      <c r="T65" s="70">
        <f t="shared" si="53"/>
        <v>15</v>
      </c>
      <c r="U65" s="68" t="s">
        <v>185</v>
      </c>
      <c r="V65" s="70">
        <f t="shared" si="54"/>
        <v>10</v>
      </c>
      <c r="W65" s="70">
        <f t="shared" si="55"/>
        <v>40</v>
      </c>
      <c r="X65" s="72" t="str">
        <f t="shared" si="37"/>
        <v>DÉBIL</v>
      </c>
      <c r="Y65" s="73"/>
      <c r="Z65" s="74"/>
    </row>
    <row r="66" spans="1:26" hidden="1" x14ac:dyDescent="0.25">
      <c r="A66" s="390"/>
      <c r="B66" s="67"/>
      <c r="C66" s="67"/>
      <c r="D66" s="79"/>
      <c r="E66" s="79"/>
      <c r="F66" s="79"/>
      <c r="G66" s="80"/>
      <c r="H66" s="80"/>
      <c r="I66" s="80"/>
      <c r="J66" s="81"/>
      <c r="K66" s="82"/>
      <c r="L66" s="81"/>
      <c r="M66" s="81"/>
      <c r="N66" s="81"/>
      <c r="O66" s="79"/>
      <c r="P66" s="81"/>
      <c r="Q66" s="82"/>
      <c r="R66" s="81"/>
      <c r="S66" s="84"/>
      <c r="T66" s="81" t="s">
        <v>77</v>
      </c>
      <c r="U66" s="85">
        <f>IF(G67&gt;0,1,0)</f>
        <v>0</v>
      </c>
      <c r="V66" s="81" t="e">
        <f>ROUNDDOWN(W66,0)</f>
        <v>#DIV/0!</v>
      </c>
      <c r="W66" s="81" t="e">
        <f>AVERAGEIF(G60:G65,"SI",W60:W65)</f>
        <v>#DIV/0!</v>
      </c>
      <c r="X66" s="72" t="e">
        <f t="shared" si="37"/>
        <v>#DIV/0!</v>
      </c>
      <c r="Y66" s="73"/>
      <c r="Z66" s="74"/>
    </row>
    <row r="67" spans="1:26" hidden="1" x14ac:dyDescent="0.25">
      <c r="A67" s="390"/>
      <c r="B67" s="87"/>
      <c r="C67" s="87"/>
      <c r="D67" s="88">
        <f>COUNTA(D60:D65)</f>
        <v>0</v>
      </c>
      <c r="E67" s="88"/>
      <c r="F67" s="88"/>
      <c r="G67" s="89">
        <f>COUNTIF(G60:G65,"SI")</f>
        <v>0</v>
      </c>
      <c r="H67" s="89">
        <f>COUNTIF(H60:H65,"SI")</f>
        <v>0</v>
      </c>
      <c r="I67" s="89"/>
      <c r="J67" s="89"/>
      <c r="K67" s="90"/>
      <c r="L67" s="89"/>
      <c r="M67" s="89"/>
      <c r="N67" s="89"/>
      <c r="O67" s="92"/>
      <c r="P67" s="89"/>
      <c r="Q67" s="90"/>
      <c r="R67" s="89"/>
      <c r="S67" s="93"/>
      <c r="T67" s="89" t="s">
        <v>76</v>
      </c>
      <c r="U67" s="89">
        <f>IF(H67&gt;0,1,0)</f>
        <v>0</v>
      </c>
      <c r="V67" s="89" t="e">
        <f>ROUNDDOWN(W67,0)</f>
        <v>#DIV/0!</v>
      </c>
      <c r="W67" s="89" t="e">
        <f>AVERAGEIF(H60:H65,"SI",W60:W65)</f>
        <v>#DIV/0!</v>
      </c>
      <c r="X67" s="94" t="e">
        <f t="shared" si="37"/>
        <v>#DIV/0!</v>
      </c>
      <c r="Y67" s="95"/>
      <c r="Z67" s="96"/>
    </row>
    <row r="68" spans="1:26" ht="45.75" hidden="1" thickBot="1" x14ac:dyDescent="0.3">
      <c r="A68" s="390" t="s">
        <v>116</v>
      </c>
      <c r="B68" s="389">
        <f>'2.Identificacion_Riesgos'!E50</f>
        <v>0</v>
      </c>
      <c r="C68" s="58">
        <f>'2.Identificacion_Riesgos'!F50</f>
        <v>0</v>
      </c>
      <c r="D68" s="59"/>
      <c r="E68" s="60"/>
      <c r="F68" s="60"/>
      <c r="G68" s="59"/>
      <c r="H68" s="59"/>
      <c r="I68" s="59"/>
      <c r="J68" s="61">
        <f>IF(I68="Asignado",15,0)</f>
        <v>0</v>
      </c>
      <c r="K68" s="59"/>
      <c r="L68" s="61"/>
      <c r="M68" s="62" t="s">
        <v>151</v>
      </c>
      <c r="N68" s="61">
        <f t="shared" ref="N68:N73" si="56">IF(M68="Oportuna",15,0)</f>
        <v>15</v>
      </c>
      <c r="O68" s="59" t="s">
        <v>155</v>
      </c>
      <c r="P68" s="61">
        <f t="shared" ref="P68:P73" si="57">IF(O68="Preventivo",15,0)</f>
        <v>15</v>
      </c>
      <c r="Q68" s="59" t="s">
        <v>175</v>
      </c>
      <c r="R68" s="61">
        <f t="shared" ref="R68:R73" si="58">IF(Q68="Confiable",15,0)</f>
        <v>15</v>
      </c>
      <c r="S68" s="62" t="s">
        <v>180</v>
      </c>
      <c r="T68" s="61">
        <f t="shared" ref="T68:T73" si="59">IF(S68="Se investigan y resuelven oportunamente",15,0)</f>
        <v>15</v>
      </c>
      <c r="U68" s="59" t="s">
        <v>185</v>
      </c>
      <c r="V68" s="61">
        <f t="shared" ref="V68:V73" si="60">IF(U68="Completa",10,IF(U68="Incompleta ",5,IF(U68="No existente",0,0)))</f>
        <v>10</v>
      </c>
      <c r="W68" s="61">
        <f t="shared" ref="W68:W73" si="61">SUM(J68,L68,N68,P68,R68,T68,V68)</f>
        <v>70</v>
      </c>
      <c r="X68" s="63" t="str">
        <f t="shared" ref="X68:X80" si="62">IF(W68&lt;=85,"DÉBIL",IF(AND(W68&gt;85,W68&lt;=95),"MODERADO",IF(W68&gt;96,"FUERTE","X")))</f>
        <v>DÉBIL</v>
      </c>
      <c r="Y68" s="64"/>
      <c r="Z68" s="65"/>
    </row>
    <row r="69" spans="1:26" ht="45.75" hidden="1" thickBot="1" x14ac:dyDescent="0.3">
      <c r="A69" s="390"/>
      <c r="B69" s="389"/>
      <c r="C69" s="67">
        <f>'2.Identificacion_Riesgos'!F51</f>
        <v>0</v>
      </c>
      <c r="D69" s="68"/>
      <c r="E69" s="69"/>
      <c r="F69" s="69"/>
      <c r="G69" s="68"/>
      <c r="H69" s="68"/>
      <c r="I69" s="68"/>
      <c r="J69" s="70">
        <f>IF(I69="Asignado",15,0)</f>
        <v>0</v>
      </c>
      <c r="K69" s="68"/>
      <c r="L69" s="70"/>
      <c r="M69" s="71"/>
      <c r="N69" s="70">
        <f t="shared" si="56"/>
        <v>0</v>
      </c>
      <c r="O69" s="68" t="s">
        <v>158</v>
      </c>
      <c r="P69" s="70">
        <f t="shared" si="57"/>
        <v>0</v>
      </c>
      <c r="Q69" s="68" t="s">
        <v>177</v>
      </c>
      <c r="R69" s="70">
        <f t="shared" si="58"/>
        <v>0</v>
      </c>
      <c r="S69" s="71" t="s">
        <v>182</v>
      </c>
      <c r="T69" s="70">
        <f t="shared" si="59"/>
        <v>0</v>
      </c>
      <c r="U69" s="68" t="s">
        <v>185</v>
      </c>
      <c r="V69" s="70">
        <f t="shared" si="60"/>
        <v>10</v>
      </c>
      <c r="W69" s="70">
        <f t="shared" si="61"/>
        <v>10</v>
      </c>
      <c r="X69" s="72" t="str">
        <f t="shared" si="62"/>
        <v>DÉBIL</v>
      </c>
      <c r="Y69" s="73"/>
      <c r="Z69" s="74"/>
    </row>
    <row r="70" spans="1:26" ht="45" hidden="1" x14ac:dyDescent="0.25">
      <c r="A70" s="390"/>
      <c r="B70" s="389"/>
      <c r="C70" s="67">
        <f>'2.Identificacion_Riesgos'!F52</f>
        <v>0</v>
      </c>
      <c r="D70" s="68"/>
      <c r="E70" s="69"/>
      <c r="F70" s="69"/>
      <c r="G70" s="68"/>
      <c r="H70" s="68"/>
      <c r="I70" s="68"/>
      <c r="J70" s="70">
        <f>IF(I70="Asignado",15,0)</f>
        <v>0</v>
      </c>
      <c r="K70" s="68"/>
      <c r="L70" s="70"/>
      <c r="M70" s="71"/>
      <c r="N70" s="70">
        <f t="shared" si="56"/>
        <v>0</v>
      </c>
      <c r="O70" s="68" t="s">
        <v>155</v>
      </c>
      <c r="P70" s="70">
        <f t="shared" si="57"/>
        <v>15</v>
      </c>
      <c r="Q70" s="68" t="s">
        <v>175</v>
      </c>
      <c r="R70" s="70">
        <f t="shared" si="58"/>
        <v>15</v>
      </c>
      <c r="S70" s="71" t="s">
        <v>180</v>
      </c>
      <c r="T70" s="70">
        <f t="shared" si="59"/>
        <v>15</v>
      </c>
      <c r="U70" s="68" t="s">
        <v>185</v>
      </c>
      <c r="V70" s="70">
        <f t="shared" si="60"/>
        <v>10</v>
      </c>
      <c r="W70" s="70">
        <f t="shared" si="61"/>
        <v>55</v>
      </c>
      <c r="X70" s="72" t="str">
        <f t="shared" si="62"/>
        <v>DÉBIL</v>
      </c>
      <c r="Y70" s="73"/>
      <c r="Z70" s="74"/>
    </row>
    <row r="71" spans="1:26" ht="45" hidden="1" x14ac:dyDescent="0.25">
      <c r="A71" s="390"/>
      <c r="B71" s="389"/>
      <c r="C71" s="67">
        <f>'2.Identificacion_Riesgos'!F53</f>
        <v>0</v>
      </c>
      <c r="D71" s="68"/>
      <c r="E71" s="77"/>
      <c r="F71" s="77"/>
      <c r="G71" s="68"/>
      <c r="H71" s="68"/>
      <c r="I71" s="68"/>
      <c r="J71" s="70">
        <f>IF(I71="Asignado",15,0)</f>
        <v>0</v>
      </c>
      <c r="K71" s="68"/>
      <c r="L71" s="70"/>
      <c r="M71" s="71"/>
      <c r="N71" s="70">
        <f t="shared" si="56"/>
        <v>0</v>
      </c>
      <c r="O71" s="68"/>
      <c r="P71" s="70">
        <f t="shared" si="57"/>
        <v>0</v>
      </c>
      <c r="Q71" s="68" t="s">
        <v>175</v>
      </c>
      <c r="R71" s="70">
        <f t="shared" si="58"/>
        <v>15</v>
      </c>
      <c r="S71" s="71" t="s">
        <v>182</v>
      </c>
      <c r="T71" s="70">
        <f t="shared" si="59"/>
        <v>0</v>
      </c>
      <c r="U71" s="68" t="s">
        <v>185</v>
      </c>
      <c r="V71" s="70">
        <f t="shared" si="60"/>
        <v>10</v>
      </c>
      <c r="W71" s="70">
        <f t="shared" si="61"/>
        <v>25</v>
      </c>
      <c r="X71" s="72" t="str">
        <f t="shared" si="62"/>
        <v>DÉBIL</v>
      </c>
      <c r="Y71" s="73"/>
      <c r="Z71" s="74"/>
    </row>
    <row r="72" spans="1:26" ht="45.75" hidden="1" thickBot="1" x14ac:dyDescent="0.3">
      <c r="A72" s="390"/>
      <c r="B72" s="389"/>
      <c r="C72" s="67">
        <f>'2.Identificacion_Riesgos'!F54</f>
        <v>0</v>
      </c>
      <c r="D72" s="68"/>
      <c r="E72" s="77"/>
      <c r="F72" s="77"/>
      <c r="G72" s="68"/>
      <c r="H72" s="68"/>
      <c r="I72" s="68"/>
      <c r="J72" s="70">
        <f>IF(I72="Asignado",15,0)</f>
        <v>0</v>
      </c>
      <c r="K72" s="68"/>
      <c r="L72" s="70"/>
      <c r="M72" s="71"/>
      <c r="N72" s="70">
        <f t="shared" si="56"/>
        <v>0</v>
      </c>
      <c r="O72" s="68"/>
      <c r="P72" s="70">
        <f t="shared" si="57"/>
        <v>0</v>
      </c>
      <c r="Q72" s="68" t="s">
        <v>175</v>
      </c>
      <c r="R72" s="70">
        <f t="shared" si="58"/>
        <v>15</v>
      </c>
      <c r="S72" s="71" t="s">
        <v>182</v>
      </c>
      <c r="T72" s="70">
        <f t="shared" si="59"/>
        <v>0</v>
      </c>
      <c r="U72" s="68" t="s">
        <v>185</v>
      </c>
      <c r="V72" s="70">
        <f t="shared" si="60"/>
        <v>10</v>
      </c>
      <c r="W72" s="70">
        <f t="shared" si="61"/>
        <v>25</v>
      </c>
      <c r="X72" s="72" t="str">
        <f t="shared" si="62"/>
        <v>DÉBIL</v>
      </c>
      <c r="Y72" s="73"/>
      <c r="Z72" s="74"/>
    </row>
    <row r="73" spans="1:26" ht="45" hidden="1" x14ac:dyDescent="0.25">
      <c r="A73" s="390"/>
      <c r="B73" s="389"/>
      <c r="C73" s="67"/>
      <c r="D73" s="68"/>
      <c r="E73" s="77"/>
      <c r="F73" s="77"/>
      <c r="G73" s="68"/>
      <c r="H73" s="68"/>
      <c r="I73" s="68"/>
      <c r="J73" s="70"/>
      <c r="K73" s="68"/>
      <c r="L73" s="70"/>
      <c r="M73" s="71"/>
      <c r="N73" s="70">
        <f t="shared" si="56"/>
        <v>0</v>
      </c>
      <c r="O73" s="68"/>
      <c r="P73" s="70">
        <f t="shared" si="57"/>
        <v>0</v>
      </c>
      <c r="Q73" s="68" t="s">
        <v>175</v>
      </c>
      <c r="R73" s="70">
        <f t="shared" si="58"/>
        <v>15</v>
      </c>
      <c r="S73" s="71" t="s">
        <v>180</v>
      </c>
      <c r="T73" s="70">
        <f t="shared" si="59"/>
        <v>15</v>
      </c>
      <c r="U73" s="68" t="s">
        <v>185</v>
      </c>
      <c r="V73" s="70">
        <f t="shared" si="60"/>
        <v>10</v>
      </c>
      <c r="W73" s="70">
        <f t="shared" si="61"/>
        <v>40</v>
      </c>
      <c r="X73" s="72" t="str">
        <f t="shared" si="62"/>
        <v>DÉBIL</v>
      </c>
      <c r="Y73" s="73"/>
      <c r="Z73" s="74"/>
    </row>
    <row r="74" spans="1:26" hidden="1" x14ac:dyDescent="0.25">
      <c r="A74" s="390"/>
      <c r="B74" s="67"/>
      <c r="C74" s="67"/>
      <c r="D74" s="79"/>
      <c r="E74" s="79"/>
      <c r="F74" s="79"/>
      <c r="G74" s="80"/>
      <c r="H74" s="80"/>
      <c r="I74" s="80"/>
      <c r="J74" s="81"/>
      <c r="K74" s="82"/>
      <c r="L74" s="81"/>
      <c r="M74" s="81"/>
      <c r="N74" s="81"/>
      <c r="O74" s="79"/>
      <c r="P74" s="81"/>
      <c r="Q74" s="82"/>
      <c r="R74" s="81"/>
      <c r="S74" s="84"/>
      <c r="T74" s="81" t="s">
        <v>77</v>
      </c>
      <c r="U74" s="85">
        <f>IF(G75&gt;0,1,0)</f>
        <v>0</v>
      </c>
      <c r="V74" s="81" t="e">
        <f>ROUNDDOWN(W74,0)</f>
        <v>#DIV/0!</v>
      </c>
      <c r="W74" s="81" t="e">
        <f>AVERAGEIF(G68:G73,"SI",W68:W73)</f>
        <v>#DIV/0!</v>
      </c>
      <c r="X74" s="72" t="e">
        <f t="shared" si="62"/>
        <v>#DIV/0!</v>
      </c>
      <c r="Y74" s="73"/>
      <c r="Z74" s="74"/>
    </row>
    <row r="75" spans="1:26" hidden="1" x14ac:dyDescent="0.25">
      <c r="A75" s="390"/>
      <c r="B75" s="87"/>
      <c r="C75" s="87"/>
      <c r="D75" s="88">
        <f>COUNTA(D68:D73)</f>
        <v>0</v>
      </c>
      <c r="E75" s="88"/>
      <c r="F75" s="88"/>
      <c r="G75" s="89">
        <f>COUNTIF(G68:G73,"SI")</f>
        <v>0</v>
      </c>
      <c r="H75" s="89">
        <f>COUNTIF(H68:H73,"SI")</f>
        <v>0</v>
      </c>
      <c r="I75" s="89"/>
      <c r="J75" s="89"/>
      <c r="K75" s="90"/>
      <c r="L75" s="89"/>
      <c r="M75" s="89"/>
      <c r="N75" s="89"/>
      <c r="O75" s="92"/>
      <c r="P75" s="89"/>
      <c r="Q75" s="90"/>
      <c r="R75" s="89"/>
      <c r="S75" s="93"/>
      <c r="T75" s="89" t="s">
        <v>76</v>
      </c>
      <c r="U75" s="89">
        <f>IF(H75&gt;0,1,0)</f>
        <v>0</v>
      </c>
      <c r="V75" s="89" t="e">
        <f>ROUNDDOWN(W75,0)</f>
        <v>#DIV/0!</v>
      </c>
      <c r="W75" s="89" t="e">
        <f>AVERAGEIF(H68:H73,"SI",W68:W73)</f>
        <v>#DIV/0!</v>
      </c>
      <c r="X75" s="94" t="e">
        <f t="shared" si="62"/>
        <v>#DIV/0!</v>
      </c>
      <c r="Y75" s="95"/>
      <c r="Z75" s="96"/>
    </row>
    <row r="76" spans="1:26" ht="45.75" hidden="1" thickBot="1" x14ac:dyDescent="0.3">
      <c r="A76" s="388" t="s">
        <v>117</v>
      </c>
      <c r="B76" s="389">
        <f>'2.Identificacion_Riesgos'!E55</f>
        <v>0</v>
      </c>
      <c r="C76" s="58">
        <f>'2.Identificacion_Riesgos'!F55</f>
        <v>0</v>
      </c>
      <c r="D76" s="59"/>
      <c r="E76" s="60"/>
      <c r="F76" s="60"/>
      <c r="G76" s="59"/>
      <c r="H76" s="59"/>
      <c r="I76" s="59"/>
      <c r="J76" s="61">
        <f>IF(I76="Asignado",15,0)</f>
        <v>0</v>
      </c>
      <c r="K76" s="59"/>
      <c r="L76" s="61"/>
      <c r="M76" s="62" t="s">
        <v>151</v>
      </c>
      <c r="N76" s="61">
        <f t="shared" ref="N76:N81" si="63">IF(M76="Oportuna",15,0)</f>
        <v>15</v>
      </c>
      <c r="O76" s="59" t="s">
        <v>155</v>
      </c>
      <c r="P76" s="61">
        <f t="shared" ref="P76:P81" si="64">IF(O76="Preventivo",15,0)</f>
        <v>15</v>
      </c>
      <c r="Q76" s="59" t="s">
        <v>175</v>
      </c>
      <c r="R76" s="61">
        <f t="shared" ref="R76:R81" si="65">IF(Q76="Confiable",15,0)</f>
        <v>15</v>
      </c>
      <c r="S76" s="62" t="s">
        <v>180</v>
      </c>
      <c r="T76" s="61">
        <f t="shared" ref="T76:T81" si="66">IF(S76="Se investigan y resuelven oportunamente",15,0)</f>
        <v>15</v>
      </c>
      <c r="U76" s="59" t="s">
        <v>185</v>
      </c>
      <c r="V76" s="61">
        <f t="shared" ref="V76:V81" si="67">IF(U76="Completa",10,IF(U76="Incompleta ",5,IF(U76="No existente",0,0)))</f>
        <v>10</v>
      </c>
      <c r="W76" s="61">
        <f t="shared" ref="W76:W81" si="68">SUM(J76,L76,N76,P76,R76,T76,V76)</f>
        <v>70</v>
      </c>
      <c r="X76" s="63" t="str">
        <f t="shared" si="62"/>
        <v>DÉBIL</v>
      </c>
      <c r="Y76" s="64"/>
      <c r="Z76" s="65"/>
    </row>
    <row r="77" spans="1:26" ht="45.75" hidden="1" thickBot="1" x14ac:dyDescent="0.3">
      <c r="A77" s="388"/>
      <c r="B77" s="389"/>
      <c r="C77" s="67">
        <f>'2.Identificacion_Riesgos'!F56</f>
        <v>0</v>
      </c>
      <c r="D77" s="68"/>
      <c r="E77" s="69"/>
      <c r="F77" s="69"/>
      <c r="G77" s="68"/>
      <c r="H77" s="68"/>
      <c r="I77" s="68"/>
      <c r="J77" s="70">
        <f>IF(I77="Asignado",15,0)</f>
        <v>0</v>
      </c>
      <c r="K77" s="68"/>
      <c r="L77" s="70"/>
      <c r="M77" s="71"/>
      <c r="N77" s="70">
        <f t="shared" si="63"/>
        <v>0</v>
      </c>
      <c r="O77" s="68" t="s">
        <v>158</v>
      </c>
      <c r="P77" s="70">
        <f t="shared" si="64"/>
        <v>0</v>
      </c>
      <c r="Q77" s="68" t="s">
        <v>177</v>
      </c>
      <c r="R77" s="70">
        <f t="shared" si="65"/>
        <v>0</v>
      </c>
      <c r="S77" s="71" t="s">
        <v>182</v>
      </c>
      <c r="T77" s="70">
        <f t="shared" si="66"/>
        <v>0</v>
      </c>
      <c r="U77" s="68" t="s">
        <v>185</v>
      </c>
      <c r="V77" s="70">
        <f t="shared" si="67"/>
        <v>10</v>
      </c>
      <c r="W77" s="70">
        <f t="shared" si="68"/>
        <v>10</v>
      </c>
      <c r="X77" s="72" t="str">
        <f t="shared" si="62"/>
        <v>DÉBIL</v>
      </c>
      <c r="Y77" s="73"/>
      <c r="Z77" s="74"/>
    </row>
    <row r="78" spans="1:26" ht="45" hidden="1" x14ac:dyDescent="0.25">
      <c r="A78" s="388"/>
      <c r="B78" s="389"/>
      <c r="C78" s="67">
        <f>'2.Identificacion_Riesgos'!F57</f>
        <v>0</v>
      </c>
      <c r="D78" s="68"/>
      <c r="E78" s="69"/>
      <c r="F78" s="69"/>
      <c r="G78" s="68"/>
      <c r="H78" s="68"/>
      <c r="I78" s="68"/>
      <c r="J78" s="70">
        <f>IF(I78="Asignado",15,0)</f>
        <v>0</v>
      </c>
      <c r="K78" s="68"/>
      <c r="L78" s="70"/>
      <c r="M78" s="71"/>
      <c r="N78" s="70">
        <f t="shared" si="63"/>
        <v>0</v>
      </c>
      <c r="O78" s="68" t="s">
        <v>155</v>
      </c>
      <c r="P78" s="70">
        <f t="shared" si="64"/>
        <v>15</v>
      </c>
      <c r="Q78" s="68" t="s">
        <v>175</v>
      </c>
      <c r="R78" s="70">
        <f t="shared" si="65"/>
        <v>15</v>
      </c>
      <c r="S78" s="71" t="s">
        <v>180</v>
      </c>
      <c r="T78" s="70">
        <f t="shared" si="66"/>
        <v>15</v>
      </c>
      <c r="U78" s="68" t="s">
        <v>185</v>
      </c>
      <c r="V78" s="70">
        <f t="shared" si="67"/>
        <v>10</v>
      </c>
      <c r="W78" s="70">
        <f t="shared" si="68"/>
        <v>55</v>
      </c>
      <c r="X78" s="72" t="str">
        <f t="shared" si="62"/>
        <v>DÉBIL</v>
      </c>
      <c r="Y78" s="73"/>
      <c r="Z78" s="74"/>
    </row>
    <row r="79" spans="1:26" ht="45" hidden="1" x14ac:dyDescent="0.25">
      <c r="A79" s="388"/>
      <c r="B79" s="389"/>
      <c r="C79" s="67">
        <f>'2.Identificacion_Riesgos'!F58</f>
        <v>0</v>
      </c>
      <c r="D79" s="68"/>
      <c r="E79" s="77"/>
      <c r="F79" s="77"/>
      <c r="G79" s="68"/>
      <c r="H79" s="68"/>
      <c r="I79" s="68"/>
      <c r="J79" s="70">
        <f>IF(I79="Asignado",15,0)</f>
        <v>0</v>
      </c>
      <c r="K79" s="68"/>
      <c r="L79" s="70"/>
      <c r="M79" s="71"/>
      <c r="N79" s="70">
        <f t="shared" si="63"/>
        <v>0</v>
      </c>
      <c r="O79" s="68"/>
      <c r="P79" s="70">
        <f t="shared" si="64"/>
        <v>0</v>
      </c>
      <c r="Q79" s="68" t="s">
        <v>175</v>
      </c>
      <c r="R79" s="70">
        <f t="shared" si="65"/>
        <v>15</v>
      </c>
      <c r="S79" s="71" t="s">
        <v>182</v>
      </c>
      <c r="T79" s="70">
        <f t="shared" si="66"/>
        <v>0</v>
      </c>
      <c r="U79" s="68" t="s">
        <v>185</v>
      </c>
      <c r="V79" s="70">
        <f t="shared" si="67"/>
        <v>10</v>
      </c>
      <c r="W79" s="70">
        <f t="shared" si="68"/>
        <v>25</v>
      </c>
      <c r="X79" s="72" t="str">
        <f t="shared" si="62"/>
        <v>DÉBIL</v>
      </c>
      <c r="Y79" s="73"/>
      <c r="Z79" s="74"/>
    </row>
    <row r="80" spans="1:26" ht="45.75" hidden="1" thickBot="1" x14ac:dyDescent="0.3">
      <c r="A80" s="388"/>
      <c r="B80" s="389"/>
      <c r="C80" s="67">
        <f>'2.Identificacion_Riesgos'!F59</f>
        <v>0</v>
      </c>
      <c r="D80" s="68"/>
      <c r="E80" s="77"/>
      <c r="F80" s="77"/>
      <c r="G80" s="68"/>
      <c r="H80" s="68"/>
      <c r="I80" s="68"/>
      <c r="J80" s="70">
        <f>IF(I80="Asignado",15,0)</f>
        <v>0</v>
      </c>
      <c r="K80" s="68"/>
      <c r="L80" s="70"/>
      <c r="M80" s="71"/>
      <c r="N80" s="70">
        <f t="shared" si="63"/>
        <v>0</v>
      </c>
      <c r="O80" s="68"/>
      <c r="P80" s="70">
        <f t="shared" si="64"/>
        <v>0</v>
      </c>
      <c r="Q80" s="68" t="s">
        <v>175</v>
      </c>
      <c r="R80" s="70">
        <f t="shared" si="65"/>
        <v>15</v>
      </c>
      <c r="S80" s="71" t="s">
        <v>182</v>
      </c>
      <c r="T80" s="70">
        <f t="shared" si="66"/>
        <v>0</v>
      </c>
      <c r="U80" s="68" t="s">
        <v>185</v>
      </c>
      <c r="V80" s="70">
        <f t="shared" si="67"/>
        <v>10</v>
      </c>
      <c r="W80" s="70">
        <f t="shared" si="68"/>
        <v>25</v>
      </c>
      <c r="X80" s="72" t="str">
        <f t="shared" si="62"/>
        <v>DÉBIL</v>
      </c>
      <c r="Y80" s="73"/>
      <c r="Z80" s="74"/>
    </row>
    <row r="81" spans="1:26" ht="45" hidden="1" x14ac:dyDescent="0.25">
      <c r="A81" s="388"/>
      <c r="B81" s="389"/>
      <c r="C81" s="78"/>
      <c r="D81" s="68"/>
      <c r="E81" s="77"/>
      <c r="F81" s="77"/>
      <c r="G81" s="68"/>
      <c r="H81" s="68"/>
      <c r="I81" s="68"/>
      <c r="J81" s="70"/>
      <c r="K81" s="68"/>
      <c r="L81" s="70">
        <f>IF(K81="Adecuado",15,0)</f>
        <v>0</v>
      </c>
      <c r="M81" s="71"/>
      <c r="N81" s="70">
        <f t="shared" si="63"/>
        <v>0</v>
      </c>
      <c r="O81" s="68"/>
      <c r="P81" s="70">
        <f t="shared" si="64"/>
        <v>0</v>
      </c>
      <c r="Q81" s="68" t="s">
        <v>175</v>
      </c>
      <c r="R81" s="70">
        <f t="shared" si="65"/>
        <v>15</v>
      </c>
      <c r="S81" s="71" t="s">
        <v>180</v>
      </c>
      <c r="T81" s="70">
        <f t="shared" si="66"/>
        <v>15</v>
      </c>
      <c r="U81" s="68" t="s">
        <v>185</v>
      </c>
      <c r="V81" s="70">
        <f t="shared" si="67"/>
        <v>10</v>
      </c>
      <c r="W81" s="70">
        <f t="shared" si="68"/>
        <v>40</v>
      </c>
      <c r="X81" s="72"/>
      <c r="Y81" s="73"/>
      <c r="Z81" s="109"/>
    </row>
    <row r="82" spans="1:26" hidden="1" x14ac:dyDescent="0.25">
      <c r="A82" s="388"/>
      <c r="B82" s="68"/>
      <c r="C82" s="68"/>
      <c r="D82" s="79"/>
      <c r="E82" s="79"/>
      <c r="F82" s="79"/>
      <c r="G82" s="80"/>
      <c r="H82" s="80"/>
      <c r="I82" s="80"/>
      <c r="J82" s="81"/>
      <c r="K82" s="82"/>
      <c r="L82" s="81"/>
      <c r="M82" s="81"/>
      <c r="N82" s="81"/>
      <c r="O82" s="79"/>
      <c r="P82" s="81"/>
      <c r="Q82" s="82"/>
      <c r="R82" s="81"/>
      <c r="S82" s="84"/>
      <c r="T82" s="81" t="s">
        <v>77</v>
      </c>
      <c r="U82" s="85">
        <f>IF(G83&gt;0,1,0)</f>
        <v>0</v>
      </c>
      <c r="V82" s="81" t="e">
        <f>ROUNDDOWN(W82,0)</f>
        <v>#DIV/0!</v>
      </c>
      <c r="W82" s="81" t="e">
        <f>AVERAGEIF(G76:G81,"SI",W76:W81)</f>
        <v>#DIV/0!</v>
      </c>
      <c r="X82" s="72"/>
      <c r="Y82" s="73"/>
      <c r="Z82" s="109"/>
    </row>
    <row r="83" spans="1:26" hidden="1" x14ac:dyDescent="0.25">
      <c r="A83" s="388"/>
      <c r="B83" s="110"/>
      <c r="C83" s="110"/>
      <c r="D83" s="111">
        <f>COUNTA(D76:D81)</f>
        <v>0</v>
      </c>
      <c r="E83" s="111"/>
      <c r="F83" s="111"/>
      <c r="G83" s="112">
        <f>COUNTIF(G76:G81,"SI")</f>
        <v>0</v>
      </c>
      <c r="H83" s="112">
        <f>COUNTIF(H76:H81,"SI")</f>
        <v>0</v>
      </c>
      <c r="I83" s="112"/>
      <c r="J83" s="112"/>
      <c r="K83" s="113"/>
      <c r="L83" s="112"/>
      <c r="M83" s="112"/>
      <c r="N83" s="112"/>
      <c r="O83" s="114"/>
      <c r="P83" s="112"/>
      <c r="Q83" s="113"/>
      <c r="R83" s="112"/>
      <c r="S83" s="115"/>
      <c r="T83" s="112" t="s">
        <v>76</v>
      </c>
      <c r="U83" s="112">
        <f>IF(H83&gt;0,1,0)</f>
        <v>0</v>
      </c>
      <c r="V83" s="112" t="e">
        <f>ROUNDDOWN(W83,0)</f>
        <v>#DIV/0!</v>
      </c>
      <c r="W83" s="112" t="e">
        <f>AVERAGEIF(H76:H81,"SI",W76:W81)</f>
        <v>#DIV/0!</v>
      </c>
      <c r="X83" s="116"/>
      <c r="Y83" s="116"/>
      <c r="Z83" s="117"/>
    </row>
  </sheetData>
  <mergeCells count="25">
    <mergeCell ref="A1:B7"/>
    <mergeCell ref="C1:W7"/>
    <mergeCell ref="X1:Z4"/>
    <mergeCell ref="Y5:Z5"/>
    <mergeCell ref="Y6:Z6"/>
    <mergeCell ref="Y7:Z7"/>
    <mergeCell ref="A9:A16"/>
    <mergeCell ref="B9:B14"/>
    <mergeCell ref="A17:A19"/>
    <mergeCell ref="A20:A27"/>
    <mergeCell ref="B20:B25"/>
    <mergeCell ref="A28:A35"/>
    <mergeCell ref="B28:B33"/>
    <mergeCell ref="A36:A43"/>
    <mergeCell ref="B36:B41"/>
    <mergeCell ref="A44:A51"/>
    <mergeCell ref="B44:B49"/>
    <mergeCell ref="A76:A83"/>
    <mergeCell ref="B76:B81"/>
    <mergeCell ref="A52:A59"/>
    <mergeCell ref="B52:B57"/>
    <mergeCell ref="A60:A67"/>
    <mergeCell ref="B60:B65"/>
    <mergeCell ref="A68:A75"/>
    <mergeCell ref="B68:B73"/>
  </mergeCells>
  <conditionalFormatting sqref="X8:X1048576">
    <cfRule type="containsText" dxfId="29" priority="2" operator="containsText" text="FUERTE">
      <formula>NOT(ISERROR(SEARCH("FUERTE",X8)))</formula>
    </cfRule>
    <cfRule type="containsText" dxfId="28" priority="3" operator="containsText" text="MODERADO">
      <formula>NOT(ISERROR(SEARCH("MODERADO",X8)))</formula>
    </cfRule>
    <cfRule type="containsText" dxfId="27" priority="4" operator="containsText" text="DÉBIL">
      <formula>NOT(ISERROR(SEARCH("DÉBIL",X8)))</formula>
    </cfRule>
  </conditionalFormatting>
  <conditionalFormatting sqref="Y8:Y1048576">
    <cfRule type="containsText" dxfId="26" priority="5" operator="containsText" text="MODERADO">
      <formula>NOT(ISERROR(SEARCH("MODERADO",Y8)))</formula>
    </cfRule>
    <cfRule type="containsText" dxfId="25" priority="6" operator="containsText" text="MODERADO">
      <formula>NOT(ISERROR(SEARCH("MODERADO",Y8)))</formula>
    </cfRule>
    <cfRule type="containsText" dxfId="24" priority="7" operator="containsText" text="MODERDO">
      <formula>NOT(ISERROR(SEARCH("MODERDO",Y8)))</formula>
    </cfRule>
    <cfRule type="containsText" dxfId="23" priority="8" operator="containsText" text="FUERTE">
      <formula>NOT(ISERROR(SEARCH("FUERTE",Y8)))</formula>
    </cfRule>
    <cfRule type="containsText" dxfId="22" priority="9" operator="containsText" text="FUERTE">
      <formula>NOT(ISERROR(SEARCH("FUERTE",Y8)))</formula>
    </cfRule>
    <cfRule type="containsText" dxfId="21" priority="10" operator="containsText" text="MODERO">
      <formula>NOT(ISERROR(SEARCH("MODERO",Y8)))</formula>
    </cfRule>
    <cfRule type="containsText" dxfId="20" priority="11" operator="containsText" text="DÉBIL">
      <formula>NOT(ISERROR(SEARCH("DÉBIL",Y8)))</formula>
    </cfRule>
  </conditionalFormatting>
  <conditionalFormatting sqref="Z8">
    <cfRule type="containsText" dxfId="19" priority="12" operator="containsText" text="MODERADO">
      <formula>NOT(ISERROR(SEARCH("MODERADO",Z8)))</formula>
    </cfRule>
    <cfRule type="containsText" dxfId="18" priority="13" operator="containsText" text="MODERADO">
      <formula>NOT(ISERROR(SEARCH("MODERADO",Z8)))</formula>
    </cfRule>
    <cfRule type="containsText" dxfId="17" priority="14" operator="containsText" text="MODERDO">
      <formula>NOT(ISERROR(SEARCH("MODERDO",Z8)))</formula>
    </cfRule>
    <cfRule type="containsText" dxfId="16" priority="15" operator="containsText" text="FUERTE">
      <formula>NOT(ISERROR(SEARCH("FUERTE",Z8)))</formula>
    </cfRule>
    <cfRule type="containsText" dxfId="15" priority="16" operator="containsText" text="FUERTE">
      <formula>NOT(ISERROR(SEARCH("FUERTE",Z8)))</formula>
    </cfRule>
    <cfRule type="containsText" dxfId="14" priority="17" operator="containsText" text="MODERO">
      <formula>NOT(ISERROR(SEARCH("MODERO",Z8)))</formula>
    </cfRule>
    <cfRule type="containsText" dxfId="13" priority="18" operator="containsText" text="DÉBIL">
      <formula>NOT(ISERROR(SEARCH("DÉBIL",Z8)))</formula>
    </cfRule>
  </conditionalFormatting>
  <conditionalFormatting sqref="Z9:Z80">
    <cfRule type="containsText" dxfId="12" priority="19" operator="containsText" text="DÉBIL">
      <formula>NOT(ISERROR(SEARCH("DÉBIL",Z9)))</formula>
    </cfRule>
    <cfRule type="containsText" dxfId="11" priority="20" operator="containsText" text="MODERADO">
      <formula>NOT(ISERROR(SEARCH("MODERADO",Z9)))</formula>
    </cfRule>
    <cfRule type="containsText" dxfId="10" priority="21" operator="containsText" text="FUERTE">
      <formula>NOT(ISERROR(SEARCH("FUERTE",Z9)))</formula>
    </cfRule>
  </conditionalFormatting>
  <pageMargins left="0.7" right="0.7" top="0.75" bottom="0.75" header="0.51180555555555496" footer="0.51180555555555496"/>
  <pageSetup paperSize="9" scale="17" firstPageNumber="0"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Hoja3!$A$39:$A$40</xm:f>
          </x14:formula1>
          <x14:formula2>
            <xm:f>0</xm:f>
          </x14:formula2>
          <xm:sqref>G9:H15 I15 G17:H17 G18:I18 G20:H24 G28:H32 G36:H40 G44:H49 G50:I50 G52:H57 G58:I58 G60:H65 G66:I66 G68:H73 G74:I74 G76:H81 G82:I82</xm:sqref>
        </x14:dataValidation>
        <x14:dataValidation type="list" allowBlank="1" showInputMessage="1" showErrorMessage="1">
          <x14:formula1>
            <xm:f>Hoja1!$G$3:$G$4</xm:f>
          </x14:formula1>
          <x14:formula2>
            <xm:f>0</xm:f>
          </x14:formula2>
          <xm:sqref>I9:I14 I17 I20:I25 I28:I33 I36:I41 I44:I49 I52:I57 I60:I65 I68:I73 I76:I81</xm:sqref>
        </x14:dataValidation>
        <x14:dataValidation type="list" allowBlank="1" showInputMessage="1" showErrorMessage="1">
          <x14:formula1>
            <xm:f>Hoja1!$G$28:$G$30</xm:f>
          </x14:formula1>
          <x14:formula2>
            <xm:f>0</xm:f>
          </x14:formula2>
          <xm:sqref>X1:X7 U8:U1083</xm:sqref>
        </x14:dataValidation>
        <x14:dataValidation type="list" allowBlank="1" showInputMessage="1" showErrorMessage="1">
          <x14:formula1>
            <xm:f>Hoja1!$G$11:$G$12</xm:f>
          </x14:formula1>
          <x14:formula2>
            <xm:f>0</xm:f>
          </x14:formula2>
          <xm:sqref>M9:M14 M17 M20:M25 M28:M33 M36:M41 M44:M49 M52:M57 M60:M65 M68:M73 M76:M81</xm:sqref>
        </x14:dataValidation>
        <x14:dataValidation type="list" allowBlank="1" showInputMessage="1" showErrorMessage="1">
          <x14:formula1>
            <xm:f>Hoja1!$B$20:$B$22</xm:f>
          </x14:formula1>
          <x14:formula2>
            <xm:f>0</xm:f>
          </x14:formula2>
          <xm:sqref>Y8:Y1083</xm:sqref>
        </x14:dataValidation>
        <x14:dataValidation type="list" allowBlank="1" showInputMessage="1" showErrorMessage="1">
          <x14:formula1>
            <xm:f>Hoja1!$B$25:$B$26</xm:f>
          </x14:formula1>
          <x14:formula2>
            <xm:f>0</xm:f>
          </x14:formula2>
          <xm:sqref>K8:K1083</xm:sqref>
        </x14:dataValidation>
        <x14:dataValidation type="list" allowBlank="1" showInputMessage="1" showErrorMessage="1">
          <x14:formula1>
            <xm:f>Hoja1!$B$13:$B$15</xm:f>
          </x14:formula1>
          <x14:formula2>
            <xm:f>0</xm:f>
          </x14:formula2>
          <xm:sqref>O9:O1083</xm:sqref>
        </x14:dataValidation>
        <x14:dataValidation type="list" allowBlank="1" showInputMessage="1" showErrorMessage="1">
          <x14:formula1>
            <xm:f>Hoja1!$C$25:$C$26</xm:f>
          </x14:formula1>
          <x14:formula2>
            <xm:f>0</xm:f>
          </x14:formula2>
          <xm:sqref>Q8:Q1083</xm:sqref>
        </x14:dataValidation>
        <x14:dataValidation type="list" allowBlank="1" showInputMessage="1" showErrorMessage="1">
          <x14:formula1>
            <xm:f>Hoja1!$G$24:$G$25</xm:f>
          </x14:formula1>
          <x14:formula2>
            <xm:f>0</xm:f>
          </x14:formula2>
          <xm:sqref>S8:S1083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0"/>
  <sheetViews>
    <sheetView view="pageBreakPreview" zoomScale="60" zoomScaleNormal="80" zoomScalePageLayoutView="65" workbookViewId="0">
      <selection activeCell="L76" sqref="L76"/>
    </sheetView>
  </sheetViews>
  <sheetFormatPr baseColWidth="10" defaultColWidth="6.85546875" defaultRowHeight="15" x14ac:dyDescent="0.25"/>
  <cols>
    <col min="6" max="6" width="7.140625" customWidth="1"/>
    <col min="21" max="22" width="7" customWidth="1"/>
    <col min="26" max="26" width="6.42578125" customWidth="1"/>
  </cols>
  <sheetData>
    <row r="1" spans="1:40" ht="27.75" customHeight="1" x14ac:dyDescent="0.25">
      <c r="A1" s="18"/>
      <c r="B1" s="355"/>
      <c r="C1" s="355"/>
      <c r="D1" s="355"/>
      <c r="E1" s="355"/>
      <c r="F1" s="355"/>
      <c r="G1" s="355"/>
      <c r="H1" s="411" t="s">
        <v>32</v>
      </c>
      <c r="I1" s="411"/>
      <c r="J1" s="411"/>
      <c r="K1" s="411"/>
      <c r="L1" s="411"/>
      <c r="M1" s="411"/>
      <c r="N1" s="411"/>
      <c r="O1" s="411"/>
      <c r="P1" s="411"/>
      <c r="Q1" s="411"/>
      <c r="R1" s="411"/>
      <c r="S1" s="411"/>
      <c r="T1" s="411"/>
      <c r="U1" s="411"/>
      <c r="V1" s="411"/>
      <c r="W1" s="411"/>
      <c r="X1" s="411"/>
      <c r="Y1" s="411"/>
      <c r="Z1" s="411"/>
      <c r="AA1" s="411"/>
      <c r="AB1" s="411"/>
      <c r="AC1" s="411"/>
      <c r="AD1" s="411"/>
      <c r="AE1" s="357" t="s">
        <v>222</v>
      </c>
      <c r="AF1" s="357"/>
      <c r="AG1" s="357"/>
      <c r="AH1" s="357"/>
      <c r="AI1" s="18"/>
      <c r="AJ1" s="18"/>
      <c r="AK1" s="18"/>
      <c r="AL1" s="18"/>
      <c r="AM1" s="18"/>
      <c r="AN1" s="18"/>
    </row>
    <row r="2" spans="1:40" ht="27.75" customHeight="1" x14ac:dyDescent="0.25">
      <c r="A2" s="18"/>
      <c r="B2" s="355"/>
      <c r="C2" s="355"/>
      <c r="D2" s="355"/>
      <c r="E2" s="355"/>
      <c r="F2" s="355"/>
      <c r="G2" s="355"/>
      <c r="H2" s="411"/>
      <c r="I2" s="411"/>
      <c r="J2" s="411"/>
      <c r="K2" s="411"/>
      <c r="L2" s="411"/>
      <c r="M2" s="411"/>
      <c r="N2" s="411"/>
      <c r="O2" s="411"/>
      <c r="P2" s="411"/>
      <c r="Q2" s="411"/>
      <c r="R2" s="411"/>
      <c r="S2" s="411"/>
      <c r="T2" s="411"/>
      <c r="U2" s="411"/>
      <c r="V2" s="411"/>
      <c r="W2" s="411"/>
      <c r="X2" s="411"/>
      <c r="Y2" s="411"/>
      <c r="Z2" s="411"/>
      <c r="AA2" s="411"/>
      <c r="AB2" s="411"/>
      <c r="AC2" s="411"/>
      <c r="AD2" s="411"/>
      <c r="AE2" s="357"/>
      <c r="AF2" s="357"/>
      <c r="AG2" s="357"/>
      <c r="AH2" s="357"/>
      <c r="AI2" s="18"/>
      <c r="AJ2" s="18"/>
      <c r="AK2" s="18"/>
      <c r="AL2" s="18"/>
      <c r="AM2" s="18"/>
      <c r="AN2" s="18"/>
    </row>
    <row r="3" spans="1:40" ht="27.75" customHeight="1" x14ac:dyDescent="0.25">
      <c r="A3" s="18"/>
      <c r="B3" s="355"/>
      <c r="C3" s="355"/>
      <c r="D3" s="355"/>
      <c r="E3" s="355"/>
      <c r="F3" s="355"/>
      <c r="G3" s="355"/>
      <c r="H3" s="411"/>
      <c r="I3" s="411"/>
      <c r="J3" s="411"/>
      <c r="K3" s="411"/>
      <c r="L3" s="411"/>
      <c r="M3" s="411"/>
      <c r="N3" s="411"/>
      <c r="O3" s="411"/>
      <c r="P3" s="411"/>
      <c r="Q3" s="411"/>
      <c r="R3" s="411"/>
      <c r="S3" s="411"/>
      <c r="T3" s="411"/>
      <c r="U3" s="411"/>
      <c r="V3" s="411"/>
      <c r="W3" s="411"/>
      <c r="X3" s="411"/>
      <c r="Y3" s="411"/>
      <c r="Z3" s="411"/>
      <c r="AA3" s="411"/>
      <c r="AB3" s="411"/>
      <c r="AC3" s="411"/>
      <c r="AD3" s="411"/>
      <c r="AE3" s="357"/>
      <c r="AF3" s="357"/>
      <c r="AG3" s="357"/>
      <c r="AH3" s="357"/>
      <c r="AI3" s="18"/>
      <c r="AJ3" s="18"/>
      <c r="AK3" s="18"/>
      <c r="AL3" s="18"/>
      <c r="AM3" s="18"/>
      <c r="AN3" s="18"/>
    </row>
    <row r="4" spans="1:40" ht="27.75" customHeight="1" x14ac:dyDescent="0.25">
      <c r="A4" s="18"/>
      <c r="B4" s="355"/>
      <c r="C4" s="355"/>
      <c r="D4" s="355"/>
      <c r="E4" s="355"/>
      <c r="F4" s="355"/>
      <c r="G4" s="355"/>
      <c r="H4" s="411"/>
      <c r="I4" s="411"/>
      <c r="J4" s="411"/>
      <c r="K4" s="411"/>
      <c r="L4" s="411"/>
      <c r="M4" s="411"/>
      <c r="N4" s="411"/>
      <c r="O4" s="411"/>
      <c r="P4" s="411"/>
      <c r="Q4" s="411"/>
      <c r="R4" s="411"/>
      <c r="S4" s="411"/>
      <c r="T4" s="411"/>
      <c r="U4" s="411"/>
      <c r="V4" s="411"/>
      <c r="W4" s="411"/>
      <c r="X4" s="411"/>
      <c r="Y4" s="411"/>
      <c r="Z4" s="411"/>
      <c r="AA4" s="411"/>
      <c r="AB4" s="411"/>
      <c r="AC4" s="411"/>
      <c r="AD4" s="411"/>
      <c r="AE4" s="357"/>
      <c r="AF4" s="357"/>
      <c r="AG4" s="357"/>
      <c r="AH4" s="357"/>
      <c r="AI4" s="18"/>
      <c r="AJ4" s="18"/>
      <c r="AK4" s="18"/>
      <c r="AL4" s="18"/>
      <c r="AM4" s="18"/>
      <c r="AN4" s="18"/>
    </row>
    <row r="5" spans="1:40" ht="27.75" customHeight="1" x14ac:dyDescent="0.25">
      <c r="A5" s="18"/>
      <c r="B5" s="355"/>
      <c r="C5" s="355"/>
      <c r="D5" s="355"/>
      <c r="E5" s="355"/>
      <c r="F5" s="355"/>
      <c r="G5" s="355"/>
      <c r="H5" s="411"/>
      <c r="I5" s="411"/>
      <c r="J5" s="411"/>
      <c r="K5" s="411"/>
      <c r="L5" s="411"/>
      <c r="M5" s="411"/>
      <c r="N5" s="411"/>
      <c r="O5" s="411"/>
      <c r="P5" s="411"/>
      <c r="Q5" s="411"/>
      <c r="R5" s="411"/>
      <c r="S5" s="411"/>
      <c r="T5" s="411"/>
      <c r="U5" s="411"/>
      <c r="V5" s="411"/>
      <c r="W5" s="411"/>
      <c r="X5" s="411"/>
      <c r="Y5" s="411"/>
      <c r="Z5" s="411"/>
      <c r="AA5" s="411"/>
      <c r="AB5" s="411"/>
      <c r="AC5" s="411"/>
      <c r="AD5" s="411"/>
      <c r="AE5" s="412" t="s">
        <v>223</v>
      </c>
      <c r="AF5" s="412"/>
      <c r="AG5" s="412"/>
      <c r="AH5" s="412"/>
      <c r="AI5" s="18"/>
      <c r="AJ5" s="18"/>
      <c r="AK5" s="18"/>
      <c r="AL5" s="18"/>
      <c r="AM5" s="18"/>
      <c r="AN5" s="18"/>
    </row>
    <row r="6" spans="1:40" ht="27.75" customHeight="1" x14ac:dyDescent="0.25">
      <c r="A6" s="18"/>
      <c r="B6" s="355"/>
      <c r="C6" s="355"/>
      <c r="D6" s="355"/>
      <c r="E6" s="355"/>
      <c r="F6" s="355"/>
      <c r="G6" s="355"/>
      <c r="H6" s="411"/>
      <c r="I6" s="411"/>
      <c r="J6" s="411"/>
      <c r="K6" s="411"/>
      <c r="L6" s="411"/>
      <c r="M6" s="411"/>
      <c r="N6" s="411"/>
      <c r="O6" s="411"/>
      <c r="P6" s="411"/>
      <c r="Q6" s="411"/>
      <c r="R6" s="411"/>
      <c r="S6" s="411"/>
      <c r="T6" s="411"/>
      <c r="U6" s="411"/>
      <c r="V6" s="411"/>
      <c r="W6" s="411"/>
      <c r="X6" s="411"/>
      <c r="Y6" s="411"/>
      <c r="Z6" s="411"/>
      <c r="AA6" s="411"/>
      <c r="AB6" s="411"/>
      <c r="AC6" s="411"/>
      <c r="AD6" s="411"/>
      <c r="AE6" s="412"/>
      <c r="AF6" s="412"/>
      <c r="AG6" s="412"/>
      <c r="AH6" s="412"/>
      <c r="AI6" s="18"/>
      <c r="AJ6" s="18"/>
      <c r="AK6" s="18"/>
      <c r="AL6" s="18"/>
      <c r="AM6" s="18"/>
      <c r="AN6" s="18"/>
    </row>
    <row r="7" spans="1:40" ht="27.75" customHeight="1" x14ac:dyDescent="0.25">
      <c r="A7" s="18"/>
      <c r="B7" s="355"/>
      <c r="C7" s="355"/>
      <c r="D7" s="355"/>
      <c r="E7" s="355"/>
      <c r="F7" s="355"/>
      <c r="G7" s="355"/>
      <c r="H7" s="411"/>
      <c r="I7" s="411"/>
      <c r="J7" s="411"/>
      <c r="K7" s="411"/>
      <c r="L7" s="411"/>
      <c r="M7" s="411"/>
      <c r="N7" s="411"/>
      <c r="O7" s="411"/>
      <c r="P7" s="411"/>
      <c r="Q7" s="411"/>
      <c r="R7" s="411"/>
      <c r="S7" s="411"/>
      <c r="T7" s="411"/>
      <c r="U7" s="411"/>
      <c r="V7" s="411"/>
      <c r="W7" s="411"/>
      <c r="X7" s="411"/>
      <c r="Y7" s="411"/>
      <c r="Z7" s="411"/>
      <c r="AA7" s="411"/>
      <c r="AB7" s="411"/>
      <c r="AC7" s="411"/>
      <c r="AD7" s="411"/>
      <c r="AE7" s="412"/>
      <c r="AF7" s="412"/>
      <c r="AG7" s="412"/>
      <c r="AH7" s="412"/>
      <c r="AI7" s="18"/>
      <c r="AJ7" s="18"/>
      <c r="AK7" s="18"/>
      <c r="AL7" s="18"/>
      <c r="AM7" s="18"/>
      <c r="AN7" s="18"/>
    </row>
    <row r="8" spans="1:40" ht="27.75" customHeight="1" x14ac:dyDescent="0.25">
      <c r="A8" s="18"/>
      <c r="B8" s="355"/>
      <c r="C8" s="355"/>
      <c r="D8" s="355"/>
      <c r="E8" s="355"/>
      <c r="F8" s="355"/>
      <c r="G8" s="355"/>
      <c r="H8" s="411"/>
      <c r="I8" s="411"/>
      <c r="J8" s="411"/>
      <c r="K8" s="411"/>
      <c r="L8" s="411"/>
      <c r="M8" s="411"/>
      <c r="N8" s="411"/>
      <c r="O8" s="411"/>
      <c r="P8" s="411"/>
      <c r="Q8" s="411"/>
      <c r="R8" s="411"/>
      <c r="S8" s="411"/>
      <c r="T8" s="411"/>
      <c r="U8" s="411"/>
      <c r="V8" s="411"/>
      <c r="W8" s="411"/>
      <c r="X8" s="411"/>
      <c r="Y8" s="411"/>
      <c r="Z8" s="411"/>
      <c r="AA8" s="411"/>
      <c r="AB8" s="411"/>
      <c r="AC8" s="411"/>
      <c r="AD8" s="411"/>
      <c r="AE8" s="412"/>
      <c r="AF8" s="412"/>
      <c r="AG8" s="412"/>
      <c r="AH8" s="412"/>
      <c r="AI8" s="18"/>
      <c r="AJ8" s="18"/>
      <c r="AK8" s="18"/>
      <c r="AL8" s="18"/>
      <c r="AM8" s="18"/>
      <c r="AN8" s="18"/>
    </row>
    <row r="9" spans="1:40" ht="27.75" customHeight="1" x14ac:dyDescent="0.25">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row>
    <row r="10" spans="1:40" ht="14.25" customHeight="1" x14ac:dyDescent="0.25">
      <c r="A10" s="18"/>
      <c r="B10" s="118"/>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20"/>
      <c r="AI10" s="18"/>
      <c r="AJ10" s="18"/>
      <c r="AK10" s="18"/>
      <c r="AL10" s="18"/>
      <c r="AM10" s="18"/>
      <c r="AN10" s="18"/>
    </row>
    <row r="11" spans="1:40" ht="27.75" customHeight="1" x14ac:dyDescent="0.55000000000000004">
      <c r="A11" s="18"/>
      <c r="B11" s="408" t="s">
        <v>224</v>
      </c>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18"/>
      <c r="AJ11" s="18"/>
      <c r="AK11" s="18"/>
      <c r="AL11" s="18"/>
      <c r="AM11" s="18"/>
      <c r="AN11" s="18"/>
    </row>
    <row r="12" spans="1:40" ht="45" customHeight="1" x14ac:dyDescent="0.25">
      <c r="A12" s="18"/>
      <c r="B12" s="409" t="s">
        <v>225</v>
      </c>
      <c r="C12" s="409"/>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18"/>
      <c r="AJ12" s="18"/>
      <c r="AK12" s="18"/>
      <c r="AL12" s="18"/>
      <c r="AM12" s="18"/>
      <c r="AN12" s="18"/>
    </row>
    <row r="13" spans="1:40" ht="27.75" customHeight="1" x14ac:dyDescent="0.25">
      <c r="A13" s="18"/>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6"/>
      <c r="AI13" s="18"/>
      <c r="AJ13" s="18"/>
      <c r="AK13" s="18"/>
      <c r="AL13" s="18"/>
      <c r="AM13" s="18"/>
      <c r="AN13" s="18"/>
    </row>
    <row r="14" spans="1:40" ht="27.75" customHeight="1" x14ac:dyDescent="0.25">
      <c r="A14" s="18"/>
      <c r="B14" s="4"/>
      <c r="C14" s="5"/>
      <c r="D14" s="5"/>
      <c r="E14" s="5"/>
      <c r="F14" s="410" t="s">
        <v>77</v>
      </c>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5"/>
      <c r="AF14" s="5"/>
      <c r="AG14" s="5"/>
      <c r="AH14" s="6"/>
      <c r="AI14" s="18"/>
      <c r="AJ14" s="18"/>
      <c r="AK14" s="18"/>
      <c r="AL14" s="18"/>
      <c r="AM14" s="18"/>
      <c r="AN14" s="18"/>
    </row>
    <row r="15" spans="1:40" ht="27.75" customHeight="1" x14ac:dyDescent="0.25">
      <c r="A15" s="18"/>
      <c r="B15" s="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6"/>
      <c r="AI15" s="18"/>
      <c r="AJ15" s="18"/>
      <c r="AK15" s="18"/>
      <c r="AL15" s="18"/>
      <c r="AM15" s="18"/>
      <c r="AN15" s="18"/>
    </row>
    <row r="16" spans="1:40" ht="27.75" customHeight="1" x14ac:dyDescent="0.25">
      <c r="A16" s="18"/>
      <c r="B16" s="4"/>
      <c r="C16" s="5"/>
      <c r="D16" s="5"/>
      <c r="E16" s="5"/>
      <c r="F16" s="407" t="s">
        <v>226</v>
      </c>
      <c r="G16" s="407"/>
      <c r="H16" s="407"/>
      <c r="I16" s="407"/>
      <c r="J16" s="407"/>
      <c r="K16" s="407" t="s">
        <v>227</v>
      </c>
      <c r="L16" s="407"/>
      <c r="M16" s="407"/>
      <c r="N16" s="407"/>
      <c r="O16" s="407"/>
      <c r="P16" s="407" t="s">
        <v>176</v>
      </c>
      <c r="Q16" s="407"/>
      <c r="R16" s="407"/>
      <c r="S16" s="407"/>
      <c r="T16" s="407"/>
      <c r="U16" s="407" t="s">
        <v>228</v>
      </c>
      <c r="V16" s="407"/>
      <c r="W16" s="407"/>
      <c r="X16" s="407"/>
      <c r="Y16" s="407"/>
      <c r="Z16" s="407" t="s">
        <v>229</v>
      </c>
      <c r="AA16" s="407"/>
      <c r="AB16" s="407"/>
      <c r="AC16" s="407"/>
      <c r="AD16" s="407"/>
      <c r="AE16" s="5"/>
      <c r="AF16" s="5"/>
      <c r="AG16" s="5"/>
      <c r="AH16" s="6"/>
      <c r="AI16" s="18"/>
      <c r="AJ16" s="18"/>
      <c r="AK16" s="18"/>
      <c r="AL16" s="18"/>
      <c r="AM16" s="18"/>
      <c r="AN16" s="18"/>
    </row>
    <row r="17" spans="1:40" ht="27.75" customHeight="1" x14ac:dyDescent="0.25">
      <c r="A17" s="18"/>
      <c r="B17" s="404" t="s">
        <v>76</v>
      </c>
      <c r="C17" s="121"/>
      <c r="D17" s="5"/>
      <c r="E17" s="5"/>
      <c r="F17" s="122" t="str">
        <f>IF(AND('2.Identificacion_Riesgos'!$J$10=1,'2.Identificacion_Riesgos'!$L$10=1),'2.Identificacion_Riesgos'!A10,"")</f>
        <v/>
      </c>
      <c r="G17" s="123" t="str">
        <f>IF(AND('2.Identificacion_Riesgos'!$J$15=1,'2.Identificacion_Riesgos'!$L$15=1),'2.Identificacion_Riesgos'!$A$15,"")</f>
        <v/>
      </c>
      <c r="H17" s="123" t="str">
        <f>IF(AND('2.Identificacion_Riesgos'!$J$20=1,'2.Identificacion_Riesgos'!$L$20=1),'2.Identificacion_Riesgos'!$A$20,"")</f>
        <v/>
      </c>
      <c r="I17" s="123" t="str">
        <f>IF(AND('2.Identificacion_Riesgos'!$J$25=1,'2.Identificacion_Riesgos'!$L$25=1),'2.Identificacion_Riesgos'!$A$25,"")</f>
        <v/>
      </c>
      <c r="J17" s="124" t="str">
        <f>IF(AND('2.Identificacion_Riesgos'!$J$30=1,'2.Identificacion_Riesgos'!$L$30=1),'2.Identificacion_Riesgos'!$A$30,"")</f>
        <v/>
      </c>
      <c r="K17" s="122" t="str">
        <f>IF(AND('2.Identificacion_Riesgos'!$J$10=1,'2.Identificacion_Riesgos'!$L$10=2),'2.Identificacion_Riesgos'!$A$10,"")</f>
        <v/>
      </c>
      <c r="L17" s="123" t="str">
        <f>IF(AND('2.Identificacion_Riesgos'!$J$15=1,'2.Identificacion_Riesgos'!$L$15=2),'2.Identificacion_Riesgos'!$A$15,"")</f>
        <v/>
      </c>
      <c r="M17" s="123" t="str">
        <f>IF(AND('2.Identificacion_Riesgos'!$J$20=1,'2.Identificacion_Riesgos'!$L$20=2),'2.Identificacion_Riesgos'!$A$20,"")</f>
        <v/>
      </c>
      <c r="N17" s="123" t="str">
        <f>IF(AND('2.Identificacion_Riesgos'!$J$25=1,'2.Identificacion_Riesgos'!$L$25=2),'2.Identificacion_Riesgos'!$A$25,"")</f>
        <v/>
      </c>
      <c r="O17" s="124" t="str">
        <f>IF(AND('2.Identificacion_Riesgos'!$J$30=1,'2.Identificacion_Riesgos'!$L$30=2),'2.Identificacion_Riesgos'!$A$30,"")</f>
        <v/>
      </c>
      <c r="P17" s="125" t="str">
        <f>IF(AND('2.Identificacion_Riesgos'!$J$10=1,'2.Identificacion_Riesgos'!$L$10=3),'2.Identificacion_Riesgos'!$A$10,"")</f>
        <v/>
      </c>
      <c r="Q17" s="126" t="str">
        <f>IF(AND('2.Identificacion_Riesgos'!$J$15=1,'2.Identificacion_Riesgos'!$L$15=3),'2.Identificacion_Riesgos'!$A$15,"")</f>
        <v/>
      </c>
      <c r="R17" s="126" t="str">
        <f>IF(AND('2.Identificacion_Riesgos'!$J$20=1,'2.Identificacion_Riesgos'!$L$20=3),'2.Identificacion_Riesgos'!$A$20,"")</f>
        <v/>
      </c>
      <c r="S17" s="126" t="str">
        <f>IF(AND('2.Identificacion_Riesgos'!$J$25=1,'2.Identificacion_Riesgos'!$L$25=3),'2.Identificacion_Riesgos'!$A$25,"")</f>
        <v/>
      </c>
      <c r="T17" s="127" t="str">
        <f>IF(AND('2.Identificacion_Riesgos'!$J$30=1,'2.Identificacion_Riesgos'!$L$30=3),'2.Identificacion_Riesgos'!$A$30,"")</f>
        <v/>
      </c>
      <c r="U17" s="128" t="str">
        <f>IF(AND('2.Identificacion_Riesgos'!$J$10=1,'2.Identificacion_Riesgos'!$L$10=4),'2.Identificacion_Riesgos'!$A$10,"")</f>
        <v/>
      </c>
      <c r="V17" s="129" t="str">
        <f>IF(AND('2.Identificacion_Riesgos'!$J$15=1,'2.Identificacion_Riesgos'!$L$15=4),'2.Identificacion_Riesgos'!$A$15,"")</f>
        <v/>
      </c>
      <c r="W17" s="129" t="str">
        <f>IF(AND('2.Identificacion_Riesgos'!$J$20=1,'2.Identificacion_Riesgos'!$L$20=4),'2.Identificacion_Riesgos'!$A$20,"")</f>
        <v/>
      </c>
      <c r="X17" s="129" t="str">
        <f>IF(AND('2.Identificacion_Riesgos'!$J$25=1,'2.Identificacion_Riesgos'!$L$25=4),'2.Identificacion_Riesgos'!$A$25,"")</f>
        <v/>
      </c>
      <c r="Y17" s="130" t="str">
        <f>IF(AND('2.Identificacion_Riesgos'!$J$30=1,'2.Identificacion_Riesgos'!$L$55=4),'2.Identificacion_Riesgos'!$A$30,"")</f>
        <v/>
      </c>
      <c r="Z17" s="128" t="str">
        <f>IF(AND('2.Identificacion_Riesgos'!$J$10=1,'2.Identificacion_Riesgos'!$L$10=5),'2.Identificacion_Riesgos'!$A$10,"")</f>
        <v/>
      </c>
      <c r="AA17" s="129" t="str">
        <f>IF(AND('2.Identificacion_Riesgos'!$J$15=1,'2.Identificacion_Riesgos'!$L$15=5),'2.Identificacion_Riesgos'!$A$15,"")</f>
        <v/>
      </c>
      <c r="AB17" s="129" t="str">
        <f>IF(AND('2.Identificacion_Riesgos'!$J$20=1,'2.Identificacion_Riesgos'!$L$20=5),'2.Identificacion_Riesgos'!$A$20,"")</f>
        <v/>
      </c>
      <c r="AC17" s="129" t="str">
        <f>IF(AND('2.Identificacion_Riesgos'!$J$25=1,'2.Identificacion_Riesgos'!$L$25=5),'2.Identificacion_Riesgos'!$A$25,"")</f>
        <v/>
      </c>
      <c r="AD17" s="130" t="str">
        <f>IF(AND('2.Identificacion_Riesgos'!$J$30=1,'2.Identificacion_Riesgos'!$L$30=5),'2.Identificacion_Riesgos'!$A$30,"")</f>
        <v/>
      </c>
      <c r="AE17" s="5"/>
      <c r="AF17" s="5"/>
      <c r="AG17" s="5"/>
      <c r="AH17" s="6"/>
      <c r="AI17" s="18"/>
      <c r="AJ17" s="18"/>
      <c r="AK17" s="18"/>
      <c r="AL17" s="18"/>
      <c r="AM17" s="18"/>
      <c r="AN17" s="18"/>
    </row>
    <row r="18" spans="1:40" ht="27.75" customHeight="1" x14ac:dyDescent="0.25">
      <c r="A18" s="18"/>
      <c r="B18" s="404"/>
      <c r="C18" s="407" t="s">
        <v>230</v>
      </c>
      <c r="D18" s="407"/>
      <c r="E18" s="407"/>
      <c r="F18" s="131" t="str">
        <f>IF(AND('2.Identificacion_Riesgos'!$J$35=1,'2.Identificacion_Riesgos'!$L$35=1),'2.Identificacion_Riesgos'!$A$35,"")</f>
        <v/>
      </c>
      <c r="G18" s="132" t="str">
        <f>IF(AND('2.Identificacion_Riesgos'!$J$40=1,'2.Identificacion_Riesgos'!$L$40=1),'2.Identificacion_Riesgos'!$A$40,"")</f>
        <v/>
      </c>
      <c r="H18" s="133" t="str">
        <f>IF(AND('2.Identificacion_Riesgos'!$J$45=1,'2.Identificacion_Riesgos'!$L$45=1),'2.Identificacion_Riesgos'!$A$45,"")</f>
        <v/>
      </c>
      <c r="I18" s="132" t="str">
        <f>IF(AND('2.Identificacion_Riesgos'!$J$50=1,'2.Identificacion_Riesgos'!$L$50=1),'2.Identificacion_Riesgos'!$A$50,"")</f>
        <v/>
      </c>
      <c r="J18" s="134" t="str">
        <f>IF(AND('2.Identificacion_Riesgos'!$J$55=1,'2.Identificacion_Riesgos'!$L$55=1),'2.Identificacion_Riesgos'!$A$55,"")</f>
        <v/>
      </c>
      <c r="K18" s="131" t="str">
        <f>IF(AND('2.Identificacion_Riesgos'!$J$35=1,'2.Identificacion_Riesgos'!$L$35=2),'2.Identificacion_Riesgos'!$A$35,"")</f>
        <v/>
      </c>
      <c r="L18" s="132" t="str">
        <f>IF(AND('2.Identificacion_Riesgos'!$J$40=1,'2.Identificacion_Riesgos'!$L$40=2),'2.Identificacion_Riesgos'!$A$40,"")</f>
        <v/>
      </c>
      <c r="M18" s="133" t="str">
        <f>IF(AND('2.Identificacion_Riesgos'!$J$45=1,'2.Identificacion_Riesgos'!$L$45=2),'2.Identificacion_Riesgos'!$A$45,"")</f>
        <v/>
      </c>
      <c r="N18" s="132" t="str">
        <f>IF(AND('2.Identificacion_Riesgos'!$J$50=1,'2.Identificacion_Riesgos'!$L$50=2),'2.Identificacion_Riesgos'!$A$50,"")</f>
        <v/>
      </c>
      <c r="O18" s="134" t="str">
        <f>IF(AND('2.Identificacion_Riesgos'!$J$55=1,'2.Identificacion_Riesgos'!$L$55=2),'2.Identificacion_Riesgos'!$A$55,"")</f>
        <v/>
      </c>
      <c r="P18" s="135" t="str">
        <f>IF(AND('2.Identificacion_Riesgos'!$J$35=1,'2.Identificacion_Riesgos'!$L$35=3),'2.Identificacion_Riesgos'!$A$35,"")</f>
        <v/>
      </c>
      <c r="Q18" s="136" t="str">
        <f>IF(AND('2.Identificacion_Riesgos'!$J$40=1,'2.Identificacion_Riesgos'!$L$40=3),'2.Identificacion_Riesgos'!$A$40,"")</f>
        <v/>
      </c>
      <c r="R18" s="137" t="str">
        <f>IF(AND('2.Identificacion_Riesgos'!$J$45=1,'2.Identificacion_Riesgos'!$L$45=3),'2.Identificacion_Riesgos'!$A$45,"")</f>
        <v/>
      </c>
      <c r="S18" s="136" t="str">
        <f>IF(AND('2.Identificacion_Riesgos'!$J$50=1,'2.Identificacion_Riesgos'!$L$50=3),'2.Identificacion_Riesgos'!$A$50,"")</f>
        <v/>
      </c>
      <c r="T18" s="138" t="str">
        <f>IF(AND('2.Identificacion_Riesgos'!$J$55=1,'2.Identificacion_Riesgos'!$L$55=3),'2.Identificacion_Riesgos'!$A$55,"")</f>
        <v/>
      </c>
      <c r="U18" s="139" t="str">
        <f>IF(AND('2.Identificacion_Riesgos'!$J$35=1,'2.Identificacion_Riesgos'!$L$35=4),'2.Identificacion_Riesgos'!$A$35,"")</f>
        <v/>
      </c>
      <c r="V18" s="140" t="str">
        <f>IF(AND('2.Identificacion_Riesgos'!$J$40=1,'2.Identificacion_Riesgos'!$L$40=4),'2.Identificacion_Riesgos'!$A$40,"")</f>
        <v/>
      </c>
      <c r="W18" s="141" t="str">
        <f>IF(AND('2.Identificacion_Riesgos'!$J$45=1,'2.Identificacion_Riesgos'!$L$45=4),'2.Identificacion_Riesgos'!$A$45,"")</f>
        <v/>
      </c>
      <c r="X18" s="140" t="str">
        <f>IF(AND('2.Identificacion_Riesgos'!$J$50=1,'2.Identificacion_Riesgos'!$L$50=4),'2.Identificacion_Riesgos'!$A$50,"")</f>
        <v/>
      </c>
      <c r="Y18" s="142" t="str">
        <f>IF(AND('2.Identificacion_Riesgos'!$J$55=1,'2.Identificacion_Riesgos'!$L$55=4),'2.Identificacion_Riesgos'!$A$55,"")</f>
        <v/>
      </c>
      <c r="Z18" s="139" t="str">
        <f>IF(AND('2.Identificacion_Riesgos'!$J$35=1,'2.Identificacion_Riesgos'!$L$35=5),'2.Identificacion_Riesgos'!$A$35,"")</f>
        <v/>
      </c>
      <c r="AA18" s="140" t="str">
        <f>IF(AND('2.Identificacion_Riesgos'!$J$40=1,'2.Identificacion_Riesgos'!$L$40=5),'2.Identificacion_Riesgos'!$A$40,"")</f>
        <v/>
      </c>
      <c r="AB18" s="141" t="str">
        <f>IF(AND('2.Identificacion_Riesgos'!$J$45=1,'2.Identificacion_Riesgos'!$L$45=5),'2.Identificacion_Riesgos'!$A$45,"")</f>
        <v/>
      </c>
      <c r="AC18" s="140" t="str">
        <f>IF(AND('2.Identificacion_Riesgos'!$J$50=1,'2.Identificacion_Riesgos'!$L$50=5),'2.Identificacion_Riesgos'!$A$50,"")</f>
        <v/>
      </c>
      <c r="AD18" s="142" t="str">
        <f>IF(AND('2.Identificacion_Riesgos'!$J$55=1,'2.Identificacion_Riesgos'!$L$55=5),'2.Identificacion_Riesgos'!$A$55,"")</f>
        <v/>
      </c>
      <c r="AE18" s="5"/>
      <c r="AF18" s="5"/>
      <c r="AG18" s="5"/>
      <c r="AH18" s="6"/>
      <c r="AI18" s="18"/>
      <c r="AJ18" s="18"/>
      <c r="AK18" s="18"/>
      <c r="AL18" s="18"/>
      <c r="AM18" s="18"/>
      <c r="AN18" s="18"/>
    </row>
    <row r="19" spans="1:40" ht="27.75" customHeight="1" x14ac:dyDescent="0.25">
      <c r="A19" s="18"/>
      <c r="B19" s="404"/>
      <c r="C19" s="143"/>
      <c r="D19" s="143"/>
      <c r="E19" s="143"/>
      <c r="F19" s="406">
        <v>0.04</v>
      </c>
      <c r="G19" s="406"/>
      <c r="H19" s="406"/>
      <c r="I19" s="406"/>
      <c r="J19" s="406"/>
      <c r="K19" s="406">
        <v>0.16</v>
      </c>
      <c r="L19" s="406"/>
      <c r="M19" s="406"/>
      <c r="N19" s="406"/>
      <c r="O19" s="406"/>
      <c r="P19" s="397">
        <v>0.32</v>
      </c>
      <c r="Q19" s="397"/>
      <c r="R19" s="397"/>
      <c r="S19" s="397"/>
      <c r="T19" s="397"/>
      <c r="U19" s="398">
        <v>0.6</v>
      </c>
      <c r="V19" s="398"/>
      <c r="W19" s="398"/>
      <c r="X19" s="398"/>
      <c r="Y19" s="398"/>
      <c r="Z19" s="398">
        <v>0.68</v>
      </c>
      <c r="AA19" s="398"/>
      <c r="AB19" s="398"/>
      <c r="AC19" s="398"/>
      <c r="AD19" s="398"/>
      <c r="AE19" s="5"/>
      <c r="AF19" s="5"/>
      <c r="AG19" s="5"/>
      <c r="AH19" s="6"/>
      <c r="AI19" s="18"/>
      <c r="AJ19" s="18"/>
      <c r="AK19" s="18"/>
      <c r="AL19" s="18"/>
      <c r="AM19" s="18"/>
      <c r="AN19" s="18"/>
    </row>
    <row r="20" spans="1:40" ht="27.75" customHeight="1" x14ac:dyDescent="0.25">
      <c r="A20" s="18"/>
      <c r="B20" s="404"/>
      <c r="C20" s="143"/>
      <c r="D20" s="143"/>
      <c r="E20" s="143"/>
      <c r="F20" s="122" t="str">
        <f>IF(AND('2.Identificacion_Riesgos'!$J$10=2,'2.Identificacion_Riesgos'!$L$10=1),'2.Identificacion_Riesgos'!$A$10,"")</f>
        <v/>
      </c>
      <c r="G20" s="123" t="str">
        <f>IF(AND('2.Identificacion_Riesgos'!$J$15=2,'2.Identificacion_Riesgos'!$L$15=1),'2.Identificacion_Riesgos'!$A$15,"")</f>
        <v/>
      </c>
      <c r="H20" s="123" t="str">
        <f>IF(AND('2.Identificacion_Riesgos'!$J$20=2,'2.Identificacion_Riesgos'!$L$20=1),'2.Identificacion_Riesgos'!$A$20,"")</f>
        <v/>
      </c>
      <c r="I20" s="123" t="str">
        <f>IF(AND('2.Identificacion_Riesgos'!$J$25=2,'2.Identificacion_Riesgos'!$L$25=1),'2.Identificacion_Riesgos'!$A$25,"")</f>
        <v/>
      </c>
      <c r="J20" s="124" t="str">
        <f>IF(AND('2.Identificacion_Riesgos'!$J$30=2,'2.Identificacion_Riesgos'!$L$30=1),'2.Identificacion_Riesgos'!$A$30,"")</f>
        <v/>
      </c>
      <c r="K20" s="122" t="str">
        <f>IF(AND('2.Identificacion_Riesgos'!$J$10=2,'2.Identificacion_Riesgos'!$L$10=2),'2.Identificacion_Riesgos'!$A$10,"")</f>
        <v/>
      </c>
      <c r="L20" s="123" t="str">
        <f>IF(AND('2.Identificacion_Riesgos'!$J$15=2,'2.Identificacion_Riesgos'!$L$15=2),'2.Identificacion_Riesgos'!$A$15,"")</f>
        <v/>
      </c>
      <c r="M20" s="123" t="str">
        <f>IF(AND('2.Identificacion_Riesgos'!$J$20=2,'2.Identificacion_Riesgos'!$L$20=2),'2.Identificacion_Riesgos'!$A$20,"")</f>
        <v/>
      </c>
      <c r="N20" s="123" t="str">
        <f>IF(AND('2.Identificacion_Riesgos'!$J$25=2,'2.Identificacion_Riesgos'!$L$25=2),'2.Identificacion_Riesgos'!$A$25,"")</f>
        <v/>
      </c>
      <c r="O20" s="124" t="str">
        <f>IF(AND('2.Identificacion_Riesgos'!$J$30=2,'2.Identificacion_Riesgos'!$L$30=2),'2.Identificacion_Riesgos'!$A$30,"")</f>
        <v/>
      </c>
      <c r="P20" s="125" t="str">
        <f>IF(AND('2.Identificacion_Riesgos'!$J$10=2,'2.Identificacion_Riesgos'!$L$10=3),'2.Identificacion_Riesgos'!$A$10,"")</f>
        <v/>
      </c>
      <c r="Q20" s="126" t="str">
        <f>IF(AND('2.Identificacion_Riesgos'!$J$15=2,'2.Identificacion_Riesgos'!$L$15=3),'2.Identificacion_Riesgos'!$A$15,"")</f>
        <v/>
      </c>
      <c r="R20" s="126" t="str">
        <f>IF(AND('2.Identificacion_Riesgos'!$J$20=2,'2.Identificacion_Riesgos'!$L$20=3),'2.Identificacion_Riesgos'!$A$20,"")</f>
        <v/>
      </c>
      <c r="S20" s="126" t="str">
        <f>IF(AND('2.Identificacion_Riesgos'!$J$25=2,'2.Identificacion_Riesgos'!$L$25=3),'2.Identificacion_Riesgos'!$A$25,"")</f>
        <v/>
      </c>
      <c r="T20" s="127" t="str">
        <f>IF(AND('2.Identificacion_Riesgos'!$J$30=2,'2.Identificacion_Riesgos'!$L$30=3),'2.Identificacion_Riesgos'!$A$30,"")</f>
        <v/>
      </c>
      <c r="U20" s="128" t="str">
        <f>IF(AND('2.Identificacion_Riesgos'!$J$10=2,'2.Identificacion_Riesgos'!$L$10=4),'2.Identificacion_Riesgos'!$A$10,"")</f>
        <v/>
      </c>
      <c r="V20" s="129" t="str">
        <f>IF(AND('2.Identificacion_Riesgos'!$J$15=2,'2.Identificacion_Riesgos'!$L$15=4),'2.Identificacion_Riesgos'!$A$15,"")</f>
        <v/>
      </c>
      <c r="W20" s="129" t="str">
        <f>IF(AND('2.Identificacion_Riesgos'!$J$20=2,'2.Identificacion_Riesgos'!$L$20=4),'2.Identificacion_Riesgos'!$A$20,"")</f>
        <v/>
      </c>
      <c r="X20" s="129" t="str">
        <f>IF(AND('2.Identificacion_Riesgos'!$J$25=2,'2.Identificacion_Riesgos'!$L$25=4),'2.Identificacion_Riesgos'!$A$25,"")</f>
        <v/>
      </c>
      <c r="Y20" s="130" t="str">
        <f>IF(AND('2.Identificacion_Riesgos'!$J$30=2,'2.Identificacion_Riesgos'!$L$30=4),'2.Identificacion_Riesgos'!$A$30,"")</f>
        <v/>
      </c>
      <c r="Z20" s="144" t="str">
        <f>IF(AND('2.Identificacion_Riesgos'!$J$10=2,'2.Identificacion_Riesgos'!$L$10=5),'2.Identificacion_Riesgos'!$A$10,"")</f>
        <v/>
      </c>
      <c r="AA20" s="145" t="str">
        <f>IF(AND('2.Identificacion_Riesgos'!$J$15=2,'2.Identificacion_Riesgos'!$L$15=5),'2.Identificacion_Riesgos'!$A$15,"")</f>
        <v/>
      </c>
      <c r="AB20" s="145" t="str">
        <f>IF(AND('2.Identificacion_Riesgos'!$J$20=2,'2.Identificacion_Riesgos'!$L$20=5),'2.Identificacion_Riesgos'!$A$20,"")</f>
        <v/>
      </c>
      <c r="AC20" s="145" t="str">
        <f>IF(AND('2.Identificacion_Riesgos'!$J$25=2,'2.Identificacion_Riesgos'!$L$25=5),'2.Identificacion_Riesgos'!$A$25,"")</f>
        <v/>
      </c>
      <c r="AD20" s="146" t="str">
        <f>IF(AND('2.Identificacion_Riesgos'!$J$30=2,'2.Identificacion_Riesgos'!$L$30=5),'2.Identificacion_Riesgos'!$A$30,"")</f>
        <v/>
      </c>
      <c r="AE20" s="5"/>
      <c r="AF20" s="5"/>
      <c r="AG20" s="5"/>
      <c r="AH20" s="6"/>
      <c r="AI20" s="18"/>
      <c r="AJ20" s="18"/>
      <c r="AK20" s="18"/>
      <c r="AL20" s="18"/>
      <c r="AM20" s="18"/>
      <c r="AN20" s="18"/>
    </row>
    <row r="21" spans="1:40" ht="27.75" customHeight="1" x14ac:dyDescent="0.25">
      <c r="A21" s="18"/>
      <c r="B21" s="404"/>
      <c r="C21" s="407" t="s">
        <v>231</v>
      </c>
      <c r="D21" s="407"/>
      <c r="E21" s="407"/>
      <c r="F21" s="131" t="str">
        <f>IF(AND('2.Identificacion_Riesgos'!$J$35=2,'2.Identificacion_Riesgos'!$L$35=1),'2.Identificacion_Riesgos'!$A$35,"")</f>
        <v/>
      </c>
      <c r="G21" s="132" t="str">
        <f>IF(AND('2.Identificacion_Riesgos'!$J$40=2,'2.Identificacion_Riesgos'!$L$40=1),'2.Identificacion_Riesgos'!$A$40,"")</f>
        <v/>
      </c>
      <c r="H21" s="133" t="str">
        <f>IF(AND('2.Identificacion_Riesgos'!$J$45=2,'2.Identificacion_Riesgos'!$L$45=1),'2.Identificacion_Riesgos'!$A$45,"")</f>
        <v/>
      </c>
      <c r="I21" s="132" t="str">
        <f>IF(AND('2.Identificacion_Riesgos'!$J$50=2,'2.Identificacion_Riesgos'!$L$50=1),'2.Identificacion_Riesgos'!$A$50,"")</f>
        <v/>
      </c>
      <c r="J21" s="134" t="str">
        <f>IF(AND('2.Identificacion_Riesgos'!$J$55=2,'2.Identificacion_Riesgos'!$L$55=1),'2.Identificacion_Riesgos'!$A$55,"")</f>
        <v/>
      </c>
      <c r="K21" s="131" t="str">
        <f>IF(AND('2.Identificacion_Riesgos'!$J$35=2,'2.Identificacion_Riesgos'!$L$35=2),'2.Identificacion_Riesgos'!$A$35,"")</f>
        <v/>
      </c>
      <c r="L21" s="132" t="str">
        <f>IF(AND('2.Identificacion_Riesgos'!$J$40=2,'2.Identificacion_Riesgos'!$L$40=2),'2.Identificacion_Riesgos'!$A$40,"")</f>
        <v/>
      </c>
      <c r="M21" s="133" t="str">
        <f>IF(AND('2.Identificacion_Riesgos'!$J$45=2,'2.Identificacion_Riesgos'!$L$45=2),'2.Identificacion_Riesgos'!$A$45,"")</f>
        <v/>
      </c>
      <c r="N21" s="132" t="str">
        <f>IF(AND('2.Identificacion_Riesgos'!$J$50=2,'2.Identificacion_Riesgos'!$L$50=2),'2.Identificacion_Riesgos'!$A$50,"")</f>
        <v/>
      </c>
      <c r="O21" s="134" t="str">
        <f>IF(AND('2.Identificacion_Riesgos'!$J$55=2,'2.Identificacion_Riesgos'!$L$55=2),'2.Identificacion_Riesgos'!$A$55,"")</f>
        <v/>
      </c>
      <c r="P21" s="135" t="str">
        <f>IF(AND('2.Identificacion_Riesgos'!$J$35=2,'2.Identificacion_Riesgos'!$L$35=3),'2.Identificacion_Riesgos'!$A$35,"")</f>
        <v/>
      </c>
      <c r="Q21" s="136" t="str">
        <f>IF(AND('2.Identificacion_Riesgos'!$J$40=2,'2.Identificacion_Riesgos'!$L$40=3),'2.Identificacion_Riesgos'!$A$40,"")</f>
        <v/>
      </c>
      <c r="R21" s="137" t="str">
        <f>IF(AND('2.Identificacion_Riesgos'!$J$45=2,'2.Identificacion_Riesgos'!$L$45=3),'2.Identificacion_Riesgos'!$A$45,"")</f>
        <v/>
      </c>
      <c r="S21" s="136" t="str">
        <f>IF(AND('2.Identificacion_Riesgos'!$J$50=2,'2.Identificacion_Riesgos'!$L$50=3),'2.Identificacion_Riesgos'!$A$50,"")</f>
        <v/>
      </c>
      <c r="T21" s="138" t="str">
        <f>IF(AND('2.Identificacion_Riesgos'!$J$55=2,'2.Identificacion_Riesgos'!$L$55=3),'2.Identificacion_Riesgos'!$A$55,"")</f>
        <v/>
      </c>
      <c r="U21" s="139" t="str">
        <f>IF(AND('2.Identificacion_Riesgos'!$J$35=2,'2.Identificacion_Riesgos'!$L$35=4),'2.Identificacion_Riesgos'!$A$35,"")</f>
        <v/>
      </c>
      <c r="V21" s="140" t="str">
        <f>IF(AND('2.Identificacion_Riesgos'!$J$40=2,'2.Identificacion_Riesgos'!$L$40=4),'2.Identificacion_Riesgos'!$A$40,"")</f>
        <v/>
      </c>
      <c r="W21" s="141" t="str">
        <f>IF(AND('2.Identificacion_Riesgos'!$J$45=2,'2.Identificacion_Riesgos'!$L$45=4),'2.Identificacion_Riesgos'!$A$45,"")</f>
        <v/>
      </c>
      <c r="X21" s="140" t="str">
        <f>IF(AND('2.Identificacion_Riesgos'!$J$50=2,'2.Identificacion_Riesgos'!$L$50=4),'2.Identificacion_Riesgos'!$A$50,"")</f>
        <v/>
      </c>
      <c r="Y21" s="142" t="str">
        <f>IF(AND('2.Identificacion_Riesgos'!$J$55=2,'2.Identificacion_Riesgos'!$L$55=4),'2.Identificacion_Riesgos'!$A$55,"")</f>
        <v/>
      </c>
      <c r="Z21" s="147" t="str">
        <f>IF(AND('2.Identificacion_Riesgos'!$J$35=2,'2.Identificacion_Riesgos'!$L$35=5),'2.Identificacion_Riesgos'!$A$35,"")</f>
        <v/>
      </c>
      <c r="AA21" s="148" t="str">
        <f>IF(AND('2.Identificacion_Riesgos'!$J$40=2,'2.Identificacion_Riesgos'!$L$40=5),'2.Identificacion_Riesgos'!$A$40,"")</f>
        <v/>
      </c>
      <c r="AB21" s="149" t="str">
        <f>IF(AND('2.Identificacion_Riesgos'!$J$45=2,'2.Identificacion_Riesgos'!$L$45=5),'2.Identificacion_Riesgos'!$A$45,"")</f>
        <v/>
      </c>
      <c r="AC21" s="148" t="str">
        <f>IF(AND('2.Identificacion_Riesgos'!$J$50=2,'2.Identificacion_Riesgos'!$L$50=5),'2.Identificacion_Riesgos'!$A$50,"")</f>
        <v/>
      </c>
      <c r="AD21" s="150" t="str">
        <f>IF(AND('2.Identificacion_Riesgos'!$J$55=2,'2.Identificacion_Riesgos'!$L$55=5),'2.Identificacion_Riesgos'!$A$55,"")</f>
        <v/>
      </c>
      <c r="AE21" s="5"/>
      <c r="AF21" s="5"/>
      <c r="AG21" s="5"/>
      <c r="AH21" s="6"/>
      <c r="AI21" s="18"/>
      <c r="AJ21" s="18"/>
      <c r="AK21" s="18"/>
      <c r="AL21" s="18"/>
      <c r="AM21" s="18"/>
      <c r="AN21" s="18"/>
    </row>
    <row r="22" spans="1:40" ht="27.75" customHeight="1" x14ac:dyDescent="0.25">
      <c r="A22" s="18"/>
      <c r="B22" s="404"/>
      <c r="C22" s="143"/>
      <c r="D22" s="143"/>
      <c r="E22" s="143"/>
      <c r="F22" s="406">
        <v>0.08</v>
      </c>
      <c r="G22" s="406"/>
      <c r="H22" s="406"/>
      <c r="I22" s="406"/>
      <c r="J22" s="406"/>
      <c r="K22" s="406">
        <v>0.2</v>
      </c>
      <c r="L22" s="406"/>
      <c r="M22" s="406"/>
      <c r="N22" s="406"/>
      <c r="O22" s="406"/>
      <c r="P22" s="397">
        <v>0.36</v>
      </c>
      <c r="Q22" s="397"/>
      <c r="R22" s="397"/>
      <c r="S22" s="397"/>
      <c r="T22" s="397"/>
      <c r="U22" s="398">
        <v>0.64</v>
      </c>
      <c r="V22" s="398"/>
      <c r="W22" s="398"/>
      <c r="X22" s="398"/>
      <c r="Y22" s="398"/>
      <c r="Z22" s="395">
        <v>0.88</v>
      </c>
      <c r="AA22" s="395"/>
      <c r="AB22" s="395"/>
      <c r="AC22" s="395"/>
      <c r="AD22" s="395"/>
      <c r="AE22" s="5"/>
      <c r="AF22" s="5"/>
      <c r="AG22" s="5"/>
      <c r="AH22" s="6"/>
      <c r="AI22" s="18"/>
      <c r="AJ22" s="18"/>
      <c r="AK22" s="18"/>
      <c r="AL22" s="18"/>
      <c r="AM22" s="18"/>
      <c r="AN22" s="18"/>
    </row>
    <row r="23" spans="1:40" ht="27.75" customHeight="1" x14ac:dyDescent="0.25">
      <c r="A23" s="18"/>
      <c r="B23" s="404"/>
      <c r="C23" s="143"/>
      <c r="D23" s="143"/>
      <c r="E23" s="143"/>
      <c r="F23" s="122" t="str">
        <f>IF(AND('2.Identificacion_Riesgos'!$J$10=3,'2.Identificacion_Riesgos'!$L$10=1),'2.Identificacion_Riesgos'!$A$10,"")</f>
        <v/>
      </c>
      <c r="G23" s="123" t="str">
        <f>IF(AND('2.Identificacion_Riesgos'!$J$15=3,'2.Identificacion_Riesgos'!$L$15=1),'2.Identificacion_Riesgos'!$A$15,"")</f>
        <v/>
      </c>
      <c r="H23" s="123" t="str">
        <f>IF(AND('2.Identificacion_Riesgos'!$J$20=3,'2.Identificacion_Riesgos'!$L$20=1),'2.Identificacion_Riesgos'!$A$20,"")</f>
        <v/>
      </c>
      <c r="I23" s="123" t="str">
        <f>IF(AND('2.Identificacion_Riesgos'!$J$25=3,'2.Identificacion_Riesgos'!$L$25=1),'2.Identificacion_Riesgos'!$A$25,"")</f>
        <v/>
      </c>
      <c r="J23" s="124" t="str">
        <f>IF(AND('2.Identificacion_Riesgos'!$J$30=3,'2.Identificacion_Riesgos'!$L$30=1),'2.Identificacion_Riesgos'!$A$30,"")</f>
        <v/>
      </c>
      <c r="K23" s="125" t="str">
        <f>IF(AND('2.Identificacion_Riesgos'!$J$10=3,'2.Identificacion_Riesgos'!$L$10=2),'2.Identificacion_Riesgos'!$A$10,"")</f>
        <v/>
      </c>
      <c r="L23" s="126" t="str">
        <f>IF(AND('2.Identificacion_Riesgos'!$J$15=3,'2.Identificacion_Riesgos'!$L$15=2),'2.Identificacion_Riesgos'!$A$15,"")</f>
        <v/>
      </c>
      <c r="M23" s="126" t="str">
        <f>IF(AND('2.Identificacion_Riesgos'!$J$20=3,'2.Identificacion_Riesgos'!$L$20=2),'2.Identificacion_Riesgos'!$A$20,"")</f>
        <v/>
      </c>
      <c r="N23" s="126" t="str">
        <f>IF(AND('2.Identificacion_Riesgos'!$J$25=3,'2.Identificacion_Riesgos'!$L$25=2),'2.Identificacion_Riesgos'!$A$25,"")</f>
        <v/>
      </c>
      <c r="O23" s="127" t="str">
        <f>IF(AND('2.Identificacion_Riesgos'!$J$30=3,'2.Identificacion_Riesgos'!$L$30=2),'2.Identificacion_Riesgos'!$A$30,"")</f>
        <v/>
      </c>
      <c r="P23" s="128" t="str">
        <f>IF(AND('2.Identificacion_Riesgos'!$J$10=3,'2.Identificacion_Riesgos'!$L$10=3),'2.Identificacion_Riesgos'!$A$10,"")</f>
        <v/>
      </c>
      <c r="Q23" s="129" t="str">
        <f>IF(AND('2.Identificacion_Riesgos'!$J$15=3,'2.Identificacion_Riesgos'!$L$15=3),'2.Identificacion_Riesgos'!$A$15,"")</f>
        <v/>
      </c>
      <c r="R23" s="129" t="str">
        <f>IF(AND('2.Identificacion_Riesgos'!$J$20=3,'2.Identificacion_Riesgos'!$L$20=3),'2.Identificacion_Riesgos'!$A$20,"")</f>
        <v>R3</v>
      </c>
      <c r="S23" s="129" t="str">
        <f>IF(AND('2.Identificacion_Riesgos'!$J$25=3,'2.Identificacion_Riesgos'!$L$25=3),'2.Identificacion_Riesgos'!$A$25,"")</f>
        <v/>
      </c>
      <c r="T23" s="130" t="str">
        <f>IF(AND('2.Identificacion_Riesgos'!$J$30=3,'2.Identificacion_Riesgos'!$L$30=3),'2.Identificacion_Riesgos'!$A$30,"")</f>
        <v/>
      </c>
      <c r="U23" s="144" t="str">
        <f>IF(AND('2.Identificacion_Riesgos'!$J$10=3,'2.Identificacion_Riesgos'!$L$10=4),'2.Identificacion_Riesgos'!$A$10,"")</f>
        <v>R1</v>
      </c>
      <c r="V23" s="145" t="str">
        <f>IF(AND('2.Identificacion_Riesgos'!$J$15=3,'2.Identificacion_Riesgos'!$L$15=4),'2.Identificacion_Riesgos'!$A$15,"")</f>
        <v>R2</v>
      </c>
      <c r="W23" s="145" t="str">
        <f>IF(AND('2.Identificacion_Riesgos'!$J$20=3,'2.Identificacion_Riesgos'!$L$20=4),'2.Identificacion_Riesgos'!$A$20,"")</f>
        <v/>
      </c>
      <c r="X23" s="145" t="str">
        <f>IF(AND('2.Identificacion_Riesgos'!$J$25=3,'2.Identificacion_Riesgos'!$L$25=4),'2.Identificacion_Riesgos'!$A$25,"")</f>
        <v>R4</v>
      </c>
      <c r="Y23" s="146" t="str">
        <f>IF(AND('2.Identificacion_Riesgos'!$J$30=3,'2.Identificacion_Riesgos'!$L$30=4),'2.Identificacion_Riesgos'!$A$30,"")</f>
        <v/>
      </c>
      <c r="Z23" s="144" t="str">
        <f>IF(AND('2.Identificacion_Riesgos'!$J$10=3,'2.Identificacion_Riesgos'!$L$10=5),'2.Identificacion_Riesgos'!$A$10,"")</f>
        <v/>
      </c>
      <c r="AA23" s="145" t="str">
        <f>IF(AND('2.Identificacion_Riesgos'!$J$15=3,'2.Identificacion_Riesgos'!$L$15=5),'2.Identificacion_Riesgos'!$A$15,"")</f>
        <v/>
      </c>
      <c r="AB23" s="145" t="str">
        <f>IF(AND('2.Identificacion_Riesgos'!$J$20=3,'2.Identificacion_Riesgos'!$L$20=5),'2.Identificacion_Riesgos'!$A$20,"")</f>
        <v/>
      </c>
      <c r="AC23" s="145" t="str">
        <f>IF(AND('2.Identificacion_Riesgos'!$J$25=3,'2.Identificacion_Riesgos'!$L$25=5),'2.Identificacion_Riesgos'!$A$25,"")</f>
        <v/>
      </c>
      <c r="AD23" s="146" t="str">
        <f>IF(AND('2.Identificacion_Riesgos'!$J$30=3,'2.Identificacion_Riesgos'!$L$30=5),'2.Identificacion_Riesgos'!$A$30,"")</f>
        <v/>
      </c>
      <c r="AE23" s="5"/>
      <c r="AF23" s="5"/>
      <c r="AG23" s="5"/>
      <c r="AH23" s="6"/>
      <c r="AI23" s="18"/>
      <c r="AJ23" s="18"/>
      <c r="AK23" s="18"/>
      <c r="AL23" s="18"/>
      <c r="AM23" s="18"/>
      <c r="AN23" s="18"/>
    </row>
    <row r="24" spans="1:40" ht="27.75" customHeight="1" x14ac:dyDescent="0.25">
      <c r="A24" s="18"/>
      <c r="B24" s="404"/>
      <c r="C24" s="407" t="s">
        <v>232</v>
      </c>
      <c r="D24" s="407"/>
      <c r="E24" s="407"/>
      <c r="F24" s="131" t="str">
        <f>IF(AND('2.Identificacion_Riesgos'!$J$35=3,'2.Identificacion_Riesgos'!$L$35=1),'2.Identificacion_Riesgos'!$A$35,"")</f>
        <v/>
      </c>
      <c r="G24" s="132" t="str">
        <f>IF(AND('2.Identificacion_Riesgos'!$J$40=3,'2.Identificacion_Riesgos'!$L$40=1),'2.Identificacion_Riesgos'!$A$40,"")</f>
        <v/>
      </c>
      <c r="H24" s="133" t="str">
        <f>IF(AND('2.Identificacion_Riesgos'!$J$45=3,'2.Identificacion_Riesgos'!$L$45=1),'2.Identificacion_Riesgos'!$A$45,"")</f>
        <v/>
      </c>
      <c r="I24" s="132" t="str">
        <f>IF(AND('2.Identificacion_Riesgos'!$J$50=3,'2.Identificacion_Riesgos'!$L$50=1),'2.Identificacion_Riesgos'!$A$50,"")</f>
        <v/>
      </c>
      <c r="J24" s="134" t="str">
        <f>IF(AND('2.Identificacion_Riesgos'!$J$55=3,'2.Identificacion_Riesgos'!$L$55=1),'2.Identificacion_Riesgos'!$A$55,"")</f>
        <v/>
      </c>
      <c r="K24" s="135" t="str">
        <f>IF(AND('2.Identificacion_Riesgos'!$J$35=3,'2.Identificacion_Riesgos'!$L$35=2),'2.Identificacion_Riesgos'!$A$35,"")</f>
        <v/>
      </c>
      <c r="L24" s="136" t="str">
        <f>IF(AND('2.Identificacion_Riesgos'!$J$40=3,'2.Identificacion_Riesgos'!$L$40=2),'2.Identificacion_Riesgos'!$A$40,"")</f>
        <v/>
      </c>
      <c r="M24" s="137" t="str">
        <f>IF(AND('2.Identificacion_Riesgos'!$J$45=3,'2.Identificacion_Riesgos'!$L$45=2),'2.Identificacion_Riesgos'!$A$45,"")</f>
        <v/>
      </c>
      <c r="N24" s="136" t="str">
        <f>IF(AND('2.Identificacion_Riesgos'!$J$50=3,'2.Identificacion_Riesgos'!$L$50=2),'2.Identificacion_Riesgos'!$A$50,"")</f>
        <v/>
      </c>
      <c r="O24" s="138" t="str">
        <f>IF(AND('2.Identificacion_Riesgos'!$J$55=3,'2.Identificacion_Riesgos'!$L$55=2),'2.Identificacion_Riesgos'!$A$55,"")</f>
        <v/>
      </c>
      <c r="P24" s="139" t="str">
        <f>IF(AND('2.Identificacion_Riesgos'!$J$35=3,'2.Identificacion_Riesgos'!$L$35=3),'2.Identificacion_Riesgos'!$A$35,"")</f>
        <v/>
      </c>
      <c r="Q24" s="140" t="str">
        <f>IF(AND('2.Identificacion_Riesgos'!$J$40=3,'2.Identificacion_Riesgos'!$L$40=3),'2.Identificacion_Riesgos'!$A$40,"")</f>
        <v/>
      </c>
      <c r="R24" s="141" t="str">
        <f>IF(AND('2.Identificacion_Riesgos'!$J$45=3,'2.Identificacion_Riesgos'!$L$45=3),'2.Identificacion_Riesgos'!$A$45,"")</f>
        <v/>
      </c>
      <c r="S24" s="140" t="str">
        <f>IF(AND('2.Identificacion_Riesgos'!$J$50=3,'2.Identificacion_Riesgos'!$L$50=3),'2.Identificacion_Riesgos'!$A$50,"")</f>
        <v/>
      </c>
      <c r="T24" s="142" t="str">
        <f>IF(AND('2.Identificacion_Riesgos'!$J$55=3,'2.Identificacion_Riesgos'!$L$55=3),'2.Identificacion_Riesgos'!$A$55,"")</f>
        <v/>
      </c>
      <c r="U24" s="147" t="str">
        <f>IF(AND('2.Identificacion_Riesgos'!$J$35=3,'2.Identificacion_Riesgos'!$L$35=4),'2.Identificacion_Riesgos'!$A$35,"")</f>
        <v/>
      </c>
      <c r="V24" s="148" t="str">
        <f>IF(AND('2.Identificacion_Riesgos'!$J$40=3,'2.Identificacion_Riesgos'!$L$40=4),'2.Identificacion_Riesgos'!$A$40,"")</f>
        <v/>
      </c>
      <c r="W24" s="149" t="str">
        <f>IF(AND('2.Identificacion_Riesgos'!$J$45=3,'2.Identificacion_Riesgos'!$L$45=4),'2.Identificacion_Riesgos'!$A$45,"")</f>
        <v/>
      </c>
      <c r="X24" s="148" t="str">
        <f>IF(AND('2.Identificacion_Riesgos'!$J$50=3,'2.Identificacion_Riesgos'!$L$50=4),'2.Identificacion_Riesgos'!$A$50,"")</f>
        <v/>
      </c>
      <c r="Y24" s="150" t="str">
        <f>IF(AND('2.Identificacion_Riesgos'!$J$55=3,'2.Identificacion_Riesgos'!$L$55=4),'2.Identificacion_Riesgos'!$A$55,"")</f>
        <v/>
      </c>
      <c r="Z24" s="147" t="str">
        <f>IF(AND('2.Identificacion_Riesgos'!$J$35=3,'2.Identificacion_Riesgos'!$L$35=5),'2.Identificacion_Riesgos'!$A$35,"")</f>
        <v/>
      </c>
      <c r="AA24" s="148" t="str">
        <f>IF(AND('2.Identificacion_Riesgos'!$J$40=3,'2.Identificacion_Riesgos'!$L$40=5),'2.Identificacion_Riesgos'!$A$40,"")</f>
        <v/>
      </c>
      <c r="AB24" s="149" t="str">
        <f>IF(AND('2.Identificacion_Riesgos'!$J$45=3,'2.Identificacion_Riesgos'!$L$45=5),'2.Identificacion_Riesgos'!$A$45,"")</f>
        <v/>
      </c>
      <c r="AC24" s="148" t="str">
        <f>IF(AND('2.Identificacion_Riesgos'!$J$50=3,'2.Identificacion_Riesgos'!$L$50=5),'2.Identificacion_Riesgos'!$A$50,"")</f>
        <v/>
      </c>
      <c r="AD24" s="150" t="str">
        <f>IF(AND('2.Identificacion_Riesgos'!$J$55=3,'2.Identificacion_Riesgos'!$L$55=5),'2.Identificacion_Riesgos'!$A$55,"")</f>
        <v/>
      </c>
      <c r="AE24" s="5"/>
      <c r="AF24" s="5"/>
      <c r="AG24" s="5"/>
      <c r="AH24" s="6"/>
      <c r="AI24" s="18"/>
      <c r="AJ24" s="18"/>
      <c r="AK24" s="18"/>
      <c r="AL24" s="18"/>
      <c r="AM24" s="18"/>
      <c r="AN24" s="18"/>
    </row>
    <row r="25" spans="1:40" ht="27.75" customHeight="1" x14ac:dyDescent="0.25">
      <c r="A25" s="18"/>
      <c r="B25" s="404"/>
      <c r="C25" s="143"/>
      <c r="D25" s="143"/>
      <c r="E25" s="143"/>
      <c r="F25" s="406">
        <v>0.12</v>
      </c>
      <c r="G25" s="406"/>
      <c r="H25" s="406"/>
      <c r="I25" s="406"/>
      <c r="J25" s="406"/>
      <c r="K25" s="397">
        <v>0.28000000000000003</v>
      </c>
      <c r="L25" s="397"/>
      <c r="M25" s="397"/>
      <c r="N25" s="397"/>
      <c r="O25" s="397"/>
      <c r="P25" s="398">
        <v>0.52</v>
      </c>
      <c r="Q25" s="398"/>
      <c r="R25" s="398"/>
      <c r="S25" s="398"/>
      <c r="T25" s="398"/>
      <c r="U25" s="395">
        <v>0.76</v>
      </c>
      <c r="V25" s="395"/>
      <c r="W25" s="395"/>
      <c r="X25" s="395"/>
      <c r="Y25" s="395"/>
      <c r="Z25" s="395">
        <v>0.92</v>
      </c>
      <c r="AA25" s="395"/>
      <c r="AB25" s="395"/>
      <c r="AC25" s="395"/>
      <c r="AD25" s="395"/>
      <c r="AE25" s="5"/>
      <c r="AF25" s="5"/>
      <c r="AG25" s="5"/>
      <c r="AH25" s="6"/>
      <c r="AI25" s="18"/>
      <c r="AJ25" s="18"/>
      <c r="AK25" s="18"/>
      <c r="AL25" s="18"/>
      <c r="AM25" s="18"/>
      <c r="AN25" s="18"/>
    </row>
    <row r="26" spans="1:40" ht="27.75" customHeight="1" x14ac:dyDescent="0.25">
      <c r="A26" s="18"/>
      <c r="B26" s="404"/>
      <c r="C26" s="143"/>
      <c r="D26" s="143"/>
      <c r="E26" s="143"/>
      <c r="F26" s="125" t="str">
        <f>IF(AND('2.Identificacion_Riesgos'!$J$10=4,'2.Identificacion_Riesgos'!$L$10=1),'2.Identificacion_Riesgos'!$A$10,"")</f>
        <v/>
      </c>
      <c r="G26" s="126" t="str">
        <f>IF(AND('2.Identificacion_Riesgos'!$J$15=4,'2.Identificacion_Riesgos'!$L$15=1),'2.Identificacion_Riesgos'!$A$15,"")</f>
        <v/>
      </c>
      <c r="H26" s="126" t="str">
        <f>IF(AND('2.Identificacion_Riesgos'!$J$20=4,'2.Identificacion_Riesgos'!$L$20=1),'2.Identificacion_Riesgos'!$A$20,"")</f>
        <v/>
      </c>
      <c r="I26" s="126" t="str">
        <f>IF(AND('2.Identificacion_Riesgos'!$J$25=4,'2.Identificacion_Riesgos'!$L$25=1),'2.Identificacion_Riesgos'!$A$25,"")</f>
        <v/>
      </c>
      <c r="J26" s="127" t="str">
        <f>IF(AND('2.Identificacion_Riesgos'!$J$30=4,'2.Identificacion_Riesgos'!$L$30=1),'2.Identificacion_Riesgos'!$A$30,"")</f>
        <v/>
      </c>
      <c r="K26" s="128" t="str">
        <f>IF(AND('2.Identificacion_Riesgos'!$J$10=4,'2.Identificacion_Riesgos'!$L$10=2),'2.Identificacion_Riesgos'!$A$10,"")</f>
        <v/>
      </c>
      <c r="L26" s="129" t="str">
        <f>IF(AND('2.Identificacion_Riesgos'!$J$15=4,'2.Identificacion_Riesgos'!$L$15=2),'2.Identificacion_Riesgos'!$A$15,"")</f>
        <v/>
      </c>
      <c r="M26" s="129" t="str">
        <f>IF(AND('2.Identificacion_Riesgos'!$J$20=4,'2.Identificacion_Riesgos'!$L$20=2),'2.Identificacion_Riesgos'!$A$20,"")</f>
        <v/>
      </c>
      <c r="N26" s="129" t="str">
        <f>IF(AND('2.Identificacion_Riesgos'!$J$25=4,'2.Identificacion_Riesgos'!$L$25=2),'2.Identificacion_Riesgos'!$A$25,"")</f>
        <v/>
      </c>
      <c r="O26" s="130" t="str">
        <f>IF(AND('2.Identificacion_Riesgos'!$J$30=4,'2.Identificacion_Riesgos'!$L$30=2),'2.Identificacion_Riesgos'!$A$30,"")</f>
        <v/>
      </c>
      <c r="P26" s="128" t="str">
        <f>IF(AND('2.Identificacion_Riesgos'!$J$10=4,'2.Identificacion_Riesgos'!$L$10=3),'2.Identificacion_Riesgos'!$A$10,"")</f>
        <v/>
      </c>
      <c r="Q26" s="129" t="str">
        <f>IF(AND('2.Identificacion_Riesgos'!$J$15=4,'2.Identificacion_Riesgos'!$L$15=3),'2.Identificacion_Riesgos'!$A$15,"")</f>
        <v/>
      </c>
      <c r="R26" s="129" t="str">
        <f>IF(AND('2.Identificacion_Riesgos'!$J$20=4,'2.Identificacion_Riesgos'!$L$20=3),'2.Identificacion_Riesgos'!$A$20,"")</f>
        <v/>
      </c>
      <c r="S26" s="129" t="str">
        <f>IF(AND('2.Identificacion_Riesgos'!$J$25=4,'2.Identificacion_Riesgos'!$L$25=3),'2.Identificacion_Riesgos'!$A$25,"")</f>
        <v/>
      </c>
      <c r="T26" s="130" t="str">
        <f>IF(AND('2.Identificacion_Riesgos'!$J$30=4,'2.Identificacion_Riesgos'!$L$30=3),'2.Identificacion_Riesgos'!$A$30,"")</f>
        <v/>
      </c>
      <c r="U26" s="144" t="str">
        <f>IF(AND('2.Identificacion_Riesgos'!$J$10=4,'2.Identificacion_Riesgos'!$L$10=4),'2.Identificacion_Riesgos'!$A$10,"")</f>
        <v/>
      </c>
      <c r="V26" s="145" t="str">
        <f>IF(AND('2.Identificacion_Riesgos'!$J$15=4,'2.Identificacion_Riesgos'!$L$15=4),'2.Identificacion_Riesgos'!$A$15,"")</f>
        <v/>
      </c>
      <c r="W26" s="145" t="str">
        <f>IF(AND('2.Identificacion_Riesgos'!$J$20=4,'2.Identificacion_Riesgos'!$L$20=4),'2.Identificacion_Riesgos'!$A$20,"")</f>
        <v/>
      </c>
      <c r="X26" s="145" t="str">
        <f>IF(AND('2.Identificacion_Riesgos'!$J$25=4,'2.Identificacion_Riesgos'!$L$25=4),'2.Identificacion_Riesgos'!$A$25,"")</f>
        <v/>
      </c>
      <c r="Y26" s="146" t="str">
        <f>IF(AND('2.Identificacion_Riesgos'!$J$30=4,'2.Identificacion_Riesgos'!$L$30=4),'2.Identificacion_Riesgos'!$A$30,"")</f>
        <v/>
      </c>
      <c r="Z26" s="144" t="str">
        <f>IF(AND('2.Identificacion_Riesgos'!$J$10=4,'2.Identificacion_Riesgos'!$L$10=5),'2.Identificacion_Riesgos'!$A$10,"")</f>
        <v/>
      </c>
      <c r="AA26" s="145" t="str">
        <f>IF(AND('2.Identificacion_Riesgos'!$J$15=4,'2.Identificacion_Riesgos'!$L$15=5),'2.Identificacion_Riesgos'!$A$15,"")</f>
        <v/>
      </c>
      <c r="AB26" s="145" t="str">
        <f>IF(AND('2.Identificacion_Riesgos'!$J$20=4,'2.Identificacion_Riesgos'!$L$20=5),'2.Identificacion_Riesgos'!$A$20,"")</f>
        <v/>
      </c>
      <c r="AC26" s="145" t="str">
        <f>IF(AND('2.Identificacion_Riesgos'!$J$25=4,'2.Identificacion_Riesgos'!$L$25=5),'2.Identificacion_Riesgos'!$A$25,"")</f>
        <v/>
      </c>
      <c r="AD26" s="146" t="str">
        <f>IF(AND('2.Identificacion_Riesgos'!$J$30=4,'2.Identificacion_Riesgos'!$L$30=5),'2.Identificacion_Riesgos'!$A$30,"")</f>
        <v/>
      </c>
      <c r="AE26" s="5"/>
      <c r="AF26" s="5"/>
      <c r="AG26" s="5"/>
      <c r="AH26" s="6"/>
      <c r="AI26" s="18"/>
      <c r="AJ26" s="18"/>
      <c r="AK26" s="18"/>
      <c r="AL26" s="18"/>
      <c r="AM26" s="18"/>
      <c r="AN26" s="18"/>
    </row>
    <row r="27" spans="1:40" ht="27.75" customHeight="1" x14ac:dyDescent="0.25">
      <c r="A27" s="18"/>
      <c r="B27" s="404"/>
      <c r="C27" s="407" t="s">
        <v>233</v>
      </c>
      <c r="D27" s="407"/>
      <c r="E27" s="407"/>
      <c r="F27" s="135" t="str">
        <f>IF(AND('2.Identificacion_Riesgos'!$J$35=4,'2.Identificacion_Riesgos'!$L$35=1),'2.Identificacion_Riesgos'!$A$35,"")</f>
        <v/>
      </c>
      <c r="G27" s="136" t="str">
        <f>IF(AND('2.Identificacion_Riesgos'!$J$40=4,'2.Identificacion_Riesgos'!$L$40=1),'2.Identificacion_Riesgos'!$A$40,"")</f>
        <v/>
      </c>
      <c r="H27" s="137" t="str">
        <f>IF(AND('2.Identificacion_Riesgos'!$J$45=4,'2.Identificacion_Riesgos'!$L$45=1),'2.Identificacion_Riesgos'!$A$45,"")</f>
        <v/>
      </c>
      <c r="I27" s="136" t="str">
        <f>IF(AND('2.Identificacion_Riesgos'!$J$50=4,'2.Identificacion_Riesgos'!$L$50=1),'2.Identificacion_Riesgos'!$A$50,"")</f>
        <v/>
      </c>
      <c r="J27" s="138" t="str">
        <f>IF(AND('2.Identificacion_Riesgos'!$J$55=4,'2.Identificacion_Riesgos'!$L$55=1),'2.Identificacion_Riesgos'!$A$55,"")</f>
        <v/>
      </c>
      <c r="K27" s="139" t="str">
        <f>IF(AND('2.Identificacion_Riesgos'!$J$35=4,'2.Identificacion_Riesgos'!$L$35=2),'2.Identificacion_Riesgos'!$A$35,"")</f>
        <v/>
      </c>
      <c r="L27" s="140" t="str">
        <f>IF(AND('2.Identificacion_Riesgos'!$J$40=4,'2.Identificacion_Riesgos'!$L$40=2),'2.Identificacion_Riesgos'!$A$40,"")</f>
        <v/>
      </c>
      <c r="M27" s="141" t="str">
        <f>IF(AND('2.Identificacion_Riesgos'!$J$45=4,'2.Identificacion_Riesgos'!$L$45=2),'2.Identificacion_Riesgos'!$A$45,"")</f>
        <v/>
      </c>
      <c r="N27" s="140" t="str">
        <f>IF(AND('2.Identificacion_Riesgos'!$J$50=4,'2.Identificacion_Riesgos'!$L$50=2),'2.Identificacion_Riesgos'!$A$50,"")</f>
        <v/>
      </c>
      <c r="O27" s="142" t="str">
        <f>IF(AND('2.Identificacion_Riesgos'!$J$55=4,'2.Identificacion_Riesgos'!$L$55=2),'2.Identificacion_Riesgos'!$A$55,"")</f>
        <v/>
      </c>
      <c r="P27" s="139" t="str">
        <f>IF(AND('2.Identificacion_Riesgos'!$J$35=4,'2.Identificacion_Riesgos'!$L$35=3),'2.Identificacion_Riesgos'!$A$35,"")</f>
        <v/>
      </c>
      <c r="Q27" s="140" t="str">
        <f>IF(AND('2.Identificacion_Riesgos'!$J$40=4,'2.Identificacion_Riesgos'!$L$40=3),'2.Identificacion_Riesgos'!$A$40,"")</f>
        <v/>
      </c>
      <c r="R27" s="141" t="str">
        <f>IF(AND('2.Identificacion_Riesgos'!$J$45=4,'2.Identificacion_Riesgos'!$L$45=3),'2.Identificacion_Riesgos'!$A$45,"")</f>
        <v/>
      </c>
      <c r="S27" s="140" t="str">
        <f>IF(AND('2.Identificacion_Riesgos'!$J$50=4,'2.Identificacion_Riesgos'!$L$50=3),'2.Identificacion_Riesgos'!$A$50,"")</f>
        <v/>
      </c>
      <c r="T27" s="142" t="str">
        <f>IF(AND('2.Identificacion_Riesgos'!$J$55=4,'2.Identificacion_Riesgos'!$L$55=3),'2.Identificacion_Riesgos'!$A$55,"")</f>
        <v/>
      </c>
      <c r="U27" s="147" t="str">
        <f>IF(AND('2.Identificacion_Riesgos'!$J$35=4,'2.Identificacion_Riesgos'!$L$35=4),'2.Identificacion_Riesgos'!$A$35,"")</f>
        <v/>
      </c>
      <c r="V27" s="148" t="str">
        <f>IF(AND('2.Identificacion_Riesgos'!$J$40=4,'2.Identificacion_Riesgos'!$L$40=4),'2.Identificacion_Riesgos'!$A$40,"")</f>
        <v/>
      </c>
      <c r="W27" s="149" t="str">
        <f>IF(AND('2.Identificacion_Riesgos'!$J$45=4,'2.Identificacion_Riesgos'!$L$45=4),'2.Identificacion_Riesgos'!$A$45,"")</f>
        <v/>
      </c>
      <c r="X27" s="148" t="str">
        <f>IF(AND('2.Identificacion_Riesgos'!$J$50=4,'2.Identificacion_Riesgos'!$L$50=4),'2.Identificacion_Riesgos'!$A$50,"")</f>
        <v/>
      </c>
      <c r="Y27" s="150" t="str">
        <f>IF(AND('2.Identificacion_Riesgos'!$J$55=4,'2.Identificacion_Riesgos'!$L$55=4),'2.Identificacion_Riesgos'!$A$55,"")</f>
        <v/>
      </c>
      <c r="Z27" s="147" t="str">
        <f>IF(AND('2.Identificacion_Riesgos'!$J$35=4,'2.Identificacion_Riesgos'!$L$35=5),'2.Identificacion_Riesgos'!$A$35,"")</f>
        <v/>
      </c>
      <c r="AA27" s="148" t="str">
        <f>IF(AND('2.Identificacion_Riesgos'!$J$40=4,'2.Identificacion_Riesgos'!$L$40=5),'2.Identificacion_Riesgos'!$A$40,"")</f>
        <v/>
      </c>
      <c r="AB27" s="149" t="str">
        <f>IF(AND('2.Identificacion_Riesgos'!$J$45=4,'2.Identificacion_Riesgos'!$L$45=5),'2.Identificacion_Riesgos'!$A$45,"")</f>
        <v/>
      </c>
      <c r="AC27" s="148" t="str">
        <f>IF(AND('2.Identificacion_Riesgos'!$J$50=4,'2.Identificacion_Riesgos'!$L$50=5),'2.Identificacion_Riesgos'!$A$50,"")</f>
        <v/>
      </c>
      <c r="AD27" s="150" t="str">
        <f>IF(AND('2.Identificacion_Riesgos'!$J$55=4,'2.Identificacion_Riesgos'!$L$55=5),'2.Identificacion_Riesgos'!$A$55,"")</f>
        <v/>
      </c>
      <c r="AE27" s="5"/>
      <c r="AF27" s="5"/>
      <c r="AG27" s="5"/>
      <c r="AH27" s="6"/>
      <c r="AI27" s="18"/>
      <c r="AJ27" s="18"/>
      <c r="AK27" s="18"/>
      <c r="AL27" s="18"/>
      <c r="AM27" s="18"/>
      <c r="AN27" s="18"/>
    </row>
    <row r="28" spans="1:40" ht="27.75" customHeight="1" x14ac:dyDescent="0.25">
      <c r="A28" s="18"/>
      <c r="B28" s="404"/>
      <c r="C28" s="143"/>
      <c r="D28" s="143"/>
      <c r="E28" s="143"/>
      <c r="F28" s="397">
        <v>0.24</v>
      </c>
      <c r="G28" s="397"/>
      <c r="H28" s="397"/>
      <c r="I28" s="397"/>
      <c r="J28" s="397"/>
      <c r="K28" s="398">
        <v>0.44</v>
      </c>
      <c r="L28" s="398"/>
      <c r="M28" s="398"/>
      <c r="N28" s="398"/>
      <c r="O28" s="398"/>
      <c r="P28" s="398">
        <v>0.56000000000000005</v>
      </c>
      <c r="Q28" s="398"/>
      <c r="R28" s="398"/>
      <c r="S28" s="398"/>
      <c r="T28" s="398"/>
      <c r="U28" s="395">
        <v>0.8</v>
      </c>
      <c r="V28" s="395"/>
      <c r="W28" s="395"/>
      <c r="X28" s="395"/>
      <c r="Y28" s="395"/>
      <c r="Z28" s="395">
        <v>0.96</v>
      </c>
      <c r="AA28" s="395"/>
      <c r="AB28" s="395"/>
      <c r="AC28" s="395"/>
      <c r="AD28" s="395"/>
      <c r="AE28" s="5"/>
      <c r="AF28" s="5"/>
      <c r="AG28" s="5"/>
      <c r="AH28" s="6"/>
      <c r="AI28" s="18"/>
      <c r="AJ28" s="18"/>
      <c r="AK28" s="18"/>
      <c r="AL28" s="18"/>
      <c r="AM28" s="18"/>
      <c r="AN28" s="18"/>
    </row>
    <row r="29" spans="1:40" ht="27.75" customHeight="1" x14ac:dyDescent="0.25">
      <c r="A29" s="18"/>
      <c r="B29" s="404"/>
      <c r="C29" s="143"/>
      <c r="D29" s="143"/>
      <c r="E29" s="143"/>
      <c r="F29" s="128" t="str">
        <f>IF(AND('2.Identificacion_Riesgos'!$J$10=5,'2.Identificacion_Riesgos'!$L$10=1),'2.Identificacion_Riesgos'!$A$10,"")</f>
        <v/>
      </c>
      <c r="G29" s="129" t="str">
        <f>IF(AND('2.Identificacion_Riesgos'!$J$15=5,'2.Identificacion_Riesgos'!$L$15=1),'2.Identificacion_Riesgos'!$A$15,"")</f>
        <v/>
      </c>
      <c r="H29" s="129" t="str">
        <f>IF(AND('2.Identificacion_Riesgos'!$J$20=5,'2.Identificacion_Riesgos'!$L$20=1),'2.Identificacion_Riesgos'!$A$20,"")</f>
        <v/>
      </c>
      <c r="I29" s="129" t="str">
        <f>IF(AND('2.Identificacion_Riesgos'!$J$25=5,'2.Identificacion_Riesgos'!$L$25=1),'2.Identificacion_Riesgos'!$A$25,"")</f>
        <v/>
      </c>
      <c r="J29" s="130" t="str">
        <f>IF(AND('2.Identificacion_Riesgos'!$J$30=5,'2.Identificacion_Riesgos'!$L$30=1),'2.Identificacion_Riesgos'!$A$30,"")</f>
        <v/>
      </c>
      <c r="K29" s="128" t="str">
        <f>IF(AND('2.Identificacion_Riesgos'!$J$10=5,'2.Identificacion_Riesgos'!$L$10=2),'2.Identificacion_Riesgos'!$A$10,"")</f>
        <v/>
      </c>
      <c r="L29" s="129" t="str">
        <f>IF(AND('2.Identificacion_Riesgos'!$J$15=5,'2.Identificacion_Riesgos'!$L$15=2),'2.Identificacion_Riesgos'!$A$15,"")</f>
        <v/>
      </c>
      <c r="M29" s="129" t="str">
        <f>IF(AND('2.Identificacion_Riesgos'!$J$20=5,'2.Identificacion_Riesgos'!$L$20=2),'2.Identificacion_Riesgos'!$A$20,"")</f>
        <v/>
      </c>
      <c r="N29" s="129" t="str">
        <f>IF(AND('2.Identificacion_Riesgos'!$J$25=5,'2.Identificacion_Riesgos'!$L$25=2),'2.Identificacion_Riesgos'!$A$25,"")</f>
        <v/>
      </c>
      <c r="O29" s="130" t="str">
        <f>IF(AND('2.Identificacion_Riesgos'!$J$30=5,'2.Identificacion_Riesgos'!$L$30=2),'2.Identificacion_Riesgos'!$A$30,"")</f>
        <v/>
      </c>
      <c r="P29" s="144" t="str">
        <f>IF(AND('2.Identificacion_Riesgos'!$J$10=5,'2.Identificacion_Riesgos'!$L$10=3),'2.Identificacion_Riesgos'!$A$10,"")</f>
        <v/>
      </c>
      <c r="Q29" s="145" t="str">
        <f>IF(AND('2.Identificacion_Riesgos'!$J$15=5,'2.Identificacion_Riesgos'!$L$15=3),'2.Identificacion_Riesgos'!$A$15,"")</f>
        <v/>
      </c>
      <c r="R29" s="145" t="str">
        <f>IF(AND('2.Identificacion_Riesgos'!$J$20=5,'2.Identificacion_Riesgos'!$L$20=3),'2.Identificacion_Riesgos'!$A$20,"")</f>
        <v/>
      </c>
      <c r="S29" s="145" t="str">
        <f>IF(AND('2.Identificacion_Riesgos'!$J$25=5,'2.Identificacion_Riesgos'!$L$25=3),'2.Identificacion_Riesgos'!$A$25,"")</f>
        <v/>
      </c>
      <c r="T29" s="146" t="str">
        <f>IF(AND('2.Identificacion_Riesgos'!$J$30=5,'2.Identificacion_Riesgos'!$L$30=3),'2.Identificacion_Riesgos'!$A$30,"")</f>
        <v/>
      </c>
      <c r="U29" s="144" t="str">
        <f>IF(AND('2.Identificacion_Riesgos'!$J$10=5,'2.Identificacion_Riesgos'!$L$10=4),'2.Identificacion_Riesgos'!$A$10,"")</f>
        <v/>
      </c>
      <c r="V29" s="145" t="str">
        <f>IF(AND('2.Identificacion_Riesgos'!$J$15=5,'2.Identificacion_Riesgos'!$L$15=4),'2.Identificacion_Riesgos'!$A$15,"")</f>
        <v/>
      </c>
      <c r="W29" s="145" t="str">
        <f>IF(AND('2.Identificacion_Riesgos'!$J$20=5,'2.Identificacion_Riesgos'!$L$20=4),'2.Identificacion_Riesgos'!$A$20,"")</f>
        <v/>
      </c>
      <c r="X29" s="145" t="str">
        <f>IF(AND('2.Identificacion_Riesgos'!$J$25=5,'2.Identificacion_Riesgos'!$L$25=4),'2.Identificacion_Riesgos'!$A$25,"")</f>
        <v/>
      </c>
      <c r="Y29" s="146" t="str">
        <f>IF(AND('2.Identificacion_Riesgos'!$J$30=5,'2.Identificacion_Riesgos'!$L$30=4),'2.Identificacion_Riesgos'!$A$30,"")</f>
        <v/>
      </c>
      <c r="Z29" s="144" t="str">
        <f>IF(AND('2.Identificacion_Riesgos'!$J$10=5,'2.Identificacion_Riesgos'!$L$10=5),'2.Identificacion_Riesgos'!$A$10,"")</f>
        <v/>
      </c>
      <c r="AA29" s="145" t="str">
        <f>IF(AND('2.Identificacion_Riesgos'!$J$15=5,'2.Identificacion_Riesgos'!$L$15=5),'2.Identificacion_Riesgos'!$A$15,"")</f>
        <v/>
      </c>
      <c r="AB29" s="145" t="str">
        <f>IF(AND('2.Identificacion_Riesgos'!$J$20=5,'2.Identificacion_Riesgos'!$L$20=5),'2.Identificacion_Riesgos'!$A$20,"")</f>
        <v/>
      </c>
      <c r="AC29" s="145" t="str">
        <f>IF(AND('2.Identificacion_Riesgos'!$J$25=5,'2.Identificacion_Riesgos'!$L$25=5),'2.Identificacion_Riesgos'!$A$25,"")</f>
        <v/>
      </c>
      <c r="AD29" s="146" t="str">
        <f>IF(AND('2.Identificacion_Riesgos'!$J$30=5,'2.Identificacion_Riesgos'!$L$30=5),'2.Identificacion_Riesgos'!$A$30,"")</f>
        <v/>
      </c>
      <c r="AE29" s="5"/>
      <c r="AF29" s="5"/>
      <c r="AG29" s="5"/>
      <c r="AH29" s="6"/>
      <c r="AI29" s="18"/>
      <c r="AJ29" s="18"/>
      <c r="AK29" s="18"/>
      <c r="AL29" s="18"/>
      <c r="AM29" s="18"/>
      <c r="AN29" s="18"/>
    </row>
    <row r="30" spans="1:40" ht="27.75" customHeight="1" x14ac:dyDescent="0.25">
      <c r="A30" s="18"/>
      <c r="B30" s="404"/>
      <c r="C30" s="407" t="s">
        <v>234</v>
      </c>
      <c r="D30" s="407"/>
      <c r="E30" s="407"/>
      <c r="F30" s="139" t="str">
        <f>IF(AND('2.Identificacion_Riesgos'!$J$35=5,'2.Identificacion_Riesgos'!$L$35=1),'2.Identificacion_Riesgos'!$A$35,"")</f>
        <v/>
      </c>
      <c r="G30" s="140" t="str">
        <f>IF(AND('2.Identificacion_Riesgos'!$J$40=5,'2.Identificacion_Riesgos'!$L$40=1),'2.Identificacion_Riesgos'!$A$40,"")</f>
        <v/>
      </c>
      <c r="H30" s="141" t="str">
        <f>IF(AND('2.Identificacion_Riesgos'!$J$45=5,'2.Identificacion_Riesgos'!$L$45=1),'2.Identificacion_Riesgos'!$A$45,"")</f>
        <v/>
      </c>
      <c r="I30" s="140" t="str">
        <f>IF(AND('2.Identificacion_Riesgos'!$J$50=5,'2.Identificacion_Riesgos'!$L$50=1),'2.Identificacion_Riesgos'!$A$50,"")</f>
        <v/>
      </c>
      <c r="J30" s="142" t="str">
        <f>IF(AND('2.Identificacion_Riesgos'!$J$55=5,'2.Identificacion_Riesgos'!$L$55=1),'2.Identificacion_Riesgos'!$A$55,"")</f>
        <v/>
      </c>
      <c r="K30" s="139" t="str">
        <f>IF(AND('2.Identificacion_Riesgos'!$J$35=5,'2.Identificacion_Riesgos'!$L$35=2),'2.Identificacion_Riesgos'!$A$35,"")</f>
        <v/>
      </c>
      <c r="L30" s="140" t="str">
        <f>IF(AND('2.Identificacion_Riesgos'!$J$40=5,'2.Identificacion_Riesgos'!$L$40=2),'2.Identificacion_Riesgos'!$A$40,"")</f>
        <v/>
      </c>
      <c r="M30" s="141" t="str">
        <f>IF(AND('2.Identificacion_Riesgos'!$J$45=5,'2.Identificacion_Riesgos'!$L$45=2),'2.Identificacion_Riesgos'!$A$45,"")</f>
        <v/>
      </c>
      <c r="N30" s="140" t="str">
        <f>IF(AND('2.Identificacion_Riesgos'!$J$50=5,'2.Identificacion_Riesgos'!$L$50=2),'2.Identificacion_Riesgos'!$A$50,"")</f>
        <v/>
      </c>
      <c r="O30" s="142" t="str">
        <f>IF(AND('2.Identificacion_Riesgos'!$J$55=5,'2.Identificacion_Riesgos'!$L$55=2),'2.Identificacion_Riesgos'!$A$55,"")</f>
        <v/>
      </c>
      <c r="P30" s="147" t="str">
        <f>IF(AND('2.Identificacion_Riesgos'!$J$35=5,'2.Identificacion_Riesgos'!$L$35=3),'2.Identificacion_Riesgos'!$A$35,"")</f>
        <v/>
      </c>
      <c r="Q30" s="148" t="str">
        <f>IF(AND('2.Identificacion_Riesgos'!$J$40=5,'2.Identificacion_Riesgos'!$L$40=3),'2.Identificacion_Riesgos'!$A$40,"")</f>
        <v/>
      </c>
      <c r="R30" s="149" t="str">
        <f>IF(AND('2.Identificacion_Riesgos'!$J$45=5,'2.Identificacion_Riesgos'!$L$45=3),'2.Identificacion_Riesgos'!$A$45,"")</f>
        <v/>
      </c>
      <c r="S30" s="148" t="str">
        <f>IF(AND('2.Identificacion_Riesgos'!$J$50=5,'2.Identificacion_Riesgos'!$L$50=3),'2.Identificacion_Riesgos'!$A$50,"")</f>
        <v/>
      </c>
      <c r="T30" s="150" t="str">
        <f>IF(AND('2.Identificacion_Riesgos'!$J$55=5,'2.Identificacion_Riesgos'!$L$55=3),'2.Identificacion_Riesgos'!$A$55,"")</f>
        <v/>
      </c>
      <c r="U30" s="147" t="str">
        <f>IF(AND('2.Identificacion_Riesgos'!$J$35=5,'2.Identificacion_Riesgos'!$L$35=4),'2.Identificacion_Riesgos'!$A$35,"")</f>
        <v/>
      </c>
      <c r="V30" s="148" t="str">
        <f>IF(AND('2.Identificacion_Riesgos'!$J$40=5,'2.Identificacion_Riesgos'!$L$40=4),'2.Identificacion_Riesgos'!$A$40,"")</f>
        <v/>
      </c>
      <c r="W30" s="149" t="str">
        <f>IF(AND('2.Identificacion_Riesgos'!$J$45=5,'2.Identificacion_Riesgos'!$L$45=4),'2.Identificacion_Riesgos'!$A$45,"")</f>
        <v/>
      </c>
      <c r="X30" s="148" t="str">
        <f>IF(AND('2.Identificacion_Riesgos'!$J$50=5,'2.Identificacion_Riesgos'!$L$50=4),'2.Identificacion_Riesgos'!$A$50,"")</f>
        <v/>
      </c>
      <c r="Y30" s="150" t="str">
        <f>IF(AND('2.Identificacion_Riesgos'!$J$55=5,'2.Identificacion_Riesgos'!$L$55=4),'2.Identificacion_Riesgos'!$A$55,"")</f>
        <v/>
      </c>
      <c r="Z30" s="147" t="str">
        <f>IF(AND('2.Identificacion_Riesgos'!$J$35=5,'2.Identificacion_Riesgos'!$L$35=5),'2.Identificacion_Riesgos'!$A$35,"")</f>
        <v/>
      </c>
      <c r="AA30" s="148" t="str">
        <f>IF(AND('2.Identificacion_Riesgos'!$J$40=5,'2.Identificacion_Riesgos'!$L$40=5),'2.Identificacion_Riesgos'!$A$40,"")</f>
        <v/>
      </c>
      <c r="AB30" s="149" t="str">
        <f>IF(AND('2.Identificacion_Riesgos'!$J$45=5,'2.Identificacion_Riesgos'!$L$45=5),'2.Identificacion_Riesgos'!$A$45,"")</f>
        <v/>
      </c>
      <c r="AC30" s="148" t="str">
        <f>IF(AND('2.Identificacion_Riesgos'!$J$50=5,'2.Identificacion_Riesgos'!$L$50=5),'2.Identificacion_Riesgos'!$A$50,"")</f>
        <v/>
      </c>
      <c r="AD30" s="150" t="str">
        <f>IF(AND('2.Identificacion_Riesgos'!$J$55=5,'2.Identificacion_Riesgos'!$L$55=5),'2.Identificacion_Riesgos'!$A$55,"")</f>
        <v/>
      </c>
      <c r="AE30" s="5"/>
      <c r="AF30" s="5"/>
      <c r="AG30" s="5"/>
      <c r="AH30" s="6"/>
      <c r="AI30" s="18"/>
      <c r="AJ30" s="18"/>
      <c r="AK30" s="18"/>
      <c r="AL30" s="18"/>
      <c r="AM30" s="18"/>
      <c r="AN30" s="18"/>
    </row>
    <row r="31" spans="1:40" ht="27.75" customHeight="1" x14ac:dyDescent="0.25">
      <c r="A31" s="18"/>
      <c r="B31" s="404"/>
      <c r="C31" s="5"/>
      <c r="D31" s="5"/>
      <c r="E31" s="5"/>
      <c r="F31" s="398">
        <v>0.4</v>
      </c>
      <c r="G31" s="398"/>
      <c r="H31" s="398"/>
      <c r="I31" s="398"/>
      <c r="J31" s="398"/>
      <c r="K31" s="398">
        <v>0.48</v>
      </c>
      <c r="L31" s="398"/>
      <c r="M31" s="398"/>
      <c r="N31" s="398"/>
      <c r="O31" s="398"/>
      <c r="P31" s="395">
        <v>0.72</v>
      </c>
      <c r="Q31" s="395"/>
      <c r="R31" s="395"/>
      <c r="S31" s="395"/>
      <c r="T31" s="395"/>
      <c r="U31" s="395">
        <v>0.84</v>
      </c>
      <c r="V31" s="395"/>
      <c r="W31" s="395"/>
      <c r="X31" s="395"/>
      <c r="Y31" s="395"/>
      <c r="Z31" s="395">
        <v>1</v>
      </c>
      <c r="AA31" s="395"/>
      <c r="AB31" s="395"/>
      <c r="AC31" s="395"/>
      <c r="AD31" s="395"/>
      <c r="AE31" s="5"/>
      <c r="AF31" s="5"/>
      <c r="AG31" s="5"/>
      <c r="AH31" s="6"/>
      <c r="AI31" s="18"/>
      <c r="AJ31" s="18"/>
      <c r="AK31" s="18"/>
      <c r="AL31" s="18"/>
      <c r="AM31" s="18"/>
      <c r="AN31" s="18"/>
    </row>
    <row r="32" spans="1:40" ht="27.75" customHeight="1" x14ac:dyDescent="0.25">
      <c r="A32" s="18"/>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6"/>
      <c r="AI32" s="18"/>
      <c r="AJ32" s="18"/>
      <c r="AK32" s="18"/>
      <c r="AL32" s="18"/>
      <c r="AM32" s="18"/>
      <c r="AN32" s="18"/>
    </row>
    <row r="33" spans="1:40" ht="27.75" customHeight="1" x14ac:dyDescent="0.25">
      <c r="A33" s="18"/>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6"/>
      <c r="AI33" s="18"/>
      <c r="AJ33" s="18"/>
      <c r="AK33" s="18"/>
      <c r="AL33" s="18"/>
      <c r="AM33" s="18"/>
      <c r="AN33" s="18"/>
    </row>
    <row r="34" spans="1:40" ht="27.75" customHeight="1" x14ac:dyDescent="0.25">
      <c r="A34" s="18"/>
      <c r="B34" s="19"/>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1"/>
      <c r="AI34" s="18"/>
      <c r="AJ34" s="18"/>
      <c r="AK34" s="18"/>
      <c r="AL34" s="18"/>
      <c r="AM34" s="18"/>
      <c r="AN34" s="18"/>
    </row>
    <row r="35" spans="1:40" ht="27.75" customHeight="1" x14ac:dyDescent="0.25">
      <c r="A35" s="18"/>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18"/>
      <c r="AJ35" s="18"/>
      <c r="AK35" s="18"/>
      <c r="AL35" s="18"/>
      <c r="AM35" s="18"/>
      <c r="AN35" s="18"/>
    </row>
    <row r="36" spans="1:40" ht="32.25" customHeight="1" x14ac:dyDescent="0.25">
      <c r="A36" s="18"/>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18"/>
      <c r="AJ36" s="18"/>
      <c r="AK36" s="18"/>
      <c r="AL36" s="18"/>
      <c r="AM36" s="18"/>
      <c r="AN36" s="18"/>
    </row>
    <row r="37" spans="1:40" ht="15.75" customHeight="1" x14ac:dyDescent="0.25">
      <c r="A37" s="18"/>
      <c r="B37" s="118"/>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20"/>
      <c r="AI37" s="18"/>
      <c r="AJ37" s="18"/>
      <c r="AK37" s="18"/>
      <c r="AL37" s="18"/>
      <c r="AM37" s="18"/>
      <c r="AN37" s="18"/>
    </row>
    <row r="38" spans="1:40" ht="27.75" customHeight="1" x14ac:dyDescent="0.55000000000000004">
      <c r="A38" s="18"/>
      <c r="B38" s="408" t="s">
        <v>235</v>
      </c>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18"/>
      <c r="AJ38" s="18"/>
      <c r="AK38" s="18"/>
      <c r="AL38" s="18"/>
      <c r="AM38" s="18"/>
      <c r="AN38" s="18"/>
    </row>
    <row r="39" spans="1:40" ht="27.75" customHeight="1" x14ac:dyDescent="0.25">
      <c r="A39" s="18"/>
      <c r="B39" s="409" t="s">
        <v>236</v>
      </c>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18"/>
      <c r="AJ39" s="18"/>
      <c r="AK39" s="18"/>
      <c r="AL39" s="18"/>
      <c r="AM39" s="18"/>
      <c r="AN39" s="18"/>
    </row>
    <row r="40" spans="1:40" ht="27.75" customHeight="1" x14ac:dyDescent="0.25">
      <c r="A40" s="18"/>
      <c r="B40" s="4"/>
      <c r="C40" s="5"/>
      <c r="D40" s="5"/>
      <c r="E40" s="5"/>
      <c r="F40" s="410" t="s">
        <v>77</v>
      </c>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5"/>
      <c r="AF40" s="5"/>
      <c r="AG40" s="5"/>
      <c r="AH40" s="6"/>
      <c r="AI40" s="18"/>
      <c r="AJ40" s="18"/>
      <c r="AK40" s="18"/>
      <c r="AL40" s="18"/>
      <c r="AM40" s="18"/>
      <c r="AN40" s="18"/>
    </row>
    <row r="41" spans="1:40" ht="27.75" customHeight="1" x14ac:dyDescent="0.25">
      <c r="A41" s="18"/>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6"/>
      <c r="AI41" s="18"/>
      <c r="AJ41" s="18"/>
      <c r="AK41" s="18"/>
      <c r="AL41" s="18"/>
      <c r="AM41" s="18"/>
      <c r="AN41" s="18"/>
    </row>
    <row r="42" spans="1:40" ht="27.75" customHeight="1" x14ac:dyDescent="0.25">
      <c r="A42" s="18"/>
      <c r="B42" s="4"/>
      <c r="C42" s="5"/>
      <c r="D42" s="5"/>
      <c r="E42" s="5"/>
      <c r="F42" s="407" t="s">
        <v>226</v>
      </c>
      <c r="G42" s="407"/>
      <c r="H42" s="407"/>
      <c r="I42" s="407"/>
      <c r="J42" s="407"/>
      <c r="K42" s="407" t="s">
        <v>227</v>
      </c>
      <c r="L42" s="407"/>
      <c r="M42" s="407"/>
      <c r="N42" s="407"/>
      <c r="O42" s="407"/>
      <c r="P42" s="407" t="s">
        <v>176</v>
      </c>
      <c r="Q42" s="407"/>
      <c r="R42" s="407"/>
      <c r="S42" s="407"/>
      <c r="T42" s="407"/>
      <c r="U42" s="407" t="s">
        <v>228</v>
      </c>
      <c r="V42" s="407"/>
      <c r="W42" s="407"/>
      <c r="X42" s="407"/>
      <c r="Y42" s="407"/>
      <c r="Z42" s="407" t="s">
        <v>229</v>
      </c>
      <c r="AA42" s="407"/>
      <c r="AB42" s="407"/>
      <c r="AC42" s="407"/>
      <c r="AD42" s="407"/>
      <c r="AE42" s="5"/>
      <c r="AF42" s="5"/>
      <c r="AG42" s="5"/>
      <c r="AH42" s="6"/>
      <c r="AI42" s="18"/>
      <c r="AJ42" s="18"/>
      <c r="AK42" s="18"/>
      <c r="AL42" s="18"/>
      <c r="AM42" s="18"/>
      <c r="AN42" s="18"/>
    </row>
    <row r="43" spans="1:40" ht="27.75" customHeight="1" x14ac:dyDescent="0.25">
      <c r="A43" s="18"/>
      <c r="B43" s="404" t="s">
        <v>76</v>
      </c>
      <c r="C43" s="151"/>
      <c r="D43" s="152"/>
      <c r="E43" s="152"/>
      <c r="F43" s="122" t="str">
        <f>IF(AND('2.Identificacion_Riesgos'!$R$10=1,'2.Identificacion_Riesgos'!$T$10=1),'2.Identificacion_Riesgos'!$A$10,"")</f>
        <v/>
      </c>
      <c r="G43" s="123" t="str">
        <f>IF(AND('2.Identificacion_Riesgos'!$R$15=1,'2.Identificacion_Riesgos'!$T$15=1),'2.Identificacion_Riesgos'!$A$15,"")</f>
        <v/>
      </c>
      <c r="H43" s="123" t="str">
        <f>IF(AND('2.Identificacion_Riesgos'!$R$20=1,'2.Identificacion_Riesgos'!$T$20=1),'2.Identificacion_Riesgos'!$A$20,"")</f>
        <v/>
      </c>
      <c r="I43" s="123" t="str">
        <f>IF(AND('2.Identificacion_Riesgos'!$R$25=1,'2.Identificacion_Riesgos'!$T$25=1),'2.Identificacion_Riesgos'!$A$25,"")</f>
        <v/>
      </c>
      <c r="J43" s="124" t="str">
        <f>IF(AND('2.Identificacion_Riesgos'!$R$30=1,'2.Identificacion_Riesgos'!$T$30=1),'2.Identificacion_Riesgos'!$A$30,"")</f>
        <v/>
      </c>
      <c r="K43" s="122" t="str">
        <f>IF(AND('2.Identificacion_Riesgos'!$R$10=1,'2.Identificacion_Riesgos'!$T$10=2),'2.Identificacion_Riesgos'!$A$10,"")</f>
        <v>R1</v>
      </c>
      <c r="L43" s="123" t="str">
        <f>IF(AND('2.Identificacion_Riesgos'!$R$15=1,'2.Identificacion_Riesgos'!$T$15=2),'2.Identificacion_Riesgos'!$A$15,"")</f>
        <v/>
      </c>
      <c r="M43" s="123" t="str">
        <f>IF(AND('2.Identificacion_Riesgos'!$R$20=1,'2.Identificacion_Riesgos'!$T$20=2),'2.Identificacion_Riesgos'!$A$20,"")</f>
        <v/>
      </c>
      <c r="N43" s="123" t="str">
        <f>IF(AND('2.Identificacion_Riesgos'!$R$25=1,'2.Identificacion_Riesgos'!$T$25=2),'2.Identificacion_Riesgos'!$A$25,"")</f>
        <v/>
      </c>
      <c r="O43" s="123" t="str">
        <f>IF(AND('2.Identificacion_Riesgos'!$R$30=1,'2.Identificacion_Riesgos'!$T$30=2),'2.Identificacion_Riesgos'!$A$30,"")</f>
        <v/>
      </c>
      <c r="P43" s="125" t="str">
        <f>IF(AND('2.Identificacion_Riesgos'!$R$10=1,'2.Identificacion_Riesgos'!$T$10=3),'2.Identificacion_Riesgos'!$A$10,"")</f>
        <v/>
      </c>
      <c r="Q43" s="126" t="str">
        <f>IF(AND('2.Identificacion_Riesgos'!$R$15=1,'2.Identificacion_Riesgos'!$T$15=3),'2.Identificacion_Riesgos'!$A$15,"")</f>
        <v/>
      </c>
      <c r="R43" s="126" t="str">
        <f>IF(AND('2.Identificacion_Riesgos'!$R$20=1,'2.Identificacion_Riesgos'!$T$20=3),'2.Identificacion_Riesgos'!$A$20,"")</f>
        <v>R3</v>
      </c>
      <c r="S43" s="126" t="str">
        <f>IF(AND('2.Identificacion_Riesgos'!$R$25=1,'2.Identificacion_Riesgos'!$T$25=3),'2.Identificacion_Riesgos'!$A$25,"")</f>
        <v/>
      </c>
      <c r="T43" s="127" t="str">
        <f>IF(AND('2.Identificacion_Riesgos'!$R$30=1,'2.Identificacion_Riesgos'!$T$30=3),'2.Identificacion_Riesgos'!$A$30,"")</f>
        <v/>
      </c>
      <c r="U43" s="128" t="str">
        <f>IF(AND('2.Identificacion_Riesgos'!$R$10=1,'2.Identificacion_Riesgos'!$T$10=4),'2.Identificacion_Riesgos'!$A$10,"")</f>
        <v/>
      </c>
      <c r="V43" s="129" t="str">
        <f>IF(AND('2.Identificacion_Riesgos'!$R$15=1,'2.Identificacion_Riesgos'!$T$15=4),'2.Identificacion_Riesgos'!$A$15,"")</f>
        <v/>
      </c>
      <c r="W43" s="129" t="str">
        <f>IF(AND('2.Identificacion_Riesgos'!$R$20=1,'2.Identificacion_Riesgos'!$T$20=4),'2.Identificacion_Riesgos'!$A$20,"")</f>
        <v/>
      </c>
      <c r="X43" s="129" t="str">
        <f>IF(AND('2.Identificacion_Riesgos'!$R$25=1,'2.Identificacion_Riesgos'!$T$25=4),'2.Identificacion_Riesgos'!$A$25,"")</f>
        <v/>
      </c>
      <c r="Y43" s="130" t="str">
        <f>IF(AND('2.Identificacion_Riesgos'!$R$30=1,'2.Identificacion_Riesgos'!$T$30=4),'2.Identificacion_Riesgos'!$A$30,"")</f>
        <v/>
      </c>
      <c r="Z43" s="129" t="str">
        <f>IF(AND('2.Identificacion_Riesgos'!$R$10=1,'2.Identificacion_Riesgos'!$T$10=5),'2.Identificacion_Riesgos'!$A$10,"")</f>
        <v/>
      </c>
      <c r="AA43" s="129" t="str">
        <f>IF(AND('2.Identificacion_Riesgos'!$R$15=1,'2.Identificacion_Riesgos'!$T$15=5),'2.Identificacion_Riesgos'!$A$15,"")</f>
        <v/>
      </c>
      <c r="AB43" s="129" t="str">
        <f>IF(AND('2.Identificacion_Riesgos'!$R$20=1,'2.Identificacion_Riesgos'!$T$20=5),'2.Identificacion_Riesgos'!$A$20,"")</f>
        <v/>
      </c>
      <c r="AC43" s="129" t="str">
        <f>IF(AND('2.Identificacion_Riesgos'!$R$25=1,'2.Identificacion_Riesgos'!$T$25=5),'2.Identificacion_Riesgos'!$A$25,"")</f>
        <v/>
      </c>
      <c r="AD43" s="130" t="str">
        <f>IF(AND('2.Identificacion_Riesgos'!$R$30=1,'2.Identificacion_Riesgos'!$T$30=5),'2.Identificacion_Riesgos'!$A$30,"")</f>
        <v/>
      </c>
      <c r="AE43" s="5"/>
      <c r="AF43" s="5"/>
      <c r="AG43" s="5"/>
      <c r="AH43" s="6"/>
      <c r="AI43" s="18"/>
      <c r="AJ43" s="18"/>
      <c r="AK43" s="18"/>
      <c r="AL43" s="18"/>
      <c r="AM43" s="18"/>
      <c r="AN43" s="18"/>
    </row>
    <row r="44" spans="1:40" ht="27.75" customHeight="1" x14ac:dyDescent="0.25">
      <c r="A44" s="18"/>
      <c r="B44" s="404"/>
      <c r="C44" s="396" t="s">
        <v>230</v>
      </c>
      <c r="D44" s="396"/>
      <c r="E44" s="396"/>
      <c r="F44" s="131" t="str">
        <f>IF(AND('2.Identificacion_Riesgos'!$R$35=1,'2.Identificacion_Riesgos'!$T$35=1),'2.Identificacion_Riesgos'!$A$35,"")</f>
        <v/>
      </c>
      <c r="G44" s="132" t="str">
        <f>IF(AND('2.Identificacion_Riesgos'!$R$40=1,'2.Identificacion_Riesgos'!$T$40=1),'2.Identificacion_Riesgos'!$A$40,"")</f>
        <v/>
      </c>
      <c r="H44" s="133" t="str">
        <f>IF(AND('2.Identificacion_Riesgos'!$R$45=1,'2.Identificacion_Riesgos'!$T$45=1),'2.Identificacion_Riesgos'!$A$45,"")</f>
        <v/>
      </c>
      <c r="I44" s="132" t="str">
        <f>IF(AND('2.Identificacion_Riesgos'!$R$50=1,'2.Identificacion_Riesgos'!$T$50=1),'2.Identificacion_Riesgos'!$A$50,"")</f>
        <v/>
      </c>
      <c r="J44" s="134" t="str">
        <f>IF(AND('2.Identificacion_Riesgos'!$R$55=1,'2.Identificacion_Riesgos'!$T$55=1),'2.Identificacion_Riesgos'!$A$55,"")</f>
        <v/>
      </c>
      <c r="K44" s="131" t="str">
        <f>IF(AND('2.Identificacion_Riesgos'!$R$35=1,'2.Identificacion_Riesgos'!$T$35=2),'2.Identificacion_Riesgos'!$A$35,"")</f>
        <v/>
      </c>
      <c r="L44" s="132" t="str">
        <f>IF(AND('2.Identificacion_Riesgos'!$R$40=1,'2.Identificacion_Riesgos'!$T$40=2),'2.Identificacion_Riesgos'!$A$40,"")</f>
        <v/>
      </c>
      <c r="M44" s="133" t="str">
        <f>IF(AND('2.Identificacion_Riesgos'!$R$45=1,'2.Identificacion_Riesgos'!$T$45=2),'2.Identificacion_Riesgos'!$A$45,"")</f>
        <v/>
      </c>
      <c r="N44" s="132" t="str">
        <f>IF(AND('2.Identificacion_Riesgos'!$R$50=1,'2.Identificacion_Riesgos'!$T$50=2),'2.Identificacion_Riesgos'!$A$50,"")</f>
        <v/>
      </c>
      <c r="O44" s="133" t="str">
        <f>IF(AND('2.Identificacion_Riesgos'!$R$55=1,'2.Identificacion_Riesgos'!$T$55=2),'2.Identificacion_Riesgos'!$A$55,"")</f>
        <v/>
      </c>
      <c r="P44" s="135" t="str">
        <f>IF(AND('2.Identificacion_Riesgos'!$R$35=1,'2.Identificacion_Riesgos'!$T$35=3),'2.Identificacion_Riesgos'!$A$35,"")</f>
        <v/>
      </c>
      <c r="Q44" s="136" t="str">
        <f>IF(AND('2.Identificacion_Riesgos'!$R$40=1,'2.Identificacion_Riesgos'!$T$40=3),'2.Identificacion_Riesgos'!$A$40,"")</f>
        <v/>
      </c>
      <c r="R44" s="137" t="str">
        <f>IF(AND('2.Identificacion_Riesgos'!$R$45=1,'2.Identificacion_Riesgos'!$T$45=3),'2.Identificacion_Riesgos'!$A$45,"")</f>
        <v/>
      </c>
      <c r="S44" s="136" t="str">
        <f>IF(AND('2.Identificacion_Riesgos'!$R$50=1,'2.Identificacion_Riesgos'!$T$50=3),'2.Identificacion_Riesgos'!$A$50,"")</f>
        <v/>
      </c>
      <c r="T44" s="138" t="str">
        <f>IF(AND('2.Identificacion_Riesgos'!$R$55=1,'2.Identificacion_Riesgos'!$T$55=3),'2.Identificacion_Riesgos'!$A$55,"")</f>
        <v/>
      </c>
      <c r="U44" s="139" t="str">
        <f>IF(AND('2.Identificacion_Riesgos'!$R$35=1,'2.Identificacion_Riesgos'!$T$35=4),'2.Identificacion_Riesgos'!$A$35,"")</f>
        <v/>
      </c>
      <c r="V44" s="140" t="str">
        <f>IF(AND('2.Identificacion_Riesgos'!$R$40=1,'2.Identificacion_Riesgos'!$T$40=4),'2.Identificacion_Riesgos'!$A$40,"")</f>
        <v/>
      </c>
      <c r="W44" s="141" t="str">
        <f>IF(AND('2.Identificacion_Riesgos'!$R$45=1,'2.Identificacion_Riesgos'!$T$45=4),'2.Identificacion_Riesgos'!$A$45,"")</f>
        <v/>
      </c>
      <c r="X44" s="140" t="str">
        <f>IF(AND('2.Identificacion_Riesgos'!$R$50=1,'2.Identificacion_Riesgos'!$T$50=4),'2.Identificacion_Riesgos'!$A$50,"")</f>
        <v/>
      </c>
      <c r="Y44" s="142" t="str">
        <f>IF(AND('2.Identificacion_Riesgos'!$R$55=1,'2.Identificacion_Riesgos'!$T$55=4),'2.Identificacion_Riesgos'!$A$55,"")</f>
        <v/>
      </c>
      <c r="Z44" s="140" t="str">
        <f>IF(AND('2.Identificacion_Riesgos'!$R$35=1,'2.Identificacion_Riesgos'!$T$35=5),'2.Identificacion_Riesgos'!$A$35,"")</f>
        <v/>
      </c>
      <c r="AA44" s="140" t="str">
        <f>IF(AND('2.Identificacion_Riesgos'!$R$40=1,'2.Identificacion_Riesgos'!$T$40=5),'2.Identificacion_Riesgos'!$A$40,"")</f>
        <v/>
      </c>
      <c r="AB44" s="141" t="str">
        <f>IF(AND('2.Identificacion_Riesgos'!$R$45=1,'2.Identificacion_Riesgos'!$T$45=5),'2.Identificacion_Riesgos'!$A$45,"")</f>
        <v/>
      </c>
      <c r="AC44" s="140" t="str">
        <f>IF(AND('2.Identificacion_Riesgos'!$R$50=1,'2.Identificacion_Riesgos'!$T$50=5),'2.Identificacion_Riesgos'!$A$50,"")</f>
        <v/>
      </c>
      <c r="AD44" s="142" t="str">
        <f>IF(AND('2.Identificacion_Riesgos'!$R$55=1,'2.Identificacion_Riesgos'!$T$55=5),'2.Identificacion_Riesgos'!$A$55,"")</f>
        <v/>
      </c>
      <c r="AE44" s="5"/>
      <c r="AF44" s="5"/>
      <c r="AG44" s="5"/>
      <c r="AH44" s="6"/>
      <c r="AI44" s="18"/>
      <c r="AJ44" s="18"/>
      <c r="AK44" s="18"/>
      <c r="AL44" s="18"/>
      <c r="AM44" s="18"/>
      <c r="AN44" s="18"/>
    </row>
    <row r="45" spans="1:40" ht="27.75" customHeight="1" x14ac:dyDescent="0.25">
      <c r="A45" s="18"/>
      <c r="B45" s="404"/>
      <c r="C45" s="152"/>
      <c r="D45" s="152"/>
      <c r="E45" s="152"/>
      <c r="F45" s="400">
        <v>0.04</v>
      </c>
      <c r="G45" s="400"/>
      <c r="H45" s="400"/>
      <c r="I45" s="400"/>
      <c r="J45" s="400"/>
      <c r="K45" s="405">
        <v>0.16</v>
      </c>
      <c r="L45" s="405"/>
      <c r="M45" s="405"/>
      <c r="N45" s="405"/>
      <c r="O45" s="405"/>
      <c r="P45" s="397">
        <v>0.32</v>
      </c>
      <c r="Q45" s="397"/>
      <c r="R45" s="397"/>
      <c r="S45" s="397"/>
      <c r="T45" s="397"/>
      <c r="U45" s="398">
        <v>0.6</v>
      </c>
      <c r="V45" s="398"/>
      <c r="W45" s="398"/>
      <c r="X45" s="398"/>
      <c r="Y45" s="398"/>
      <c r="Z45" s="399">
        <v>0.68</v>
      </c>
      <c r="AA45" s="399"/>
      <c r="AB45" s="399"/>
      <c r="AC45" s="399"/>
      <c r="AD45" s="399"/>
      <c r="AE45" s="5"/>
      <c r="AF45" s="5"/>
      <c r="AG45" s="5"/>
      <c r="AH45" s="6"/>
      <c r="AI45" s="18"/>
      <c r="AJ45" s="18"/>
      <c r="AK45" s="18"/>
      <c r="AL45" s="18"/>
      <c r="AM45" s="18"/>
      <c r="AN45" s="18"/>
    </row>
    <row r="46" spans="1:40" ht="27.75" customHeight="1" x14ac:dyDescent="0.25">
      <c r="A46" s="18"/>
      <c r="B46" s="404"/>
      <c r="C46" s="152"/>
      <c r="D46" s="152"/>
      <c r="E46" s="152"/>
      <c r="F46" s="122" t="str">
        <f>IF(AND('2.Identificacion_Riesgos'!$R$10=2,'2.Identificacion_Riesgos'!$T$10=1),'2.Identificacion_Riesgos'!$A$10,"")</f>
        <v/>
      </c>
      <c r="G46" s="123" t="str">
        <f>IF(AND('2.Identificacion_Riesgos'!$R$15=2,'2.Identificacion_Riesgos'!$T$15=1),'2.Identificacion_Riesgos'!$A$15,"")</f>
        <v/>
      </c>
      <c r="H46" s="123" t="str">
        <f>IF(AND('2.Identificacion_Riesgos'!$R$20=2,'2.Identificacion_Riesgos'!$T$20=1),'2.Identificacion_Riesgos'!$A$20,"")</f>
        <v/>
      </c>
      <c r="I46" s="123" t="str">
        <f>IF(AND('2.Identificacion_Riesgos'!$R$25=2,'2.Identificacion_Riesgos'!$T$25=1),'2.Identificacion_Riesgos'!$A$25,"")</f>
        <v/>
      </c>
      <c r="J46" s="124" t="str">
        <f>IF(AND('2.Identificacion_Riesgos'!$R$30=2,'2.Identificacion_Riesgos'!$T$30=1),'2.Identificacion_Riesgos'!$A$30,"")</f>
        <v/>
      </c>
      <c r="K46" s="122" t="str">
        <f>IF(AND('2.Identificacion_Riesgos'!$R$10=2,'2.Identificacion_Riesgos'!$T$10=2),'2.Identificacion_Riesgos'!$A$10,"")</f>
        <v/>
      </c>
      <c r="L46" s="123" t="str">
        <f>IF(AND('2.Identificacion_Riesgos'!$R$15=2,'2.Identificacion_Riesgos'!$T$15=2),'2.Identificacion_Riesgos'!$A$15,"")</f>
        <v/>
      </c>
      <c r="M46" s="123" t="str">
        <f>IF(AND('2.Identificacion_Riesgos'!$R$20=2,'2.Identificacion_Riesgos'!$T$20=2),'2.Identificacion_Riesgos'!$A$20,"")</f>
        <v/>
      </c>
      <c r="N46" s="123" t="str">
        <f>IF(AND('2.Identificacion_Riesgos'!$R$25=2,'2.Identificacion_Riesgos'!$T$25=2),'2.Identificacion_Riesgos'!$A$25,"")</f>
        <v/>
      </c>
      <c r="O46" s="124" t="str">
        <f>IF(AND('2.Identificacion_Riesgos'!$R$30=2,'2.Identificacion_Riesgos'!$T$30=2),'2.Identificacion_Riesgos'!$A$30,"")</f>
        <v/>
      </c>
      <c r="P46" s="125" t="str">
        <f>IF(AND('2.Identificacion_Riesgos'!$R$10=2,'2.Identificacion_Riesgos'!$T$10=3),'2.Identificacion_Riesgos'!$A$10,"")</f>
        <v/>
      </c>
      <c r="Q46" s="126" t="str">
        <f>IF(AND('2.Identificacion_Riesgos'!$R$15=2,'2.Identificacion_Riesgos'!$T$15=3),'2.Identificacion_Riesgos'!$A$15,"")</f>
        <v/>
      </c>
      <c r="R46" s="126" t="str">
        <f>IF(AND('2.Identificacion_Riesgos'!$R$20=2,'2.Identificacion_Riesgos'!$T$20=3),'2.Identificacion_Riesgos'!$A$20,"")</f>
        <v/>
      </c>
      <c r="S46" s="126" t="str">
        <f>IF(AND('2.Identificacion_Riesgos'!$R$25=2,'2.Identificacion_Riesgos'!$T$25=3),'2.Identificacion_Riesgos'!$A$25,"")</f>
        <v/>
      </c>
      <c r="T46" s="127" t="str">
        <f>IF(AND('2.Identificacion_Riesgos'!$R$30=2,'2.Identificacion_Riesgos'!$T$30=3),'2.Identificacion_Riesgos'!$A$30,"")</f>
        <v/>
      </c>
      <c r="U46" s="128" t="str">
        <f>IF(AND('2.Identificacion_Riesgos'!$R$10=2,'2.Identificacion_Riesgos'!$T$10=4),'2.Identificacion_Riesgos'!$A$10,"")</f>
        <v/>
      </c>
      <c r="V46" s="129" t="str">
        <f>IF(AND('2.Identificacion_Riesgos'!$R$15=2,'2.Identificacion_Riesgos'!$T$15=4),'2.Identificacion_Riesgos'!$A$15,"")</f>
        <v/>
      </c>
      <c r="W46" s="129" t="str">
        <f>IF(AND('2.Identificacion_Riesgos'!$R$20=2,'2.Identificacion_Riesgos'!$T$20=4),'2.Identificacion_Riesgos'!$A$20,"")</f>
        <v/>
      </c>
      <c r="X46" s="129" t="str">
        <f>IF(AND('2.Identificacion_Riesgos'!$R$25=2,'2.Identificacion_Riesgos'!$T$25=4),'2.Identificacion_Riesgos'!$A$25,"")</f>
        <v/>
      </c>
      <c r="Y46" s="130" t="str">
        <f>IF(AND('2.Identificacion_Riesgos'!$R$30=2,'2.Identificacion_Riesgos'!$T$30=4),'2.Identificacion_Riesgos'!$A$30,"")</f>
        <v/>
      </c>
      <c r="Z46" s="145" t="str">
        <f>IF(AND('2.Identificacion_Riesgos'!$R$10=2,'2.Identificacion_Riesgos'!$T$10=5),'2.Identificacion_Riesgos'!A10,"")</f>
        <v/>
      </c>
      <c r="AA46" s="145" t="str">
        <f>IF(AND('2.Identificacion_Riesgos'!$R$15=2,'2.Identificacion_Riesgos'!$T$15=5),'2.Identificacion_Riesgos'!$A$15,"")</f>
        <v/>
      </c>
      <c r="AB46" s="145" t="str">
        <f>IF(AND('2.Identificacion_Riesgos'!$R$20=2,'2.Identificacion_Riesgos'!$T$20=5),'2.Identificacion_Riesgos'!$A$20,"")</f>
        <v/>
      </c>
      <c r="AC46" s="145" t="str">
        <f>IF(AND('2.Identificacion_Riesgos'!$R$25=2,'2.Identificacion_Riesgos'!$T$25=5),'2.Identificacion_Riesgos'!$A$25,"")</f>
        <v/>
      </c>
      <c r="AD46" s="146" t="str">
        <f>IF(AND('2.Identificacion_Riesgos'!$R$30=2,'2.Identificacion_Riesgos'!$T$30=5),'2.Identificacion_Riesgos'!$A$30,"")</f>
        <v/>
      </c>
      <c r="AE46" s="5"/>
      <c r="AF46" s="5"/>
      <c r="AG46" s="5"/>
      <c r="AH46" s="6"/>
      <c r="AI46" s="18"/>
      <c r="AJ46" s="18"/>
      <c r="AK46" s="18"/>
      <c r="AL46" s="18"/>
      <c r="AM46" s="18"/>
      <c r="AN46" s="18"/>
    </row>
    <row r="47" spans="1:40" ht="27.75" customHeight="1" x14ac:dyDescent="0.25">
      <c r="A47" s="18"/>
      <c r="B47" s="404"/>
      <c r="C47" s="396" t="s">
        <v>231</v>
      </c>
      <c r="D47" s="396"/>
      <c r="E47" s="396"/>
      <c r="F47" s="131" t="str">
        <f>IF(AND('2.Identificacion_Riesgos'!$R$35=2,'2.Identificacion_Riesgos'!$T$35=1),'2.Identificacion_Riesgos'!$A$35,"")</f>
        <v/>
      </c>
      <c r="G47" s="132" t="str">
        <f>IF(AND('2.Identificacion_Riesgos'!$R$40=2,'2.Identificacion_Riesgos'!$T$40=1),'2.Identificacion_Riesgos'!$A$40,"")</f>
        <v/>
      </c>
      <c r="H47" s="133" t="str">
        <f>IF(AND('2.Identificacion_Riesgos'!$R$45=2,'2.Identificacion_Riesgos'!$T$45=1),'2.Identificacion_Riesgos'!$A$45,"")</f>
        <v/>
      </c>
      <c r="I47" s="132" t="str">
        <f>IF(AND('2.Identificacion_Riesgos'!$R$50=2,'2.Identificacion_Riesgos'!$T$50=1),'2.Identificacion_Riesgos'!$A$50,"")</f>
        <v/>
      </c>
      <c r="J47" s="134" t="str">
        <f>IF(AND('2.Identificacion_Riesgos'!$R$55=2,'2.Identificacion_Riesgos'!$T$55=1),'2.Identificacion_Riesgos'!$A$55,"")</f>
        <v/>
      </c>
      <c r="K47" s="131" t="str">
        <f>IF(AND('2.Identificacion_Riesgos'!$R$35=2,'2.Identificacion_Riesgos'!$T$35=2),'2.Identificacion_Riesgos'!$A$35,"")</f>
        <v/>
      </c>
      <c r="L47" s="132" t="str">
        <f>IF(AND('2.Identificacion_Riesgos'!$R$40=2,'2.Identificacion_Riesgos'!$T$40=2),'2.Identificacion_Riesgos'!$A$40,"")</f>
        <v/>
      </c>
      <c r="M47" s="133" t="str">
        <f>IF(AND('2.Identificacion_Riesgos'!$R$45=2,'2.Identificacion_Riesgos'!$T$45=2),'2.Identificacion_Riesgos'!$A$45,"")</f>
        <v/>
      </c>
      <c r="N47" s="132" t="str">
        <f>IF(AND('2.Identificacion_Riesgos'!$R$50=2,'2.Identificacion_Riesgos'!$T$50=2),'2.Identificacion_Riesgos'!$A$50,"")</f>
        <v/>
      </c>
      <c r="O47" s="134" t="str">
        <f>IF(AND('2.Identificacion_Riesgos'!$R$55=2,'2.Identificacion_Riesgos'!$T$55=2),'2.Identificacion_Riesgos'!$A$55,"")</f>
        <v/>
      </c>
      <c r="P47" s="135" t="str">
        <f>IF(AND('2.Identificacion_Riesgos'!$R$35=2,'2.Identificacion_Riesgos'!$T$35=3),'2.Identificacion_Riesgos'!$A$35,"")</f>
        <v/>
      </c>
      <c r="Q47" s="136" t="str">
        <f>IF(AND('2.Identificacion_Riesgos'!$R$40=2,'2.Identificacion_Riesgos'!$T$40=3),'2.Identificacion_Riesgos'!$A$40,"")</f>
        <v/>
      </c>
      <c r="R47" s="137" t="str">
        <f>IF(AND('2.Identificacion_Riesgos'!$R$45=2,'2.Identificacion_Riesgos'!$T$45=3),'2.Identificacion_Riesgos'!$A$45,"")</f>
        <v/>
      </c>
      <c r="S47" s="136" t="str">
        <f>IF(AND('2.Identificacion_Riesgos'!$R$50=2,'2.Identificacion_Riesgos'!$T$50=3),'2.Identificacion_Riesgos'!$A$50,"")</f>
        <v/>
      </c>
      <c r="T47" s="138" t="str">
        <f>IF(AND('2.Identificacion_Riesgos'!$R$55=2,'2.Identificacion_Riesgos'!$T$55=3),'2.Identificacion_Riesgos'!$A$55,"")</f>
        <v/>
      </c>
      <c r="U47" s="139" t="str">
        <f>IF(AND('2.Identificacion_Riesgos'!$R$35=2,'2.Identificacion_Riesgos'!$T$35=4),'2.Identificacion_Riesgos'!$A$35,"")</f>
        <v/>
      </c>
      <c r="V47" s="140" t="str">
        <f>IF(AND('2.Identificacion_Riesgos'!$R$40=2,'2.Identificacion_Riesgos'!$T$40=4),'2.Identificacion_Riesgos'!$A$40,"")</f>
        <v/>
      </c>
      <c r="W47" s="141" t="str">
        <f>IF(AND('2.Identificacion_Riesgos'!$R$45=2,'2.Identificacion_Riesgos'!$T$45=4),'2.Identificacion_Riesgos'!$A$45,"")</f>
        <v/>
      </c>
      <c r="X47" s="140" t="str">
        <f>IF(AND('2.Identificacion_Riesgos'!$R$50=2,'2.Identificacion_Riesgos'!$T$50=4),'2.Identificacion_Riesgos'!$A$50,"")</f>
        <v/>
      </c>
      <c r="Y47" s="142" t="str">
        <f>IF(AND('2.Identificacion_Riesgos'!$R$55=2,'2.Identificacion_Riesgos'!$T$55=4),'2.Identificacion_Riesgos'!$A$55,"")</f>
        <v/>
      </c>
      <c r="Z47" s="148" t="str">
        <f>IF(AND('2.Identificacion_Riesgos'!$R$35=2,'2.Identificacion_Riesgos'!$T$35=5),'2.Identificacion_Riesgos'!$A$35,"")</f>
        <v/>
      </c>
      <c r="AA47" s="148" t="str">
        <f>IF(AND('2.Identificacion_Riesgos'!$R$40=2,'2.Identificacion_Riesgos'!$T$40=5),'2.Identificacion_Riesgos'!$A$40,"")</f>
        <v/>
      </c>
      <c r="AB47" s="149" t="str">
        <f>IF(AND('2.Identificacion_Riesgos'!$R$45=2,'2.Identificacion_Riesgos'!$T$45=5),'2.Identificacion_Riesgos'!$A$45,"")</f>
        <v/>
      </c>
      <c r="AC47" s="148" t="str">
        <f>IF(AND('2.Identificacion_Riesgos'!$R$50=2,'2.Identificacion_Riesgos'!$T$50=5),'2.Identificacion_Riesgos'!$A$50,"")</f>
        <v/>
      </c>
      <c r="AD47" s="150" t="str">
        <f>IF(AND('2.Identificacion_Riesgos'!$R$55=2,'2.Identificacion_Riesgos'!$T$55=5),'2.Identificacion_Riesgos'!$A$55,"")</f>
        <v/>
      </c>
      <c r="AE47" s="5"/>
      <c r="AF47" s="5"/>
      <c r="AG47" s="5"/>
      <c r="AH47" s="6"/>
      <c r="AI47" s="18"/>
      <c r="AJ47" s="18"/>
      <c r="AK47" s="18"/>
      <c r="AL47" s="18"/>
      <c r="AM47" s="18"/>
      <c r="AN47" s="18"/>
    </row>
    <row r="48" spans="1:40" ht="27.75" customHeight="1" x14ac:dyDescent="0.25">
      <c r="A48" s="18"/>
      <c r="B48" s="404"/>
      <c r="C48" s="152"/>
      <c r="D48" s="152"/>
      <c r="E48" s="152"/>
      <c r="F48" s="400">
        <v>0.08</v>
      </c>
      <c r="G48" s="400"/>
      <c r="H48" s="400"/>
      <c r="I48" s="400"/>
      <c r="J48" s="400"/>
      <c r="K48" s="400">
        <v>0.2</v>
      </c>
      <c r="L48" s="400"/>
      <c r="M48" s="400"/>
      <c r="N48" s="400"/>
      <c r="O48" s="400"/>
      <c r="P48" s="401">
        <v>0.36</v>
      </c>
      <c r="Q48" s="401"/>
      <c r="R48" s="401"/>
      <c r="S48" s="401"/>
      <c r="T48" s="401"/>
      <c r="U48" s="402">
        <v>0.55000000000000004</v>
      </c>
      <c r="V48" s="402"/>
      <c r="W48" s="402"/>
      <c r="X48" s="402"/>
      <c r="Y48" s="402"/>
      <c r="Z48" s="403">
        <v>0.88</v>
      </c>
      <c r="AA48" s="403"/>
      <c r="AB48" s="403"/>
      <c r="AC48" s="403"/>
      <c r="AD48" s="403"/>
      <c r="AE48" s="5"/>
      <c r="AF48" s="5"/>
      <c r="AG48" s="5"/>
      <c r="AH48" s="6"/>
      <c r="AI48" s="18"/>
      <c r="AJ48" s="18"/>
      <c r="AK48" s="18"/>
      <c r="AL48" s="18"/>
      <c r="AM48" s="18"/>
      <c r="AN48" s="18"/>
    </row>
    <row r="49" spans="1:40" ht="27.75" customHeight="1" x14ac:dyDescent="0.25">
      <c r="A49" s="18"/>
      <c r="B49" s="404"/>
      <c r="C49" s="152"/>
      <c r="D49" s="152"/>
      <c r="E49" s="152"/>
      <c r="F49" s="122" t="str">
        <f>IF(AND('2.Identificacion_Riesgos'!$R$10=3,'2.Identificacion_Riesgos'!$T$10=1),'2.Identificacion_Riesgos'!$A$10,"")</f>
        <v/>
      </c>
      <c r="G49" s="123" t="str">
        <f>IF(AND('2.Identificacion_Riesgos'!$R$15=3,'2.Identificacion_Riesgos'!$T$15=1),'2.Identificacion_Riesgos'!$A$15,"")</f>
        <v/>
      </c>
      <c r="H49" s="123" t="str">
        <f>IF(AND('2.Identificacion_Riesgos'!$R$20=3,'2.Identificacion_Riesgos'!$T$20=1),'2.Identificacion_Riesgos'!$A$20,"")</f>
        <v/>
      </c>
      <c r="I49" s="123" t="str">
        <f>IF(AND('2.Identificacion_Riesgos'!$R$25=3,'2.Identificacion_Riesgos'!$T$25=1),'2.Identificacion_Riesgos'!$A$25,"")</f>
        <v/>
      </c>
      <c r="J49" s="124" t="str">
        <f>IF(AND('2.Identificacion_Riesgos'!$R$30=3,'2.Identificacion_Riesgos'!$T$30=1),'2.Identificacion_Riesgos'!$A$30,"")</f>
        <v/>
      </c>
      <c r="K49" s="125" t="str">
        <f>IF(AND('2.Identificacion_Riesgos'!$R$10=3,'2.Identificacion_Riesgos'!$T$10=2),'2.Identificacion_Riesgos'!$A$10,"")</f>
        <v/>
      </c>
      <c r="L49" s="126" t="str">
        <f>IF(AND('2.Identificacion_Riesgos'!$R$15=3,'2.Identificacion_Riesgos'!$T$15=2),'2.Identificacion_Riesgos'!$A$15,"")</f>
        <v>R2</v>
      </c>
      <c r="M49" s="126" t="str">
        <f>IF(AND('2.Identificacion_Riesgos'!$R$20=3,'2.Identificacion_Riesgos'!$T$20=2),'2.Identificacion_Riesgos'!$A$20,"")</f>
        <v/>
      </c>
      <c r="N49" s="126" t="str">
        <f>IF(AND('2.Identificacion_Riesgos'!$R$25=3,'2.Identificacion_Riesgos'!$T$25=2),'2.Identificacion_Riesgos'!$A$25,"")</f>
        <v>R4</v>
      </c>
      <c r="O49" s="127" t="str">
        <f>IF(AND('2.Identificacion_Riesgos'!$R$30=3,'2.Identificacion_Riesgos'!$T$30=2),'2.Identificacion_Riesgos'!$A$30,"")</f>
        <v/>
      </c>
      <c r="P49" s="128" t="str">
        <f>IF(AND('2.Identificacion_Riesgos'!$R$10=3,'2.Identificacion_Riesgos'!$T$10=3),'2.Identificacion_Riesgos'!$A$10,"")</f>
        <v/>
      </c>
      <c r="Q49" s="129" t="str">
        <f>IF(AND('2.Identificacion_Riesgos'!$R$15=3,'2.Identificacion_Riesgos'!$T$15=3),'2.Identificacion_Riesgos'!$A$15,"")</f>
        <v/>
      </c>
      <c r="R49" s="129" t="str">
        <f>IF(AND('2.Identificacion_Riesgos'!$R$20=3,'2.Identificacion_Riesgos'!$T$20=3),'2.Identificacion_Riesgos'!$A$20,"")</f>
        <v/>
      </c>
      <c r="S49" s="129" t="str">
        <f>IF(AND('2.Identificacion_Riesgos'!$R$25=3,'2.Identificacion_Riesgos'!$T$25=3),'2.Identificacion_Riesgos'!$A$25,"")</f>
        <v/>
      </c>
      <c r="T49" s="130" t="str">
        <f>IF(AND('2.Identificacion_Riesgos'!$R$30=3,'2.Identificacion_Riesgos'!$T$30=3),'2.Identificacion_Riesgos'!$A$30,"")</f>
        <v/>
      </c>
      <c r="U49" s="144" t="str">
        <f>IF(AND('2.Identificacion_Riesgos'!$R$10=3,'2.Identificacion_Riesgos'!$T$10=4),'2.Identificacion_Riesgos'!$A$10,"")</f>
        <v/>
      </c>
      <c r="V49" s="145" t="str">
        <f>IF(AND('2.Identificacion_Riesgos'!$R$15=3,'2.Identificacion_Riesgos'!$T$15=4),'2.Identificacion_Riesgos'!$A$15,"")</f>
        <v/>
      </c>
      <c r="W49" s="145" t="str">
        <f>IF(AND('2.Identificacion_Riesgos'!$R$20=3,'2.Identificacion_Riesgos'!$T$20=4),'2.Identificacion_Riesgos'!$A$20,"")</f>
        <v/>
      </c>
      <c r="X49" s="145" t="str">
        <f>IF(AND('2.Identificacion_Riesgos'!$R$25=3,'2.Identificacion_Riesgos'!$T$25=4),'2.Identificacion_Riesgos'!$A$25,"")</f>
        <v/>
      </c>
      <c r="Y49" s="146" t="str">
        <f>IF(AND('2.Identificacion_Riesgos'!$R$30=3,'2.Identificacion_Riesgos'!$T$30=4),'2.Identificacion_Riesgos'!$A$30,"")</f>
        <v/>
      </c>
      <c r="Z49" s="144" t="str">
        <f>IF(AND('2.Identificacion_Riesgos'!$R$10=3,'2.Identificacion_Riesgos'!$T$10=5),'2.Identificacion_Riesgos'!$A$10,"")</f>
        <v/>
      </c>
      <c r="AA49" s="145" t="str">
        <f>IF(AND('2.Identificacion_Riesgos'!$R$15=3,'2.Identificacion_Riesgos'!$T$15=5),'2.Identificacion_Riesgos'!$A$15,"")</f>
        <v/>
      </c>
      <c r="AB49" s="145" t="str">
        <f>IF(AND('2.Identificacion_Riesgos'!$R$20=3,'2.Identificacion_Riesgos'!$T$20=5),'2.Identificacion_Riesgos'!$A$20,"")</f>
        <v/>
      </c>
      <c r="AC49" s="145" t="str">
        <f>IF(AND('2.Identificacion_Riesgos'!$R$25=3,'2.Identificacion_Riesgos'!$T$25=5),'2.Identificacion_Riesgos'!$A$25,"")</f>
        <v/>
      </c>
      <c r="AD49" s="146" t="str">
        <f>IF(AND('2.Identificacion_Riesgos'!$R$30=3,'2.Identificacion_Riesgos'!$T$30=5),'2.Identificacion_Riesgos'!$A$30,"")</f>
        <v/>
      </c>
      <c r="AE49" s="5"/>
      <c r="AF49" s="5"/>
      <c r="AG49" s="5"/>
      <c r="AH49" s="6"/>
      <c r="AI49" s="18"/>
      <c r="AJ49" s="18"/>
      <c r="AK49" s="18"/>
      <c r="AL49" s="18"/>
      <c r="AM49" s="18"/>
      <c r="AN49" s="18"/>
    </row>
    <row r="50" spans="1:40" ht="27.75" customHeight="1" x14ac:dyDescent="0.25">
      <c r="A50" s="18"/>
      <c r="B50" s="404"/>
      <c r="C50" s="396" t="s">
        <v>232</v>
      </c>
      <c r="D50" s="396"/>
      <c r="E50" s="396"/>
      <c r="F50" s="131" t="str">
        <f>IF(AND('2.Identificacion_Riesgos'!$R$35=3,'2.Identificacion_Riesgos'!$T$35=1),'2.Identificacion_Riesgos'!$A$35,"")</f>
        <v/>
      </c>
      <c r="G50" s="132" t="str">
        <f>IF(AND('2.Identificacion_Riesgos'!$R$40=3,'2.Identificacion_Riesgos'!$T$40=1),'2.Identificacion_Riesgos'!$A$40,"")</f>
        <v/>
      </c>
      <c r="H50" s="133" t="str">
        <f>IF(AND('2.Identificacion_Riesgos'!$R$45=3,'2.Identificacion_Riesgos'!$T$45=1),'2.Identificacion_Riesgos'!$A$45,"")</f>
        <v/>
      </c>
      <c r="I50" s="132" t="str">
        <f>IF(AND('2.Identificacion_Riesgos'!$R$50=3,'2.Identificacion_Riesgos'!$T$50=1),'2.Identificacion_Riesgos'!$A$50,"")</f>
        <v/>
      </c>
      <c r="J50" s="134" t="str">
        <f>IF(AND('2.Identificacion_Riesgos'!$R$55=3,'2.Identificacion_Riesgos'!$T$55=1),'2.Identificacion_Riesgos'!$A$55,"")</f>
        <v/>
      </c>
      <c r="K50" s="135" t="str">
        <f>IF(AND('2.Identificacion_Riesgos'!$R$35=3,'2.Identificacion_Riesgos'!$T$35=2),'2.Identificacion_Riesgos'!$A$35,"")</f>
        <v/>
      </c>
      <c r="L50" s="136" t="str">
        <f>IF(AND('2.Identificacion_Riesgos'!$R$40=3,'2.Identificacion_Riesgos'!$T$40=2),'2.Identificacion_Riesgos'!$A$40,"")</f>
        <v/>
      </c>
      <c r="M50" s="137" t="str">
        <f>IF(AND('2.Identificacion_Riesgos'!$R$45=3,'2.Identificacion_Riesgos'!$T$45=2),'2.Identificacion_Riesgos'!$A$45,"")</f>
        <v/>
      </c>
      <c r="N50" s="136" t="str">
        <f>IF(AND('2.Identificacion_Riesgos'!$R$50=3,'2.Identificacion_Riesgos'!$T$50=2),'2.Identificacion_Riesgos'!$A$50,"")</f>
        <v/>
      </c>
      <c r="O50" s="138" t="str">
        <f>IF(AND('2.Identificacion_Riesgos'!$R$55=3,'2.Identificacion_Riesgos'!$T$55=2),'2.Identificacion_Riesgos'!$A$55,"")</f>
        <v/>
      </c>
      <c r="P50" s="139" t="str">
        <f>IF(AND('2.Identificacion_Riesgos'!$R$35=3,'2.Identificacion_Riesgos'!$T$35=3),'2.Identificacion_Riesgos'!$A$35,"")</f>
        <v/>
      </c>
      <c r="Q50" s="140" t="str">
        <f>IF(AND('2.Identificacion_Riesgos'!$R$40=3,'2.Identificacion_Riesgos'!$T$40=3),'2.Identificacion_Riesgos'!$A$40,"")</f>
        <v/>
      </c>
      <c r="R50" s="141" t="str">
        <f>IF(AND('2.Identificacion_Riesgos'!$R$45=3,'2.Identificacion_Riesgos'!$T$45=3),'2.Identificacion_Riesgos'!$A$45,"")</f>
        <v/>
      </c>
      <c r="S50" s="140" t="str">
        <f>IF(AND('2.Identificacion_Riesgos'!$R$50=3,'2.Identificacion_Riesgos'!$T$50=3),'2.Identificacion_Riesgos'!$A$50,"")</f>
        <v/>
      </c>
      <c r="T50" s="142" t="str">
        <f>IF(AND('2.Identificacion_Riesgos'!$R$55=3,'2.Identificacion_Riesgos'!$T$55=3),'2.Identificacion_Riesgos'!$A$55,"")</f>
        <v/>
      </c>
      <c r="U50" s="147" t="str">
        <f>IF(AND('2.Identificacion_Riesgos'!$R$35=3,'2.Identificacion_Riesgos'!$T$35=4),'2.Identificacion_Riesgos'!$A$35,"")</f>
        <v/>
      </c>
      <c r="V50" s="148" t="str">
        <f>IF(AND('2.Identificacion_Riesgos'!$R$40=3,'2.Identificacion_Riesgos'!$T$40=4),'2.Identificacion_Riesgos'!$A$40,"")</f>
        <v/>
      </c>
      <c r="W50" s="149" t="str">
        <f>IF(AND('2.Identificacion_Riesgos'!$R$45=3,'2.Identificacion_Riesgos'!$T$45=4),'2.Identificacion_Riesgos'!$A$45,"")</f>
        <v/>
      </c>
      <c r="X50" s="148" t="str">
        <f>IF(AND('2.Identificacion_Riesgos'!$R$50=3,'2.Identificacion_Riesgos'!$T$50=4),'2.Identificacion_Riesgos'!$A$50,"")</f>
        <v/>
      </c>
      <c r="Y50" s="150" t="str">
        <f>IF(AND('2.Identificacion_Riesgos'!$R$55=3,'2.Identificacion_Riesgos'!$T$55=4),'2.Identificacion_Riesgos'!$A$55,"")</f>
        <v/>
      </c>
      <c r="Z50" s="147" t="str">
        <f>IF(AND('2.Identificacion_Riesgos'!$R$35=3,'2.Identificacion_Riesgos'!$T$35=5),'2.Identificacion_Riesgos'!$A$35,"")</f>
        <v/>
      </c>
      <c r="AA50" s="148" t="str">
        <f>IF(AND('2.Identificacion_Riesgos'!$R$40=3,'2.Identificacion_Riesgos'!$T$40=5),'2.Identificacion_Riesgos'!$A$40,"")</f>
        <v/>
      </c>
      <c r="AB50" s="149" t="str">
        <f>IF(AND('2.Identificacion_Riesgos'!$R$45=3,'2.Identificacion_Riesgos'!$T$45=5),'2.Identificacion_Riesgos'!$A$45,"")</f>
        <v/>
      </c>
      <c r="AC50" s="148" t="str">
        <f>IF(AND('2.Identificacion_Riesgos'!$R$50=3,'2.Identificacion_Riesgos'!$T$50=5),'2.Identificacion_Riesgos'!$A$50,"")</f>
        <v/>
      </c>
      <c r="AD50" s="150" t="str">
        <f>IF(AND('2.Identificacion_Riesgos'!$R$55=3,'2.Identificacion_Riesgos'!$T$55=5),'2.Identificacion_Riesgos'!$A$55,"")</f>
        <v/>
      </c>
      <c r="AE50" s="5"/>
      <c r="AF50" s="5"/>
      <c r="AG50" s="5"/>
      <c r="AH50" s="6"/>
      <c r="AI50" s="18"/>
      <c r="AJ50" s="18"/>
      <c r="AK50" s="18"/>
      <c r="AL50" s="18"/>
      <c r="AM50" s="18"/>
      <c r="AN50" s="18"/>
    </row>
    <row r="51" spans="1:40" ht="27.75" customHeight="1" x14ac:dyDescent="0.25">
      <c r="A51" s="18"/>
      <c r="B51" s="404"/>
      <c r="C51" s="152"/>
      <c r="D51" s="152"/>
      <c r="E51" s="152"/>
      <c r="F51" s="406">
        <v>0.12</v>
      </c>
      <c r="G51" s="406"/>
      <c r="H51" s="406"/>
      <c r="I51" s="406"/>
      <c r="J51" s="406"/>
      <c r="K51" s="397">
        <v>0.28000000000000003</v>
      </c>
      <c r="L51" s="397"/>
      <c r="M51" s="397"/>
      <c r="N51" s="397"/>
      <c r="O51" s="397"/>
      <c r="P51" s="398">
        <v>0.52</v>
      </c>
      <c r="Q51" s="398"/>
      <c r="R51" s="398"/>
      <c r="S51" s="398"/>
      <c r="T51" s="398"/>
      <c r="U51" s="395">
        <v>0.76</v>
      </c>
      <c r="V51" s="395"/>
      <c r="W51" s="395"/>
      <c r="X51" s="395"/>
      <c r="Y51" s="395"/>
      <c r="Z51" s="395">
        <v>0.92</v>
      </c>
      <c r="AA51" s="395"/>
      <c r="AB51" s="395"/>
      <c r="AC51" s="395"/>
      <c r="AD51" s="395"/>
      <c r="AE51" s="5"/>
      <c r="AF51" s="5"/>
      <c r="AG51" s="5"/>
      <c r="AH51" s="6"/>
      <c r="AI51" s="18"/>
      <c r="AJ51" s="18"/>
      <c r="AK51" s="18"/>
      <c r="AL51" s="18"/>
      <c r="AM51" s="18"/>
      <c r="AN51" s="18"/>
    </row>
    <row r="52" spans="1:40" ht="27.75" customHeight="1" x14ac:dyDescent="0.25">
      <c r="A52" s="18"/>
      <c r="B52" s="404"/>
      <c r="C52" s="152"/>
      <c r="D52" s="152"/>
      <c r="E52" s="152"/>
      <c r="F52" s="125" t="str">
        <f>IF(AND('2.Identificacion_Riesgos'!$R$10=4,'2.Identificacion_Riesgos'!$T$10=1),'2.Identificacion_Riesgos'!$A$10,"")</f>
        <v/>
      </c>
      <c r="G52" s="126" t="str">
        <f>IF(AND('2.Identificacion_Riesgos'!$R$15=4,'2.Identificacion_Riesgos'!$T$15=1),'2.Identificacion_Riesgos'!$A$15,"")</f>
        <v/>
      </c>
      <c r="H52" s="126" t="str">
        <f>IF(AND('2.Identificacion_Riesgos'!$R$20=4,'2.Identificacion_Riesgos'!$T$20=1),'2.Identificacion_Riesgos'!$A$20,"")</f>
        <v/>
      </c>
      <c r="I52" s="126" t="str">
        <f>IF(AND('2.Identificacion_Riesgos'!$R$25=4,'2.Identificacion_Riesgos'!$T$25=1),'2.Identificacion_Riesgos'!$A$25,"")</f>
        <v/>
      </c>
      <c r="J52" s="127" t="str">
        <f>IF(AND('2.Identificacion_Riesgos'!$R$30=4,'2.Identificacion_Riesgos'!$T$30=1),'2.Identificacion_Riesgos'!$A$30,"")</f>
        <v/>
      </c>
      <c r="K52" s="128" t="str">
        <f>IF(AND('2.Identificacion_Riesgos'!$R$10=4,'2.Identificacion_Riesgos'!$T$10=2),'2.Identificacion_Riesgos'!$A$10,"")</f>
        <v/>
      </c>
      <c r="L52" s="129" t="str">
        <f>IF(AND('2.Identificacion_Riesgos'!$R$15=4,'2.Identificacion_Riesgos'!$T$15=2),'2.Identificacion_Riesgos'!$A$15,"")</f>
        <v/>
      </c>
      <c r="M52" s="129" t="str">
        <f>IF(AND('2.Identificacion_Riesgos'!$R$20=4,'2.Identificacion_Riesgos'!$T$20=2),'2.Identificacion_Riesgos'!$A$20,"")</f>
        <v/>
      </c>
      <c r="N52" s="129" t="str">
        <f>IF(AND('2.Identificacion_Riesgos'!$R$25=4,'2.Identificacion_Riesgos'!$T$25=2),'2.Identificacion_Riesgos'!$A$25,"")</f>
        <v/>
      </c>
      <c r="O52" s="130" t="str">
        <f>IF(AND('2.Identificacion_Riesgos'!$R$30=4,'2.Identificacion_Riesgos'!$T$30=2),'2.Identificacion_Riesgos'!$A$30,"")</f>
        <v/>
      </c>
      <c r="P52" s="128" t="str">
        <f>IF(AND('2.Identificacion_Riesgos'!$R$10=4,'2.Identificacion_Riesgos'!$T$10=3),'2.Identificacion_Riesgos'!$A$10,"")</f>
        <v/>
      </c>
      <c r="Q52" s="129" t="str">
        <f>IF(AND('2.Identificacion_Riesgos'!$R$15=4,'2.Identificacion_Riesgos'!$T$15=3),'2.Identificacion_Riesgos'!$A$15,"")</f>
        <v/>
      </c>
      <c r="R52" s="129" t="str">
        <f>IF(AND('2.Identificacion_Riesgos'!$R$20=4,'2.Identificacion_Riesgos'!$T$20=3),'2.Identificacion_Riesgos'!$A$20,"")</f>
        <v/>
      </c>
      <c r="S52" s="129" t="str">
        <f>IF(AND('2.Identificacion_Riesgos'!$R$25=4,'2.Identificacion_Riesgos'!$T$25=3),'2.Identificacion_Riesgos'!$A$25,"")</f>
        <v/>
      </c>
      <c r="T52" s="130" t="str">
        <f>IF(AND('2.Identificacion_Riesgos'!$R$30=4,'2.Identificacion_Riesgos'!$T$30=3),'2.Identificacion_Riesgos'!$A$30,"")</f>
        <v/>
      </c>
      <c r="U52" s="144" t="str">
        <f>IF(AND('2.Identificacion_Riesgos'!$R$10=4,'2.Identificacion_Riesgos'!$T$10=4),'2.Identificacion_Riesgos'!$A$10,"")</f>
        <v/>
      </c>
      <c r="V52" s="145" t="str">
        <f>IF(AND('2.Identificacion_Riesgos'!$R$15=4,'2.Identificacion_Riesgos'!$T$15=4),'2.Identificacion_Riesgos'!$A$15,"")</f>
        <v/>
      </c>
      <c r="W52" s="145" t="str">
        <f>IF(AND('2.Identificacion_Riesgos'!$R$20=4,'2.Identificacion_Riesgos'!$T$20=4),'2.Identificacion_Riesgos'!$A$20,"")</f>
        <v/>
      </c>
      <c r="X52" s="145" t="str">
        <f>IF(AND('2.Identificacion_Riesgos'!$R$25=4,'2.Identificacion_Riesgos'!$T$25=4),'2.Identificacion_Riesgos'!$A$25,"")</f>
        <v/>
      </c>
      <c r="Y52" s="146" t="str">
        <f>IF(AND('2.Identificacion_Riesgos'!$R$30=4,'2.Identificacion_Riesgos'!$T$30=4),'2.Identificacion_Riesgos'!$A$30,"")</f>
        <v/>
      </c>
      <c r="Z52" s="144" t="str">
        <f>IF(AND('2.Identificacion_Riesgos'!$R$10=4,'2.Identificacion_Riesgos'!$T$10=5),'2.Identificacion_Riesgos'!$A$10,"")</f>
        <v/>
      </c>
      <c r="AA52" s="145" t="str">
        <f>IF(AND('2.Identificacion_Riesgos'!$R$15=4,'2.Identificacion_Riesgos'!$T$15=5),'2.Identificacion_Riesgos'!$A$15,"")</f>
        <v/>
      </c>
      <c r="AB52" s="145" t="str">
        <f>IF(AND('2.Identificacion_Riesgos'!$R$20=4,'2.Identificacion_Riesgos'!$T$20=5),'2.Identificacion_Riesgos'!$A$20,"")</f>
        <v/>
      </c>
      <c r="AC52" s="145" t="str">
        <f>IF(AND('2.Identificacion_Riesgos'!$R$25=4,'2.Identificacion_Riesgos'!$T$25=5),'2.Identificacion_Riesgos'!$A$25,"")</f>
        <v/>
      </c>
      <c r="AD52" s="146" t="str">
        <f>IF(AND('2.Identificacion_Riesgos'!$R$30=4,'2.Identificacion_Riesgos'!$T$30=5),'2.Identificacion_Riesgos'!$A$30,"")</f>
        <v/>
      </c>
      <c r="AE52" s="5"/>
      <c r="AF52" s="5"/>
      <c r="AG52" s="5"/>
      <c r="AH52" s="6"/>
      <c r="AI52" s="18"/>
      <c r="AJ52" s="18"/>
      <c r="AK52" s="18"/>
      <c r="AL52" s="18"/>
      <c r="AM52" s="18"/>
      <c r="AN52" s="18"/>
    </row>
    <row r="53" spans="1:40" ht="27.75" customHeight="1" x14ac:dyDescent="0.25">
      <c r="A53" s="18"/>
      <c r="B53" s="404"/>
      <c r="C53" s="396" t="s">
        <v>233</v>
      </c>
      <c r="D53" s="396"/>
      <c r="E53" s="396"/>
      <c r="F53" s="135" t="str">
        <f>IF(AND('2.Identificacion_Riesgos'!$R$35=4,'2.Identificacion_Riesgos'!$T$35=1),'2.Identificacion_Riesgos'!$A$35,"")</f>
        <v/>
      </c>
      <c r="G53" s="136" t="str">
        <f>IF(AND('2.Identificacion_Riesgos'!$R$40=4,'2.Identificacion_Riesgos'!$T$40=1),'2.Identificacion_Riesgos'!$A$40,"")</f>
        <v/>
      </c>
      <c r="H53" s="137" t="str">
        <f>IF(AND('2.Identificacion_Riesgos'!$R$45=4,'2.Identificacion_Riesgos'!$T$45=1),'2.Identificacion_Riesgos'!$A$45,"")</f>
        <v/>
      </c>
      <c r="I53" s="136" t="str">
        <f>IF(AND('2.Identificacion_Riesgos'!$R$50=4,'2.Identificacion_Riesgos'!$T$50=1),'2.Identificacion_Riesgos'!$A$50,"")</f>
        <v/>
      </c>
      <c r="J53" s="138" t="str">
        <f>IF(AND('2.Identificacion_Riesgos'!$R$55=4,'2.Identificacion_Riesgos'!$T$55=1),'2.Identificacion_Riesgos'!$A$55,"")</f>
        <v/>
      </c>
      <c r="K53" s="139" t="str">
        <f>IF(AND('2.Identificacion_Riesgos'!$R$35=4,'2.Identificacion_Riesgos'!$T$35=2),'2.Identificacion_Riesgos'!$A$35,"")</f>
        <v/>
      </c>
      <c r="L53" s="140" t="str">
        <f>IF(AND('2.Identificacion_Riesgos'!$R$40=4,'2.Identificacion_Riesgos'!$T$40=2),'2.Identificacion_Riesgos'!$A$40,"")</f>
        <v/>
      </c>
      <c r="M53" s="141" t="str">
        <f>IF(AND('2.Identificacion_Riesgos'!$R$45=4,'2.Identificacion_Riesgos'!$T$45=2),'2.Identificacion_Riesgos'!$A$45,"")</f>
        <v/>
      </c>
      <c r="N53" s="140" t="str">
        <f>IF(AND('2.Identificacion_Riesgos'!$R$50=4,'2.Identificacion_Riesgos'!$T$50=2),'2.Identificacion_Riesgos'!$A$50,"")</f>
        <v/>
      </c>
      <c r="O53" s="142" t="str">
        <f>IF(AND('2.Identificacion_Riesgos'!$R$55=4,'2.Identificacion_Riesgos'!$T$55=2),'2.Identificacion_Riesgos'!$A$55,"")</f>
        <v/>
      </c>
      <c r="P53" s="139" t="str">
        <f>IF(AND('2.Identificacion_Riesgos'!$R$35=4,'2.Identificacion_Riesgos'!$T$35=3),'2.Identificacion_Riesgos'!$A$35,"")</f>
        <v/>
      </c>
      <c r="Q53" s="140" t="str">
        <f>IF(AND('2.Identificacion_Riesgos'!$R$40=4,'2.Identificacion_Riesgos'!$T$40=3),'2.Identificacion_Riesgos'!$A$40,"")</f>
        <v/>
      </c>
      <c r="R53" s="141" t="str">
        <f>IF(AND('2.Identificacion_Riesgos'!$R$45=4,'2.Identificacion_Riesgos'!$T$45=3),'2.Identificacion_Riesgos'!$A$45,"")</f>
        <v/>
      </c>
      <c r="S53" s="140" t="str">
        <f>IF(AND('2.Identificacion_Riesgos'!$R$50=4,'2.Identificacion_Riesgos'!$T$50=3),'2.Identificacion_Riesgos'!$A$50,"")</f>
        <v/>
      </c>
      <c r="T53" s="142" t="str">
        <f>IF(AND('2.Identificacion_Riesgos'!$R$55=4,'2.Identificacion_Riesgos'!$T$55=3),'2.Identificacion_Riesgos'!$A$55,"")</f>
        <v/>
      </c>
      <c r="U53" s="147" t="str">
        <f>IF(AND('2.Identificacion_Riesgos'!$R$35=4,'2.Identificacion_Riesgos'!$T$35=4),'2.Identificacion_Riesgos'!$A$35,"")</f>
        <v/>
      </c>
      <c r="V53" s="148" t="str">
        <f>IF(AND('2.Identificacion_Riesgos'!$R$40=4,'2.Identificacion_Riesgos'!$T$40=4),'2.Identificacion_Riesgos'!$A$40,"")</f>
        <v/>
      </c>
      <c r="W53" s="149" t="str">
        <f>IF(AND('2.Identificacion_Riesgos'!$R$45=4,'2.Identificacion_Riesgos'!$T$45=4),'2.Identificacion_Riesgos'!$A$45,"")</f>
        <v/>
      </c>
      <c r="X53" s="148" t="str">
        <f>IF(AND('2.Identificacion_Riesgos'!$R$50=4,'2.Identificacion_Riesgos'!$T$50=4),'2.Identificacion_Riesgos'!$A$50,"")</f>
        <v/>
      </c>
      <c r="Y53" s="150" t="str">
        <f>IF(AND('2.Identificacion_Riesgos'!$R$55=4,'2.Identificacion_Riesgos'!$T$55=4),'2.Identificacion_Riesgos'!$A$55,"")</f>
        <v/>
      </c>
      <c r="Z53" s="147" t="str">
        <f>IF(AND('2.Identificacion_Riesgos'!$R$35=4,'2.Identificacion_Riesgos'!$T$35=5),'2.Identificacion_Riesgos'!$A$35,"")</f>
        <v/>
      </c>
      <c r="AA53" s="148" t="str">
        <f>IF(AND('2.Identificacion_Riesgos'!$R$40=4,'2.Identificacion_Riesgos'!$T$40=5),'2.Identificacion_Riesgos'!$A$40,"")</f>
        <v/>
      </c>
      <c r="AB53" s="149" t="str">
        <f>IF(AND('2.Identificacion_Riesgos'!$R$45=4,'2.Identificacion_Riesgos'!$T$45=5),'2.Identificacion_Riesgos'!$A$45,"")</f>
        <v/>
      </c>
      <c r="AC53" s="148" t="str">
        <f>IF(AND('2.Identificacion_Riesgos'!$R$50=4,'2.Identificacion_Riesgos'!$T$50=5),'2.Identificacion_Riesgos'!$A$50,"")</f>
        <v/>
      </c>
      <c r="AD53" s="150" t="str">
        <f>IF(AND('2.Identificacion_Riesgos'!$R$55=4,'2.Identificacion_Riesgos'!$T$55=5),'2.Identificacion_Riesgos'!$A$55,"")</f>
        <v/>
      </c>
      <c r="AE53" s="5"/>
      <c r="AF53" s="5"/>
      <c r="AG53" s="5"/>
      <c r="AH53" s="6"/>
      <c r="AI53" s="18"/>
      <c r="AJ53" s="18"/>
      <c r="AK53" s="18"/>
      <c r="AL53" s="18"/>
      <c r="AM53" s="18"/>
      <c r="AN53" s="18"/>
    </row>
    <row r="54" spans="1:40" ht="27.75" customHeight="1" x14ac:dyDescent="0.25">
      <c r="A54" s="18"/>
      <c r="B54" s="404"/>
      <c r="C54" s="152"/>
      <c r="D54" s="152"/>
      <c r="E54" s="152"/>
      <c r="F54" s="397">
        <v>0.24</v>
      </c>
      <c r="G54" s="397"/>
      <c r="H54" s="397"/>
      <c r="I54" s="397"/>
      <c r="J54" s="397"/>
      <c r="K54" s="398">
        <v>0.44</v>
      </c>
      <c r="L54" s="398"/>
      <c r="M54" s="398"/>
      <c r="N54" s="398"/>
      <c r="O54" s="398"/>
      <c r="P54" s="398">
        <v>0.56000000000000005</v>
      </c>
      <c r="Q54" s="398"/>
      <c r="R54" s="398"/>
      <c r="S54" s="398"/>
      <c r="T54" s="398"/>
      <c r="U54" s="395">
        <v>0.8</v>
      </c>
      <c r="V54" s="395"/>
      <c r="W54" s="395"/>
      <c r="X54" s="395"/>
      <c r="Y54" s="395"/>
      <c r="Z54" s="395">
        <v>0.96</v>
      </c>
      <c r="AA54" s="395"/>
      <c r="AB54" s="395"/>
      <c r="AC54" s="395"/>
      <c r="AD54" s="395"/>
      <c r="AE54" s="5"/>
      <c r="AF54" s="5"/>
      <c r="AG54" s="5"/>
      <c r="AH54" s="6"/>
      <c r="AI54" s="18"/>
      <c r="AJ54" s="18"/>
      <c r="AK54" s="18"/>
      <c r="AL54" s="18"/>
      <c r="AM54" s="18"/>
      <c r="AN54" s="18"/>
    </row>
    <row r="55" spans="1:40" ht="27.75" customHeight="1" x14ac:dyDescent="0.25">
      <c r="A55" s="18"/>
      <c r="B55" s="404"/>
      <c r="C55" s="152"/>
      <c r="D55" s="152"/>
      <c r="E55" s="152"/>
      <c r="F55" s="128" t="str">
        <f>IF(AND('2.Identificacion_Riesgos'!$R$10=5,'2.Identificacion_Riesgos'!$T$10=1),'2.Identificacion_Riesgos'!$A$10,"")</f>
        <v/>
      </c>
      <c r="G55" s="129" t="str">
        <f>IF(AND('2.Identificacion_Riesgos'!$R$15=5,'2.Identificacion_Riesgos'!$T$15=1),'2.Identificacion_Riesgos'!$A$15,"")</f>
        <v/>
      </c>
      <c r="H55" s="129" t="str">
        <f>IF(AND('2.Identificacion_Riesgos'!$R$20=5,'2.Identificacion_Riesgos'!$T$20=1),'2.Identificacion_Riesgos'!$A$20,"")</f>
        <v/>
      </c>
      <c r="I55" s="129" t="str">
        <f>IF(AND('2.Identificacion_Riesgos'!$R$25=5,'2.Identificacion_Riesgos'!$T$25=1),'2.Identificacion_Riesgos'!$A$25,"")</f>
        <v/>
      </c>
      <c r="J55" s="130" t="str">
        <f>IF(AND('2.Identificacion_Riesgos'!$R$30=5,'2.Identificacion_Riesgos'!$T$30=1),'2.Identificacion_Riesgos'!$A$30,"")</f>
        <v/>
      </c>
      <c r="K55" s="128" t="str">
        <f>IF(AND('2.Identificacion_Riesgos'!$R$10=5,'2.Identificacion_Riesgos'!$T$10=2),'2.Identificacion_Riesgos'!$A$10,"")</f>
        <v/>
      </c>
      <c r="L55" s="129" t="str">
        <f>IF(AND('2.Identificacion_Riesgos'!$R$15=5,'2.Identificacion_Riesgos'!$T$15=2),'2.Identificacion_Riesgos'!$A$15,"")</f>
        <v/>
      </c>
      <c r="M55" s="129" t="str">
        <f>IF(AND('2.Identificacion_Riesgos'!$R$20=5,'2.Identificacion_Riesgos'!$T$20=2),'2.Identificacion_Riesgos'!$A$20,"")</f>
        <v/>
      </c>
      <c r="N55" s="129" t="str">
        <f>IF(AND('2.Identificacion_Riesgos'!$R$25=5,'2.Identificacion_Riesgos'!$T$25=2),'2.Identificacion_Riesgos'!$A$25,"")</f>
        <v/>
      </c>
      <c r="O55" s="130" t="str">
        <f>IF(AND('2.Identificacion_Riesgos'!$R$30=5,'2.Identificacion_Riesgos'!$T$30=2),'2.Identificacion_Riesgos'!$A$30,"")</f>
        <v/>
      </c>
      <c r="P55" s="144" t="str">
        <f>IF(AND('2.Identificacion_Riesgos'!$R$10=5,'2.Identificacion_Riesgos'!$T$10=3),'2.Identificacion_Riesgos'!$A$10,"")</f>
        <v/>
      </c>
      <c r="Q55" s="145" t="str">
        <f>IF(AND('2.Identificacion_Riesgos'!$R$15=5,'2.Identificacion_Riesgos'!$T$15=3),'2.Identificacion_Riesgos'!$A$15,"")</f>
        <v/>
      </c>
      <c r="R55" s="145" t="str">
        <f>IF(AND('2.Identificacion_Riesgos'!$R$20=5,'2.Identificacion_Riesgos'!$T$20=3),'2.Identificacion_Riesgos'!$A$20,"")</f>
        <v/>
      </c>
      <c r="S55" s="145" t="str">
        <f>IF(AND('2.Identificacion_Riesgos'!$R$25=5,'2.Identificacion_Riesgos'!$T$25=3),'2.Identificacion_Riesgos'!$A$25,"")</f>
        <v/>
      </c>
      <c r="T55" s="146" t="str">
        <f>IF(AND('2.Identificacion_Riesgos'!$R$30=5,'2.Identificacion_Riesgos'!$T$30=3),'2.Identificacion_Riesgos'!$A$30,"")</f>
        <v/>
      </c>
      <c r="U55" s="144" t="str">
        <f>IF(AND('2.Identificacion_Riesgos'!$R$10=5,'2.Identificacion_Riesgos'!$T$10=4),'2.Identificacion_Riesgos'!$A$10,"")</f>
        <v/>
      </c>
      <c r="V55" s="145" t="str">
        <f>IF(AND('2.Identificacion_Riesgos'!$R$15=5,'2.Identificacion_Riesgos'!$T$15=4),'2.Identificacion_Riesgos'!$A$15,"")</f>
        <v/>
      </c>
      <c r="W55" s="145" t="str">
        <f>IF(AND('2.Identificacion_Riesgos'!$R$20=5,'2.Identificacion_Riesgos'!$T$20=4),'2.Identificacion_Riesgos'!$A$20,"")</f>
        <v/>
      </c>
      <c r="X55" s="145" t="str">
        <f>IF(AND('2.Identificacion_Riesgos'!$R$25=5,'2.Identificacion_Riesgos'!$T$25=4),'2.Identificacion_Riesgos'!$A$25,"")</f>
        <v/>
      </c>
      <c r="Y55" s="146" t="str">
        <f>IF(AND('2.Identificacion_Riesgos'!$R$30=5,'2.Identificacion_Riesgos'!$T$30=4),'2.Identificacion_Riesgos'!$A$30,"")</f>
        <v/>
      </c>
      <c r="Z55" s="144" t="str">
        <f>IF(AND('2.Identificacion_Riesgos'!$R$10=5,'2.Identificacion_Riesgos'!$T$10=5),'2.Identificacion_Riesgos'!$A$10,"")</f>
        <v/>
      </c>
      <c r="AA55" s="145" t="str">
        <f>IF(AND('2.Identificacion_Riesgos'!$R$15=5,'2.Identificacion_Riesgos'!$T$15=5),'2.Identificacion_Riesgos'!$A$15,"")</f>
        <v/>
      </c>
      <c r="AB55" s="145" t="str">
        <f>IF(AND('2.Identificacion_Riesgos'!$R$20=5,'2.Identificacion_Riesgos'!$T$20=5),'2.Identificacion_Riesgos'!$A$20,"")</f>
        <v/>
      </c>
      <c r="AC55" s="145" t="str">
        <f>IF(AND('2.Identificacion_Riesgos'!$R$25=5,'2.Identificacion_Riesgos'!$T$25=5),'2.Identificacion_Riesgos'!$A$25,"")</f>
        <v/>
      </c>
      <c r="AD55" s="146" t="str">
        <f>IF(AND('2.Identificacion_Riesgos'!$R$30=5,'2.Identificacion_Riesgos'!$T$30=5),'2.Identificacion_Riesgos'!$A$30,"")</f>
        <v/>
      </c>
      <c r="AE55" s="5"/>
      <c r="AF55" s="5"/>
      <c r="AG55" s="5"/>
      <c r="AH55" s="6"/>
      <c r="AI55" s="18"/>
      <c r="AJ55" s="18"/>
      <c r="AK55" s="18"/>
      <c r="AL55" s="18"/>
      <c r="AM55" s="18"/>
      <c r="AN55" s="18"/>
    </row>
    <row r="56" spans="1:40" ht="27.75" customHeight="1" x14ac:dyDescent="0.25">
      <c r="A56" s="18"/>
      <c r="B56" s="404"/>
      <c r="C56" s="396" t="s">
        <v>234</v>
      </c>
      <c r="D56" s="396"/>
      <c r="E56" s="396"/>
      <c r="F56" s="139" t="str">
        <f>IF(AND('2.Identificacion_Riesgos'!$R$35=5,'2.Identificacion_Riesgos'!$T$35=1),'2.Identificacion_Riesgos'!$A$35,"")</f>
        <v/>
      </c>
      <c r="G56" s="140" t="str">
        <f>IF(AND('2.Identificacion_Riesgos'!$R$40=5,'2.Identificacion_Riesgos'!$T$40=1),'2.Identificacion_Riesgos'!$A$40,"")</f>
        <v/>
      </c>
      <c r="H56" s="141" t="str">
        <f>IF(AND('2.Identificacion_Riesgos'!$R$45=5,'2.Identificacion_Riesgos'!$T$45=1),'2.Identificacion_Riesgos'!$A$45,"")</f>
        <v/>
      </c>
      <c r="I56" s="140" t="str">
        <f>IF(AND('2.Identificacion_Riesgos'!$R$50=5,'2.Identificacion_Riesgos'!$T$50=1),'2.Identificacion_Riesgos'!$A$50,"")</f>
        <v/>
      </c>
      <c r="J56" s="142" t="str">
        <f>IF(AND('2.Identificacion_Riesgos'!$R$55=5,'2.Identificacion_Riesgos'!$T$55=1),'2.Identificacion_Riesgos'!$A$55,"")</f>
        <v/>
      </c>
      <c r="K56" s="139" t="str">
        <f>IF(AND('2.Identificacion_Riesgos'!$R$35=5,'2.Identificacion_Riesgos'!$T$35=2),'2.Identificacion_Riesgos'!$A$35,"")</f>
        <v/>
      </c>
      <c r="L56" s="140" t="str">
        <f>IF(AND('2.Identificacion_Riesgos'!$R$40=5,'2.Identificacion_Riesgos'!$T$40=2),'2.Identificacion_Riesgos'!$A$40,"")</f>
        <v/>
      </c>
      <c r="M56" s="141" t="str">
        <f>IF(AND('2.Identificacion_Riesgos'!$R$45=5,'2.Identificacion_Riesgos'!$T$45=2),'2.Identificacion_Riesgos'!$A$45,"")</f>
        <v/>
      </c>
      <c r="N56" s="140" t="str">
        <f>IF(AND('2.Identificacion_Riesgos'!$R$50=5,'2.Identificacion_Riesgos'!$T$50=2),'2.Identificacion_Riesgos'!$A$50,"")</f>
        <v/>
      </c>
      <c r="O56" s="142" t="str">
        <f>IF(AND('2.Identificacion_Riesgos'!$R$55=5,'2.Identificacion_Riesgos'!$T$55=2),'2.Identificacion_Riesgos'!$A$55,"")</f>
        <v/>
      </c>
      <c r="P56" s="147" t="str">
        <f>IF(AND('2.Identificacion_Riesgos'!$R$35=5,'2.Identificacion_Riesgos'!$T$35=3),'2.Identificacion_Riesgos'!$A$35,"")</f>
        <v/>
      </c>
      <c r="Q56" s="148" t="str">
        <f>IF(AND('2.Identificacion_Riesgos'!$R$40=5,'2.Identificacion_Riesgos'!$T$40=3),'2.Identificacion_Riesgos'!$A$40,"")</f>
        <v/>
      </c>
      <c r="R56" s="149" t="str">
        <f>IF(AND('2.Identificacion_Riesgos'!$R$45=5,'2.Identificacion_Riesgos'!$T$45=3),'2.Identificacion_Riesgos'!$A$45,"")</f>
        <v/>
      </c>
      <c r="S56" s="148" t="str">
        <f>IF(AND('2.Identificacion_Riesgos'!$R$50=5,'2.Identificacion_Riesgos'!$T$50=3),'2.Identificacion_Riesgos'!$A$50,"")</f>
        <v/>
      </c>
      <c r="T56" s="150" t="str">
        <f>IF(AND('2.Identificacion_Riesgos'!$R$55=5,'2.Identificacion_Riesgos'!$T$55=3),'2.Identificacion_Riesgos'!$A$55,"")</f>
        <v/>
      </c>
      <c r="U56" s="147" t="str">
        <f>IF(AND('2.Identificacion_Riesgos'!$R$35=5,'2.Identificacion_Riesgos'!$T$35=4),'2.Identificacion_Riesgos'!$A$35,"")</f>
        <v/>
      </c>
      <c r="V56" s="148" t="str">
        <f>IF(AND('2.Identificacion_Riesgos'!$R$40=5,'2.Identificacion_Riesgos'!$T$40=4),'2.Identificacion_Riesgos'!$A$40,"")</f>
        <v/>
      </c>
      <c r="W56" s="149" t="str">
        <f>IF(AND('2.Identificacion_Riesgos'!$R$45=5,'2.Identificacion_Riesgos'!$T$45=4),'2.Identificacion_Riesgos'!$A$45,"")</f>
        <v/>
      </c>
      <c r="X56" s="148" t="str">
        <f>IF(AND('2.Identificacion_Riesgos'!$R$50=5,'2.Identificacion_Riesgos'!$T$50=4),'2.Identificacion_Riesgos'!$A$50,"")</f>
        <v/>
      </c>
      <c r="Y56" s="150" t="str">
        <f>IF(AND('2.Identificacion_Riesgos'!$R$55=5,'2.Identificacion_Riesgos'!$T$55=4),'2.Identificacion_Riesgos'!$A$55,"")</f>
        <v/>
      </c>
      <c r="Z56" s="147" t="str">
        <f>IF(AND('2.Identificacion_Riesgos'!$R$35=5,'2.Identificacion_Riesgos'!$T$35=5),'2.Identificacion_Riesgos'!$A$35,"")</f>
        <v/>
      </c>
      <c r="AA56" s="148" t="str">
        <f>IF(AND('2.Identificacion_Riesgos'!$R$40=5,'2.Identificacion_Riesgos'!$T$40=5),'2.Identificacion_Riesgos'!$A$40,"")</f>
        <v/>
      </c>
      <c r="AB56" s="149" t="str">
        <f>IF(AND('2.Identificacion_Riesgos'!$R$45=5,'2.Identificacion_Riesgos'!$T$45=5),'2.Identificacion_Riesgos'!$A$45,"")</f>
        <v/>
      </c>
      <c r="AC56" s="148" t="str">
        <f>IF(AND('2.Identificacion_Riesgos'!$R$50=5,'2.Identificacion_Riesgos'!$T$50=5),'2.Identificacion_Riesgos'!$A$50,"")</f>
        <v/>
      </c>
      <c r="AD56" s="150" t="str">
        <f>IF(AND('2.Identificacion_Riesgos'!$R$55=5,'2.Identificacion_Riesgos'!$T$55=5),'2.Identificacion_Riesgos'!$A$55,"")</f>
        <v/>
      </c>
      <c r="AE56" s="5"/>
      <c r="AF56" s="5"/>
      <c r="AG56" s="5"/>
      <c r="AH56" s="6"/>
      <c r="AI56" s="18"/>
      <c r="AJ56" s="18"/>
      <c r="AK56" s="18"/>
      <c r="AL56" s="18"/>
      <c r="AM56" s="18"/>
      <c r="AN56" s="18"/>
    </row>
    <row r="57" spans="1:40" ht="27.75" customHeight="1" x14ac:dyDescent="0.25">
      <c r="A57" s="18"/>
      <c r="B57" s="404"/>
      <c r="C57" s="152"/>
      <c r="D57" s="152"/>
      <c r="E57" s="152"/>
      <c r="F57" s="398">
        <v>0.4</v>
      </c>
      <c r="G57" s="398"/>
      <c r="H57" s="398"/>
      <c r="I57" s="398"/>
      <c r="J57" s="398"/>
      <c r="K57" s="398">
        <v>0.48</v>
      </c>
      <c r="L57" s="398"/>
      <c r="M57" s="398"/>
      <c r="N57" s="398"/>
      <c r="O57" s="398"/>
      <c r="P57" s="395">
        <v>0.72</v>
      </c>
      <c r="Q57" s="395"/>
      <c r="R57" s="395"/>
      <c r="S57" s="395"/>
      <c r="T57" s="395"/>
      <c r="U57" s="395">
        <v>0.84</v>
      </c>
      <c r="V57" s="395"/>
      <c r="W57" s="395"/>
      <c r="X57" s="395"/>
      <c r="Y57" s="395"/>
      <c r="Z57" s="395">
        <v>1</v>
      </c>
      <c r="AA57" s="395"/>
      <c r="AB57" s="395"/>
      <c r="AC57" s="395"/>
      <c r="AD57" s="395"/>
      <c r="AE57" s="5"/>
      <c r="AF57" s="5"/>
      <c r="AG57" s="5"/>
      <c r="AH57" s="6"/>
      <c r="AI57" s="18"/>
      <c r="AJ57" s="18"/>
      <c r="AK57" s="18"/>
      <c r="AL57" s="18"/>
      <c r="AM57" s="18"/>
      <c r="AN57" s="18"/>
    </row>
    <row r="58" spans="1:40" ht="27.75" customHeight="1" x14ac:dyDescent="0.25">
      <c r="A58" s="18"/>
      <c r="B58" s="4"/>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6"/>
      <c r="AI58" s="18"/>
      <c r="AJ58" s="18"/>
      <c r="AK58" s="18"/>
      <c r="AL58" s="18"/>
      <c r="AM58" s="18"/>
      <c r="AN58" s="18"/>
    </row>
    <row r="59" spans="1:40" ht="27.75" customHeight="1" x14ac:dyDescent="0.25">
      <c r="A59" s="18"/>
      <c r="B59" s="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6"/>
      <c r="AI59" s="18"/>
      <c r="AJ59" s="18"/>
      <c r="AK59" s="18"/>
      <c r="AL59" s="18"/>
      <c r="AM59" s="18"/>
      <c r="AN59" s="18"/>
    </row>
    <row r="60" spans="1:40" ht="27.75" customHeight="1" x14ac:dyDescent="0.25">
      <c r="A60" s="18"/>
      <c r="B60" s="19"/>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1"/>
      <c r="AI60" s="18"/>
      <c r="AJ60" s="18"/>
      <c r="AK60" s="18"/>
      <c r="AL60" s="18"/>
      <c r="AM60" s="18"/>
      <c r="AN60" s="18"/>
    </row>
    <row r="61" spans="1:40" ht="27.7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row>
    <row r="62" spans="1:40" ht="27.7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row>
    <row r="63" spans="1:40" ht="27.7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row>
    <row r="64" spans="1:40" ht="27.7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row>
    <row r="65" spans="1:40" ht="27.7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row>
    <row r="66" spans="1:40" ht="27.7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row>
    <row r="67" spans="1:40" ht="27.7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row>
    <row r="68" spans="1:40" ht="27.7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row>
    <row r="69" spans="1:40" ht="27.7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row>
    <row r="70" spans="1:40" ht="27.7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row>
    <row r="71" spans="1:40" ht="27.7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row>
    <row r="72" spans="1:40" ht="27.7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row>
    <row r="73" spans="1:40" ht="27.7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row>
    <row r="74" spans="1:40" ht="27.7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row>
    <row r="75" spans="1:40" ht="27.7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row>
    <row r="76" spans="1:40" ht="27.7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row>
    <row r="77" spans="1:40" ht="27.7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row>
    <row r="78" spans="1:40" ht="27.75" customHeight="1" x14ac:dyDescent="0.25">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row>
    <row r="79" spans="1:40" ht="27.75" customHeight="1" x14ac:dyDescent="0.25">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row>
    <row r="80" spans="1:40" ht="27.75" customHeight="1" x14ac:dyDescent="0.25">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row>
    <row r="81" spans="2:40" ht="27.75" customHeight="1" x14ac:dyDescent="0.25">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row>
    <row r="82" spans="2:40" ht="27.75" customHeight="1" x14ac:dyDescent="0.25">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row>
    <row r="83" spans="2:40" ht="27.75" customHeight="1" x14ac:dyDescent="0.25">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row>
    <row r="84" spans="2:40" ht="27.75" customHeight="1" x14ac:dyDescent="0.25">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row>
    <row r="85" spans="2:40" ht="27.75" customHeight="1" x14ac:dyDescent="0.25">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row>
    <row r="86" spans="2:40" ht="27.75" customHeight="1" x14ac:dyDescent="0.25">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row>
    <row r="87" spans="2:40" ht="27.75" customHeight="1" x14ac:dyDescent="0.25">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row>
    <row r="88" spans="2:40" ht="27.75" customHeight="1" x14ac:dyDescent="0.25">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row>
    <row r="89" spans="2:40" ht="27.75" customHeight="1" x14ac:dyDescent="0.25">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row>
    <row r="90" spans="2:40" ht="27.75" customHeight="1" x14ac:dyDescent="0.25">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row>
  </sheetData>
  <mergeCells count="82">
    <mergeCell ref="B1:G8"/>
    <mergeCell ref="H1:AD8"/>
    <mergeCell ref="AE1:AH4"/>
    <mergeCell ref="AE5:AH8"/>
    <mergeCell ref="B11:AH11"/>
    <mergeCell ref="B12:AH12"/>
    <mergeCell ref="F14:AD14"/>
    <mergeCell ref="F16:J16"/>
    <mergeCell ref="K16:O16"/>
    <mergeCell ref="P16:T16"/>
    <mergeCell ref="U16:Y16"/>
    <mergeCell ref="Z16:AD16"/>
    <mergeCell ref="U19:Y19"/>
    <mergeCell ref="Z19:AD19"/>
    <mergeCell ref="C21:E21"/>
    <mergeCell ref="F22:J22"/>
    <mergeCell ref="K22:O22"/>
    <mergeCell ref="P22:T22"/>
    <mergeCell ref="U22:Y22"/>
    <mergeCell ref="Z22:AD22"/>
    <mergeCell ref="F19:J19"/>
    <mergeCell ref="K19:O19"/>
    <mergeCell ref="P19:T19"/>
    <mergeCell ref="K28:O28"/>
    <mergeCell ref="P28:T28"/>
    <mergeCell ref="U28:Y28"/>
    <mergeCell ref="Z28:AD28"/>
    <mergeCell ref="F25:J25"/>
    <mergeCell ref="K25:O25"/>
    <mergeCell ref="P25:T25"/>
    <mergeCell ref="U31:Y31"/>
    <mergeCell ref="Z31:AD31"/>
    <mergeCell ref="B38:AH38"/>
    <mergeCell ref="B39:AH39"/>
    <mergeCell ref="F40:AD40"/>
    <mergeCell ref="B17:B31"/>
    <mergeCell ref="C18:E18"/>
    <mergeCell ref="C24:E24"/>
    <mergeCell ref="C30:E30"/>
    <mergeCell ref="F31:J31"/>
    <mergeCell ref="K31:O31"/>
    <mergeCell ref="P31:T31"/>
    <mergeCell ref="U25:Y25"/>
    <mergeCell ref="Z25:AD25"/>
    <mergeCell ref="C27:E27"/>
    <mergeCell ref="F28:J28"/>
    <mergeCell ref="F42:J42"/>
    <mergeCell ref="K42:O42"/>
    <mergeCell ref="P42:T42"/>
    <mergeCell ref="U42:Y42"/>
    <mergeCell ref="Z42:AD42"/>
    <mergeCell ref="B43:B57"/>
    <mergeCell ref="C44:E44"/>
    <mergeCell ref="F45:J45"/>
    <mergeCell ref="K45:O45"/>
    <mergeCell ref="P45:T45"/>
    <mergeCell ref="C50:E50"/>
    <mergeCell ref="F51:J51"/>
    <mergeCell ref="K51:O51"/>
    <mergeCell ref="P51:T51"/>
    <mergeCell ref="C56:E56"/>
    <mergeCell ref="F57:J57"/>
    <mergeCell ref="K57:O57"/>
    <mergeCell ref="P57:T57"/>
    <mergeCell ref="U45:Y45"/>
    <mergeCell ref="Z45:AD45"/>
    <mergeCell ref="C47:E47"/>
    <mergeCell ref="F48:J48"/>
    <mergeCell ref="K48:O48"/>
    <mergeCell ref="P48:T48"/>
    <mergeCell ref="U48:Y48"/>
    <mergeCell ref="Z48:AD48"/>
    <mergeCell ref="U57:Y57"/>
    <mergeCell ref="Z57:AD57"/>
    <mergeCell ref="U51:Y51"/>
    <mergeCell ref="Z51:AD51"/>
    <mergeCell ref="C53:E53"/>
    <mergeCell ref="F54:J54"/>
    <mergeCell ref="K54:O54"/>
    <mergeCell ref="P54:T54"/>
    <mergeCell ref="U54:Y54"/>
    <mergeCell ref="Z54:AD54"/>
  </mergeCells>
  <pageMargins left="0.7" right="0.7" top="0.75" bottom="0.75" header="0.51180555555555496" footer="0.51180555555555496"/>
  <pageSetup paperSize="9" scale="31"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0"/>
  <sheetViews>
    <sheetView view="pageBreakPreview" topLeftCell="A23" zoomScale="85" zoomScaleNormal="100" zoomScaleSheetLayoutView="85" zoomScalePageLayoutView="65" workbookViewId="0">
      <selection activeCell="G40" sqref="A40:XFD40"/>
    </sheetView>
  </sheetViews>
  <sheetFormatPr baseColWidth="10" defaultColWidth="10.7109375" defaultRowHeight="15" x14ac:dyDescent="0.25"/>
  <cols>
    <col min="1" max="1" width="10.140625" customWidth="1"/>
    <col min="2" max="2" width="20" customWidth="1"/>
    <col min="3" max="3" width="30.7109375" customWidth="1"/>
    <col min="4" max="4" width="31.85546875" customWidth="1"/>
    <col min="5" max="5" width="14.5703125" customWidth="1"/>
    <col min="6" max="6" width="24.42578125" customWidth="1"/>
    <col min="7" max="7" width="28.85546875" customWidth="1"/>
    <col min="8" max="8" width="8.85546875" style="51" customWidth="1"/>
    <col min="9" max="9" width="14.85546875" customWidth="1"/>
    <col min="10" max="10" width="17.28515625" customWidth="1"/>
    <col min="11" max="11" width="24.140625" style="50" customWidth="1"/>
    <col min="12" max="12" width="16.5703125" style="50" customWidth="1"/>
    <col min="13" max="13" width="16.28515625" customWidth="1"/>
    <col min="14" max="14" width="29.7109375" customWidth="1"/>
    <col min="15" max="15" width="17.42578125" customWidth="1"/>
    <col min="16" max="16" width="12.140625" customWidth="1"/>
    <col min="17" max="17" width="24.85546875" customWidth="1"/>
  </cols>
  <sheetData>
    <row r="1" spans="1:17" ht="15" customHeight="1" x14ac:dyDescent="0.25">
      <c r="A1" s="355"/>
      <c r="B1" s="355"/>
      <c r="C1" s="355"/>
      <c r="D1" s="468" t="s">
        <v>32</v>
      </c>
      <c r="E1" s="468"/>
      <c r="F1" s="468"/>
      <c r="G1" s="468"/>
      <c r="H1" s="468"/>
      <c r="I1" s="468"/>
      <c r="J1" s="468"/>
      <c r="K1" s="468"/>
      <c r="L1" s="468"/>
      <c r="M1" s="468"/>
      <c r="N1" s="468"/>
      <c r="O1" s="357" t="s">
        <v>237</v>
      </c>
      <c r="P1" s="357"/>
      <c r="Q1" s="357"/>
    </row>
    <row r="2" spans="1:17" ht="15" customHeight="1" x14ac:dyDescent="0.25">
      <c r="A2" s="355"/>
      <c r="B2" s="355"/>
      <c r="C2" s="355"/>
      <c r="D2" s="468"/>
      <c r="E2" s="468"/>
      <c r="F2" s="468"/>
      <c r="G2" s="468"/>
      <c r="H2" s="468"/>
      <c r="I2" s="468"/>
      <c r="J2" s="468"/>
      <c r="K2" s="468"/>
      <c r="L2" s="468"/>
      <c r="M2" s="468"/>
      <c r="N2" s="468"/>
      <c r="O2" s="357"/>
      <c r="P2" s="357"/>
      <c r="Q2" s="357"/>
    </row>
    <row r="3" spans="1:17" ht="15" customHeight="1" x14ac:dyDescent="0.25">
      <c r="A3" s="355"/>
      <c r="B3" s="355"/>
      <c r="C3" s="355"/>
      <c r="D3" s="468"/>
      <c r="E3" s="468"/>
      <c r="F3" s="468"/>
      <c r="G3" s="468"/>
      <c r="H3" s="468"/>
      <c r="I3" s="468"/>
      <c r="J3" s="468"/>
      <c r="K3" s="468"/>
      <c r="L3" s="468"/>
      <c r="M3" s="468"/>
      <c r="N3" s="468"/>
      <c r="O3" s="357"/>
      <c r="P3" s="357"/>
      <c r="Q3" s="357"/>
    </row>
    <row r="4" spans="1:17" ht="15" customHeight="1" x14ac:dyDescent="0.25">
      <c r="A4" s="355"/>
      <c r="B4" s="355"/>
      <c r="C4" s="355"/>
      <c r="D4" s="468"/>
      <c r="E4" s="468"/>
      <c r="F4" s="468"/>
      <c r="G4" s="468"/>
      <c r="H4" s="468"/>
      <c r="I4" s="468"/>
      <c r="J4" s="468"/>
      <c r="K4" s="468"/>
      <c r="L4" s="468"/>
      <c r="M4" s="468"/>
      <c r="N4" s="468"/>
      <c r="O4" s="357"/>
      <c r="P4" s="357"/>
      <c r="Q4" s="357"/>
    </row>
    <row r="5" spans="1:17" ht="15" customHeight="1" x14ac:dyDescent="0.25">
      <c r="A5" s="355"/>
      <c r="B5" s="355"/>
      <c r="C5" s="355"/>
      <c r="D5" s="468"/>
      <c r="E5" s="468"/>
      <c r="F5" s="468"/>
      <c r="G5" s="468"/>
      <c r="H5" s="468"/>
      <c r="I5" s="468"/>
      <c r="J5" s="468"/>
      <c r="K5" s="468"/>
      <c r="L5" s="468"/>
      <c r="M5" s="468"/>
      <c r="N5" s="468"/>
      <c r="O5" s="469" t="s">
        <v>238</v>
      </c>
      <c r="P5" s="469"/>
      <c r="Q5" s="469"/>
    </row>
    <row r="6" spans="1:17" ht="15" customHeight="1" x14ac:dyDescent="0.25">
      <c r="A6" s="355"/>
      <c r="B6" s="355"/>
      <c r="C6" s="355"/>
      <c r="D6" s="468"/>
      <c r="E6" s="468"/>
      <c r="F6" s="468"/>
      <c r="G6" s="468"/>
      <c r="H6" s="468"/>
      <c r="I6" s="468"/>
      <c r="J6" s="468"/>
      <c r="K6" s="468"/>
      <c r="L6" s="468"/>
      <c r="M6" s="468"/>
      <c r="N6" s="468"/>
      <c r="O6" s="469"/>
      <c r="P6" s="469"/>
      <c r="Q6" s="469"/>
    </row>
    <row r="7" spans="1:17" ht="15" customHeight="1" x14ac:dyDescent="0.25">
      <c r="A7" s="355"/>
      <c r="B7" s="355"/>
      <c r="C7" s="355"/>
      <c r="D7" s="468"/>
      <c r="E7" s="468"/>
      <c r="F7" s="468"/>
      <c r="G7" s="468"/>
      <c r="H7" s="468"/>
      <c r="I7" s="468"/>
      <c r="J7" s="468"/>
      <c r="K7" s="468"/>
      <c r="L7" s="468"/>
      <c r="M7" s="468"/>
      <c r="N7" s="468"/>
      <c r="O7" s="469"/>
      <c r="P7" s="469"/>
      <c r="Q7" s="469"/>
    </row>
    <row r="8" spans="1:17" ht="15.75" customHeight="1" x14ac:dyDescent="0.25">
      <c r="A8" s="355"/>
      <c r="B8" s="355"/>
      <c r="C8" s="355"/>
      <c r="D8" s="468"/>
      <c r="E8" s="468"/>
      <c r="F8" s="468"/>
      <c r="G8" s="468"/>
      <c r="H8" s="468"/>
      <c r="I8" s="468"/>
      <c r="J8" s="468"/>
      <c r="K8" s="468"/>
      <c r="L8" s="468"/>
      <c r="M8" s="468"/>
      <c r="N8" s="468"/>
      <c r="O8" s="469"/>
      <c r="P8" s="469"/>
      <c r="Q8" s="469"/>
    </row>
    <row r="9" spans="1:17" ht="11.25" customHeight="1" x14ac:dyDescent="0.25">
      <c r="A9" s="153"/>
      <c r="B9" s="154"/>
      <c r="C9" s="154"/>
      <c r="D9" s="154"/>
      <c r="E9" s="155"/>
      <c r="F9" s="155"/>
      <c r="G9" s="155"/>
      <c r="H9" s="155"/>
      <c r="I9" s="155"/>
      <c r="J9" s="155"/>
      <c r="K9" s="155"/>
      <c r="L9" s="257"/>
    </row>
    <row r="10" spans="1:17" ht="25.5" customHeight="1" x14ac:dyDescent="0.25">
      <c r="A10" s="470" t="s">
        <v>239</v>
      </c>
      <c r="B10" s="470"/>
      <c r="C10" s="470"/>
      <c r="D10" s="470"/>
      <c r="E10" s="470"/>
      <c r="F10" s="470"/>
      <c r="G10" s="470"/>
      <c r="H10" s="470"/>
      <c r="I10" s="470"/>
      <c r="J10" s="470"/>
      <c r="K10" s="470"/>
      <c r="L10" s="470"/>
      <c r="M10" s="471" t="s">
        <v>240</v>
      </c>
      <c r="N10" s="471"/>
      <c r="O10" s="471"/>
      <c r="P10" s="471"/>
      <c r="Q10" s="471"/>
    </row>
    <row r="11" spans="1:17" s="50" customFormat="1" ht="15" customHeight="1" x14ac:dyDescent="0.25">
      <c r="A11" s="472" t="s">
        <v>241</v>
      </c>
      <c r="B11" s="473" t="s">
        <v>72</v>
      </c>
      <c r="C11" s="473" t="s">
        <v>195</v>
      </c>
      <c r="D11" s="473" t="s">
        <v>197</v>
      </c>
      <c r="E11" s="473" t="s">
        <v>242</v>
      </c>
      <c r="F11" s="473" t="s">
        <v>243</v>
      </c>
      <c r="G11" s="473" t="s">
        <v>244</v>
      </c>
      <c r="H11" s="473" t="s">
        <v>245</v>
      </c>
      <c r="I11" s="474" t="s">
        <v>246</v>
      </c>
      <c r="J11" s="474"/>
      <c r="K11" s="473" t="s">
        <v>247</v>
      </c>
      <c r="L11" s="473" t="s">
        <v>248</v>
      </c>
      <c r="M11" s="475" t="s">
        <v>249</v>
      </c>
      <c r="N11" s="475"/>
      <c r="O11" s="475"/>
      <c r="P11" s="476" t="s">
        <v>250</v>
      </c>
      <c r="Q11" s="476"/>
    </row>
    <row r="12" spans="1:17" s="50" customFormat="1" ht="30" customHeight="1" thickBot="1" x14ac:dyDescent="0.3">
      <c r="A12" s="472"/>
      <c r="B12" s="473"/>
      <c r="C12" s="473"/>
      <c r="D12" s="473"/>
      <c r="E12" s="473"/>
      <c r="F12" s="473"/>
      <c r="G12" s="473"/>
      <c r="H12" s="473"/>
      <c r="I12" s="156" t="s">
        <v>251</v>
      </c>
      <c r="J12" s="156" t="s">
        <v>252</v>
      </c>
      <c r="K12" s="473"/>
      <c r="L12" s="473"/>
      <c r="M12" s="156" t="s">
        <v>253</v>
      </c>
      <c r="N12" s="156" t="s">
        <v>254</v>
      </c>
      <c r="O12" s="156" t="s">
        <v>255</v>
      </c>
      <c r="P12" s="156" t="s">
        <v>256</v>
      </c>
      <c r="Q12" s="157" t="s">
        <v>257</v>
      </c>
    </row>
    <row r="13" spans="1:17" ht="30.75" thickBot="1" x14ac:dyDescent="0.3">
      <c r="A13" s="421" t="s">
        <v>85</v>
      </c>
      <c r="B13" s="422" t="str">
        <f>'2.Identificacion_Riesgos'!E10</f>
        <v xml:space="preserve"> Incumplimiento de las directrices dadas por la Secretaría Jurídica para la implementación de la política de mejora normativa</v>
      </c>
      <c r="C13" s="423" t="str">
        <f>'2.Identificacion_Riesgos'!F10</f>
        <v>Falta de oportunidad en adopción de los requerimientos efectuados por la SJD</v>
      </c>
      <c r="D13" s="423" t="str">
        <f>'3.Controles'!E9</f>
        <v>Designar el abogado de enlace para la implementación del modelo propuesto</v>
      </c>
      <c r="E13" s="467" t="str">
        <f>'2.Identificacion_Riesgos'!U10</f>
        <v>BAJO 16%</v>
      </c>
      <c r="F13" s="425" t="s">
        <v>258</v>
      </c>
      <c r="G13" s="108" t="s">
        <v>259</v>
      </c>
      <c r="H13" s="218">
        <v>0.25</v>
      </c>
      <c r="I13" s="160">
        <v>44197</v>
      </c>
      <c r="J13" s="160">
        <v>44286</v>
      </c>
      <c r="K13" s="227" t="s">
        <v>457</v>
      </c>
      <c r="L13" s="361" t="s">
        <v>28</v>
      </c>
      <c r="M13" s="444"/>
      <c r="N13" s="427" t="str">
        <f>IF(M13="SI","1. Describa el evento presentado 2. Genere una acción correctiva en isolucion 3. Realice nuevamente el proceso de analisis de riesgo"," ")</f>
        <v xml:space="preserve"> </v>
      </c>
      <c r="O13" s="413"/>
      <c r="P13" s="414"/>
      <c r="Q13" s="161"/>
    </row>
    <row r="14" spans="1:17" ht="45.75" thickBot="1" x14ac:dyDescent="0.3">
      <c r="A14" s="421"/>
      <c r="B14" s="422"/>
      <c r="C14" s="423"/>
      <c r="D14" s="423"/>
      <c r="E14" s="467"/>
      <c r="F14" s="425"/>
      <c r="G14" s="162" t="s">
        <v>260</v>
      </c>
      <c r="H14" s="221">
        <v>0.25</v>
      </c>
      <c r="I14" s="164">
        <v>44197</v>
      </c>
      <c r="J14" s="164">
        <v>44286</v>
      </c>
      <c r="K14" s="220" t="s">
        <v>457</v>
      </c>
      <c r="L14" s="361"/>
      <c r="M14" s="444"/>
      <c r="N14" s="427"/>
      <c r="O14" s="413"/>
      <c r="P14" s="414"/>
      <c r="Q14" s="165"/>
    </row>
    <row r="15" spans="1:17" ht="30.75" thickBot="1" x14ac:dyDescent="0.3">
      <c r="A15" s="421"/>
      <c r="B15" s="422"/>
      <c r="C15" s="423"/>
      <c r="D15" s="423"/>
      <c r="E15" s="467"/>
      <c r="F15" s="425"/>
      <c r="G15" s="162" t="s">
        <v>448</v>
      </c>
      <c r="H15" s="221">
        <v>0.5</v>
      </c>
      <c r="I15" s="217">
        <v>44286</v>
      </c>
      <c r="J15" s="217">
        <v>44530</v>
      </c>
      <c r="K15" s="220" t="s">
        <v>458</v>
      </c>
      <c r="L15" s="361"/>
      <c r="M15" s="444"/>
      <c r="N15" s="427"/>
      <c r="O15" s="413"/>
      <c r="P15" s="414"/>
      <c r="Q15" s="165"/>
    </row>
    <row r="16" spans="1:17" ht="39.75" customHeight="1" thickBot="1" x14ac:dyDescent="0.3">
      <c r="A16" s="421"/>
      <c r="B16" s="422"/>
      <c r="C16" s="415" t="str">
        <f>'2.Identificacion_Riesgos'!F11</f>
        <v>Desconocimiento de los lineamientos emitidos por la Secretaría Jurídica</v>
      </c>
      <c r="D16" s="415" t="str">
        <f>'3.Controles'!E10</f>
        <v>Revisión mensual de los lineamientos emitidos</v>
      </c>
      <c r="E16" s="467"/>
      <c r="F16" s="416" t="s">
        <v>261</v>
      </c>
      <c r="G16" s="168" t="s">
        <v>262</v>
      </c>
      <c r="H16" s="221">
        <v>0.5</v>
      </c>
      <c r="I16" s="258">
        <v>44197</v>
      </c>
      <c r="J16" s="258">
        <v>44530</v>
      </c>
      <c r="K16" s="220" t="s">
        <v>263</v>
      </c>
      <c r="L16" s="361"/>
      <c r="M16" s="444"/>
      <c r="N16" s="427"/>
      <c r="O16" s="413"/>
      <c r="P16" s="417"/>
      <c r="Q16" s="170"/>
    </row>
    <row r="17" spans="1:17" ht="65.25" customHeight="1" thickBot="1" x14ac:dyDescent="0.3">
      <c r="A17" s="421"/>
      <c r="B17" s="422"/>
      <c r="C17" s="415"/>
      <c r="D17" s="415"/>
      <c r="E17" s="467"/>
      <c r="F17" s="416"/>
      <c r="G17" s="171" t="s">
        <v>264</v>
      </c>
      <c r="H17" s="221">
        <v>0.5</v>
      </c>
      <c r="I17" s="258">
        <v>44197</v>
      </c>
      <c r="J17" s="258">
        <v>44530</v>
      </c>
      <c r="K17" s="220" t="s">
        <v>265</v>
      </c>
      <c r="L17" s="361"/>
      <c r="M17" s="444"/>
      <c r="N17" s="427"/>
      <c r="O17" s="413"/>
      <c r="P17" s="417"/>
      <c r="Q17" s="170"/>
    </row>
    <row r="18" spans="1:17" ht="15.75" hidden="1" thickBot="1" x14ac:dyDescent="0.3">
      <c r="A18" s="421"/>
      <c r="B18" s="422"/>
      <c r="C18" s="415"/>
      <c r="D18" s="415"/>
      <c r="E18" s="467"/>
      <c r="F18" s="416"/>
      <c r="G18" s="171"/>
      <c r="H18" s="221"/>
      <c r="I18" s="172"/>
      <c r="J18" s="172"/>
      <c r="K18" s="169"/>
      <c r="L18" s="260"/>
      <c r="M18" s="444"/>
      <c r="N18" s="427"/>
      <c r="O18" s="413"/>
      <c r="P18" s="417"/>
      <c r="Q18" s="170"/>
    </row>
    <row r="19" spans="1:17" ht="41.25" hidden="1" customHeight="1" thickBot="1" x14ac:dyDescent="0.3">
      <c r="A19" s="421"/>
      <c r="B19" s="422"/>
      <c r="C19" s="418"/>
      <c r="D19" s="418"/>
      <c r="E19" s="467"/>
      <c r="F19" s="458"/>
      <c r="G19" s="261"/>
      <c r="H19" s="223"/>
      <c r="I19" s="178"/>
      <c r="J19" s="183"/>
      <c r="K19" s="262"/>
      <c r="L19" s="260"/>
      <c r="M19" s="444"/>
      <c r="N19" s="427"/>
      <c r="O19" s="413"/>
      <c r="P19" s="417"/>
      <c r="Q19" s="170"/>
    </row>
    <row r="20" spans="1:17" ht="30.75" customHeight="1" thickBot="1" x14ac:dyDescent="0.3">
      <c r="A20" s="421" t="s">
        <v>96</v>
      </c>
      <c r="B20" s="422" t="str">
        <f>'2.Identificacion_Riesgos'!E15</f>
        <v>Debilidades en la supervisión e interventoría de contratos o convenios</v>
      </c>
      <c r="C20" s="423" t="str">
        <f>'2.Identificacion_Riesgos'!F15</f>
        <v>Falta de conocimiento de controles existentes en la ejecución del contrato o convenio por parte del supervisor o interventor</v>
      </c>
      <c r="D20" s="423" t="str">
        <f>'3.Controles'!E17</f>
        <v xml:space="preserve">Capacitación a los supervisores  sobre las labores para que se verifique el cumplimiento de la ejecución de un contrato o convenio  </v>
      </c>
      <c r="E20" s="453" t="str">
        <f>'2.Identificacion_Riesgos'!U15</f>
        <v>MODERADO 28%</v>
      </c>
      <c r="F20" s="431" t="s">
        <v>439</v>
      </c>
      <c r="G20" s="249" t="s">
        <v>440</v>
      </c>
      <c r="H20" s="263">
        <v>0.3</v>
      </c>
      <c r="I20" s="251">
        <v>44228</v>
      </c>
      <c r="J20" s="251" t="s">
        <v>443</v>
      </c>
      <c r="K20" s="264" t="s">
        <v>265</v>
      </c>
      <c r="L20" s="443" t="s">
        <v>28</v>
      </c>
      <c r="M20" s="463"/>
      <c r="N20" s="464" t="str">
        <f>IF(M20="SI","1. Describa el evento presentado 2. Genere una acción correctiva en isolucion 3. Realice nuevamente el proceso de analisis de riesgo"," ")</f>
        <v xml:space="preserve"> </v>
      </c>
      <c r="O20" s="465"/>
      <c r="P20" s="466"/>
      <c r="Q20" s="174"/>
    </row>
    <row r="21" spans="1:17" ht="119.25" customHeight="1" thickBot="1" x14ac:dyDescent="0.3">
      <c r="A21" s="447"/>
      <c r="B21" s="459"/>
      <c r="C21" s="460"/>
      <c r="D21" s="460"/>
      <c r="E21" s="461"/>
      <c r="F21" s="462"/>
      <c r="G21" s="252" t="s">
        <v>442</v>
      </c>
      <c r="H21" s="253">
        <v>0.6</v>
      </c>
      <c r="I21" s="256">
        <v>44256</v>
      </c>
      <c r="J21" s="256">
        <v>44530</v>
      </c>
      <c r="K21" s="254" t="s">
        <v>444</v>
      </c>
      <c r="L21" s="443"/>
      <c r="M21" s="463"/>
      <c r="N21" s="464"/>
      <c r="O21" s="465"/>
      <c r="P21" s="466"/>
      <c r="Q21" s="165"/>
    </row>
    <row r="22" spans="1:17" ht="39.75" customHeight="1" thickBot="1" x14ac:dyDescent="0.3">
      <c r="A22" s="447"/>
      <c r="B22" s="459"/>
      <c r="C22" s="460"/>
      <c r="D22" s="460"/>
      <c r="E22" s="461"/>
      <c r="F22" s="462"/>
      <c r="G22" s="252" t="s">
        <v>441</v>
      </c>
      <c r="H22" s="253">
        <v>0.1</v>
      </c>
      <c r="I22" s="259">
        <v>44256</v>
      </c>
      <c r="J22" s="259">
        <v>44530</v>
      </c>
      <c r="K22" s="254" t="s">
        <v>133</v>
      </c>
      <c r="L22" s="443"/>
      <c r="M22" s="463"/>
      <c r="N22" s="464"/>
      <c r="O22" s="465"/>
      <c r="P22" s="466"/>
      <c r="Q22" s="165"/>
    </row>
    <row r="23" spans="1:17" ht="15.75" thickBot="1" x14ac:dyDescent="0.3">
      <c r="A23" s="447"/>
      <c r="B23" s="459"/>
      <c r="C23" s="460"/>
      <c r="D23" s="460"/>
      <c r="E23" s="461"/>
      <c r="F23" s="462"/>
      <c r="G23" s="252"/>
      <c r="H23" s="253"/>
      <c r="I23" s="255"/>
      <c r="J23" s="256"/>
      <c r="K23" s="254"/>
      <c r="L23" s="443"/>
      <c r="M23" s="463"/>
      <c r="N23" s="464"/>
      <c r="O23" s="465"/>
      <c r="P23" s="466"/>
      <c r="Q23" s="165"/>
    </row>
    <row r="24" spans="1:17" ht="15.75" hidden="1" thickBot="1" x14ac:dyDescent="0.3">
      <c r="A24" s="447"/>
      <c r="B24" s="459"/>
      <c r="C24" s="415"/>
      <c r="D24" s="415"/>
      <c r="E24" s="461"/>
      <c r="F24" s="416"/>
      <c r="G24" s="171"/>
      <c r="H24" s="221"/>
      <c r="I24" s="172"/>
      <c r="J24" s="172"/>
      <c r="K24" s="169"/>
      <c r="L24" s="443"/>
      <c r="M24" s="463"/>
      <c r="N24" s="464"/>
      <c r="O24" s="465"/>
      <c r="P24" s="417"/>
      <c r="Q24" s="170"/>
    </row>
    <row r="25" spans="1:17" ht="15.75" hidden="1" thickBot="1" x14ac:dyDescent="0.3">
      <c r="A25" s="447"/>
      <c r="B25" s="459"/>
      <c r="C25" s="415"/>
      <c r="D25" s="415"/>
      <c r="E25" s="461"/>
      <c r="F25" s="416"/>
      <c r="G25" s="171"/>
      <c r="H25" s="221"/>
      <c r="I25" s="172"/>
      <c r="J25" s="172"/>
      <c r="K25" s="169"/>
      <c r="L25" s="443"/>
      <c r="M25" s="463"/>
      <c r="N25" s="464"/>
      <c r="O25" s="465"/>
      <c r="P25" s="417"/>
      <c r="Q25" s="170"/>
    </row>
    <row r="26" spans="1:17" ht="15.75" hidden="1" thickBot="1" x14ac:dyDescent="0.3">
      <c r="A26" s="447"/>
      <c r="B26" s="459"/>
      <c r="C26" s="415"/>
      <c r="D26" s="415"/>
      <c r="E26" s="461"/>
      <c r="F26" s="416"/>
      <c r="G26" s="171"/>
      <c r="H26" s="221"/>
      <c r="I26" s="172"/>
      <c r="J26" s="172"/>
      <c r="K26" s="169"/>
      <c r="L26" s="443"/>
      <c r="M26" s="463"/>
      <c r="N26" s="464"/>
      <c r="O26" s="465"/>
      <c r="P26" s="417"/>
      <c r="Q26" s="170"/>
    </row>
    <row r="27" spans="1:17" ht="15.75" hidden="1" thickBot="1" x14ac:dyDescent="0.3">
      <c r="A27" s="447"/>
      <c r="B27" s="459"/>
      <c r="C27" s="415"/>
      <c r="D27" s="415"/>
      <c r="E27" s="461"/>
      <c r="F27" s="416"/>
      <c r="G27" s="171"/>
      <c r="H27" s="221"/>
      <c r="I27" s="172"/>
      <c r="J27" s="173"/>
      <c r="K27" s="169"/>
      <c r="L27" s="443"/>
      <c r="M27" s="463"/>
      <c r="N27" s="464"/>
      <c r="O27" s="465"/>
      <c r="P27" s="417"/>
      <c r="Q27" s="170"/>
    </row>
    <row r="28" spans="1:17" ht="15.75" hidden="1" thickBot="1" x14ac:dyDescent="0.3">
      <c r="A28" s="447"/>
      <c r="B28" s="459"/>
      <c r="C28" s="415"/>
      <c r="D28" s="415"/>
      <c r="E28" s="461"/>
      <c r="F28" s="416"/>
      <c r="G28" s="171"/>
      <c r="H28" s="221"/>
      <c r="I28" s="172"/>
      <c r="J28" s="172"/>
      <c r="K28" s="169"/>
      <c r="L28" s="443"/>
      <c r="M28" s="463"/>
      <c r="N28" s="464"/>
      <c r="O28" s="465"/>
      <c r="P28" s="417"/>
      <c r="Q28" s="170"/>
    </row>
    <row r="29" spans="1:17" ht="15.75" hidden="1" thickBot="1" x14ac:dyDescent="0.3">
      <c r="A29" s="447"/>
      <c r="B29" s="459"/>
      <c r="C29" s="415"/>
      <c r="D29" s="415"/>
      <c r="E29" s="461"/>
      <c r="F29" s="416"/>
      <c r="G29" s="171"/>
      <c r="H29" s="221"/>
      <c r="I29" s="172"/>
      <c r="J29" s="172"/>
      <c r="K29" s="169"/>
      <c r="L29" s="443"/>
      <c r="M29" s="463"/>
      <c r="N29" s="464"/>
      <c r="O29" s="465"/>
      <c r="P29" s="417"/>
      <c r="Q29" s="170"/>
    </row>
    <row r="30" spans="1:17" ht="15.75" hidden="1" thickBot="1" x14ac:dyDescent="0.3">
      <c r="A30" s="447"/>
      <c r="B30" s="459"/>
      <c r="C30" s="415"/>
      <c r="D30" s="415"/>
      <c r="E30" s="461"/>
      <c r="F30" s="416"/>
      <c r="G30" s="171"/>
      <c r="H30" s="221"/>
      <c r="I30" s="172"/>
      <c r="J30" s="172"/>
      <c r="K30" s="169"/>
      <c r="L30" s="443"/>
      <c r="M30" s="463"/>
      <c r="N30" s="464"/>
      <c r="O30" s="465"/>
      <c r="P30" s="417"/>
      <c r="Q30" s="170"/>
    </row>
    <row r="31" spans="1:17" ht="15.75" hidden="1" thickBot="1" x14ac:dyDescent="0.3">
      <c r="A31" s="447"/>
      <c r="B31" s="459"/>
      <c r="C31" s="415"/>
      <c r="D31" s="415"/>
      <c r="E31" s="461"/>
      <c r="F31" s="416"/>
      <c r="G31" s="171"/>
      <c r="H31" s="221"/>
      <c r="I31" s="172"/>
      <c r="J31" s="173"/>
      <c r="K31" s="169"/>
      <c r="L31" s="443"/>
      <c r="M31" s="463"/>
      <c r="N31" s="464"/>
      <c r="O31" s="465"/>
      <c r="P31" s="417"/>
      <c r="Q31" s="170"/>
    </row>
    <row r="32" spans="1:17" ht="15.75" hidden="1" thickBot="1" x14ac:dyDescent="0.3">
      <c r="A32" s="447"/>
      <c r="B32" s="459"/>
      <c r="C32" s="415"/>
      <c r="D32" s="415"/>
      <c r="E32" s="461"/>
      <c r="F32" s="416"/>
      <c r="G32" s="171"/>
      <c r="H32" s="221"/>
      <c r="I32" s="172"/>
      <c r="J32" s="172"/>
      <c r="K32" s="169"/>
      <c r="L32" s="443"/>
      <c r="M32" s="463"/>
      <c r="N32" s="464"/>
      <c r="O32" s="465"/>
      <c r="P32" s="417"/>
      <c r="Q32" s="170"/>
    </row>
    <row r="33" spans="1:17" ht="15.75" hidden="1" thickBot="1" x14ac:dyDescent="0.3">
      <c r="A33" s="447"/>
      <c r="B33" s="459"/>
      <c r="C33" s="415"/>
      <c r="D33" s="415"/>
      <c r="E33" s="461"/>
      <c r="F33" s="416"/>
      <c r="G33" s="171"/>
      <c r="H33" s="221"/>
      <c r="I33" s="172"/>
      <c r="J33" s="172"/>
      <c r="K33" s="169"/>
      <c r="L33" s="443"/>
      <c r="M33" s="463"/>
      <c r="N33" s="464"/>
      <c r="O33" s="465"/>
      <c r="P33" s="417"/>
      <c r="Q33" s="170"/>
    </row>
    <row r="34" spans="1:17" ht="15.75" hidden="1" thickBot="1" x14ac:dyDescent="0.3">
      <c r="A34" s="447"/>
      <c r="B34" s="459"/>
      <c r="C34" s="415"/>
      <c r="D34" s="415"/>
      <c r="E34" s="461"/>
      <c r="F34" s="416"/>
      <c r="G34" s="171"/>
      <c r="H34" s="221"/>
      <c r="I34" s="172"/>
      <c r="J34" s="172"/>
      <c r="K34" s="169"/>
      <c r="L34" s="443"/>
      <c r="M34" s="463"/>
      <c r="N34" s="464"/>
      <c r="O34" s="465"/>
      <c r="P34" s="417"/>
      <c r="Q34" s="170"/>
    </row>
    <row r="35" spans="1:17" ht="15.75" hidden="1" thickBot="1" x14ac:dyDescent="0.3">
      <c r="A35" s="447"/>
      <c r="B35" s="459"/>
      <c r="C35" s="415"/>
      <c r="D35" s="415"/>
      <c r="E35" s="461"/>
      <c r="F35" s="416"/>
      <c r="G35" s="171"/>
      <c r="H35" s="221"/>
      <c r="I35" s="172"/>
      <c r="J35" s="173"/>
      <c r="K35" s="169"/>
      <c r="L35" s="443"/>
      <c r="M35" s="463"/>
      <c r="N35" s="464"/>
      <c r="O35" s="465"/>
      <c r="P35" s="417"/>
      <c r="Q35" s="170"/>
    </row>
    <row r="36" spans="1:17" ht="15.75" hidden="1" thickBot="1" x14ac:dyDescent="0.3">
      <c r="A36" s="447"/>
      <c r="B36" s="459"/>
      <c r="C36" s="418"/>
      <c r="D36" s="415"/>
      <c r="E36" s="461"/>
      <c r="F36" s="419"/>
      <c r="G36" s="171"/>
      <c r="H36" s="221"/>
      <c r="I36" s="172"/>
      <c r="J36" s="173"/>
      <c r="K36" s="169"/>
      <c r="L36" s="443"/>
      <c r="M36" s="463"/>
      <c r="N36" s="464"/>
      <c r="O36" s="465"/>
      <c r="P36" s="420"/>
      <c r="Q36" s="170"/>
    </row>
    <row r="37" spans="1:17" ht="15.75" hidden="1" thickBot="1" x14ac:dyDescent="0.3">
      <c r="A37" s="447"/>
      <c r="B37" s="459"/>
      <c r="C37" s="418"/>
      <c r="D37" s="418"/>
      <c r="E37" s="461"/>
      <c r="F37" s="419"/>
      <c r="G37" s="171"/>
      <c r="H37" s="221"/>
      <c r="I37" s="172"/>
      <c r="J37" s="172"/>
      <c r="K37" s="169"/>
      <c r="L37" s="443"/>
      <c r="M37" s="463"/>
      <c r="N37" s="464"/>
      <c r="O37" s="465"/>
      <c r="P37" s="420"/>
      <c r="Q37" s="170"/>
    </row>
    <row r="38" spans="1:17" ht="15.75" hidden="1" thickBot="1" x14ac:dyDescent="0.3">
      <c r="A38" s="447"/>
      <c r="B38" s="459"/>
      <c r="C38" s="418"/>
      <c r="D38" s="418"/>
      <c r="E38" s="461"/>
      <c r="F38" s="419"/>
      <c r="G38" s="171"/>
      <c r="H38" s="221"/>
      <c r="I38" s="172"/>
      <c r="J38" s="172"/>
      <c r="K38" s="169"/>
      <c r="L38" s="443"/>
      <c r="M38" s="463"/>
      <c r="N38" s="464"/>
      <c r="O38" s="465"/>
      <c r="P38" s="420"/>
      <c r="Q38" s="170"/>
    </row>
    <row r="39" spans="1:17" ht="6" customHeight="1" thickBot="1" x14ac:dyDescent="0.3">
      <c r="A39" s="447"/>
      <c r="B39" s="459"/>
      <c r="C39" s="418"/>
      <c r="D39" s="418"/>
      <c r="E39" s="461"/>
      <c r="F39" s="419"/>
      <c r="G39" s="177"/>
      <c r="H39" s="223"/>
      <c r="I39" s="178"/>
      <c r="J39" s="183"/>
      <c r="K39" s="179"/>
      <c r="L39" s="443"/>
      <c r="M39" s="463"/>
      <c r="N39" s="464"/>
      <c r="O39" s="465"/>
      <c r="P39" s="420"/>
      <c r="Q39" s="180"/>
    </row>
    <row r="40" spans="1:17" ht="34.5" hidden="1" customHeight="1" thickBot="1" x14ac:dyDescent="0.3">
      <c r="A40" s="421" t="s">
        <v>101</v>
      </c>
      <c r="B40" s="422" t="str">
        <f>'2.Identificacion_Riesgos'!E20</f>
        <v>Contestación de demandas o tutelas con ausencia de sustento probatorio</v>
      </c>
      <c r="C40" s="423" t="str">
        <f>'2.Identificacion_Riesgos'!F20</f>
        <v>La dependencia responsable de emitir conceptos técnicos para la contestación de la demanda o la tutela no lo emite o la emite sin soportar las pruebas.</v>
      </c>
      <c r="D40" s="452" t="str">
        <f>'3.Controles'!E20</f>
        <v>El abogado designado para la representación Judicial, establece los criterios mínimos que debe contener el informe técnico que sustenta la respuesta a la demanda.</v>
      </c>
      <c r="E40" s="453" t="str">
        <f>'2.Identificacion_Riesgos'!U20</f>
        <v>MODERADO 32%</v>
      </c>
      <c r="F40" s="454" t="s">
        <v>451</v>
      </c>
      <c r="G40" s="232"/>
      <c r="H40" s="233"/>
      <c r="I40" s="234"/>
      <c r="J40" s="234"/>
      <c r="K40" s="235"/>
      <c r="L40" s="455" t="s">
        <v>28</v>
      </c>
      <c r="M40" s="456"/>
      <c r="N40" s="457" t="str">
        <f>IF(M40="SI","1. Describa el evento presentado 2. Genere una acción correctiva en isolucion 3. Realice nuevamente el proceso de analisis de riesgo"," ")</f>
        <v xml:space="preserve"> </v>
      </c>
      <c r="O40" s="413"/>
      <c r="P40" s="414"/>
      <c r="Q40" s="161"/>
    </row>
    <row r="41" spans="1:17" ht="134.25" customHeight="1" thickBot="1" x14ac:dyDescent="0.3">
      <c r="A41" s="421"/>
      <c r="B41" s="422"/>
      <c r="C41" s="423"/>
      <c r="D41" s="452"/>
      <c r="E41" s="453"/>
      <c r="F41" s="454"/>
      <c r="G41" s="236" t="s">
        <v>449</v>
      </c>
      <c r="H41" s="237">
        <v>0.64</v>
      </c>
      <c r="I41" s="238">
        <v>44197</v>
      </c>
      <c r="J41" s="238">
        <v>44256</v>
      </c>
      <c r="K41" s="241" t="s">
        <v>450</v>
      </c>
      <c r="L41" s="455"/>
      <c r="M41" s="456"/>
      <c r="N41" s="457"/>
      <c r="O41" s="413"/>
      <c r="P41" s="414"/>
      <c r="Q41" s="165"/>
    </row>
    <row r="42" spans="1:17" ht="15" hidden="1" customHeight="1" x14ac:dyDescent="0.25">
      <c r="A42" s="421"/>
      <c r="B42" s="422"/>
      <c r="C42" s="423"/>
      <c r="D42" s="452"/>
      <c r="E42" s="453"/>
      <c r="F42" s="454"/>
      <c r="G42" s="236"/>
      <c r="H42" s="237"/>
      <c r="I42" s="239"/>
      <c r="J42" s="239"/>
      <c r="K42" s="241"/>
      <c r="L42" s="455"/>
      <c r="M42" s="456"/>
      <c r="N42" s="457"/>
      <c r="O42" s="413"/>
      <c r="P42" s="414"/>
      <c r="Q42" s="165"/>
    </row>
    <row r="43" spans="1:17" ht="15" hidden="1" customHeight="1" x14ac:dyDescent="0.25">
      <c r="A43" s="421"/>
      <c r="B43" s="422"/>
      <c r="C43" s="423"/>
      <c r="D43" s="452"/>
      <c r="E43" s="453"/>
      <c r="F43" s="454"/>
      <c r="G43" s="236"/>
      <c r="H43" s="237"/>
      <c r="I43" s="239"/>
      <c r="J43" s="240"/>
      <c r="K43" s="241"/>
      <c r="L43" s="455"/>
      <c r="M43" s="456"/>
      <c r="N43" s="457"/>
      <c r="O43" s="413"/>
      <c r="P43" s="414"/>
      <c r="Q43" s="165"/>
    </row>
    <row r="44" spans="1:17" ht="15" hidden="1" customHeight="1" x14ac:dyDescent="0.25">
      <c r="A44" s="421"/>
      <c r="B44" s="422"/>
      <c r="C44" s="415">
        <f>'2.Identificacion_Riesgos'!F21</f>
        <v>0</v>
      </c>
      <c r="D44" s="448">
        <f>'3.Controles'!E21</f>
        <v>0</v>
      </c>
      <c r="E44" s="453"/>
      <c r="F44" s="449"/>
      <c r="G44" s="242"/>
      <c r="H44" s="237"/>
      <c r="I44" s="243"/>
      <c r="J44" s="243"/>
      <c r="K44" s="244"/>
      <c r="L44" s="455"/>
      <c r="M44" s="456"/>
      <c r="N44" s="457"/>
      <c r="O44" s="413"/>
      <c r="P44" s="417"/>
      <c r="Q44" s="170"/>
    </row>
    <row r="45" spans="1:17" ht="15" hidden="1" customHeight="1" x14ac:dyDescent="0.25">
      <c r="A45" s="421"/>
      <c r="B45" s="422"/>
      <c r="C45" s="415"/>
      <c r="D45" s="448"/>
      <c r="E45" s="453"/>
      <c r="F45" s="449"/>
      <c r="G45" s="242"/>
      <c r="H45" s="237"/>
      <c r="I45" s="243"/>
      <c r="J45" s="243"/>
      <c r="K45" s="244"/>
      <c r="L45" s="455"/>
      <c r="M45" s="456"/>
      <c r="N45" s="457"/>
      <c r="O45" s="413"/>
      <c r="P45" s="417"/>
      <c r="Q45" s="170"/>
    </row>
    <row r="46" spans="1:17" ht="15" hidden="1" customHeight="1" x14ac:dyDescent="0.25">
      <c r="A46" s="421"/>
      <c r="B46" s="422"/>
      <c r="C46" s="415"/>
      <c r="D46" s="448"/>
      <c r="E46" s="453"/>
      <c r="F46" s="449"/>
      <c r="G46" s="242"/>
      <c r="H46" s="237"/>
      <c r="I46" s="243"/>
      <c r="J46" s="243"/>
      <c r="K46" s="244"/>
      <c r="L46" s="455"/>
      <c r="M46" s="456"/>
      <c r="N46" s="457"/>
      <c r="O46" s="413"/>
      <c r="P46" s="417"/>
      <c r="Q46" s="170"/>
    </row>
    <row r="47" spans="1:17" ht="15" hidden="1" customHeight="1" x14ac:dyDescent="0.25">
      <c r="A47" s="421"/>
      <c r="B47" s="422"/>
      <c r="C47" s="415"/>
      <c r="D47" s="448"/>
      <c r="E47" s="453"/>
      <c r="F47" s="449"/>
      <c r="G47" s="242"/>
      <c r="H47" s="237"/>
      <c r="I47" s="243"/>
      <c r="J47" s="240"/>
      <c r="K47" s="244"/>
      <c r="L47" s="455"/>
      <c r="M47" s="456"/>
      <c r="N47" s="457"/>
      <c r="O47" s="413"/>
      <c r="P47" s="417"/>
      <c r="Q47" s="170"/>
    </row>
    <row r="48" spans="1:17" ht="15" hidden="1" customHeight="1" x14ac:dyDescent="0.25">
      <c r="A48" s="421"/>
      <c r="B48" s="422"/>
      <c r="C48" s="415">
        <f>'2.Identificacion_Riesgos'!F22</f>
        <v>0</v>
      </c>
      <c r="D48" s="448">
        <f>'3.Controles'!E22</f>
        <v>0</v>
      </c>
      <c r="E48" s="453"/>
      <c r="F48" s="449"/>
      <c r="G48" s="242"/>
      <c r="H48" s="237"/>
      <c r="I48" s="243"/>
      <c r="J48" s="243"/>
      <c r="K48" s="244"/>
      <c r="L48" s="455"/>
      <c r="M48" s="456"/>
      <c r="N48" s="457"/>
      <c r="O48" s="413"/>
      <c r="P48" s="417"/>
      <c r="Q48" s="170"/>
    </row>
    <row r="49" spans="1:17" ht="15" hidden="1" customHeight="1" x14ac:dyDescent="0.25">
      <c r="A49" s="421"/>
      <c r="B49" s="422"/>
      <c r="C49" s="415"/>
      <c r="D49" s="448"/>
      <c r="E49" s="453"/>
      <c r="F49" s="449"/>
      <c r="G49" s="242"/>
      <c r="H49" s="237"/>
      <c r="I49" s="243"/>
      <c r="J49" s="243"/>
      <c r="K49" s="244"/>
      <c r="L49" s="455"/>
      <c r="M49" s="456"/>
      <c r="N49" s="457"/>
      <c r="O49" s="413"/>
      <c r="P49" s="417"/>
      <c r="Q49" s="170"/>
    </row>
    <row r="50" spans="1:17" ht="15" hidden="1" customHeight="1" x14ac:dyDescent="0.25">
      <c r="A50" s="421"/>
      <c r="B50" s="422"/>
      <c r="C50" s="415"/>
      <c r="D50" s="448"/>
      <c r="E50" s="453"/>
      <c r="F50" s="449"/>
      <c r="G50" s="242"/>
      <c r="H50" s="237"/>
      <c r="I50" s="243"/>
      <c r="J50" s="243"/>
      <c r="K50" s="244"/>
      <c r="L50" s="455"/>
      <c r="M50" s="456"/>
      <c r="N50" s="457"/>
      <c r="O50" s="413"/>
      <c r="P50" s="417"/>
      <c r="Q50" s="170"/>
    </row>
    <row r="51" spans="1:17" ht="15" hidden="1" customHeight="1" x14ac:dyDescent="0.25">
      <c r="A51" s="421"/>
      <c r="B51" s="422"/>
      <c r="C51" s="415"/>
      <c r="D51" s="448"/>
      <c r="E51" s="453"/>
      <c r="F51" s="449"/>
      <c r="G51" s="242"/>
      <c r="H51" s="237"/>
      <c r="I51" s="243"/>
      <c r="J51" s="240"/>
      <c r="K51" s="244"/>
      <c r="L51" s="455"/>
      <c r="M51" s="456"/>
      <c r="N51" s="457"/>
      <c r="O51" s="413"/>
      <c r="P51" s="417"/>
      <c r="Q51" s="170"/>
    </row>
    <row r="52" spans="1:17" ht="15" hidden="1" customHeight="1" x14ac:dyDescent="0.25">
      <c r="A52" s="421"/>
      <c r="B52" s="422"/>
      <c r="C52" s="415">
        <f>'2.Identificacion_Riesgos'!F23</f>
        <v>0</v>
      </c>
      <c r="D52" s="448">
        <f>'3.Controles'!E23</f>
        <v>0</v>
      </c>
      <c r="E52" s="453"/>
      <c r="F52" s="449"/>
      <c r="G52" s="242"/>
      <c r="H52" s="237"/>
      <c r="I52" s="243"/>
      <c r="J52" s="243"/>
      <c r="K52" s="244"/>
      <c r="L52" s="455"/>
      <c r="M52" s="456"/>
      <c r="N52" s="457"/>
      <c r="O52" s="413"/>
      <c r="P52" s="417"/>
      <c r="Q52" s="170"/>
    </row>
    <row r="53" spans="1:17" ht="15" hidden="1" customHeight="1" x14ac:dyDescent="0.25">
      <c r="A53" s="421"/>
      <c r="B53" s="422"/>
      <c r="C53" s="415"/>
      <c r="D53" s="448"/>
      <c r="E53" s="453"/>
      <c r="F53" s="449"/>
      <c r="G53" s="242"/>
      <c r="H53" s="237"/>
      <c r="I53" s="243"/>
      <c r="J53" s="243"/>
      <c r="K53" s="244"/>
      <c r="L53" s="455"/>
      <c r="M53" s="456"/>
      <c r="N53" s="457"/>
      <c r="O53" s="413"/>
      <c r="P53" s="417"/>
      <c r="Q53" s="170"/>
    </row>
    <row r="54" spans="1:17" ht="15" hidden="1" customHeight="1" x14ac:dyDescent="0.25">
      <c r="A54" s="421"/>
      <c r="B54" s="422"/>
      <c r="C54" s="415"/>
      <c r="D54" s="448"/>
      <c r="E54" s="453"/>
      <c r="F54" s="449"/>
      <c r="G54" s="242"/>
      <c r="H54" s="237"/>
      <c r="I54" s="243"/>
      <c r="J54" s="243"/>
      <c r="K54" s="244"/>
      <c r="L54" s="455"/>
      <c r="M54" s="456"/>
      <c r="N54" s="457"/>
      <c r="O54" s="413"/>
      <c r="P54" s="417"/>
      <c r="Q54" s="170"/>
    </row>
    <row r="55" spans="1:17" ht="15" hidden="1" customHeight="1" x14ac:dyDescent="0.25">
      <c r="A55" s="421"/>
      <c r="B55" s="422"/>
      <c r="C55" s="415"/>
      <c r="D55" s="448"/>
      <c r="E55" s="453"/>
      <c r="F55" s="449"/>
      <c r="G55" s="242"/>
      <c r="H55" s="237"/>
      <c r="I55" s="243"/>
      <c r="J55" s="240"/>
      <c r="K55" s="244"/>
      <c r="L55" s="455"/>
      <c r="M55" s="456"/>
      <c r="N55" s="457"/>
      <c r="O55" s="413"/>
      <c r="P55" s="417"/>
      <c r="Q55" s="170"/>
    </row>
    <row r="56" spans="1:17" ht="15" hidden="1" customHeight="1" x14ac:dyDescent="0.25">
      <c r="A56" s="421"/>
      <c r="B56" s="422"/>
      <c r="C56" s="418">
        <f>'2.Identificacion_Riesgos'!F24</f>
        <v>0</v>
      </c>
      <c r="D56" s="450">
        <f>'3.Controles'!E24</f>
        <v>0</v>
      </c>
      <c r="E56" s="453"/>
      <c r="F56" s="451"/>
      <c r="G56" s="242"/>
      <c r="H56" s="237"/>
      <c r="I56" s="243"/>
      <c r="J56" s="243"/>
      <c r="K56" s="244"/>
      <c r="L56" s="455"/>
      <c r="M56" s="456"/>
      <c r="N56" s="457"/>
      <c r="O56" s="413"/>
      <c r="P56" s="420"/>
      <c r="Q56" s="170"/>
    </row>
    <row r="57" spans="1:17" ht="15" hidden="1" customHeight="1" x14ac:dyDescent="0.25">
      <c r="A57" s="421"/>
      <c r="B57" s="422"/>
      <c r="C57" s="418"/>
      <c r="D57" s="450"/>
      <c r="E57" s="453"/>
      <c r="F57" s="451"/>
      <c r="G57" s="242"/>
      <c r="H57" s="237"/>
      <c r="I57" s="243"/>
      <c r="J57" s="243"/>
      <c r="K57" s="244"/>
      <c r="L57" s="455"/>
      <c r="M57" s="456"/>
      <c r="N57" s="457"/>
      <c r="O57" s="413"/>
      <c r="P57" s="420"/>
      <c r="Q57" s="170"/>
    </row>
    <row r="58" spans="1:17" ht="15" hidden="1" customHeight="1" x14ac:dyDescent="0.25">
      <c r="A58" s="421"/>
      <c r="B58" s="422"/>
      <c r="C58" s="418"/>
      <c r="D58" s="450"/>
      <c r="E58" s="453"/>
      <c r="F58" s="451"/>
      <c r="G58" s="242"/>
      <c r="H58" s="237"/>
      <c r="I58" s="243"/>
      <c r="J58" s="243"/>
      <c r="K58" s="244"/>
      <c r="L58" s="455"/>
      <c r="M58" s="456"/>
      <c r="N58" s="457"/>
      <c r="O58" s="413"/>
      <c r="P58" s="420"/>
      <c r="Q58" s="170"/>
    </row>
    <row r="59" spans="1:17" ht="15" hidden="1" customHeight="1" x14ac:dyDescent="0.25">
      <c r="A59" s="421"/>
      <c r="B59" s="422"/>
      <c r="C59" s="418"/>
      <c r="D59" s="450"/>
      <c r="E59" s="453"/>
      <c r="F59" s="451"/>
      <c r="G59" s="245"/>
      <c r="H59" s="246"/>
      <c r="I59" s="247"/>
      <c r="J59" s="272"/>
      <c r="K59" s="248"/>
      <c r="L59" s="455"/>
      <c r="M59" s="456"/>
      <c r="N59" s="457"/>
      <c r="O59" s="413"/>
      <c r="P59" s="420"/>
      <c r="Q59" s="180"/>
    </row>
    <row r="60" spans="1:17" ht="71.45" customHeight="1" thickBot="1" x14ac:dyDescent="0.3">
      <c r="A60" s="445" t="s">
        <v>107</v>
      </c>
      <c r="B60" s="422" t="str">
        <f>'2.Identificacion_Riesgos'!E25</f>
        <v>Adjudicación indebida de contratos o limitación de proponentes favoreciendo a un tercero.</v>
      </c>
      <c r="C60" s="437" t="str">
        <f>'2.Identificacion_Riesgos'!F25</f>
        <v>Inclusión de requisitos o elementos que direcciones el proceso de selección</v>
      </c>
      <c r="D60" s="437" t="str">
        <f>'3.Controles'!E28</f>
        <v xml:space="preserve">Con base en el requerimiento del  area que pretende efectuar la  contratación, para lo cual realiza un sondeo de mercado o análisis de costo y el análisis del Sector conforme a las Guias emitidas por Colombia Compra efeciente, el cual será revisado y aprobado por el Jefe o Coordinador de la Dependencia que requiere la contratación.           
1. Se realiza la revisión de la viabilidad juridica sobre el tipo de la contratación que se pretenden adelantar definida en el ESDOP. Por su parte, el Comité de apoyo a la Actividad Contractual para cada proceso de selección debe contar con el acompañamiento del área técnica, jurídica y financiera de la entidad.  Evaluación de las propuesta por parte del Comité verificador y evaluador </v>
      </c>
      <c r="E60" s="439" t="str">
        <f>'2.Identificacion_Riesgos'!U25</f>
        <v>MODERADO 28%</v>
      </c>
      <c r="F60" s="441" t="s">
        <v>446</v>
      </c>
      <c r="G60" s="428" t="s">
        <v>445</v>
      </c>
      <c r="H60" s="429">
        <v>0.4</v>
      </c>
      <c r="I60" s="434">
        <v>44197</v>
      </c>
      <c r="J60" s="434">
        <v>44530</v>
      </c>
      <c r="K60" s="431" t="s">
        <v>447</v>
      </c>
      <c r="L60" s="443" t="s">
        <v>28</v>
      </c>
      <c r="M60" s="444"/>
      <c r="N60" s="427" t="str">
        <f>IF(M60="SI","1. Describa el evento presentado 2. Genere una acción correctiva en isolucion 3. Realice nuevamente el proceso de analisis de riesgo"," ")</f>
        <v xml:space="preserve"> </v>
      </c>
      <c r="O60" s="413"/>
      <c r="P60" s="414"/>
      <c r="Q60" s="161"/>
    </row>
    <row r="61" spans="1:17" ht="15.75" thickBot="1" x14ac:dyDescent="0.3">
      <c r="A61" s="446"/>
      <c r="B61" s="422"/>
      <c r="C61" s="437"/>
      <c r="D61" s="438"/>
      <c r="E61" s="440"/>
      <c r="F61" s="442"/>
      <c r="G61" s="304"/>
      <c r="H61" s="430"/>
      <c r="I61" s="435"/>
      <c r="J61" s="435"/>
      <c r="K61" s="432"/>
      <c r="L61" s="443"/>
      <c r="M61" s="444"/>
      <c r="N61" s="427"/>
      <c r="O61" s="413"/>
      <c r="P61" s="414"/>
      <c r="Q61" s="165"/>
    </row>
    <row r="62" spans="1:17" ht="15.75" thickBot="1" x14ac:dyDescent="0.3">
      <c r="A62" s="446"/>
      <c r="B62" s="422"/>
      <c r="C62" s="437"/>
      <c r="D62" s="438"/>
      <c r="E62" s="440"/>
      <c r="F62" s="442"/>
      <c r="G62" s="304"/>
      <c r="H62" s="430"/>
      <c r="I62" s="435"/>
      <c r="J62" s="435"/>
      <c r="K62" s="432"/>
      <c r="L62" s="443"/>
      <c r="M62" s="444"/>
      <c r="N62" s="427"/>
      <c r="O62" s="413"/>
      <c r="P62" s="414"/>
      <c r="Q62" s="165"/>
    </row>
    <row r="63" spans="1:17" ht="60.75" customHeight="1" thickBot="1" x14ac:dyDescent="0.3">
      <c r="A63" s="446"/>
      <c r="B63" s="422"/>
      <c r="C63" s="437"/>
      <c r="D63" s="438"/>
      <c r="E63" s="440"/>
      <c r="F63" s="442"/>
      <c r="G63" s="304"/>
      <c r="H63" s="430"/>
      <c r="I63" s="435"/>
      <c r="J63" s="435"/>
      <c r="K63" s="432"/>
      <c r="L63" s="443"/>
      <c r="M63" s="444"/>
      <c r="N63" s="427"/>
      <c r="O63" s="413"/>
      <c r="P63" s="414"/>
      <c r="Q63" s="165"/>
    </row>
    <row r="64" spans="1:17" ht="15.75" thickBot="1" x14ac:dyDescent="0.3">
      <c r="A64" s="446"/>
      <c r="B64" s="422"/>
      <c r="C64" s="437">
        <f>'2.Identificacion_Riesgos'!F26</f>
        <v>0</v>
      </c>
      <c r="D64" s="438">
        <f>'3.Controles'!E29</f>
        <v>0</v>
      </c>
      <c r="E64" s="440"/>
      <c r="F64" s="442"/>
      <c r="G64" s="304"/>
      <c r="H64" s="430"/>
      <c r="I64" s="435"/>
      <c r="J64" s="435"/>
      <c r="K64" s="432"/>
      <c r="L64" s="443"/>
      <c r="M64" s="444"/>
      <c r="N64" s="427"/>
      <c r="O64" s="413"/>
      <c r="P64" s="417"/>
      <c r="Q64" s="170"/>
    </row>
    <row r="65" spans="1:17" ht="15.75" thickBot="1" x14ac:dyDescent="0.3">
      <c r="A65" s="446"/>
      <c r="B65" s="422"/>
      <c r="C65" s="437"/>
      <c r="D65" s="438"/>
      <c r="E65" s="440"/>
      <c r="F65" s="442"/>
      <c r="G65" s="304"/>
      <c r="H65" s="430"/>
      <c r="I65" s="435"/>
      <c r="J65" s="435"/>
      <c r="K65" s="432"/>
      <c r="L65" s="443"/>
      <c r="M65" s="444"/>
      <c r="N65" s="427"/>
      <c r="O65" s="413"/>
      <c r="P65" s="417"/>
      <c r="Q65" s="170"/>
    </row>
    <row r="66" spans="1:17" ht="61.5" customHeight="1" thickBot="1" x14ac:dyDescent="0.3">
      <c r="A66" s="446"/>
      <c r="B66" s="422"/>
      <c r="C66" s="437"/>
      <c r="D66" s="438"/>
      <c r="E66" s="440"/>
      <c r="F66" s="416" t="s">
        <v>266</v>
      </c>
      <c r="G66" s="269" t="s">
        <v>267</v>
      </c>
      <c r="H66" s="270">
        <v>0.1</v>
      </c>
      <c r="I66" s="435">
        <v>44228</v>
      </c>
      <c r="J66" s="435">
        <v>44530</v>
      </c>
      <c r="K66" s="433"/>
      <c r="L66" s="443"/>
      <c r="M66" s="444"/>
      <c r="N66" s="427"/>
      <c r="O66" s="413"/>
      <c r="P66" s="417"/>
      <c r="Q66" s="170"/>
    </row>
    <row r="67" spans="1:17" ht="56.25" customHeight="1" thickBot="1" x14ac:dyDescent="0.3">
      <c r="A67" s="446"/>
      <c r="B67" s="422"/>
      <c r="C67" s="437"/>
      <c r="D67" s="438"/>
      <c r="E67" s="440"/>
      <c r="F67" s="416"/>
      <c r="G67" s="269" t="s">
        <v>268</v>
      </c>
      <c r="H67" s="270">
        <v>0.3</v>
      </c>
      <c r="I67" s="436"/>
      <c r="J67" s="436"/>
      <c r="K67" s="433"/>
      <c r="L67" s="443"/>
      <c r="M67" s="444"/>
      <c r="N67" s="427"/>
      <c r="O67" s="413"/>
      <c r="P67" s="417"/>
      <c r="Q67" s="170"/>
    </row>
    <row r="68" spans="1:17" ht="65.25" customHeight="1" thickBot="1" x14ac:dyDescent="0.3">
      <c r="A68" s="447"/>
      <c r="B68" s="422"/>
      <c r="C68" s="437">
        <f>'2.Identificacion_Riesgos'!F27</f>
        <v>0</v>
      </c>
      <c r="D68" s="438">
        <f>'3.Controles'!E30</f>
        <v>0</v>
      </c>
      <c r="E68" s="440"/>
      <c r="F68" s="416"/>
      <c r="G68" s="269" t="s">
        <v>269</v>
      </c>
      <c r="H68" s="270">
        <v>0.2</v>
      </c>
      <c r="I68" s="436"/>
      <c r="J68" s="436"/>
      <c r="K68" s="433"/>
      <c r="L68" s="443"/>
      <c r="M68" s="444"/>
      <c r="N68" s="427"/>
      <c r="O68" s="413"/>
      <c r="P68" s="417"/>
      <c r="Q68" s="170"/>
    </row>
    <row r="69" spans="1:17" ht="15.75" hidden="1" thickBot="1" x14ac:dyDescent="0.3">
      <c r="A69" s="271"/>
      <c r="B69" s="224"/>
      <c r="C69" s="219"/>
      <c r="D69" s="229"/>
      <c r="E69" s="230"/>
      <c r="F69" s="265"/>
      <c r="G69" s="266"/>
      <c r="H69" s="231"/>
      <c r="I69" s="267"/>
      <c r="J69" s="267"/>
      <c r="K69" s="268"/>
      <c r="L69" s="443"/>
      <c r="M69" s="444"/>
      <c r="N69" s="427"/>
      <c r="O69" s="413"/>
      <c r="P69" s="417"/>
      <c r="Q69" s="170"/>
    </row>
    <row r="70" spans="1:17" ht="15.75" hidden="1" thickBot="1" x14ac:dyDescent="0.3">
      <c r="A70" s="271"/>
      <c r="B70" s="224"/>
      <c r="C70" s="219"/>
      <c r="D70" s="219"/>
      <c r="E70" s="226"/>
      <c r="F70" s="182"/>
      <c r="G70" s="171"/>
      <c r="H70" s="221"/>
      <c r="I70" s="172"/>
      <c r="J70" s="172"/>
      <c r="K70" s="169"/>
      <c r="L70" s="443"/>
      <c r="M70" s="444"/>
      <c r="N70" s="427"/>
      <c r="O70" s="413"/>
      <c r="P70" s="417"/>
      <c r="Q70" s="170"/>
    </row>
    <row r="71" spans="1:17" ht="15.75" hidden="1" thickBot="1" x14ac:dyDescent="0.3">
      <c r="A71" s="271"/>
      <c r="B71" s="224"/>
      <c r="C71" s="219"/>
      <c r="D71" s="219"/>
      <c r="E71" s="226"/>
      <c r="F71" s="182"/>
      <c r="G71" s="171"/>
      <c r="H71" s="221"/>
      <c r="I71" s="172"/>
      <c r="J71" s="173"/>
      <c r="K71" s="169"/>
      <c r="L71" s="443"/>
      <c r="M71" s="444"/>
      <c r="N71" s="427"/>
      <c r="O71" s="413"/>
      <c r="P71" s="417"/>
      <c r="Q71" s="170"/>
    </row>
    <row r="72" spans="1:17" ht="15.75" hidden="1" thickBot="1" x14ac:dyDescent="0.3">
      <c r="A72" s="271"/>
      <c r="B72" s="224"/>
      <c r="C72" s="415">
        <f>'2.Identificacion_Riesgos'!F28</f>
        <v>0</v>
      </c>
      <c r="D72" s="415">
        <f>'3.Controles'!E31</f>
        <v>0</v>
      </c>
      <c r="E72" s="226"/>
      <c r="F72" s="416"/>
      <c r="G72" s="171"/>
      <c r="H72" s="221"/>
      <c r="I72" s="172"/>
      <c r="J72" s="172"/>
      <c r="K72" s="169"/>
      <c r="L72" s="443"/>
      <c r="M72" s="444"/>
      <c r="N72" s="427"/>
      <c r="O72" s="413"/>
      <c r="P72" s="417"/>
      <c r="Q72" s="170"/>
    </row>
    <row r="73" spans="1:17" ht="15.75" hidden="1" thickBot="1" x14ac:dyDescent="0.3">
      <c r="A73" s="271"/>
      <c r="B73" s="224"/>
      <c r="C73" s="415"/>
      <c r="D73" s="415"/>
      <c r="E73" s="226"/>
      <c r="F73" s="416"/>
      <c r="G73" s="171"/>
      <c r="H73" s="221"/>
      <c r="I73" s="172"/>
      <c r="J73" s="172"/>
      <c r="K73" s="169"/>
      <c r="L73" s="443"/>
      <c r="M73" s="444"/>
      <c r="N73" s="427"/>
      <c r="O73" s="413"/>
      <c r="P73" s="417"/>
      <c r="Q73" s="170"/>
    </row>
    <row r="74" spans="1:17" ht="15.75" hidden="1" thickBot="1" x14ac:dyDescent="0.3">
      <c r="A74" s="271"/>
      <c r="B74" s="224"/>
      <c r="C74" s="415"/>
      <c r="D74" s="415"/>
      <c r="E74" s="226"/>
      <c r="F74" s="416"/>
      <c r="G74" s="171"/>
      <c r="H74" s="221"/>
      <c r="I74" s="172"/>
      <c r="J74" s="172"/>
      <c r="K74" s="169"/>
      <c r="L74" s="443"/>
      <c r="M74" s="444"/>
      <c r="N74" s="427"/>
      <c r="O74" s="413"/>
      <c r="P74" s="417"/>
      <c r="Q74" s="170"/>
    </row>
    <row r="75" spans="1:17" ht="15.75" hidden="1" thickBot="1" x14ac:dyDescent="0.3">
      <c r="A75" s="271"/>
      <c r="B75" s="224"/>
      <c r="C75" s="415"/>
      <c r="D75" s="415"/>
      <c r="E75" s="226"/>
      <c r="F75" s="416"/>
      <c r="G75" s="171"/>
      <c r="H75" s="221"/>
      <c r="I75" s="172"/>
      <c r="J75" s="173"/>
      <c r="K75" s="169"/>
      <c r="L75" s="443"/>
      <c r="M75" s="444"/>
      <c r="N75" s="427"/>
      <c r="O75" s="413"/>
      <c r="P75" s="417"/>
      <c r="Q75" s="170"/>
    </row>
    <row r="76" spans="1:17" ht="15.75" hidden="1" thickBot="1" x14ac:dyDescent="0.3">
      <c r="A76" s="271"/>
      <c r="B76" s="224"/>
      <c r="C76" s="418">
        <f>'2.Identificacion_Riesgos'!F29</f>
        <v>0</v>
      </c>
      <c r="D76" s="418">
        <f>'3.Controles'!E32</f>
        <v>0</v>
      </c>
      <c r="E76" s="226"/>
      <c r="F76" s="419"/>
      <c r="G76" s="171"/>
      <c r="H76" s="221"/>
      <c r="I76" s="172"/>
      <c r="J76" s="172"/>
      <c r="K76" s="169"/>
      <c r="L76" s="443"/>
      <c r="M76" s="444"/>
      <c r="N76" s="427"/>
      <c r="O76" s="413"/>
      <c r="P76" s="420"/>
      <c r="Q76" s="170"/>
    </row>
    <row r="77" spans="1:17" ht="15.75" hidden="1" thickBot="1" x14ac:dyDescent="0.3">
      <c r="A77" s="271"/>
      <c r="B77" s="224"/>
      <c r="C77" s="418"/>
      <c r="D77" s="418"/>
      <c r="E77" s="226"/>
      <c r="F77" s="419"/>
      <c r="G77" s="171"/>
      <c r="H77" s="221"/>
      <c r="I77" s="172"/>
      <c r="J77" s="172"/>
      <c r="K77" s="169"/>
      <c r="L77" s="443"/>
      <c r="M77" s="444"/>
      <c r="N77" s="427"/>
      <c r="O77" s="413"/>
      <c r="P77" s="420"/>
      <c r="Q77" s="170"/>
    </row>
    <row r="78" spans="1:17" ht="15.75" hidden="1" thickBot="1" x14ac:dyDescent="0.3">
      <c r="A78" s="271"/>
      <c r="B78" s="224"/>
      <c r="C78" s="418"/>
      <c r="D78" s="418"/>
      <c r="E78" s="226"/>
      <c r="F78" s="419"/>
      <c r="G78" s="171"/>
      <c r="H78" s="221"/>
      <c r="I78" s="172"/>
      <c r="J78" s="172"/>
      <c r="K78" s="169"/>
      <c r="L78" s="443"/>
      <c r="M78" s="444"/>
      <c r="N78" s="427"/>
      <c r="O78" s="413"/>
      <c r="P78" s="420"/>
      <c r="Q78" s="170"/>
    </row>
    <row r="79" spans="1:17" ht="15.75" hidden="1" thickBot="1" x14ac:dyDescent="0.3">
      <c r="A79" s="271"/>
      <c r="B79" s="224"/>
      <c r="C79" s="418"/>
      <c r="D79" s="418"/>
      <c r="E79" s="226"/>
      <c r="F79" s="419"/>
      <c r="G79" s="177"/>
      <c r="H79" s="223"/>
      <c r="I79" s="178"/>
      <c r="J79" s="183"/>
      <c r="K79" s="179"/>
      <c r="L79" s="443"/>
      <c r="M79" s="444"/>
      <c r="N79" s="427"/>
      <c r="O79" s="413"/>
      <c r="P79" s="420"/>
      <c r="Q79" s="180"/>
    </row>
    <row r="80" spans="1:17" ht="15.75" hidden="1" thickBot="1" x14ac:dyDescent="0.3">
      <c r="A80" s="421" t="s">
        <v>110</v>
      </c>
      <c r="B80" s="422">
        <f>'2.Identificacion_Riesgos'!E30</f>
        <v>0</v>
      </c>
      <c r="C80" s="423">
        <f>'2.Identificacion_Riesgos'!F30</f>
        <v>0</v>
      </c>
      <c r="D80" s="423">
        <f>'3.Controles'!E36</f>
        <v>0</v>
      </c>
      <c r="E80" s="424">
        <f>'2.Identificacion_Riesgos'!U30</f>
        <v>0</v>
      </c>
      <c r="F80" s="425"/>
      <c r="G80" s="108"/>
      <c r="H80" s="159"/>
      <c r="I80" s="59"/>
      <c r="J80" s="59"/>
      <c r="K80" s="62"/>
      <c r="L80" s="413"/>
      <c r="M80" s="426"/>
      <c r="N80" s="427" t="str">
        <f>IF(M80="SI","1. Describa el evento presentado 2. Genere una acción correctiva en isolucion 3. Realice nuevamente el proceso de analisis de riesgo"," ")</f>
        <v xml:space="preserve"> </v>
      </c>
      <c r="O80" s="413"/>
      <c r="P80" s="414"/>
      <c r="Q80" s="161"/>
    </row>
    <row r="81" spans="1:17" hidden="1" x14ac:dyDescent="0.25">
      <c r="A81" s="421"/>
      <c r="B81" s="422"/>
      <c r="C81" s="423"/>
      <c r="D81" s="423"/>
      <c r="E81" s="424"/>
      <c r="F81" s="425"/>
      <c r="G81" s="162"/>
      <c r="H81" s="163"/>
      <c r="I81" s="68"/>
      <c r="J81" s="68"/>
      <c r="K81" s="71"/>
      <c r="L81" s="413"/>
      <c r="M81" s="426"/>
      <c r="N81" s="427"/>
      <c r="O81" s="413"/>
      <c r="P81" s="414"/>
      <c r="Q81" s="165"/>
    </row>
    <row r="82" spans="1:17" hidden="1" x14ac:dyDescent="0.25">
      <c r="A82" s="421"/>
      <c r="B82" s="422"/>
      <c r="C82" s="423"/>
      <c r="D82" s="423"/>
      <c r="E82" s="424"/>
      <c r="F82" s="425"/>
      <c r="G82" s="162"/>
      <c r="H82" s="163"/>
      <c r="I82" s="68"/>
      <c r="J82" s="68"/>
      <c r="K82" s="71"/>
      <c r="L82" s="413"/>
      <c r="M82" s="426"/>
      <c r="N82" s="427"/>
      <c r="O82" s="413"/>
      <c r="P82" s="414"/>
      <c r="Q82" s="165"/>
    </row>
    <row r="83" spans="1:17" hidden="1" x14ac:dyDescent="0.25">
      <c r="A83" s="421"/>
      <c r="B83" s="422"/>
      <c r="C83" s="423"/>
      <c r="D83" s="423"/>
      <c r="E83" s="424"/>
      <c r="F83" s="425"/>
      <c r="G83" s="162"/>
      <c r="H83" s="163"/>
      <c r="I83" s="68"/>
      <c r="J83" s="173"/>
      <c r="K83" s="71"/>
      <c r="L83" s="413"/>
      <c r="M83" s="426"/>
      <c r="N83" s="427"/>
      <c r="O83" s="413"/>
      <c r="P83" s="414"/>
      <c r="Q83" s="165"/>
    </row>
    <row r="84" spans="1:17" hidden="1" x14ac:dyDescent="0.25">
      <c r="A84" s="421"/>
      <c r="B84" s="422"/>
      <c r="C84" s="415">
        <f>'2.Identificacion_Riesgos'!F31</f>
        <v>0</v>
      </c>
      <c r="D84" s="415">
        <f>'3.Controles'!E37</f>
        <v>0</v>
      </c>
      <c r="E84" s="424"/>
      <c r="F84" s="416"/>
      <c r="G84" s="171"/>
      <c r="H84" s="163"/>
      <c r="I84" s="172"/>
      <c r="J84" s="172"/>
      <c r="K84" s="169"/>
      <c r="L84" s="413"/>
      <c r="M84" s="426"/>
      <c r="N84" s="427"/>
      <c r="O84" s="413"/>
      <c r="P84" s="417"/>
      <c r="Q84" s="170"/>
    </row>
    <row r="85" spans="1:17" hidden="1" x14ac:dyDescent="0.25">
      <c r="A85" s="421"/>
      <c r="B85" s="422"/>
      <c r="C85" s="415"/>
      <c r="D85" s="415"/>
      <c r="E85" s="424"/>
      <c r="F85" s="416"/>
      <c r="G85" s="171"/>
      <c r="H85" s="163"/>
      <c r="I85" s="172"/>
      <c r="J85" s="172"/>
      <c r="K85" s="169"/>
      <c r="L85" s="413"/>
      <c r="M85" s="426"/>
      <c r="N85" s="427"/>
      <c r="O85" s="413"/>
      <c r="P85" s="417"/>
      <c r="Q85" s="170"/>
    </row>
    <row r="86" spans="1:17" hidden="1" x14ac:dyDescent="0.25">
      <c r="A86" s="421"/>
      <c r="B86" s="422"/>
      <c r="C86" s="415"/>
      <c r="D86" s="415"/>
      <c r="E86" s="424"/>
      <c r="F86" s="416"/>
      <c r="G86" s="171"/>
      <c r="H86" s="163"/>
      <c r="I86" s="172"/>
      <c r="J86" s="172"/>
      <c r="K86" s="169"/>
      <c r="L86" s="413"/>
      <c r="M86" s="426"/>
      <c r="N86" s="427"/>
      <c r="O86" s="413"/>
      <c r="P86" s="417"/>
      <c r="Q86" s="170"/>
    </row>
    <row r="87" spans="1:17" hidden="1" x14ac:dyDescent="0.25">
      <c r="A87" s="421"/>
      <c r="B87" s="422"/>
      <c r="C87" s="415"/>
      <c r="D87" s="415"/>
      <c r="E87" s="424"/>
      <c r="F87" s="416"/>
      <c r="G87" s="171"/>
      <c r="H87" s="163"/>
      <c r="I87" s="172"/>
      <c r="J87" s="173"/>
      <c r="K87" s="169"/>
      <c r="L87" s="413"/>
      <c r="M87" s="426"/>
      <c r="N87" s="427"/>
      <c r="O87" s="413"/>
      <c r="P87" s="417"/>
      <c r="Q87" s="170"/>
    </row>
    <row r="88" spans="1:17" hidden="1" x14ac:dyDescent="0.25">
      <c r="A88" s="421"/>
      <c r="B88" s="422"/>
      <c r="C88" s="415">
        <f>'2.Identificacion_Riesgos'!F32</f>
        <v>0</v>
      </c>
      <c r="D88" s="415">
        <f>'3.Controles'!E38</f>
        <v>0</v>
      </c>
      <c r="E88" s="424"/>
      <c r="F88" s="416"/>
      <c r="G88" s="171"/>
      <c r="H88" s="163"/>
      <c r="I88" s="172"/>
      <c r="J88" s="172"/>
      <c r="K88" s="169"/>
      <c r="L88" s="413"/>
      <c r="M88" s="426"/>
      <c r="N88" s="427"/>
      <c r="O88" s="413"/>
      <c r="P88" s="417"/>
      <c r="Q88" s="170"/>
    </row>
    <row r="89" spans="1:17" hidden="1" x14ac:dyDescent="0.25">
      <c r="A89" s="421"/>
      <c r="B89" s="422"/>
      <c r="C89" s="415"/>
      <c r="D89" s="415"/>
      <c r="E89" s="424"/>
      <c r="F89" s="416"/>
      <c r="G89" s="171"/>
      <c r="H89" s="163"/>
      <c r="I89" s="172"/>
      <c r="J89" s="172"/>
      <c r="K89" s="169"/>
      <c r="L89" s="413"/>
      <c r="M89" s="426"/>
      <c r="N89" s="427"/>
      <c r="O89" s="413"/>
      <c r="P89" s="417"/>
      <c r="Q89" s="170"/>
    </row>
    <row r="90" spans="1:17" hidden="1" x14ac:dyDescent="0.25">
      <c r="A90" s="421"/>
      <c r="B90" s="422"/>
      <c r="C90" s="415"/>
      <c r="D90" s="415"/>
      <c r="E90" s="424"/>
      <c r="F90" s="416"/>
      <c r="G90" s="171"/>
      <c r="H90" s="163"/>
      <c r="I90" s="172"/>
      <c r="J90" s="172"/>
      <c r="K90" s="169"/>
      <c r="L90" s="413"/>
      <c r="M90" s="426"/>
      <c r="N90" s="427"/>
      <c r="O90" s="413"/>
      <c r="P90" s="417"/>
      <c r="Q90" s="170"/>
    </row>
    <row r="91" spans="1:17" hidden="1" x14ac:dyDescent="0.25">
      <c r="A91" s="421"/>
      <c r="B91" s="422"/>
      <c r="C91" s="415"/>
      <c r="D91" s="415"/>
      <c r="E91" s="424"/>
      <c r="F91" s="416"/>
      <c r="G91" s="171"/>
      <c r="H91" s="163"/>
      <c r="I91" s="172"/>
      <c r="J91" s="173"/>
      <c r="K91" s="169"/>
      <c r="L91" s="413"/>
      <c r="M91" s="426"/>
      <c r="N91" s="427"/>
      <c r="O91" s="413"/>
      <c r="P91" s="417"/>
      <c r="Q91" s="170"/>
    </row>
    <row r="92" spans="1:17" hidden="1" x14ac:dyDescent="0.25">
      <c r="A92" s="421"/>
      <c r="B92" s="422"/>
      <c r="C92" s="415">
        <f>'2.Identificacion_Riesgos'!F33</f>
        <v>0</v>
      </c>
      <c r="D92" s="415">
        <f>'3.Controles'!E39</f>
        <v>0</v>
      </c>
      <c r="E92" s="424"/>
      <c r="F92" s="416"/>
      <c r="G92" s="171"/>
      <c r="H92" s="163"/>
      <c r="I92" s="172"/>
      <c r="J92" s="172"/>
      <c r="K92" s="169"/>
      <c r="L92" s="413"/>
      <c r="M92" s="426"/>
      <c r="N92" s="427"/>
      <c r="O92" s="413"/>
      <c r="P92" s="417"/>
      <c r="Q92" s="170"/>
    </row>
    <row r="93" spans="1:17" hidden="1" x14ac:dyDescent="0.25">
      <c r="A93" s="421"/>
      <c r="B93" s="422"/>
      <c r="C93" s="415"/>
      <c r="D93" s="415"/>
      <c r="E93" s="424"/>
      <c r="F93" s="416"/>
      <c r="G93" s="171"/>
      <c r="H93" s="163"/>
      <c r="I93" s="172"/>
      <c r="J93" s="172"/>
      <c r="K93" s="169"/>
      <c r="L93" s="413"/>
      <c r="M93" s="426"/>
      <c r="N93" s="427"/>
      <c r="O93" s="413"/>
      <c r="P93" s="417"/>
      <c r="Q93" s="170"/>
    </row>
    <row r="94" spans="1:17" hidden="1" x14ac:dyDescent="0.25">
      <c r="A94" s="421"/>
      <c r="B94" s="422"/>
      <c r="C94" s="415"/>
      <c r="D94" s="415"/>
      <c r="E94" s="424"/>
      <c r="F94" s="416"/>
      <c r="G94" s="171"/>
      <c r="H94" s="163"/>
      <c r="I94" s="172"/>
      <c r="J94" s="172"/>
      <c r="K94" s="169"/>
      <c r="L94" s="413"/>
      <c r="M94" s="426"/>
      <c r="N94" s="427"/>
      <c r="O94" s="413"/>
      <c r="P94" s="417"/>
      <c r="Q94" s="170"/>
    </row>
    <row r="95" spans="1:17" hidden="1" x14ac:dyDescent="0.25">
      <c r="A95" s="421"/>
      <c r="B95" s="422"/>
      <c r="C95" s="415"/>
      <c r="D95" s="415"/>
      <c r="E95" s="424"/>
      <c r="F95" s="416"/>
      <c r="G95" s="171"/>
      <c r="H95" s="163"/>
      <c r="I95" s="172"/>
      <c r="J95" s="173"/>
      <c r="K95" s="169"/>
      <c r="L95" s="413"/>
      <c r="M95" s="426"/>
      <c r="N95" s="427"/>
      <c r="O95" s="413"/>
      <c r="P95" s="417"/>
      <c r="Q95" s="170"/>
    </row>
    <row r="96" spans="1:17" hidden="1" x14ac:dyDescent="0.25">
      <c r="A96" s="421"/>
      <c r="B96" s="422"/>
      <c r="C96" s="418">
        <f>'2.Identificacion_Riesgos'!F34</f>
        <v>0</v>
      </c>
      <c r="D96" s="418">
        <f>'3.Controles'!E40</f>
        <v>0</v>
      </c>
      <c r="E96" s="424"/>
      <c r="F96" s="419"/>
      <c r="G96" s="171"/>
      <c r="H96" s="163"/>
      <c r="I96" s="172"/>
      <c r="J96" s="172"/>
      <c r="K96" s="169"/>
      <c r="L96" s="413"/>
      <c r="M96" s="426"/>
      <c r="N96" s="427"/>
      <c r="O96" s="413"/>
      <c r="P96" s="420"/>
      <c r="Q96" s="170"/>
    </row>
    <row r="97" spans="1:17" hidden="1" x14ac:dyDescent="0.25">
      <c r="A97" s="421"/>
      <c r="B97" s="422"/>
      <c r="C97" s="418"/>
      <c r="D97" s="418"/>
      <c r="E97" s="424"/>
      <c r="F97" s="419"/>
      <c r="G97" s="171"/>
      <c r="H97" s="163"/>
      <c r="I97" s="172"/>
      <c r="J97" s="172"/>
      <c r="K97" s="169"/>
      <c r="L97" s="413"/>
      <c r="M97" s="426"/>
      <c r="N97" s="427"/>
      <c r="O97" s="413"/>
      <c r="P97" s="420"/>
      <c r="Q97" s="170"/>
    </row>
    <row r="98" spans="1:17" hidden="1" x14ac:dyDescent="0.25">
      <c r="A98" s="421"/>
      <c r="B98" s="422"/>
      <c r="C98" s="418"/>
      <c r="D98" s="418"/>
      <c r="E98" s="424"/>
      <c r="F98" s="419"/>
      <c r="G98" s="171"/>
      <c r="H98" s="163"/>
      <c r="I98" s="172"/>
      <c r="J98" s="172"/>
      <c r="K98" s="169"/>
      <c r="L98" s="413"/>
      <c r="M98" s="426"/>
      <c r="N98" s="427"/>
      <c r="O98" s="413"/>
      <c r="P98" s="420"/>
      <c r="Q98" s="170"/>
    </row>
    <row r="99" spans="1:17" hidden="1" x14ac:dyDescent="0.25">
      <c r="A99" s="421"/>
      <c r="B99" s="422"/>
      <c r="C99" s="418"/>
      <c r="D99" s="418"/>
      <c r="E99" s="424"/>
      <c r="F99" s="419"/>
      <c r="G99" s="177"/>
      <c r="H99" s="176"/>
      <c r="I99" s="178"/>
      <c r="J99" s="173"/>
      <c r="K99" s="179"/>
      <c r="L99" s="413"/>
      <c r="M99" s="426"/>
      <c r="N99" s="427"/>
      <c r="O99" s="413"/>
      <c r="P99" s="420"/>
      <c r="Q99" s="180"/>
    </row>
    <row r="100" spans="1:17" hidden="1" x14ac:dyDescent="0.25">
      <c r="A100" s="421" t="s">
        <v>112</v>
      </c>
      <c r="B100" s="422">
        <f>'2.Identificacion_Riesgos'!E35</f>
        <v>0</v>
      </c>
      <c r="C100" s="423">
        <f>'2.Identificacion_Riesgos'!F35</f>
        <v>0</v>
      </c>
      <c r="D100" s="423">
        <f>'3.Controles'!E44</f>
        <v>0</v>
      </c>
      <c r="E100" s="424">
        <f>'2.Identificacion_Riesgos'!U35</f>
        <v>0</v>
      </c>
      <c r="F100" s="425"/>
      <c r="G100" s="108"/>
      <c r="H100" s="159"/>
      <c r="I100" s="59"/>
      <c r="J100" s="59"/>
      <c r="K100" s="62"/>
      <c r="L100" s="413"/>
      <c r="M100" s="426"/>
      <c r="N100" s="427" t="str">
        <f>IF(M100="SI","1. Describa el evento presentado 2. Genere una acción correctiva en isolucion 3. Realice nuevamente el proceso de analisis de riesgo"," ")</f>
        <v xml:space="preserve"> </v>
      </c>
      <c r="O100" s="413"/>
      <c r="P100" s="414"/>
      <c r="Q100" s="161"/>
    </row>
    <row r="101" spans="1:17" hidden="1" x14ac:dyDescent="0.25">
      <c r="A101" s="421"/>
      <c r="B101" s="422"/>
      <c r="C101" s="423"/>
      <c r="D101" s="423"/>
      <c r="E101" s="424"/>
      <c r="F101" s="425"/>
      <c r="G101" s="162"/>
      <c r="H101" s="163"/>
      <c r="I101" s="68"/>
      <c r="J101" s="68"/>
      <c r="K101" s="71"/>
      <c r="L101" s="413"/>
      <c r="M101" s="426"/>
      <c r="N101" s="427"/>
      <c r="O101" s="413"/>
      <c r="P101" s="414"/>
      <c r="Q101" s="165"/>
    </row>
    <row r="102" spans="1:17" hidden="1" x14ac:dyDescent="0.25">
      <c r="A102" s="421"/>
      <c r="B102" s="422"/>
      <c r="C102" s="423"/>
      <c r="D102" s="423"/>
      <c r="E102" s="424"/>
      <c r="F102" s="425"/>
      <c r="G102" s="162"/>
      <c r="H102" s="163"/>
      <c r="I102" s="68"/>
      <c r="J102" s="68"/>
      <c r="K102" s="71"/>
      <c r="L102" s="413"/>
      <c r="M102" s="426"/>
      <c r="N102" s="427"/>
      <c r="O102" s="413"/>
      <c r="P102" s="414"/>
      <c r="Q102" s="165"/>
    </row>
    <row r="103" spans="1:17" hidden="1" x14ac:dyDescent="0.25">
      <c r="A103" s="421"/>
      <c r="B103" s="422"/>
      <c r="C103" s="423"/>
      <c r="D103" s="423"/>
      <c r="E103" s="424"/>
      <c r="F103" s="425"/>
      <c r="G103" s="162"/>
      <c r="H103" s="163"/>
      <c r="I103" s="68"/>
      <c r="J103" s="173"/>
      <c r="K103" s="71"/>
      <c r="L103" s="413"/>
      <c r="M103" s="426"/>
      <c r="N103" s="427"/>
      <c r="O103" s="413"/>
      <c r="P103" s="414"/>
      <c r="Q103" s="165"/>
    </row>
    <row r="104" spans="1:17" hidden="1" x14ac:dyDescent="0.25">
      <c r="A104" s="421"/>
      <c r="B104" s="422"/>
      <c r="C104" s="415">
        <f>'2.Identificacion_Riesgos'!F36</f>
        <v>0</v>
      </c>
      <c r="D104" s="415">
        <f>'3.Controles'!E45</f>
        <v>0</v>
      </c>
      <c r="E104" s="424"/>
      <c r="F104" s="416"/>
      <c r="G104" s="171"/>
      <c r="H104" s="163"/>
      <c r="I104" s="172"/>
      <c r="J104" s="172"/>
      <c r="K104" s="169"/>
      <c r="L104" s="413"/>
      <c r="M104" s="426"/>
      <c r="N104" s="427"/>
      <c r="O104" s="413"/>
      <c r="P104" s="417"/>
      <c r="Q104" s="170"/>
    </row>
    <row r="105" spans="1:17" hidden="1" x14ac:dyDescent="0.25">
      <c r="A105" s="421"/>
      <c r="B105" s="422"/>
      <c r="C105" s="415"/>
      <c r="D105" s="415"/>
      <c r="E105" s="424"/>
      <c r="F105" s="416"/>
      <c r="G105" s="171"/>
      <c r="H105" s="163"/>
      <c r="I105" s="172"/>
      <c r="J105" s="172"/>
      <c r="K105" s="169"/>
      <c r="L105" s="413"/>
      <c r="M105" s="426"/>
      <c r="N105" s="427"/>
      <c r="O105" s="413"/>
      <c r="P105" s="417"/>
      <c r="Q105" s="170"/>
    </row>
    <row r="106" spans="1:17" hidden="1" x14ac:dyDescent="0.25">
      <c r="A106" s="421"/>
      <c r="B106" s="422"/>
      <c r="C106" s="415"/>
      <c r="D106" s="415"/>
      <c r="E106" s="424"/>
      <c r="F106" s="416"/>
      <c r="G106" s="171"/>
      <c r="H106" s="163"/>
      <c r="I106" s="172"/>
      <c r="J106" s="172"/>
      <c r="K106" s="169"/>
      <c r="L106" s="413"/>
      <c r="M106" s="426"/>
      <c r="N106" s="427"/>
      <c r="O106" s="413"/>
      <c r="P106" s="417"/>
      <c r="Q106" s="170"/>
    </row>
    <row r="107" spans="1:17" hidden="1" x14ac:dyDescent="0.25">
      <c r="A107" s="421"/>
      <c r="B107" s="422"/>
      <c r="C107" s="415"/>
      <c r="D107" s="415"/>
      <c r="E107" s="424"/>
      <c r="F107" s="416"/>
      <c r="G107" s="171"/>
      <c r="H107" s="163"/>
      <c r="I107" s="172"/>
      <c r="J107" s="173"/>
      <c r="K107" s="169"/>
      <c r="L107" s="413"/>
      <c r="M107" s="426"/>
      <c r="N107" s="427"/>
      <c r="O107" s="413"/>
      <c r="P107" s="417"/>
      <c r="Q107" s="170"/>
    </row>
    <row r="108" spans="1:17" hidden="1" x14ac:dyDescent="0.25">
      <c r="A108" s="421"/>
      <c r="B108" s="422"/>
      <c r="C108" s="415">
        <f>'2.Identificacion_Riesgos'!F37</f>
        <v>0</v>
      </c>
      <c r="D108" s="415">
        <f>'3.Controles'!E46</f>
        <v>0</v>
      </c>
      <c r="E108" s="424"/>
      <c r="F108" s="416"/>
      <c r="G108" s="171"/>
      <c r="H108" s="163"/>
      <c r="I108" s="172"/>
      <c r="J108" s="172"/>
      <c r="K108" s="169"/>
      <c r="L108" s="413"/>
      <c r="M108" s="426"/>
      <c r="N108" s="427"/>
      <c r="O108" s="413"/>
      <c r="P108" s="417"/>
      <c r="Q108" s="170"/>
    </row>
    <row r="109" spans="1:17" hidden="1" x14ac:dyDescent="0.25">
      <c r="A109" s="421"/>
      <c r="B109" s="422"/>
      <c r="C109" s="415"/>
      <c r="D109" s="415"/>
      <c r="E109" s="424"/>
      <c r="F109" s="416"/>
      <c r="G109" s="171"/>
      <c r="H109" s="163"/>
      <c r="I109" s="172"/>
      <c r="J109" s="172"/>
      <c r="K109" s="169"/>
      <c r="L109" s="413"/>
      <c r="M109" s="426"/>
      <c r="N109" s="427"/>
      <c r="O109" s="413"/>
      <c r="P109" s="417"/>
      <c r="Q109" s="170"/>
    </row>
    <row r="110" spans="1:17" hidden="1" x14ac:dyDescent="0.25">
      <c r="A110" s="421"/>
      <c r="B110" s="422"/>
      <c r="C110" s="415"/>
      <c r="D110" s="415"/>
      <c r="E110" s="424"/>
      <c r="F110" s="416"/>
      <c r="G110" s="171"/>
      <c r="H110" s="163"/>
      <c r="I110" s="172"/>
      <c r="J110" s="172"/>
      <c r="K110" s="169"/>
      <c r="L110" s="413"/>
      <c r="M110" s="426"/>
      <c r="N110" s="427"/>
      <c r="O110" s="413"/>
      <c r="P110" s="417"/>
      <c r="Q110" s="170"/>
    </row>
    <row r="111" spans="1:17" hidden="1" x14ac:dyDescent="0.25">
      <c r="A111" s="421"/>
      <c r="B111" s="422"/>
      <c r="C111" s="415"/>
      <c r="D111" s="415"/>
      <c r="E111" s="424"/>
      <c r="F111" s="416"/>
      <c r="G111" s="171"/>
      <c r="H111" s="163"/>
      <c r="I111" s="172"/>
      <c r="J111" s="173"/>
      <c r="K111" s="169"/>
      <c r="L111" s="413"/>
      <c r="M111" s="426"/>
      <c r="N111" s="427"/>
      <c r="O111" s="413"/>
      <c r="P111" s="417"/>
      <c r="Q111" s="170"/>
    </row>
    <row r="112" spans="1:17" hidden="1" x14ac:dyDescent="0.25">
      <c r="A112" s="421"/>
      <c r="B112" s="422"/>
      <c r="C112" s="415">
        <f>'2.Identificacion_Riesgos'!F38</f>
        <v>0</v>
      </c>
      <c r="D112" s="415">
        <f>'3.Controles'!E47</f>
        <v>0</v>
      </c>
      <c r="E112" s="424"/>
      <c r="F112" s="416"/>
      <c r="G112" s="171"/>
      <c r="H112" s="163"/>
      <c r="I112" s="172"/>
      <c r="J112" s="172"/>
      <c r="K112" s="169"/>
      <c r="L112" s="413"/>
      <c r="M112" s="426"/>
      <c r="N112" s="427"/>
      <c r="O112" s="413"/>
      <c r="P112" s="417"/>
      <c r="Q112" s="170"/>
    </row>
    <row r="113" spans="1:17" hidden="1" x14ac:dyDescent="0.25">
      <c r="A113" s="421"/>
      <c r="B113" s="422"/>
      <c r="C113" s="415"/>
      <c r="D113" s="415"/>
      <c r="E113" s="424"/>
      <c r="F113" s="416"/>
      <c r="G113" s="171"/>
      <c r="H113" s="163"/>
      <c r="I113" s="172"/>
      <c r="J113" s="172"/>
      <c r="K113" s="169"/>
      <c r="L113" s="413"/>
      <c r="M113" s="426"/>
      <c r="N113" s="427"/>
      <c r="O113" s="413"/>
      <c r="P113" s="417"/>
      <c r="Q113" s="170"/>
    </row>
    <row r="114" spans="1:17" hidden="1" x14ac:dyDescent="0.25">
      <c r="A114" s="421"/>
      <c r="B114" s="422"/>
      <c r="C114" s="415"/>
      <c r="D114" s="415"/>
      <c r="E114" s="424"/>
      <c r="F114" s="416"/>
      <c r="G114" s="171"/>
      <c r="H114" s="163"/>
      <c r="I114" s="172"/>
      <c r="J114" s="172"/>
      <c r="K114" s="169"/>
      <c r="L114" s="413"/>
      <c r="M114" s="426"/>
      <c r="N114" s="427"/>
      <c r="O114" s="413"/>
      <c r="P114" s="417"/>
      <c r="Q114" s="170"/>
    </row>
    <row r="115" spans="1:17" hidden="1" x14ac:dyDescent="0.25">
      <c r="A115" s="421"/>
      <c r="B115" s="422"/>
      <c r="C115" s="415"/>
      <c r="D115" s="415"/>
      <c r="E115" s="424"/>
      <c r="F115" s="416"/>
      <c r="G115" s="171"/>
      <c r="H115" s="163"/>
      <c r="I115" s="172"/>
      <c r="J115" s="173"/>
      <c r="K115" s="169"/>
      <c r="L115" s="413"/>
      <c r="M115" s="426"/>
      <c r="N115" s="427"/>
      <c r="O115" s="413"/>
      <c r="P115" s="417"/>
      <c r="Q115" s="170"/>
    </row>
    <row r="116" spans="1:17" hidden="1" x14ac:dyDescent="0.25">
      <c r="A116" s="421"/>
      <c r="B116" s="422"/>
      <c r="C116" s="418">
        <f>'2.Identificacion_Riesgos'!F39</f>
        <v>0</v>
      </c>
      <c r="D116" s="418">
        <f>'3.Controles'!E48</f>
        <v>0</v>
      </c>
      <c r="E116" s="424"/>
      <c r="F116" s="419"/>
      <c r="G116" s="171"/>
      <c r="H116" s="163"/>
      <c r="I116" s="172"/>
      <c r="J116" s="172"/>
      <c r="K116" s="169"/>
      <c r="L116" s="413"/>
      <c r="M116" s="426"/>
      <c r="N116" s="427"/>
      <c r="O116" s="413"/>
      <c r="P116" s="420"/>
      <c r="Q116" s="170"/>
    </row>
    <row r="117" spans="1:17" hidden="1" x14ac:dyDescent="0.25">
      <c r="A117" s="421"/>
      <c r="B117" s="422"/>
      <c r="C117" s="418"/>
      <c r="D117" s="418"/>
      <c r="E117" s="424"/>
      <c r="F117" s="419"/>
      <c r="G117" s="171"/>
      <c r="H117" s="163"/>
      <c r="I117" s="172"/>
      <c r="J117" s="172"/>
      <c r="K117" s="169"/>
      <c r="L117" s="413"/>
      <c r="M117" s="426"/>
      <c r="N117" s="427"/>
      <c r="O117" s="413"/>
      <c r="P117" s="420"/>
      <c r="Q117" s="170"/>
    </row>
    <row r="118" spans="1:17" hidden="1" x14ac:dyDescent="0.25">
      <c r="A118" s="421"/>
      <c r="B118" s="422"/>
      <c r="C118" s="418"/>
      <c r="D118" s="418"/>
      <c r="E118" s="424"/>
      <c r="F118" s="419"/>
      <c r="G118" s="171"/>
      <c r="H118" s="163"/>
      <c r="I118" s="172"/>
      <c r="J118" s="172"/>
      <c r="K118" s="169"/>
      <c r="L118" s="413"/>
      <c r="M118" s="426"/>
      <c r="N118" s="427"/>
      <c r="O118" s="413"/>
      <c r="P118" s="420"/>
      <c r="Q118" s="170"/>
    </row>
    <row r="119" spans="1:17" hidden="1" x14ac:dyDescent="0.25">
      <c r="A119" s="421"/>
      <c r="B119" s="422"/>
      <c r="C119" s="418"/>
      <c r="D119" s="418"/>
      <c r="E119" s="424"/>
      <c r="F119" s="419"/>
      <c r="G119" s="177"/>
      <c r="H119" s="176"/>
      <c r="I119" s="178"/>
      <c r="J119" s="173"/>
      <c r="K119" s="179"/>
      <c r="L119" s="413"/>
      <c r="M119" s="426"/>
      <c r="N119" s="427"/>
      <c r="O119" s="413"/>
      <c r="P119" s="420"/>
      <c r="Q119" s="180"/>
    </row>
    <row r="120" spans="1:17" hidden="1" x14ac:dyDescent="0.25">
      <c r="A120" s="421" t="s">
        <v>114</v>
      </c>
      <c r="B120" s="422">
        <f>'2.Identificacion_Riesgos'!E40</f>
        <v>0</v>
      </c>
      <c r="C120" s="423">
        <f>'2.Identificacion_Riesgos'!F40</f>
        <v>0</v>
      </c>
      <c r="D120" s="423">
        <f>'3.Controles'!E52</f>
        <v>0</v>
      </c>
      <c r="E120" s="424">
        <f>'2.Identificacion_Riesgos'!U40</f>
        <v>0</v>
      </c>
      <c r="F120" s="425"/>
      <c r="G120" s="108"/>
      <c r="H120" s="159"/>
      <c r="I120" s="59"/>
      <c r="J120" s="59"/>
      <c r="K120" s="62"/>
      <c r="L120" s="413"/>
      <c r="M120" s="426"/>
      <c r="N120" s="427" t="str">
        <f>IF(M120="SI","1. Describa el evento presentado 2. Genere una acción correctiva en isolucion 3. Realice nuevamente el proceso de analisis de riesgo"," ")</f>
        <v xml:space="preserve"> </v>
      </c>
      <c r="O120" s="413"/>
      <c r="P120" s="414"/>
      <c r="Q120" s="161"/>
    </row>
    <row r="121" spans="1:17" hidden="1" x14ac:dyDescent="0.25">
      <c r="A121" s="421"/>
      <c r="B121" s="422"/>
      <c r="C121" s="423"/>
      <c r="D121" s="423"/>
      <c r="E121" s="424"/>
      <c r="F121" s="425"/>
      <c r="G121" s="162"/>
      <c r="H121" s="163"/>
      <c r="I121" s="68"/>
      <c r="J121" s="68"/>
      <c r="K121" s="71"/>
      <c r="L121" s="413"/>
      <c r="M121" s="426"/>
      <c r="N121" s="427"/>
      <c r="O121" s="413"/>
      <c r="P121" s="414"/>
      <c r="Q121" s="165"/>
    </row>
    <row r="122" spans="1:17" hidden="1" x14ac:dyDescent="0.25">
      <c r="A122" s="421"/>
      <c r="B122" s="422"/>
      <c r="C122" s="423"/>
      <c r="D122" s="423"/>
      <c r="E122" s="424"/>
      <c r="F122" s="425"/>
      <c r="G122" s="162"/>
      <c r="H122" s="163"/>
      <c r="I122" s="68"/>
      <c r="J122" s="68"/>
      <c r="K122" s="71"/>
      <c r="L122" s="413"/>
      <c r="M122" s="426"/>
      <c r="N122" s="427"/>
      <c r="O122" s="413"/>
      <c r="P122" s="414"/>
      <c r="Q122" s="165"/>
    </row>
    <row r="123" spans="1:17" hidden="1" x14ac:dyDescent="0.25">
      <c r="A123" s="421"/>
      <c r="B123" s="422"/>
      <c r="C123" s="423"/>
      <c r="D123" s="423"/>
      <c r="E123" s="424"/>
      <c r="F123" s="425"/>
      <c r="G123" s="162"/>
      <c r="H123" s="163"/>
      <c r="I123" s="68"/>
      <c r="J123" s="173"/>
      <c r="K123" s="71"/>
      <c r="L123" s="413"/>
      <c r="M123" s="426"/>
      <c r="N123" s="427"/>
      <c r="O123" s="413"/>
      <c r="P123" s="414"/>
      <c r="Q123" s="165"/>
    </row>
    <row r="124" spans="1:17" hidden="1" x14ac:dyDescent="0.25">
      <c r="A124" s="421"/>
      <c r="B124" s="422"/>
      <c r="C124" s="415">
        <f>'2.Identificacion_Riesgos'!F41</f>
        <v>0</v>
      </c>
      <c r="D124" s="415">
        <f>'3.Controles'!E53</f>
        <v>0</v>
      </c>
      <c r="E124" s="424"/>
      <c r="F124" s="416"/>
      <c r="G124" s="171"/>
      <c r="H124" s="163"/>
      <c r="I124" s="172"/>
      <c r="J124" s="172"/>
      <c r="K124" s="169"/>
      <c r="L124" s="413"/>
      <c r="M124" s="426"/>
      <c r="N124" s="427"/>
      <c r="O124" s="413"/>
      <c r="P124" s="417"/>
      <c r="Q124" s="170"/>
    </row>
    <row r="125" spans="1:17" hidden="1" x14ac:dyDescent="0.25">
      <c r="A125" s="421"/>
      <c r="B125" s="422"/>
      <c r="C125" s="415"/>
      <c r="D125" s="415"/>
      <c r="E125" s="424"/>
      <c r="F125" s="416"/>
      <c r="G125" s="171"/>
      <c r="H125" s="163"/>
      <c r="I125" s="172"/>
      <c r="J125" s="172"/>
      <c r="K125" s="169"/>
      <c r="L125" s="413"/>
      <c r="M125" s="426"/>
      <c r="N125" s="427"/>
      <c r="O125" s="413"/>
      <c r="P125" s="417"/>
      <c r="Q125" s="170"/>
    </row>
    <row r="126" spans="1:17" hidden="1" x14ac:dyDescent="0.25">
      <c r="A126" s="421"/>
      <c r="B126" s="422"/>
      <c r="C126" s="415"/>
      <c r="D126" s="415"/>
      <c r="E126" s="424"/>
      <c r="F126" s="416"/>
      <c r="G126" s="171"/>
      <c r="H126" s="163"/>
      <c r="I126" s="172"/>
      <c r="J126" s="172"/>
      <c r="K126" s="169"/>
      <c r="L126" s="413"/>
      <c r="M126" s="426"/>
      <c r="N126" s="427"/>
      <c r="O126" s="413"/>
      <c r="P126" s="417"/>
      <c r="Q126" s="170"/>
    </row>
    <row r="127" spans="1:17" hidden="1" x14ac:dyDescent="0.25">
      <c r="A127" s="421"/>
      <c r="B127" s="422"/>
      <c r="C127" s="415"/>
      <c r="D127" s="415"/>
      <c r="E127" s="424"/>
      <c r="F127" s="416"/>
      <c r="G127" s="171"/>
      <c r="H127" s="163"/>
      <c r="I127" s="172"/>
      <c r="J127" s="173"/>
      <c r="K127" s="169"/>
      <c r="L127" s="413"/>
      <c r="M127" s="426"/>
      <c r="N127" s="427"/>
      <c r="O127" s="413"/>
      <c r="P127" s="417"/>
      <c r="Q127" s="170"/>
    </row>
    <row r="128" spans="1:17" hidden="1" x14ac:dyDescent="0.25">
      <c r="A128" s="421"/>
      <c r="B128" s="422"/>
      <c r="C128" s="415">
        <f>'2.Identificacion_Riesgos'!F42</f>
        <v>0</v>
      </c>
      <c r="D128" s="415">
        <f>'3.Controles'!E54</f>
        <v>0</v>
      </c>
      <c r="E128" s="424"/>
      <c r="F128" s="416"/>
      <c r="G128" s="171"/>
      <c r="H128" s="163"/>
      <c r="I128" s="172"/>
      <c r="J128" s="172"/>
      <c r="K128" s="169"/>
      <c r="L128" s="413"/>
      <c r="M128" s="426"/>
      <c r="N128" s="427"/>
      <c r="O128" s="413"/>
      <c r="P128" s="417"/>
      <c r="Q128" s="170"/>
    </row>
    <row r="129" spans="1:17" hidden="1" x14ac:dyDescent="0.25">
      <c r="A129" s="421"/>
      <c r="B129" s="422"/>
      <c r="C129" s="415"/>
      <c r="D129" s="415"/>
      <c r="E129" s="424"/>
      <c r="F129" s="416"/>
      <c r="G129" s="171"/>
      <c r="H129" s="163"/>
      <c r="I129" s="172"/>
      <c r="J129" s="172"/>
      <c r="K129" s="169"/>
      <c r="L129" s="413"/>
      <c r="M129" s="426"/>
      <c r="N129" s="427"/>
      <c r="O129" s="413"/>
      <c r="P129" s="417"/>
      <c r="Q129" s="170"/>
    </row>
    <row r="130" spans="1:17" hidden="1" x14ac:dyDescent="0.25">
      <c r="A130" s="421"/>
      <c r="B130" s="422"/>
      <c r="C130" s="415"/>
      <c r="D130" s="415"/>
      <c r="E130" s="424"/>
      <c r="F130" s="416"/>
      <c r="G130" s="171"/>
      <c r="H130" s="163"/>
      <c r="I130" s="172"/>
      <c r="J130" s="172"/>
      <c r="K130" s="169"/>
      <c r="L130" s="413"/>
      <c r="M130" s="426"/>
      <c r="N130" s="427"/>
      <c r="O130" s="413"/>
      <c r="P130" s="417"/>
      <c r="Q130" s="170"/>
    </row>
    <row r="131" spans="1:17" hidden="1" x14ac:dyDescent="0.25">
      <c r="A131" s="421"/>
      <c r="B131" s="422"/>
      <c r="C131" s="415"/>
      <c r="D131" s="415"/>
      <c r="E131" s="424"/>
      <c r="F131" s="416"/>
      <c r="G131" s="171"/>
      <c r="H131" s="163"/>
      <c r="I131" s="172"/>
      <c r="J131" s="173"/>
      <c r="K131" s="169"/>
      <c r="L131" s="413"/>
      <c r="M131" s="426"/>
      <c r="N131" s="427"/>
      <c r="O131" s="413"/>
      <c r="P131" s="417"/>
      <c r="Q131" s="170"/>
    </row>
    <row r="132" spans="1:17" hidden="1" x14ac:dyDescent="0.25">
      <c r="A132" s="421"/>
      <c r="B132" s="422"/>
      <c r="C132" s="415">
        <f>'2.Identificacion_Riesgos'!F43</f>
        <v>0</v>
      </c>
      <c r="D132" s="415">
        <f>'3.Controles'!E55</f>
        <v>0</v>
      </c>
      <c r="E132" s="424"/>
      <c r="F132" s="416"/>
      <c r="G132" s="171"/>
      <c r="H132" s="163"/>
      <c r="I132" s="172"/>
      <c r="J132" s="172"/>
      <c r="K132" s="169"/>
      <c r="L132" s="413"/>
      <c r="M132" s="426"/>
      <c r="N132" s="427"/>
      <c r="O132" s="413"/>
      <c r="P132" s="417"/>
      <c r="Q132" s="170"/>
    </row>
    <row r="133" spans="1:17" hidden="1" x14ac:dyDescent="0.25">
      <c r="A133" s="421"/>
      <c r="B133" s="422"/>
      <c r="C133" s="415"/>
      <c r="D133" s="415"/>
      <c r="E133" s="424"/>
      <c r="F133" s="416"/>
      <c r="G133" s="171"/>
      <c r="H133" s="163"/>
      <c r="I133" s="172"/>
      <c r="J133" s="172"/>
      <c r="K133" s="169"/>
      <c r="L133" s="413"/>
      <c r="M133" s="426"/>
      <c r="N133" s="427"/>
      <c r="O133" s="413"/>
      <c r="P133" s="417"/>
      <c r="Q133" s="170"/>
    </row>
    <row r="134" spans="1:17" hidden="1" x14ac:dyDescent="0.25">
      <c r="A134" s="421"/>
      <c r="B134" s="422"/>
      <c r="C134" s="415"/>
      <c r="D134" s="415"/>
      <c r="E134" s="424"/>
      <c r="F134" s="416"/>
      <c r="G134" s="171"/>
      <c r="H134" s="163"/>
      <c r="I134" s="172"/>
      <c r="J134" s="172"/>
      <c r="K134" s="169"/>
      <c r="L134" s="413"/>
      <c r="M134" s="426"/>
      <c r="N134" s="427"/>
      <c r="O134" s="413"/>
      <c r="P134" s="417"/>
      <c r="Q134" s="170"/>
    </row>
    <row r="135" spans="1:17" hidden="1" x14ac:dyDescent="0.25">
      <c r="A135" s="421"/>
      <c r="B135" s="422"/>
      <c r="C135" s="415"/>
      <c r="D135" s="415"/>
      <c r="E135" s="424"/>
      <c r="F135" s="416"/>
      <c r="G135" s="171"/>
      <c r="H135" s="163"/>
      <c r="I135" s="172"/>
      <c r="J135" s="173"/>
      <c r="K135" s="169"/>
      <c r="L135" s="413"/>
      <c r="M135" s="426"/>
      <c r="N135" s="427"/>
      <c r="O135" s="413"/>
      <c r="P135" s="417"/>
      <c r="Q135" s="170"/>
    </row>
    <row r="136" spans="1:17" hidden="1" x14ac:dyDescent="0.25">
      <c r="A136" s="421"/>
      <c r="B136" s="422"/>
      <c r="C136" s="418">
        <f>'2.Identificacion_Riesgos'!F44</f>
        <v>0</v>
      </c>
      <c r="D136" s="418">
        <f>'3.Controles'!E56</f>
        <v>0</v>
      </c>
      <c r="E136" s="424"/>
      <c r="F136" s="419"/>
      <c r="G136" s="171"/>
      <c r="H136" s="163"/>
      <c r="I136" s="172"/>
      <c r="J136" s="172"/>
      <c r="K136" s="169"/>
      <c r="L136" s="413"/>
      <c r="M136" s="426"/>
      <c r="N136" s="427"/>
      <c r="O136" s="413"/>
      <c r="P136" s="420"/>
      <c r="Q136" s="170"/>
    </row>
    <row r="137" spans="1:17" hidden="1" x14ac:dyDescent="0.25">
      <c r="A137" s="421"/>
      <c r="B137" s="422"/>
      <c r="C137" s="418"/>
      <c r="D137" s="418"/>
      <c r="E137" s="424"/>
      <c r="F137" s="419"/>
      <c r="G137" s="171"/>
      <c r="H137" s="163"/>
      <c r="I137" s="172"/>
      <c r="J137" s="172"/>
      <c r="K137" s="169"/>
      <c r="L137" s="413"/>
      <c r="M137" s="426"/>
      <c r="N137" s="427"/>
      <c r="O137" s="413"/>
      <c r="P137" s="420"/>
      <c r="Q137" s="170"/>
    </row>
    <row r="138" spans="1:17" hidden="1" x14ac:dyDescent="0.25">
      <c r="A138" s="421"/>
      <c r="B138" s="422"/>
      <c r="C138" s="418"/>
      <c r="D138" s="418"/>
      <c r="E138" s="424"/>
      <c r="F138" s="419"/>
      <c r="G138" s="171"/>
      <c r="H138" s="163"/>
      <c r="I138" s="172"/>
      <c r="J138" s="172"/>
      <c r="K138" s="169"/>
      <c r="L138" s="413"/>
      <c r="M138" s="426"/>
      <c r="N138" s="427"/>
      <c r="O138" s="413"/>
      <c r="P138" s="420"/>
      <c r="Q138" s="170"/>
    </row>
    <row r="139" spans="1:17" hidden="1" x14ac:dyDescent="0.25">
      <c r="A139" s="421"/>
      <c r="B139" s="422"/>
      <c r="C139" s="418"/>
      <c r="D139" s="418"/>
      <c r="E139" s="424"/>
      <c r="F139" s="419"/>
      <c r="G139" s="177"/>
      <c r="H139" s="176"/>
      <c r="I139" s="178"/>
      <c r="J139" s="173"/>
      <c r="K139" s="179"/>
      <c r="L139" s="413"/>
      <c r="M139" s="426"/>
      <c r="N139" s="427"/>
      <c r="O139" s="413"/>
      <c r="P139" s="420"/>
      <c r="Q139" s="180"/>
    </row>
    <row r="140" spans="1:17" hidden="1" x14ac:dyDescent="0.25">
      <c r="A140" s="421" t="s">
        <v>115</v>
      </c>
      <c r="B140" s="422">
        <f>'2.Identificacion_Riesgos'!E45</f>
        <v>0</v>
      </c>
      <c r="C140" s="423">
        <f>'2.Identificacion_Riesgos'!F45</f>
        <v>0</v>
      </c>
      <c r="D140" s="423">
        <f>'3.Controles'!E60</f>
        <v>0</v>
      </c>
      <c r="E140" s="424">
        <f>'2.Identificacion_Riesgos'!U45</f>
        <v>0</v>
      </c>
      <c r="F140" s="425"/>
      <c r="G140" s="108"/>
      <c r="H140" s="159"/>
      <c r="I140" s="59"/>
      <c r="J140" s="59"/>
      <c r="K140" s="62"/>
      <c r="L140" s="413"/>
      <c r="M140" s="426"/>
      <c r="N140" s="427" t="str">
        <f>IF(M140="SI","1. Describa el evento presentado 2. Genere una acción correctiva en isolucion 3. Realice nuevamente el proceso de analisis de riesgo"," ")</f>
        <v xml:space="preserve"> </v>
      </c>
      <c r="O140" s="413"/>
      <c r="P140" s="414"/>
      <c r="Q140" s="161"/>
    </row>
    <row r="141" spans="1:17" hidden="1" x14ac:dyDescent="0.25">
      <c r="A141" s="421"/>
      <c r="B141" s="422"/>
      <c r="C141" s="423"/>
      <c r="D141" s="423"/>
      <c r="E141" s="424"/>
      <c r="F141" s="425"/>
      <c r="G141" s="162"/>
      <c r="H141" s="163"/>
      <c r="I141" s="68"/>
      <c r="J141" s="68"/>
      <c r="K141" s="71"/>
      <c r="L141" s="413"/>
      <c r="M141" s="426"/>
      <c r="N141" s="427"/>
      <c r="O141" s="413"/>
      <c r="P141" s="414"/>
      <c r="Q141" s="165"/>
    </row>
    <row r="142" spans="1:17" hidden="1" x14ac:dyDescent="0.25">
      <c r="A142" s="421"/>
      <c r="B142" s="422"/>
      <c r="C142" s="423"/>
      <c r="D142" s="423"/>
      <c r="E142" s="424"/>
      <c r="F142" s="425"/>
      <c r="G142" s="162"/>
      <c r="H142" s="163"/>
      <c r="I142" s="68"/>
      <c r="J142" s="68"/>
      <c r="K142" s="71"/>
      <c r="L142" s="413"/>
      <c r="M142" s="426"/>
      <c r="N142" s="427"/>
      <c r="O142" s="413"/>
      <c r="P142" s="414"/>
      <c r="Q142" s="165"/>
    </row>
    <row r="143" spans="1:17" hidden="1" x14ac:dyDescent="0.25">
      <c r="A143" s="421"/>
      <c r="B143" s="422"/>
      <c r="C143" s="423"/>
      <c r="D143" s="423"/>
      <c r="E143" s="424"/>
      <c r="F143" s="425"/>
      <c r="G143" s="162"/>
      <c r="H143" s="163"/>
      <c r="I143" s="68"/>
      <c r="J143" s="173"/>
      <c r="K143" s="71"/>
      <c r="L143" s="413"/>
      <c r="M143" s="426"/>
      <c r="N143" s="427"/>
      <c r="O143" s="413"/>
      <c r="P143" s="414"/>
      <c r="Q143" s="165"/>
    </row>
    <row r="144" spans="1:17" hidden="1" x14ac:dyDescent="0.25">
      <c r="A144" s="421"/>
      <c r="B144" s="422"/>
      <c r="C144" s="415">
        <f>'2.Identificacion_Riesgos'!F46</f>
        <v>0</v>
      </c>
      <c r="D144" s="415">
        <f>'3.Controles'!E61</f>
        <v>0</v>
      </c>
      <c r="E144" s="424"/>
      <c r="F144" s="416"/>
      <c r="G144" s="171"/>
      <c r="H144" s="163"/>
      <c r="I144" s="172"/>
      <c r="J144" s="172"/>
      <c r="K144" s="169"/>
      <c r="L144" s="413"/>
      <c r="M144" s="426"/>
      <c r="N144" s="427"/>
      <c r="O144" s="413"/>
      <c r="P144" s="417"/>
      <c r="Q144" s="170"/>
    </row>
    <row r="145" spans="1:17" hidden="1" x14ac:dyDescent="0.25">
      <c r="A145" s="421"/>
      <c r="B145" s="422"/>
      <c r="C145" s="415"/>
      <c r="D145" s="415"/>
      <c r="E145" s="424"/>
      <c r="F145" s="416"/>
      <c r="G145" s="171"/>
      <c r="H145" s="163"/>
      <c r="I145" s="172"/>
      <c r="J145" s="172"/>
      <c r="K145" s="169"/>
      <c r="L145" s="413"/>
      <c r="M145" s="426"/>
      <c r="N145" s="427"/>
      <c r="O145" s="413"/>
      <c r="P145" s="417"/>
      <c r="Q145" s="170"/>
    </row>
    <row r="146" spans="1:17" hidden="1" x14ac:dyDescent="0.25">
      <c r="A146" s="421"/>
      <c r="B146" s="422"/>
      <c r="C146" s="415"/>
      <c r="D146" s="415"/>
      <c r="E146" s="424"/>
      <c r="F146" s="416"/>
      <c r="G146" s="171"/>
      <c r="H146" s="163"/>
      <c r="I146" s="172"/>
      <c r="J146" s="172"/>
      <c r="K146" s="169"/>
      <c r="L146" s="413"/>
      <c r="M146" s="426"/>
      <c r="N146" s="427"/>
      <c r="O146" s="413"/>
      <c r="P146" s="417"/>
      <c r="Q146" s="170"/>
    </row>
    <row r="147" spans="1:17" hidden="1" x14ac:dyDescent="0.25">
      <c r="A147" s="421"/>
      <c r="B147" s="422"/>
      <c r="C147" s="415"/>
      <c r="D147" s="415"/>
      <c r="E147" s="424"/>
      <c r="F147" s="416"/>
      <c r="G147" s="171"/>
      <c r="H147" s="163"/>
      <c r="I147" s="172"/>
      <c r="J147" s="173"/>
      <c r="K147" s="169"/>
      <c r="L147" s="413"/>
      <c r="M147" s="426"/>
      <c r="N147" s="427"/>
      <c r="O147" s="413"/>
      <c r="P147" s="417"/>
      <c r="Q147" s="170"/>
    </row>
    <row r="148" spans="1:17" hidden="1" x14ac:dyDescent="0.25">
      <c r="A148" s="421"/>
      <c r="B148" s="422"/>
      <c r="C148" s="415">
        <f>'2.Identificacion_Riesgos'!F47</f>
        <v>0</v>
      </c>
      <c r="D148" s="415">
        <f>'3.Controles'!E62</f>
        <v>0</v>
      </c>
      <c r="E148" s="424"/>
      <c r="F148" s="416"/>
      <c r="G148" s="171"/>
      <c r="H148" s="163"/>
      <c r="I148" s="172"/>
      <c r="J148" s="172"/>
      <c r="K148" s="169"/>
      <c r="L148" s="413"/>
      <c r="M148" s="426"/>
      <c r="N148" s="427"/>
      <c r="O148" s="413"/>
      <c r="P148" s="417"/>
      <c r="Q148" s="170"/>
    </row>
    <row r="149" spans="1:17" hidden="1" x14ac:dyDescent="0.25">
      <c r="A149" s="421"/>
      <c r="B149" s="422"/>
      <c r="C149" s="415"/>
      <c r="D149" s="415"/>
      <c r="E149" s="424"/>
      <c r="F149" s="416"/>
      <c r="G149" s="171"/>
      <c r="H149" s="163"/>
      <c r="I149" s="172"/>
      <c r="J149" s="172"/>
      <c r="K149" s="169"/>
      <c r="L149" s="413"/>
      <c r="M149" s="426"/>
      <c r="N149" s="427"/>
      <c r="O149" s="413"/>
      <c r="P149" s="417"/>
      <c r="Q149" s="170"/>
    </row>
    <row r="150" spans="1:17" hidden="1" x14ac:dyDescent="0.25">
      <c r="A150" s="421"/>
      <c r="B150" s="422"/>
      <c r="C150" s="415"/>
      <c r="D150" s="415"/>
      <c r="E150" s="424"/>
      <c r="F150" s="416"/>
      <c r="G150" s="171"/>
      <c r="H150" s="163"/>
      <c r="I150" s="172"/>
      <c r="J150" s="172"/>
      <c r="K150" s="169"/>
      <c r="L150" s="413"/>
      <c r="M150" s="426"/>
      <c r="N150" s="427"/>
      <c r="O150" s="413"/>
      <c r="P150" s="417"/>
      <c r="Q150" s="170"/>
    </row>
    <row r="151" spans="1:17" hidden="1" x14ac:dyDescent="0.25">
      <c r="A151" s="421"/>
      <c r="B151" s="422"/>
      <c r="C151" s="415"/>
      <c r="D151" s="415"/>
      <c r="E151" s="424"/>
      <c r="F151" s="416"/>
      <c r="G151" s="171"/>
      <c r="H151" s="163"/>
      <c r="I151" s="172"/>
      <c r="J151" s="173"/>
      <c r="K151" s="169"/>
      <c r="L151" s="413"/>
      <c r="M151" s="426"/>
      <c r="N151" s="427"/>
      <c r="O151" s="413"/>
      <c r="P151" s="417"/>
      <c r="Q151" s="170"/>
    </row>
    <row r="152" spans="1:17" hidden="1" x14ac:dyDescent="0.25">
      <c r="A152" s="421"/>
      <c r="B152" s="422"/>
      <c r="C152" s="415">
        <f>'2.Identificacion_Riesgos'!F48</f>
        <v>0</v>
      </c>
      <c r="D152" s="415">
        <f>'3.Controles'!E63</f>
        <v>0</v>
      </c>
      <c r="E152" s="424"/>
      <c r="F152" s="416"/>
      <c r="G152" s="171"/>
      <c r="H152" s="163"/>
      <c r="I152" s="172"/>
      <c r="J152" s="172"/>
      <c r="K152" s="169"/>
      <c r="L152" s="413"/>
      <c r="M152" s="426"/>
      <c r="N152" s="427"/>
      <c r="O152" s="413"/>
      <c r="P152" s="417"/>
      <c r="Q152" s="170"/>
    </row>
    <row r="153" spans="1:17" hidden="1" x14ac:dyDescent="0.25">
      <c r="A153" s="421"/>
      <c r="B153" s="422"/>
      <c r="C153" s="415"/>
      <c r="D153" s="415"/>
      <c r="E153" s="424"/>
      <c r="F153" s="416"/>
      <c r="G153" s="171"/>
      <c r="H153" s="163"/>
      <c r="I153" s="172"/>
      <c r="J153" s="172"/>
      <c r="K153" s="169"/>
      <c r="L153" s="413"/>
      <c r="M153" s="426"/>
      <c r="N153" s="427"/>
      <c r="O153" s="413"/>
      <c r="P153" s="417"/>
      <c r="Q153" s="170"/>
    </row>
    <row r="154" spans="1:17" hidden="1" x14ac:dyDescent="0.25">
      <c r="A154" s="421"/>
      <c r="B154" s="422"/>
      <c r="C154" s="415"/>
      <c r="D154" s="415"/>
      <c r="E154" s="424"/>
      <c r="F154" s="416"/>
      <c r="G154" s="171"/>
      <c r="H154" s="163"/>
      <c r="I154" s="172"/>
      <c r="J154" s="172"/>
      <c r="K154" s="169"/>
      <c r="L154" s="413"/>
      <c r="M154" s="426"/>
      <c r="N154" s="427"/>
      <c r="O154" s="413"/>
      <c r="P154" s="417"/>
      <c r="Q154" s="170"/>
    </row>
    <row r="155" spans="1:17" hidden="1" x14ac:dyDescent="0.25">
      <c r="A155" s="421"/>
      <c r="B155" s="422"/>
      <c r="C155" s="415"/>
      <c r="D155" s="415"/>
      <c r="E155" s="424"/>
      <c r="F155" s="416"/>
      <c r="G155" s="171"/>
      <c r="H155" s="163"/>
      <c r="I155" s="172"/>
      <c r="J155" s="173"/>
      <c r="K155" s="169"/>
      <c r="L155" s="413"/>
      <c r="M155" s="426"/>
      <c r="N155" s="427"/>
      <c r="O155" s="413"/>
      <c r="P155" s="417"/>
      <c r="Q155" s="170"/>
    </row>
    <row r="156" spans="1:17" ht="15.75" hidden="1" thickBot="1" x14ac:dyDescent="0.3">
      <c r="A156" s="421"/>
      <c r="B156" s="422"/>
      <c r="C156" s="418">
        <f>'2.Identificacion_Riesgos'!F49</f>
        <v>0</v>
      </c>
      <c r="D156" s="418">
        <f>'3.Controles'!E64</f>
        <v>0</v>
      </c>
      <c r="E156" s="424"/>
      <c r="F156" s="419"/>
      <c r="G156" s="171"/>
      <c r="H156" s="163"/>
      <c r="I156" s="172"/>
      <c r="J156" s="172"/>
      <c r="K156" s="169"/>
      <c r="L156" s="413"/>
      <c r="M156" s="426"/>
      <c r="N156" s="427"/>
      <c r="O156" s="413"/>
      <c r="P156" s="420"/>
      <c r="Q156" s="170"/>
    </row>
    <row r="157" spans="1:17" hidden="1" x14ac:dyDescent="0.25">
      <c r="A157" s="421"/>
      <c r="B157" s="422"/>
      <c r="C157" s="418"/>
      <c r="D157" s="418"/>
      <c r="E157" s="424"/>
      <c r="F157" s="419"/>
      <c r="G157" s="171"/>
      <c r="H157" s="163"/>
      <c r="I157" s="172"/>
      <c r="J157" s="172"/>
      <c r="K157" s="169"/>
      <c r="L157" s="413"/>
      <c r="M157" s="426"/>
      <c r="N157" s="427"/>
      <c r="O157" s="413"/>
      <c r="P157" s="420"/>
      <c r="Q157" s="170"/>
    </row>
    <row r="158" spans="1:17" hidden="1" x14ac:dyDescent="0.25">
      <c r="A158" s="421"/>
      <c r="B158" s="422"/>
      <c r="C158" s="418"/>
      <c r="D158" s="418"/>
      <c r="E158" s="424"/>
      <c r="F158" s="419"/>
      <c r="G158" s="171"/>
      <c r="H158" s="163"/>
      <c r="I158" s="172"/>
      <c r="J158" s="172"/>
      <c r="K158" s="169"/>
      <c r="L158" s="413"/>
      <c r="M158" s="426"/>
      <c r="N158" s="427"/>
      <c r="O158" s="413"/>
      <c r="P158" s="420"/>
      <c r="Q158" s="170"/>
    </row>
    <row r="159" spans="1:17" hidden="1" x14ac:dyDescent="0.25">
      <c r="A159" s="421"/>
      <c r="B159" s="422"/>
      <c r="C159" s="418"/>
      <c r="D159" s="418"/>
      <c r="E159" s="424"/>
      <c r="F159" s="419"/>
      <c r="G159" s="177"/>
      <c r="H159" s="176"/>
      <c r="I159" s="178"/>
      <c r="J159" s="173"/>
      <c r="K159" s="179"/>
      <c r="L159" s="413"/>
      <c r="M159" s="426"/>
      <c r="N159" s="427"/>
      <c r="O159" s="413"/>
      <c r="P159" s="420"/>
      <c r="Q159" s="180"/>
    </row>
    <row r="160" spans="1:17" hidden="1" x14ac:dyDescent="0.25">
      <c r="A160" s="421" t="s">
        <v>116</v>
      </c>
      <c r="B160" s="422">
        <f>'2.Identificacion_Riesgos'!E50</f>
        <v>0</v>
      </c>
      <c r="C160" s="423">
        <f>'2.Identificacion_Riesgos'!F50</f>
        <v>0</v>
      </c>
      <c r="D160" s="423">
        <f>'3.Controles'!E68</f>
        <v>0</v>
      </c>
      <c r="E160" s="424">
        <f>'2.Identificacion_Riesgos'!U50</f>
        <v>0</v>
      </c>
      <c r="F160" s="425"/>
      <c r="G160" s="108"/>
      <c r="H160" s="159"/>
      <c r="I160" s="59"/>
      <c r="J160" s="59"/>
      <c r="K160" s="62"/>
      <c r="L160" s="413"/>
      <c r="M160" s="426"/>
      <c r="N160" s="427" t="str">
        <f>IF(M160="SI","1. Describa el evento presentado 2. Genere una acción correctiva en isolucion 3. Realice nuevamente el proceso de analisis de riesgo"," ")</f>
        <v xml:space="preserve"> </v>
      </c>
      <c r="O160" s="413"/>
      <c r="P160" s="414"/>
      <c r="Q160" s="161"/>
    </row>
    <row r="161" spans="1:17" hidden="1" x14ac:dyDescent="0.25">
      <c r="A161" s="421"/>
      <c r="B161" s="422"/>
      <c r="C161" s="423"/>
      <c r="D161" s="423"/>
      <c r="E161" s="424"/>
      <c r="F161" s="425"/>
      <c r="G161" s="162"/>
      <c r="H161" s="163"/>
      <c r="I161" s="68"/>
      <c r="J161" s="68"/>
      <c r="K161" s="71"/>
      <c r="L161" s="413"/>
      <c r="M161" s="426"/>
      <c r="N161" s="427"/>
      <c r="O161" s="413"/>
      <c r="P161" s="414"/>
      <c r="Q161" s="165"/>
    </row>
    <row r="162" spans="1:17" hidden="1" x14ac:dyDescent="0.25">
      <c r="A162" s="421"/>
      <c r="B162" s="422"/>
      <c r="C162" s="423"/>
      <c r="D162" s="423"/>
      <c r="E162" s="424"/>
      <c r="F162" s="425"/>
      <c r="G162" s="162"/>
      <c r="H162" s="163"/>
      <c r="I162" s="68"/>
      <c r="J162" s="68"/>
      <c r="K162" s="71"/>
      <c r="L162" s="413"/>
      <c r="M162" s="426"/>
      <c r="N162" s="427"/>
      <c r="O162" s="413"/>
      <c r="P162" s="414"/>
      <c r="Q162" s="165"/>
    </row>
    <row r="163" spans="1:17" hidden="1" x14ac:dyDescent="0.25">
      <c r="A163" s="421"/>
      <c r="B163" s="422"/>
      <c r="C163" s="423"/>
      <c r="D163" s="423"/>
      <c r="E163" s="424"/>
      <c r="F163" s="425"/>
      <c r="G163" s="162"/>
      <c r="H163" s="163"/>
      <c r="I163" s="68"/>
      <c r="J163" s="166"/>
      <c r="K163" s="71"/>
      <c r="L163" s="413"/>
      <c r="M163" s="426"/>
      <c r="N163" s="427"/>
      <c r="O163" s="413"/>
      <c r="P163" s="414"/>
      <c r="Q163" s="165"/>
    </row>
    <row r="164" spans="1:17" hidden="1" x14ac:dyDescent="0.25">
      <c r="A164" s="421"/>
      <c r="B164" s="422"/>
      <c r="C164" s="415">
        <f>'2.Identificacion_Riesgos'!F51</f>
        <v>0</v>
      </c>
      <c r="D164" s="415">
        <f>'3.Controles'!E69</f>
        <v>0</v>
      </c>
      <c r="E164" s="424"/>
      <c r="F164" s="416"/>
      <c r="G164" s="171"/>
      <c r="H164" s="163"/>
      <c r="I164" s="172"/>
      <c r="J164" s="172"/>
      <c r="K164" s="169"/>
      <c r="L164" s="413"/>
      <c r="M164" s="426"/>
      <c r="N164" s="427"/>
      <c r="O164" s="413"/>
      <c r="P164" s="417"/>
      <c r="Q164" s="170"/>
    </row>
    <row r="165" spans="1:17" hidden="1" x14ac:dyDescent="0.25">
      <c r="A165" s="421"/>
      <c r="B165" s="422"/>
      <c r="C165" s="415"/>
      <c r="D165" s="415"/>
      <c r="E165" s="424"/>
      <c r="F165" s="416"/>
      <c r="G165" s="171"/>
      <c r="H165" s="163"/>
      <c r="I165" s="172"/>
      <c r="J165" s="172"/>
      <c r="K165" s="169"/>
      <c r="L165" s="413"/>
      <c r="M165" s="426"/>
      <c r="N165" s="427"/>
      <c r="O165" s="413"/>
      <c r="P165" s="417"/>
      <c r="Q165" s="170"/>
    </row>
    <row r="166" spans="1:17" hidden="1" x14ac:dyDescent="0.25">
      <c r="A166" s="421"/>
      <c r="B166" s="422"/>
      <c r="C166" s="415"/>
      <c r="D166" s="415"/>
      <c r="E166" s="424"/>
      <c r="F166" s="416"/>
      <c r="G166" s="171"/>
      <c r="H166" s="163"/>
      <c r="I166" s="172"/>
      <c r="J166" s="172"/>
      <c r="K166" s="169"/>
      <c r="L166" s="413"/>
      <c r="M166" s="426"/>
      <c r="N166" s="427"/>
      <c r="O166" s="413"/>
      <c r="P166" s="417"/>
      <c r="Q166" s="170"/>
    </row>
    <row r="167" spans="1:17" hidden="1" x14ac:dyDescent="0.25">
      <c r="A167" s="421"/>
      <c r="B167" s="422"/>
      <c r="C167" s="415"/>
      <c r="D167" s="415"/>
      <c r="E167" s="424"/>
      <c r="F167" s="416"/>
      <c r="G167" s="171"/>
      <c r="H167" s="163"/>
      <c r="I167" s="172"/>
      <c r="J167" s="172"/>
      <c r="K167" s="169"/>
      <c r="L167" s="413"/>
      <c r="M167" s="426"/>
      <c r="N167" s="427"/>
      <c r="O167" s="413"/>
      <c r="P167" s="417"/>
      <c r="Q167" s="170"/>
    </row>
    <row r="168" spans="1:17" hidden="1" x14ac:dyDescent="0.25">
      <c r="A168" s="421"/>
      <c r="B168" s="422"/>
      <c r="C168" s="415">
        <f>'2.Identificacion_Riesgos'!F52</f>
        <v>0</v>
      </c>
      <c r="D168" s="415">
        <f>'3.Controles'!E70</f>
        <v>0</v>
      </c>
      <c r="E168" s="424"/>
      <c r="F168" s="416"/>
      <c r="G168" s="171"/>
      <c r="H168" s="163"/>
      <c r="I168" s="172"/>
      <c r="J168" s="172"/>
      <c r="K168" s="169"/>
      <c r="L168" s="413"/>
      <c r="M168" s="426"/>
      <c r="N168" s="427"/>
      <c r="O168" s="413"/>
      <c r="P168" s="417"/>
      <c r="Q168" s="170"/>
    </row>
    <row r="169" spans="1:17" hidden="1" x14ac:dyDescent="0.25">
      <c r="A169" s="421"/>
      <c r="B169" s="422"/>
      <c r="C169" s="415"/>
      <c r="D169" s="415"/>
      <c r="E169" s="424"/>
      <c r="F169" s="416"/>
      <c r="G169" s="171"/>
      <c r="H169" s="163"/>
      <c r="I169" s="172"/>
      <c r="J169" s="172"/>
      <c r="K169" s="169"/>
      <c r="L169" s="413"/>
      <c r="M169" s="426"/>
      <c r="N169" s="427"/>
      <c r="O169" s="413"/>
      <c r="P169" s="417"/>
      <c r="Q169" s="170"/>
    </row>
    <row r="170" spans="1:17" hidden="1" x14ac:dyDescent="0.25">
      <c r="A170" s="421"/>
      <c r="B170" s="422"/>
      <c r="C170" s="415"/>
      <c r="D170" s="415"/>
      <c r="E170" s="424"/>
      <c r="F170" s="416"/>
      <c r="G170" s="171"/>
      <c r="H170" s="163"/>
      <c r="I170" s="172"/>
      <c r="J170" s="172"/>
      <c r="K170" s="169"/>
      <c r="L170" s="413"/>
      <c r="M170" s="426"/>
      <c r="N170" s="427"/>
      <c r="O170" s="413"/>
      <c r="P170" s="417"/>
      <c r="Q170" s="170"/>
    </row>
    <row r="171" spans="1:17" hidden="1" x14ac:dyDescent="0.25">
      <c r="A171" s="421"/>
      <c r="B171" s="422"/>
      <c r="C171" s="415"/>
      <c r="D171" s="415"/>
      <c r="E171" s="424"/>
      <c r="F171" s="416"/>
      <c r="G171" s="171"/>
      <c r="H171" s="163"/>
      <c r="I171" s="172"/>
      <c r="J171" s="173"/>
      <c r="K171" s="169"/>
      <c r="L171" s="413"/>
      <c r="M171" s="426"/>
      <c r="N171" s="427"/>
      <c r="O171" s="413"/>
      <c r="P171" s="417"/>
      <c r="Q171" s="170"/>
    </row>
    <row r="172" spans="1:17" hidden="1" x14ac:dyDescent="0.25">
      <c r="A172" s="421"/>
      <c r="B172" s="422"/>
      <c r="C172" s="415">
        <f>'2.Identificacion_Riesgos'!F53</f>
        <v>0</v>
      </c>
      <c r="D172" s="415">
        <f>'3.Controles'!E71</f>
        <v>0</v>
      </c>
      <c r="E172" s="424"/>
      <c r="F172" s="416"/>
      <c r="G172" s="171"/>
      <c r="H172" s="163"/>
      <c r="I172" s="172"/>
      <c r="J172" s="172"/>
      <c r="K172" s="169"/>
      <c r="L172" s="413"/>
      <c r="M172" s="426"/>
      <c r="N172" s="427"/>
      <c r="O172" s="413"/>
      <c r="P172" s="417"/>
      <c r="Q172" s="170"/>
    </row>
    <row r="173" spans="1:17" hidden="1" x14ac:dyDescent="0.25">
      <c r="A173" s="421"/>
      <c r="B173" s="422"/>
      <c r="C173" s="415"/>
      <c r="D173" s="415"/>
      <c r="E173" s="424"/>
      <c r="F173" s="416"/>
      <c r="G173" s="171"/>
      <c r="H173" s="163"/>
      <c r="I173" s="172"/>
      <c r="J173" s="172"/>
      <c r="K173" s="169"/>
      <c r="L173" s="413"/>
      <c r="M173" s="426"/>
      <c r="N173" s="427"/>
      <c r="O173" s="413"/>
      <c r="P173" s="417"/>
      <c r="Q173" s="170"/>
    </row>
    <row r="174" spans="1:17" hidden="1" x14ac:dyDescent="0.25">
      <c r="A174" s="421"/>
      <c r="B174" s="422"/>
      <c r="C174" s="415"/>
      <c r="D174" s="415"/>
      <c r="E174" s="424"/>
      <c r="F174" s="416"/>
      <c r="G174" s="171"/>
      <c r="H174" s="163"/>
      <c r="I174" s="172"/>
      <c r="J174" s="172"/>
      <c r="K174" s="169"/>
      <c r="L174" s="413"/>
      <c r="M174" s="426"/>
      <c r="N174" s="427"/>
      <c r="O174" s="413"/>
      <c r="P174" s="417"/>
      <c r="Q174" s="170"/>
    </row>
    <row r="175" spans="1:17" hidden="1" x14ac:dyDescent="0.25">
      <c r="A175" s="421"/>
      <c r="B175" s="422"/>
      <c r="C175" s="415"/>
      <c r="D175" s="415"/>
      <c r="E175" s="424"/>
      <c r="F175" s="416"/>
      <c r="G175" s="171"/>
      <c r="H175" s="163"/>
      <c r="I175" s="172"/>
      <c r="J175" s="173"/>
      <c r="K175" s="169"/>
      <c r="L175" s="413"/>
      <c r="M175" s="426"/>
      <c r="N175" s="427"/>
      <c r="O175" s="413"/>
      <c r="P175" s="417"/>
      <c r="Q175" s="170"/>
    </row>
    <row r="176" spans="1:17" hidden="1" x14ac:dyDescent="0.25">
      <c r="A176" s="421"/>
      <c r="B176" s="422"/>
      <c r="C176" s="418">
        <f>'2.Identificacion_Riesgos'!F54</f>
        <v>0</v>
      </c>
      <c r="D176" s="418">
        <f>'3.Controles'!E72</f>
        <v>0</v>
      </c>
      <c r="E176" s="424"/>
      <c r="F176" s="419"/>
      <c r="G176" s="171"/>
      <c r="H176" s="163"/>
      <c r="I176" s="172"/>
      <c r="J176" s="172"/>
      <c r="K176" s="169"/>
      <c r="L176" s="413"/>
      <c r="M176" s="426"/>
      <c r="N176" s="427"/>
      <c r="O176" s="413"/>
      <c r="P176" s="420"/>
      <c r="Q176" s="170"/>
    </row>
    <row r="177" spans="1:17" hidden="1" x14ac:dyDescent="0.25">
      <c r="A177" s="421"/>
      <c r="B177" s="422"/>
      <c r="C177" s="418"/>
      <c r="D177" s="418"/>
      <c r="E177" s="424"/>
      <c r="F177" s="419"/>
      <c r="G177" s="171"/>
      <c r="H177" s="163"/>
      <c r="I177" s="172"/>
      <c r="J177" s="172"/>
      <c r="K177" s="169"/>
      <c r="L177" s="413"/>
      <c r="M177" s="426"/>
      <c r="N177" s="427"/>
      <c r="O177" s="413"/>
      <c r="P177" s="420"/>
      <c r="Q177" s="170"/>
    </row>
    <row r="178" spans="1:17" hidden="1" x14ac:dyDescent="0.25">
      <c r="A178" s="421"/>
      <c r="B178" s="422"/>
      <c r="C178" s="418"/>
      <c r="D178" s="418"/>
      <c r="E178" s="424"/>
      <c r="F178" s="419"/>
      <c r="G178" s="171"/>
      <c r="H178" s="163"/>
      <c r="I178" s="172"/>
      <c r="J178" s="172"/>
      <c r="K178" s="169"/>
      <c r="L178" s="413"/>
      <c r="M178" s="426"/>
      <c r="N178" s="427"/>
      <c r="O178" s="413"/>
      <c r="P178" s="420"/>
      <c r="Q178" s="170"/>
    </row>
    <row r="179" spans="1:17" hidden="1" x14ac:dyDescent="0.25">
      <c r="A179" s="421"/>
      <c r="B179" s="422"/>
      <c r="C179" s="418"/>
      <c r="D179" s="418"/>
      <c r="E179" s="424"/>
      <c r="F179" s="419"/>
      <c r="G179" s="177"/>
      <c r="H179" s="176"/>
      <c r="I179" s="178"/>
      <c r="J179" s="183"/>
      <c r="K179" s="179"/>
      <c r="L179" s="413"/>
      <c r="M179" s="426"/>
      <c r="N179" s="427"/>
      <c r="O179" s="413"/>
      <c r="P179" s="420"/>
      <c r="Q179" s="180"/>
    </row>
    <row r="180" spans="1:17" hidden="1" x14ac:dyDescent="0.25">
      <c r="A180" s="421" t="s">
        <v>117</v>
      </c>
      <c r="B180" s="422">
        <f>'2.Identificacion_Riesgos'!E55</f>
        <v>0</v>
      </c>
      <c r="C180" s="423">
        <f>'2.Identificacion_Riesgos'!F55</f>
        <v>0</v>
      </c>
      <c r="D180" s="423">
        <f>'3.Controles'!E76</f>
        <v>0</v>
      </c>
      <c r="E180" s="424">
        <f>'2.Identificacion_Riesgos'!U55</f>
        <v>0</v>
      </c>
      <c r="F180" s="425"/>
      <c r="G180" s="108"/>
      <c r="H180" s="159"/>
      <c r="I180" s="59"/>
      <c r="J180" s="59"/>
      <c r="K180" s="62"/>
      <c r="L180" s="413"/>
      <c r="M180" s="426"/>
      <c r="N180" s="427" t="str">
        <f>IF(M180="SI","1. Describa el evento presentado 2. Genere una acción correctiva en isolucion 3. Realice nuevamente el proceso de analisis de riesgo"," ")</f>
        <v xml:space="preserve"> </v>
      </c>
      <c r="O180" s="413"/>
      <c r="P180" s="414"/>
      <c r="Q180" s="161"/>
    </row>
    <row r="181" spans="1:17" hidden="1" x14ac:dyDescent="0.25">
      <c r="A181" s="421"/>
      <c r="B181" s="422"/>
      <c r="C181" s="423"/>
      <c r="D181" s="423"/>
      <c r="E181" s="424"/>
      <c r="F181" s="425"/>
      <c r="G181" s="162"/>
      <c r="H181" s="163"/>
      <c r="I181" s="68"/>
      <c r="J181" s="68"/>
      <c r="K181" s="71"/>
      <c r="L181" s="413"/>
      <c r="M181" s="426"/>
      <c r="N181" s="427"/>
      <c r="O181" s="413"/>
      <c r="P181" s="414"/>
      <c r="Q181" s="165"/>
    </row>
    <row r="182" spans="1:17" hidden="1" x14ac:dyDescent="0.25">
      <c r="A182" s="421"/>
      <c r="B182" s="422"/>
      <c r="C182" s="423"/>
      <c r="D182" s="423"/>
      <c r="E182" s="424"/>
      <c r="F182" s="425"/>
      <c r="G182" s="162"/>
      <c r="H182" s="163"/>
      <c r="I182" s="68"/>
      <c r="J182" s="68"/>
      <c r="K182" s="71"/>
      <c r="L182" s="413"/>
      <c r="M182" s="426"/>
      <c r="N182" s="427"/>
      <c r="O182" s="413"/>
      <c r="P182" s="414"/>
      <c r="Q182" s="165"/>
    </row>
    <row r="183" spans="1:17" hidden="1" x14ac:dyDescent="0.25">
      <c r="A183" s="421"/>
      <c r="B183" s="422"/>
      <c r="C183" s="423"/>
      <c r="D183" s="423"/>
      <c r="E183" s="424"/>
      <c r="F183" s="425"/>
      <c r="G183" s="162"/>
      <c r="H183" s="163"/>
      <c r="I183" s="68"/>
      <c r="J183" s="166"/>
      <c r="K183" s="71"/>
      <c r="L183" s="413"/>
      <c r="M183" s="426"/>
      <c r="N183" s="427"/>
      <c r="O183" s="413"/>
      <c r="P183" s="414"/>
      <c r="Q183" s="165"/>
    </row>
    <row r="184" spans="1:17" hidden="1" x14ac:dyDescent="0.25">
      <c r="A184" s="421"/>
      <c r="B184" s="422"/>
      <c r="C184" s="415">
        <f>'2.Identificacion_Riesgos'!F56</f>
        <v>0</v>
      </c>
      <c r="D184" s="415">
        <f>'3.Controles'!E77</f>
        <v>0</v>
      </c>
      <c r="E184" s="424"/>
      <c r="F184" s="416"/>
      <c r="G184" s="171"/>
      <c r="H184" s="163"/>
      <c r="I184" s="172"/>
      <c r="J184" s="172"/>
      <c r="K184" s="169"/>
      <c r="L184" s="413"/>
      <c r="M184" s="426"/>
      <c r="N184" s="427"/>
      <c r="O184" s="413"/>
      <c r="P184" s="417"/>
      <c r="Q184" s="170"/>
    </row>
    <row r="185" spans="1:17" hidden="1" x14ac:dyDescent="0.25">
      <c r="A185" s="421"/>
      <c r="B185" s="422"/>
      <c r="C185" s="415"/>
      <c r="D185" s="415"/>
      <c r="E185" s="424"/>
      <c r="F185" s="416"/>
      <c r="G185" s="171"/>
      <c r="H185" s="163"/>
      <c r="I185" s="172"/>
      <c r="J185" s="172"/>
      <c r="K185" s="169"/>
      <c r="L185" s="413"/>
      <c r="M185" s="426"/>
      <c r="N185" s="427"/>
      <c r="O185" s="413"/>
      <c r="P185" s="417"/>
      <c r="Q185" s="170"/>
    </row>
    <row r="186" spans="1:17" hidden="1" x14ac:dyDescent="0.25">
      <c r="A186" s="421"/>
      <c r="B186" s="422"/>
      <c r="C186" s="415"/>
      <c r="D186" s="415"/>
      <c r="E186" s="424"/>
      <c r="F186" s="416"/>
      <c r="G186" s="171"/>
      <c r="H186" s="163"/>
      <c r="I186" s="172"/>
      <c r="J186" s="172"/>
      <c r="K186" s="169"/>
      <c r="L186" s="413"/>
      <c r="M186" s="426"/>
      <c r="N186" s="427"/>
      <c r="O186" s="413"/>
      <c r="P186" s="417"/>
      <c r="Q186" s="170"/>
    </row>
    <row r="187" spans="1:17" hidden="1" x14ac:dyDescent="0.25">
      <c r="A187" s="421"/>
      <c r="B187" s="422"/>
      <c r="C187" s="415"/>
      <c r="D187" s="415"/>
      <c r="E187" s="424"/>
      <c r="F187" s="416"/>
      <c r="G187" s="171"/>
      <c r="H187" s="163"/>
      <c r="I187" s="172"/>
      <c r="J187" s="173"/>
      <c r="K187" s="169"/>
      <c r="L187" s="413"/>
      <c r="M187" s="426"/>
      <c r="N187" s="427"/>
      <c r="O187" s="413"/>
      <c r="P187" s="417"/>
      <c r="Q187" s="170"/>
    </row>
    <row r="188" spans="1:17" hidden="1" x14ac:dyDescent="0.25">
      <c r="A188" s="421"/>
      <c r="B188" s="422"/>
      <c r="C188" s="415">
        <f>'2.Identificacion_Riesgos'!F57</f>
        <v>0</v>
      </c>
      <c r="D188" s="415">
        <f>'3.Controles'!E78</f>
        <v>0</v>
      </c>
      <c r="E188" s="424"/>
      <c r="F188" s="416"/>
      <c r="G188" s="171"/>
      <c r="H188" s="163"/>
      <c r="I188" s="172"/>
      <c r="J188" s="172"/>
      <c r="K188" s="169"/>
      <c r="L188" s="413"/>
      <c r="M188" s="426"/>
      <c r="N188" s="427"/>
      <c r="O188" s="413"/>
      <c r="P188" s="417"/>
      <c r="Q188" s="170"/>
    </row>
    <row r="189" spans="1:17" hidden="1" x14ac:dyDescent="0.25">
      <c r="A189" s="421"/>
      <c r="B189" s="422"/>
      <c r="C189" s="415"/>
      <c r="D189" s="415"/>
      <c r="E189" s="424"/>
      <c r="F189" s="416"/>
      <c r="G189" s="171"/>
      <c r="H189" s="163"/>
      <c r="I189" s="172"/>
      <c r="J189" s="172"/>
      <c r="K189" s="169"/>
      <c r="L189" s="413"/>
      <c r="M189" s="426"/>
      <c r="N189" s="427"/>
      <c r="O189" s="413"/>
      <c r="P189" s="417"/>
      <c r="Q189" s="170"/>
    </row>
    <row r="190" spans="1:17" ht="15.75" hidden="1" thickBot="1" x14ac:dyDescent="0.3">
      <c r="A190" s="421"/>
      <c r="B190" s="422"/>
      <c r="C190" s="415"/>
      <c r="D190" s="415"/>
      <c r="E190" s="424"/>
      <c r="F190" s="416"/>
      <c r="G190" s="171"/>
      <c r="H190" s="163"/>
      <c r="I190" s="172"/>
      <c r="J190" s="172"/>
      <c r="K190" s="169"/>
      <c r="L190" s="413"/>
      <c r="M190" s="426"/>
      <c r="N190" s="427"/>
      <c r="O190" s="413"/>
      <c r="P190" s="417"/>
      <c r="Q190" s="170"/>
    </row>
    <row r="191" spans="1:17" hidden="1" x14ac:dyDescent="0.25">
      <c r="A191" s="421"/>
      <c r="B191" s="422"/>
      <c r="C191" s="415"/>
      <c r="D191" s="415"/>
      <c r="E191" s="424"/>
      <c r="F191" s="416"/>
      <c r="G191" s="171"/>
      <c r="H191" s="163"/>
      <c r="I191" s="172"/>
      <c r="J191" s="173"/>
      <c r="K191" s="169"/>
      <c r="L191" s="413"/>
      <c r="M191" s="426"/>
      <c r="N191" s="427"/>
      <c r="O191" s="413"/>
      <c r="P191" s="417"/>
      <c r="Q191" s="170"/>
    </row>
    <row r="192" spans="1:17" hidden="1" x14ac:dyDescent="0.25">
      <c r="A192" s="421"/>
      <c r="B192" s="422"/>
      <c r="C192" s="415">
        <f>'2.Identificacion_Riesgos'!F58</f>
        <v>0</v>
      </c>
      <c r="D192" s="415">
        <f>'3.Controles'!E79</f>
        <v>0</v>
      </c>
      <c r="E192" s="424"/>
      <c r="F192" s="416"/>
      <c r="G192" s="171"/>
      <c r="H192" s="163"/>
      <c r="I192" s="172"/>
      <c r="J192" s="172"/>
      <c r="K192" s="169"/>
      <c r="L192" s="413"/>
      <c r="M192" s="426"/>
      <c r="N192" s="427"/>
      <c r="O192" s="413"/>
      <c r="P192" s="417"/>
      <c r="Q192" s="170"/>
    </row>
    <row r="193" spans="1:17" hidden="1" x14ac:dyDescent="0.25">
      <c r="A193" s="421"/>
      <c r="B193" s="422"/>
      <c r="C193" s="415"/>
      <c r="D193" s="415"/>
      <c r="E193" s="424"/>
      <c r="F193" s="416"/>
      <c r="G193" s="171"/>
      <c r="H193" s="163"/>
      <c r="I193" s="172"/>
      <c r="J193" s="172"/>
      <c r="K193" s="169"/>
      <c r="L193" s="413"/>
      <c r="M193" s="426"/>
      <c r="N193" s="427"/>
      <c r="O193" s="413"/>
      <c r="P193" s="417"/>
      <c r="Q193" s="170"/>
    </row>
    <row r="194" spans="1:17" hidden="1" x14ac:dyDescent="0.25">
      <c r="A194" s="421"/>
      <c r="B194" s="422"/>
      <c r="C194" s="415"/>
      <c r="D194" s="415"/>
      <c r="E194" s="424"/>
      <c r="F194" s="416"/>
      <c r="G194" s="171"/>
      <c r="H194" s="163"/>
      <c r="I194" s="172"/>
      <c r="J194" s="172"/>
      <c r="K194" s="169"/>
      <c r="L194" s="413"/>
      <c r="M194" s="426"/>
      <c r="N194" s="427"/>
      <c r="O194" s="413"/>
      <c r="P194" s="417"/>
      <c r="Q194" s="170"/>
    </row>
    <row r="195" spans="1:17" hidden="1" x14ac:dyDescent="0.25">
      <c r="A195" s="421"/>
      <c r="B195" s="422"/>
      <c r="C195" s="415"/>
      <c r="D195" s="415"/>
      <c r="E195" s="424"/>
      <c r="F195" s="416"/>
      <c r="G195" s="171"/>
      <c r="H195" s="163"/>
      <c r="I195" s="172"/>
      <c r="J195" s="173"/>
      <c r="K195" s="169"/>
      <c r="L195" s="413"/>
      <c r="M195" s="426"/>
      <c r="N195" s="427"/>
      <c r="O195" s="413"/>
      <c r="P195" s="417"/>
      <c r="Q195" s="170"/>
    </row>
    <row r="196" spans="1:17" hidden="1" x14ac:dyDescent="0.25">
      <c r="A196" s="421"/>
      <c r="B196" s="422"/>
      <c r="C196" s="418">
        <f>'2.Identificacion_Riesgos'!F59</f>
        <v>0</v>
      </c>
      <c r="D196" s="418">
        <f>'3.Controles'!E80</f>
        <v>0</v>
      </c>
      <c r="E196" s="424"/>
      <c r="F196" s="419"/>
      <c r="G196" s="171"/>
      <c r="H196" s="163"/>
      <c r="I196" s="172"/>
      <c r="J196" s="172"/>
      <c r="K196" s="169"/>
      <c r="L196" s="413"/>
      <c r="M196" s="426"/>
      <c r="N196" s="427"/>
      <c r="O196" s="413"/>
      <c r="P196" s="420"/>
      <c r="Q196" s="170"/>
    </row>
    <row r="197" spans="1:17" hidden="1" x14ac:dyDescent="0.25">
      <c r="A197" s="421"/>
      <c r="B197" s="422"/>
      <c r="C197" s="418"/>
      <c r="D197" s="418"/>
      <c r="E197" s="424"/>
      <c r="F197" s="419"/>
      <c r="G197" s="171"/>
      <c r="H197" s="163"/>
      <c r="I197" s="172"/>
      <c r="J197" s="172"/>
      <c r="K197" s="169"/>
      <c r="L197" s="413"/>
      <c r="M197" s="426"/>
      <c r="N197" s="427"/>
      <c r="O197" s="413"/>
      <c r="P197" s="420"/>
      <c r="Q197" s="170"/>
    </row>
    <row r="198" spans="1:17" hidden="1" x14ac:dyDescent="0.25">
      <c r="A198" s="421"/>
      <c r="B198" s="422"/>
      <c r="C198" s="418"/>
      <c r="D198" s="418"/>
      <c r="E198" s="424"/>
      <c r="F198" s="419"/>
      <c r="G198" s="171"/>
      <c r="H198" s="163"/>
      <c r="I198" s="172"/>
      <c r="J198" s="172"/>
      <c r="K198" s="169"/>
      <c r="L198" s="413"/>
      <c r="M198" s="426"/>
      <c r="N198" s="427"/>
      <c r="O198" s="413"/>
      <c r="P198" s="420"/>
      <c r="Q198" s="170"/>
    </row>
    <row r="199" spans="1:17" hidden="1" x14ac:dyDescent="0.25">
      <c r="A199" s="421"/>
      <c r="B199" s="422"/>
      <c r="C199" s="418"/>
      <c r="D199" s="418"/>
      <c r="E199" s="424"/>
      <c r="F199" s="419"/>
      <c r="G199" s="177"/>
      <c r="H199" s="176"/>
      <c r="I199" s="178"/>
      <c r="J199" s="183"/>
      <c r="K199" s="179"/>
      <c r="L199" s="413"/>
      <c r="M199" s="426"/>
      <c r="N199" s="427"/>
      <c r="O199" s="413"/>
      <c r="P199" s="420"/>
      <c r="Q199" s="180"/>
    </row>
    <row r="200" spans="1:17" hidden="1" x14ac:dyDescent="0.25"/>
  </sheetData>
  <mergeCells count="280">
    <mergeCell ref="A1:C8"/>
    <mergeCell ref="D1:N8"/>
    <mergeCell ref="O1:Q4"/>
    <mergeCell ref="O5:Q8"/>
    <mergeCell ref="A10:L10"/>
    <mergeCell ref="M10:Q10"/>
    <mergeCell ref="A11:A12"/>
    <mergeCell ref="B11:B12"/>
    <mergeCell ref="C11:C12"/>
    <mergeCell ref="D11:D12"/>
    <mergeCell ref="E11:E12"/>
    <mergeCell ref="F11:F12"/>
    <mergeCell ref="G11:G12"/>
    <mergeCell ref="H11:H12"/>
    <mergeCell ref="I11:J11"/>
    <mergeCell ref="K11:K12"/>
    <mergeCell ref="L11:L12"/>
    <mergeCell ref="M11:O11"/>
    <mergeCell ref="P11:Q11"/>
    <mergeCell ref="A13:A19"/>
    <mergeCell ref="B13:B19"/>
    <mergeCell ref="C13:C15"/>
    <mergeCell ref="D13:D15"/>
    <mergeCell ref="E13:E19"/>
    <mergeCell ref="F13:F15"/>
    <mergeCell ref="L13:L17"/>
    <mergeCell ref="M13:M19"/>
    <mergeCell ref="N13:N19"/>
    <mergeCell ref="O13:O19"/>
    <mergeCell ref="P13:P15"/>
    <mergeCell ref="C16:C19"/>
    <mergeCell ref="D16:D19"/>
    <mergeCell ref="F16:F19"/>
    <mergeCell ref="P16:P19"/>
    <mergeCell ref="A20:A39"/>
    <mergeCell ref="B20:B39"/>
    <mergeCell ref="C20:C23"/>
    <mergeCell ref="D20:D23"/>
    <mergeCell ref="E20:E39"/>
    <mergeCell ref="F20:F23"/>
    <mergeCell ref="L20:L39"/>
    <mergeCell ref="M20:M39"/>
    <mergeCell ref="N20:N39"/>
    <mergeCell ref="O20:O39"/>
    <mergeCell ref="P20:P23"/>
    <mergeCell ref="C24:C27"/>
    <mergeCell ref="D24:D27"/>
    <mergeCell ref="F24:F27"/>
    <mergeCell ref="P24:P27"/>
    <mergeCell ref="C28:C31"/>
    <mergeCell ref="D28:D31"/>
    <mergeCell ref="F28:F31"/>
    <mergeCell ref="P28:P31"/>
    <mergeCell ref="C32:C35"/>
    <mergeCell ref="D32:D35"/>
    <mergeCell ref="F32:F35"/>
    <mergeCell ref="P32:P35"/>
    <mergeCell ref="C36:C39"/>
    <mergeCell ref="D36:D39"/>
    <mergeCell ref="F36:F39"/>
    <mergeCell ref="P36:P39"/>
    <mergeCell ref="A40:A59"/>
    <mergeCell ref="B40:B59"/>
    <mergeCell ref="C40:C43"/>
    <mergeCell ref="D40:D43"/>
    <mergeCell ref="E40:E59"/>
    <mergeCell ref="F40:F43"/>
    <mergeCell ref="L40:L59"/>
    <mergeCell ref="M40:M59"/>
    <mergeCell ref="N40:N59"/>
    <mergeCell ref="O40:O59"/>
    <mergeCell ref="P40:P43"/>
    <mergeCell ref="C44:C47"/>
    <mergeCell ref="D44:D47"/>
    <mergeCell ref="F44:F47"/>
    <mergeCell ref="P44:P47"/>
    <mergeCell ref="C48:C51"/>
    <mergeCell ref="D48:D51"/>
    <mergeCell ref="F48:F51"/>
    <mergeCell ref="P48:P51"/>
    <mergeCell ref="C52:C55"/>
    <mergeCell ref="D52:D55"/>
    <mergeCell ref="F52:F55"/>
    <mergeCell ref="P52:P55"/>
    <mergeCell ref="C56:C59"/>
    <mergeCell ref="D56:D59"/>
    <mergeCell ref="F56:F59"/>
    <mergeCell ref="P56:P59"/>
    <mergeCell ref="B60:B68"/>
    <mergeCell ref="C60:C68"/>
    <mergeCell ref="D60:D68"/>
    <mergeCell ref="E60:E68"/>
    <mergeCell ref="F60:F65"/>
    <mergeCell ref="L60:L79"/>
    <mergeCell ref="M60:M79"/>
    <mergeCell ref="N60:N79"/>
    <mergeCell ref="A60:A68"/>
    <mergeCell ref="O60:O79"/>
    <mergeCell ref="P60:P63"/>
    <mergeCell ref="P64:P67"/>
    <mergeCell ref="F66:F68"/>
    <mergeCell ref="P68:P71"/>
    <mergeCell ref="C72:C75"/>
    <mergeCell ref="D72:D75"/>
    <mergeCell ref="F72:F75"/>
    <mergeCell ref="P72:P75"/>
    <mergeCell ref="C76:C79"/>
    <mergeCell ref="D76:D79"/>
    <mergeCell ref="F76:F79"/>
    <mergeCell ref="P76:P79"/>
    <mergeCell ref="G60:G65"/>
    <mergeCell ref="H60:H65"/>
    <mergeCell ref="K60:K65"/>
    <mergeCell ref="K66:K68"/>
    <mergeCell ref="I60:I65"/>
    <mergeCell ref="J60:J65"/>
    <mergeCell ref="I66:I68"/>
    <mergeCell ref="J66:J68"/>
    <mergeCell ref="A80:A99"/>
    <mergeCell ref="B80:B99"/>
    <mergeCell ref="C80:C83"/>
    <mergeCell ref="D80:D83"/>
    <mergeCell ref="E80:E99"/>
    <mergeCell ref="F80:F83"/>
    <mergeCell ref="L80:L99"/>
    <mergeCell ref="M80:M99"/>
    <mergeCell ref="N80:N99"/>
    <mergeCell ref="O80:O99"/>
    <mergeCell ref="P80:P83"/>
    <mergeCell ref="C84:C87"/>
    <mergeCell ref="D84:D87"/>
    <mergeCell ref="F84:F87"/>
    <mergeCell ref="P84:P87"/>
    <mergeCell ref="C88:C91"/>
    <mergeCell ref="D88:D91"/>
    <mergeCell ref="F88:F91"/>
    <mergeCell ref="P88:P91"/>
    <mergeCell ref="C92:C95"/>
    <mergeCell ref="D92:D95"/>
    <mergeCell ref="F92:F95"/>
    <mergeCell ref="P92:P95"/>
    <mergeCell ref="C96:C99"/>
    <mergeCell ref="D96:D99"/>
    <mergeCell ref="F96:F99"/>
    <mergeCell ref="P96:P99"/>
    <mergeCell ref="A100:A119"/>
    <mergeCell ref="B100:B119"/>
    <mergeCell ref="C100:C103"/>
    <mergeCell ref="D100:D103"/>
    <mergeCell ref="E100:E119"/>
    <mergeCell ref="F100:F103"/>
    <mergeCell ref="L100:L119"/>
    <mergeCell ref="M100:M119"/>
    <mergeCell ref="N100:N119"/>
    <mergeCell ref="O100:O119"/>
    <mergeCell ref="P100:P103"/>
    <mergeCell ref="C104:C107"/>
    <mergeCell ref="D104:D107"/>
    <mergeCell ref="F104:F107"/>
    <mergeCell ref="P104:P107"/>
    <mergeCell ref="C108:C111"/>
    <mergeCell ref="D108:D111"/>
    <mergeCell ref="F108:F111"/>
    <mergeCell ref="P108:P111"/>
    <mergeCell ref="C112:C115"/>
    <mergeCell ref="D112:D115"/>
    <mergeCell ref="F112:F115"/>
    <mergeCell ref="P112:P115"/>
    <mergeCell ref="C116:C119"/>
    <mergeCell ref="D116:D119"/>
    <mergeCell ref="F116:F119"/>
    <mergeCell ref="P116:P119"/>
    <mergeCell ref="A120:A139"/>
    <mergeCell ref="B120:B139"/>
    <mergeCell ref="C120:C123"/>
    <mergeCell ref="D120:D123"/>
    <mergeCell ref="E120:E139"/>
    <mergeCell ref="F120:F123"/>
    <mergeCell ref="L120:L139"/>
    <mergeCell ref="M120:M139"/>
    <mergeCell ref="N120:N139"/>
    <mergeCell ref="O120:O139"/>
    <mergeCell ref="P120:P123"/>
    <mergeCell ref="C124:C127"/>
    <mergeCell ref="D124:D127"/>
    <mergeCell ref="F124:F127"/>
    <mergeCell ref="P124:P127"/>
    <mergeCell ref="C128:C131"/>
    <mergeCell ref="D128:D131"/>
    <mergeCell ref="F128:F131"/>
    <mergeCell ref="P128:P131"/>
    <mergeCell ref="C132:C135"/>
    <mergeCell ref="D132:D135"/>
    <mergeCell ref="F132:F135"/>
    <mergeCell ref="P132:P135"/>
    <mergeCell ref="C136:C139"/>
    <mergeCell ref="D136:D139"/>
    <mergeCell ref="F136:F139"/>
    <mergeCell ref="P136:P139"/>
    <mergeCell ref="A140:A159"/>
    <mergeCell ref="B140:B159"/>
    <mergeCell ref="C140:C143"/>
    <mergeCell ref="D140:D143"/>
    <mergeCell ref="E140:E159"/>
    <mergeCell ref="F140:F143"/>
    <mergeCell ref="L140:L159"/>
    <mergeCell ref="M140:M159"/>
    <mergeCell ref="N140:N159"/>
    <mergeCell ref="O140:O159"/>
    <mergeCell ref="P140:P143"/>
    <mergeCell ref="C144:C147"/>
    <mergeCell ref="D144:D147"/>
    <mergeCell ref="F144:F147"/>
    <mergeCell ref="P144:P147"/>
    <mergeCell ref="C148:C151"/>
    <mergeCell ref="D148:D151"/>
    <mergeCell ref="F148:F151"/>
    <mergeCell ref="P148:P151"/>
    <mergeCell ref="C152:C155"/>
    <mergeCell ref="D152:D155"/>
    <mergeCell ref="F152:F155"/>
    <mergeCell ref="P152:P155"/>
    <mergeCell ref="C156:C159"/>
    <mergeCell ref="D156:D159"/>
    <mergeCell ref="F156:F159"/>
    <mergeCell ref="P156:P159"/>
    <mergeCell ref="A160:A179"/>
    <mergeCell ref="B160:B179"/>
    <mergeCell ref="C160:C163"/>
    <mergeCell ref="D160:D163"/>
    <mergeCell ref="E160:E179"/>
    <mergeCell ref="F160:F163"/>
    <mergeCell ref="L160:L179"/>
    <mergeCell ref="M160:M179"/>
    <mergeCell ref="N160:N179"/>
    <mergeCell ref="O160:O179"/>
    <mergeCell ref="P160:P163"/>
    <mergeCell ref="C164:C167"/>
    <mergeCell ref="D164:D167"/>
    <mergeCell ref="F164:F167"/>
    <mergeCell ref="P164:P167"/>
    <mergeCell ref="C168:C171"/>
    <mergeCell ref="D168:D171"/>
    <mergeCell ref="F168:F171"/>
    <mergeCell ref="P168:P171"/>
    <mergeCell ref="C172:C175"/>
    <mergeCell ref="D172:D175"/>
    <mergeCell ref="F172:F175"/>
    <mergeCell ref="P172:P175"/>
    <mergeCell ref="C176:C179"/>
    <mergeCell ref="D176:D179"/>
    <mergeCell ref="F176:F179"/>
    <mergeCell ref="P176:P179"/>
    <mergeCell ref="A180:A199"/>
    <mergeCell ref="B180:B199"/>
    <mergeCell ref="C180:C183"/>
    <mergeCell ref="D180:D183"/>
    <mergeCell ref="E180:E199"/>
    <mergeCell ref="F180:F183"/>
    <mergeCell ref="L180:L199"/>
    <mergeCell ref="M180:M199"/>
    <mergeCell ref="N180:N199"/>
    <mergeCell ref="O180:O199"/>
    <mergeCell ref="P180:P183"/>
    <mergeCell ref="C184:C187"/>
    <mergeCell ref="D184:D187"/>
    <mergeCell ref="F184:F187"/>
    <mergeCell ref="P184:P187"/>
    <mergeCell ref="C188:C191"/>
    <mergeCell ref="D188:D191"/>
    <mergeCell ref="F188:F191"/>
    <mergeCell ref="P188:P191"/>
    <mergeCell ref="C192:C195"/>
    <mergeCell ref="D192:D195"/>
    <mergeCell ref="F192:F195"/>
    <mergeCell ref="P192:P195"/>
    <mergeCell ref="C196:C199"/>
    <mergeCell ref="D196:D199"/>
    <mergeCell ref="F196:F199"/>
    <mergeCell ref="P196:P199"/>
  </mergeCells>
  <conditionalFormatting sqref="N13:N199">
    <cfRule type="containsText" dxfId="9" priority="2" operator="containsText" text="SI">
      <formula>NOT(ISERROR(SEARCH("SI",N13)))</formula>
    </cfRule>
  </conditionalFormatting>
  <conditionalFormatting sqref="N20:N39">
    <cfRule type="containsText" dxfId="8" priority="3" operator="containsText" text="SI">
      <formula>NOT(ISERROR(SEARCH("SI",N20)))</formula>
    </cfRule>
  </conditionalFormatting>
  <conditionalFormatting sqref="N40:N59">
    <cfRule type="containsText" dxfId="7" priority="4" operator="containsText" text="SI">
      <formula>NOT(ISERROR(SEARCH("SI",N40)))</formula>
    </cfRule>
  </conditionalFormatting>
  <conditionalFormatting sqref="N60:N79">
    <cfRule type="containsText" dxfId="6" priority="5" operator="containsText" text="SI">
      <formula>NOT(ISERROR(SEARCH("SI",N60)))</formula>
    </cfRule>
  </conditionalFormatting>
  <conditionalFormatting sqref="N80:N99">
    <cfRule type="containsText" dxfId="5" priority="6" operator="containsText" text="SI">
      <formula>NOT(ISERROR(SEARCH("SI",N80)))</formula>
    </cfRule>
  </conditionalFormatting>
  <conditionalFormatting sqref="N100:N119">
    <cfRule type="containsText" dxfId="4" priority="7" operator="containsText" text="SI">
      <formula>NOT(ISERROR(SEARCH("SI",N100)))</formula>
    </cfRule>
  </conditionalFormatting>
  <conditionalFormatting sqref="N120:N139">
    <cfRule type="containsText" dxfId="3" priority="8" operator="containsText" text="SI">
      <formula>NOT(ISERROR(SEARCH("SI",N120)))</formula>
    </cfRule>
  </conditionalFormatting>
  <conditionalFormatting sqref="N140:N159">
    <cfRule type="containsText" dxfId="2" priority="9" operator="containsText" text="SI">
      <formula>NOT(ISERROR(SEARCH("SI",N140)))</formula>
    </cfRule>
  </conditionalFormatting>
  <conditionalFormatting sqref="N160:N179">
    <cfRule type="containsText" dxfId="1" priority="10" operator="containsText" text="SI">
      <formula>NOT(ISERROR(SEARCH("SI",N160)))</formula>
    </cfRule>
  </conditionalFormatting>
  <conditionalFormatting sqref="N180:N199">
    <cfRule type="containsText" dxfId="0" priority="11" operator="containsText" text="SI">
      <formula>NOT(ISERROR(SEARCH("SI",N180)))</formula>
    </cfRule>
  </conditionalFormatting>
  <pageMargins left="0.7" right="0.7" top="0.75" bottom="0.75" header="0.51180555555555496" footer="0.51180555555555496"/>
  <pageSetup paperSize="9" scale="15" firstPageNumber="0"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Hoja3!$A$39:$A$40</xm:f>
          </x14:formula1>
          <x14:formula2>
            <xm:f>0</xm:f>
          </x14:formula2>
          <xm:sqref>M13:M199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view="pageBreakPreview" topLeftCell="A70" zoomScale="65" zoomScaleNormal="100" zoomScalePageLayoutView="65" workbookViewId="0">
      <selection activeCell="C80" sqref="C80"/>
    </sheetView>
  </sheetViews>
  <sheetFormatPr baseColWidth="10" defaultColWidth="10.7109375" defaultRowHeight="15" x14ac:dyDescent="0.25"/>
  <cols>
    <col min="1" max="1" width="36.5703125" customWidth="1"/>
    <col min="2" max="2" width="22.5703125" customWidth="1"/>
    <col min="3" max="3" width="43.140625" customWidth="1"/>
    <col min="4" max="4" width="15.5703125" customWidth="1"/>
    <col min="5" max="5" width="29.7109375" customWidth="1"/>
    <col min="7" max="7" width="12.28515625" customWidth="1"/>
    <col min="8" max="8" width="16.5703125" customWidth="1"/>
  </cols>
  <sheetData>
    <row r="1" spans="1:11" x14ac:dyDescent="0.25">
      <c r="A1" s="184" t="s">
        <v>270</v>
      </c>
      <c r="B1" s="184" t="s">
        <v>271</v>
      </c>
      <c r="C1" s="184" t="s">
        <v>272</v>
      </c>
      <c r="D1" s="49"/>
      <c r="E1" s="184" t="s">
        <v>273</v>
      </c>
      <c r="F1" s="49"/>
      <c r="G1" s="49"/>
      <c r="H1" s="49" t="s">
        <v>274</v>
      </c>
      <c r="I1" s="185" t="s">
        <v>106</v>
      </c>
      <c r="J1" s="49"/>
      <c r="K1" s="49"/>
    </row>
    <row r="2" spans="1:11" x14ac:dyDescent="0.25">
      <c r="A2" s="185" t="s">
        <v>120</v>
      </c>
      <c r="B2" s="185" t="s">
        <v>122</v>
      </c>
      <c r="C2" s="185" t="s">
        <v>275</v>
      </c>
      <c r="D2" s="49"/>
      <c r="E2" s="185" t="s">
        <v>100</v>
      </c>
      <c r="F2" s="49"/>
      <c r="G2" s="49"/>
      <c r="H2" s="49" t="s">
        <v>274</v>
      </c>
      <c r="I2" s="186" t="s">
        <v>276</v>
      </c>
      <c r="J2" s="49"/>
      <c r="K2" s="49"/>
    </row>
    <row r="3" spans="1:11" x14ac:dyDescent="0.25">
      <c r="A3" s="185" t="s">
        <v>277</v>
      </c>
      <c r="B3" s="185" t="s">
        <v>128</v>
      </c>
      <c r="C3" s="185" t="s">
        <v>278</v>
      </c>
      <c r="D3" s="49"/>
      <c r="E3" s="185" t="s">
        <v>279</v>
      </c>
      <c r="F3" s="49"/>
      <c r="G3" s="49"/>
      <c r="H3" s="49" t="s">
        <v>274</v>
      </c>
      <c r="I3" s="186" t="s">
        <v>138</v>
      </c>
      <c r="J3" s="49"/>
      <c r="K3" s="49"/>
    </row>
    <row r="4" spans="1:11" x14ac:dyDescent="0.25">
      <c r="A4" s="185" t="s">
        <v>280</v>
      </c>
      <c r="B4" s="185" t="s">
        <v>106</v>
      </c>
      <c r="C4" s="185" t="s">
        <v>92</v>
      </c>
      <c r="D4" s="49"/>
      <c r="E4" s="185" t="s">
        <v>281</v>
      </c>
      <c r="F4" s="49"/>
      <c r="G4" s="49"/>
      <c r="H4" s="185" t="s">
        <v>120</v>
      </c>
      <c r="I4" s="185" t="s">
        <v>122</v>
      </c>
      <c r="J4" s="49"/>
      <c r="K4" s="49"/>
    </row>
    <row r="5" spans="1:11" x14ac:dyDescent="0.25">
      <c r="A5" s="185" t="s">
        <v>282</v>
      </c>
      <c r="B5" s="186" t="s">
        <v>276</v>
      </c>
      <c r="C5" s="186" t="s">
        <v>111</v>
      </c>
      <c r="D5" s="49"/>
      <c r="E5" s="185" t="s">
        <v>94</v>
      </c>
      <c r="F5" s="49"/>
      <c r="G5" s="49"/>
      <c r="H5" s="185" t="s">
        <v>120</v>
      </c>
      <c r="I5" s="185" t="s">
        <v>128</v>
      </c>
      <c r="J5" s="49"/>
      <c r="K5" s="49"/>
    </row>
    <row r="6" spans="1:11" x14ac:dyDescent="0.25">
      <c r="A6" s="186" t="s">
        <v>91</v>
      </c>
      <c r="B6" s="186" t="s">
        <v>138</v>
      </c>
      <c r="C6" s="186" t="s">
        <v>283</v>
      </c>
      <c r="D6" s="49"/>
      <c r="E6" s="49"/>
      <c r="F6" s="49"/>
      <c r="G6" s="49"/>
      <c r="H6" s="185" t="s">
        <v>120</v>
      </c>
      <c r="I6" s="185" t="s">
        <v>106</v>
      </c>
      <c r="J6" s="49"/>
      <c r="K6" s="49"/>
    </row>
    <row r="7" spans="1:11" x14ac:dyDescent="0.25">
      <c r="A7" s="186" t="s">
        <v>284</v>
      </c>
      <c r="B7" s="186"/>
      <c r="C7" s="186"/>
      <c r="D7" s="49"/>
      <c r="E7" s="49"/>
      <c r="F7" s="49"/>
      <c r="G7" s="49"/>
      <c r="H7" s="185" t="s">
        <v>120</v>
      </c>
      <c r="I7" s="186" t="s">
        <v>276</v>
      </c>
      <c r="J7" s="49"/>
      <c r="K7" s="49"/>
    </row>
    <row r="8" spans="1:11" x14ac:dyDescent="0.25">
      <c r="A8" s="186" t="s">
        <v>274</v>
      </c>
      <c r="B8" s="186"/>
      <c r="C8" s="186"/>
      <c r="D8" s="49"/>
      <c r="E8" s="49"/>
      <c r="F8" s="49"/>
      <c r="G8" s="49"/>
      <c r="H8" s="185" t="s">
        <v>120</v>
      </c>
      <c r="I8" s="186" t="s">
        <v>138</v>
      </c>
      <c r="J8" s="49"/>
      <c r="K8" s="49"/>
    </row>
    <row r="9" spans="1:11" x14ac:dyDescent="0.25">
      <c r="A9" s="186" t="s">
        <v>285</v>
      </c>
      <c r="B9" s="49"/>
      <c r="C9" s="49"/>
      <c r="D9" s="49"/>
      <c r="E9" s="49"/>
      <c r="F9" s="49"/>
      <c r="G9" s="49"/>
      <c r="H9" s="185" t="s">
        <v>277</v>
      </c>
      <c r="I9" s="185" t="s">
        <v>122</v>
      </c>
      <c r="J9" s="49"/>
      <c r="K9" s="49"/>
    </row>
    <row r="10" spans="1:11" x14ac:dyDescent="0.25">
      <c r="A10" s="49"/>
      <c r="B10" s="49"/>
      <c r="C10" s="49"/>
      <c r="D10" s="49"/>
      <c r="E10" s="49"/>
      <c r="F10" s="49"/>
      <c r="G10" s="49"/>
      <c r="H10" s="185" t="s">
        <v>277</v>
      </c>
      <c r="I10" s="185" t="s">
        <v>128</v>
      </c>
      <c r="J10" s="49"/>
      <c r="K10" s="49"/>
    </row>
    <row r="11" spans="1:11" x14ac:dyDescent="0.25">
      <c r="A11" s="49" t="s">
        <v>286</v>
      </c>
      <c r="B11" s="49" t="s">
        <v>287</v>
      </c>
      <c r="C11" s="49" t="s">
        <v>288</v>
      </c>
      <c r="D11" s="49"/>
      <c r="E11" s="49"/>
      <c r="F11" s="49"/>
      <c r="G11" s="49"/>
      <c r="H11" s="185" t="s">
        <v>277</v>
      </c>
      <c r="I11" s="185" t="s">
        <v>106</v>
      </c>
      <c r="J11" s="49"/>
      <c r="K11" s="49"/>
    </row>
    <row r="12" spans="1:11" x14ac:dyDescent="0.25">
      <c r="A12" s="187">
        <v>1</v>
      </c>
      <c r="B12" s="187">
        <v>1</v>
      </c>
      <c r="C12" s="49" t="s">
        <v>289</v>
      </c>
      <c r="D12" s="49"/>
      <c r="E12" s="49"/>
      <c r="F12" s="188"/>
      <c r="G12" s="188"/>
      <c r="H12" s="185" t="s">
        <v>277</v>
      </c>
      <c r="I12" s="186" t="s">
        <v>276</v>
      </c>
      <c r="J12" s="49"/>
      <c r="K12" s="49"/>
    </row>
    <row r="13" spans="1:11" x14ac:dyDescent="0.25">
      <c r="A13" s="187">
        <v>1</v>
      </c>
      <c r="B13" s="187">
        <v>2</v>
      </c>
      <c r="C13" s="49" t="s">
        <v>290</v>
      </c>
      <c r="D13" s="49"/>
      <c r="E13" s="49"/>
      <c r="F13" s="49"/>
      <c r="G13" s="49"/>
      <c r="H13" s="185" t="s">
        <v>277</v>
      </c>
      <c r="I13" s="186" t="s">
        <v>138</v>
      </c>
      <c r="J13" s="49"/>
      <c r="K13" s="49"/>
    </row>
    <row r="14" spans="1:11" x14ac:dyDescent="0.25">
      <c r="A14" s="187">
        <v>2</v>
      </c>
      <c r="B14" s="187">
        <v>1</v>
      </c>
      <c r="C14" s="49" t="s">
        <v>291</v>
      </c>
      <c r="D14" s="49"/>
      <c r="E14" s="49"/>
      <c r="F14" s="49"/>
      <c r="G14" s="49"/>
      <c r="H14" s="185" t="s">
        <v>282</v>
      </c>
      <c r="I14" s="185" t="s">
        <v>122</v>
      </c>
      <c r="J14" s="49"/>
      <c r="K14" s="49"/>
    </row>
    <row r="15" spans="1:11" x14ac:dyDescent="0.25">
      <c r="A15" s="187">
        <v>2</v>
      </c>
      <c r="B15" s="187">
        <v>2</v>
      </c>
      <c r="C15" s="49" t="s">
        <v>292</v>
      </c>
      <c r="D15" s="49"/>
      <c r="E15" s="49"/>
      <c r="F15" s="49"/>
      <c r="G15" s="49"/>
      <c r="H15" s="185" t="s">
        <v>282</v>
      </c>
      <c r="I15" s="185" t="s">
        <v>128</v>
      </c>
      <c r="J15" s="49"/>
      <c r="K15" s="49"/>
    </row>
    <row r="16" spans="1:11" x14ac:dyDescent="0.25">
      <c r="A16" s="187">
        <v>3</v>
      </c>
      <c r="B16" s="187">
        <v>1</v>
      </c>
      <c r="C16" s="49" t="s">
        <v>293</v>
      </c>
      <c r="D16" s="49"/>
      <c r="E16" s="49"/>
      <c r="F16" s="49"/>
      <c r="G16" s="49"/>
      <c r="H16" s="185" t="s">
        <v>282</v>
      </c>
      <c r="I16" s="185" t="s">
        <v>106</v>
      </c>
      <c r="J16" s="49"/>
      <c r="K16" s="49"/>
    </row>
    <row r="17" spans="1:11" x14ac:dyDescent="0.25">
      <c r="A17" s="187">
        <v>4</v>
      </c>
      <c r="B17" s="187">
        <v>1</v>
      </c>
      <c r="C17" s="49" t="s">
        <v>294</v>
      </c>
      <c r="D17" s="49"/>
      <c r="E17" s="49"/>
      <c r="F17" s="49"/>
      <c r="G17" s="49"/>
      <c r="H17" s="185" t="s">
        <v>282</v>
      </c>
      <c r="I17" s="186" t="s">
        <v>276</v>
      </c>
      <c r="J17" s="49"/>
      <c r="K17" s="49"/>
    </row>
    <row r="18" spans="1:11" x14ac:dyDescent="0.25">
      <c r="A18" s="187">
        <v>3</v>
      </c>
      <c r="B18" s="187">
        <v>2</v>
      </c>
      <c r="C18" s="49" t="s">
        <v>295</v>
      </c>
      <c r="D18" s="49"/>
      <c r="E18" s="49"/>
      <c r="F18" s="49"/>
      <c r="G18" s="49"/>
      <c r="H18" s="185" t="s">
        <v>282</v>
      </c>
      <c r="I18" s="186" t="s">
        <v>138</v>
      </c>
      <c r="J18" s="49"/>
      <c r="K18" s="49"/>
    </row>
    <row r="19" spans="1:11" x14ac:dyDescent="0.25">
      <c r="A19" s="187">
        <v>1</v>
      </c>
      <c r="B19" s="187">
        <v>3</v>
      </c>
      <c r="C19" s="49" t="s">
        <v>296</v>
      </c>
      <c r="D19" s="49"/>
      <c r="E19" s="49"/>
      <c r="F19" s="49"/>
      <c r="G19" s="49"/>
      <c r="H19" s="186" t="s">
        <v>91</v>
      </c>
      <c r="I19" s="185" t="s">
        <v>122</v>
      </c>
      <c r="J19" s="49"/>
      <c r="K19" s="49"/>
    </row>
    <row r="20" spans="1:11" x14ac:dyDescent="0.25">
      <c r="A20" s="187">
        <v>2</v>
      </c>
      <c r="B20" s="187">
        <v>3</v>
      </c>
      <c r="C20" s="49" t="s">
        <v>297</v>
      </c>
      <c r="D20" s="49"/>
      <c r="E20" s="49"/>
      <c r="F20" s="49"/>
      <c r="G20" s="49"/>
      <c r="H20" s="186" t="s">
        <v>91</v>
      </c>
      <c r="I20" s="185" t="s">
        <v>128</v>
      </c>
      <c r="J20" s="49"/>
      <c r="K20" s="49"/>
    </row>
    <row r="21" spans="1:11" x14ac:dyDescent="0.25">
      <c r="A21" s="187">
        <v>5</v>
      </c>
      <c r="B21" s="187">
        <v>1</v>
      </c>
      <c r="C21" s="49" t="s">
        <v>298</v>
      </c>
      <c r="D21" s="49"/>
      <c r="E21" s="49"/>
      <c r="F21" s="49"/>
      <c r="G21" s="49"/>
      <c r="H21" s="186" t="s">
        <v>91</v>
      </c>
      <c r="I21" s="185" t="s">
        <v>106</v>
      </c>
      <c r="J21" s="49"/>
      <c r="K21" s="49"/>
    </row>
    <row r="22" spans="1:11" x14ac:dyDescent="0.25">
      <c r="A22" s="187">
        <v>4</v>
      </c>
      <c r="B22" s="187">
        <v>2</v>
      </c>
      <c r="C22" s="49" t="s">
        <v>299</v>
      </c>
      <c r="D22" s="49"/>
      <c r="E22" s="49"/>
      <c r="F22" s="49"/>
      <c r="G22" s="49"/>
      <c r="H22" s="186" t="s">
        <v>91</v>
      </c>
      <c r="I22" s="186" t="s">
        <v>276</v>
      </c>
      <c r="J22" s="49"/>
      <c r="K22" s="49"/>
    </row>
    <row r="23" spans="1:11" x14ac:dyDescent="0.25">
      <c r="A23" s="187">
        <v>5</v>
      </c>
      <c r="B23" s="187">
        <v>2</v>
      </c>
      <c r="C23" s="49" t="s">
        <v>300</v>
      </c>
      <c r="D23" s="49"/>
      <c r="E23" s="49"/>
      <c r="F23" s="49"/>
      <c r="G23" s="49"/>
      <c r="H23" s="186" t="s">
        <v>91</v>
      </c>
      <c r="I23" s="186" t="s">
        <v>138</v>
      </c>
      <c r="J23" s="49"/>
      <c r="K23" s="49"/>
    </row>
    <row r="24" spans="1:11" x14ac:dyDescent="0.25">
      <c r="A24" s="187">
        <v>3</v>
      </c>
      <c r="B24" s="187">
        <v>3</v>
      </c>
      <c r="C24" s="49" t="s">
        <v>301</v>
      </c>
      <c r="D24" s="49"/>
      <c r="E24" s="49"/>
      <c r="F24" s="49"/>
      <c r="G24" s="49"/>
      <c r="H24" s="186" t="s">
        <v>284</v>
      </c>
      <c r="I24" s="185" t="s">
        <v>122</v>
      </c>
      <c r="J24" s="49"/>
      <c r="K24" s="49"/>
    </row>
    <row r="25" spans="1:11" x14ac:dyDescent="0.25">
      <c r="A25" s="187">
        <v>4</v>
      </c>
      <c r="B25" s="187">
        <v>3</v>
      </c>
      <c r="C25" s="49" t="s">
        <v>302</v>
      </c>
      <c r="D25" s="49"/>
      <c r="E25" s="49"/>
      <c r="F25" s="49"/>
      <c r="G25" s="49"/>
      <c r="H25" s="186" t="s">
        <v>284</v>
      </c>
      <c r="I25" s="185" t="s">
        <v>128</v>
      </c>
      <c r="J25" s="49"/>
      <c r="K25" s="49"/>
    </row>
    <row r="26" spans="1:11" x14ac:dyDescent="0.25">
      <c r="A26" s="187">
        <v>1</v>
      </c>
      <c r="B26" s="187">
        <v>4</v>
      </c>
      <c r="C26" s="49" t="s">
        <v>303</v>
      </c>
      <c r="D26" s="49"/>
      <c r="E26" s="49"/>
      <c r="F26" s="49"/>
      <c r="G26" s="49"/>
      <c r="H26" s="186" t="s">
        <v>284</v>
      </c>
      <c r="I26" s="185" t="s">
        <v>106</v>
      </c>
      <c r="J26" s="49"/>
      <c r="K26" s="49"/>
    </row>
    <row r="27" spans="1:11" x14ac:dyDescent="0.25">
      <c r="A27" s="187">
        <v>2</v>
      </c>
      <c r="B27" s="187">
        <v>4</v>
      </c>
      <c r="C27" s="49" t="s">
        <v>304</v>
      </c>
      <c r="D27" s="49"/>
      <c r="E27" s="49"/>
      <c r="F27" s="49"/>
      <c r="G27" s="49"/>
      <c r="H27" s="186" t="s">
        <v>284</v>
      </c>
      <c r="I27" s="186" t="s">
        <v>276</v>
      </c>
      <c r="J27" s="49"/>
      <c r="K27" s="49"/>
    </row>
    <row r="28" spans="1:11" x14ac:dyDescent="0.25">
      <c r="A28" s="187">
        <v>1</v>
      </c>
      <c r="B28" s="187">
        <v>5</v>
      </c>
      <c r="C28" s="49" t="s">
        <v>305</v>
      </c>
      <c r="D28" s="49"/>
      <c r="E28" s="49"/>
      <c r="F28" s="49"/>
      <c r="G28" s="49"/>
      <c r="H28" s="186" t="s">
        <v>284</v>
      </c>
      <c r="I28" s="186" t="s">
        <v>138</v>
      </c>
      <c r="J28" s="49"/>
      <c r="K28" s="49"/>
    </row>
    <row r="29" spans="1:11" x14ac:dyDescent="0.25">
      <c r="A29" s="187">
        <v>5</v>
      </c>
      <c r="B29" s="187">
        <v>3</v>
      </c>
      <c r="C29" s="49" t="s">
        <v>306</v>
      </c>
      <c r="D29" s="49"/>
      <c r="E29" s="49"/>
      <c r="F29" s="49"/>
      <c r="G29" s="49"/>
      <c r="H29" s="186" t="s">
        <v>285</v>
      </c>
      <c r="I29" s="185" t="s">
        <v>122</v>
      </c>
      <c r="J29" s="49"/>
      <c r="K29" s="49"/>
    </row>
    <row r="30" spans="1:11" x14ac:dyDescent="0.25">
      <c r="A30" s="187">
        <v>3</v>
      </c>
      <c r="B30" s="187">
        <v>4</v>
      </c>
      <c r="C30" s="49" t="s">
        <v>307</v>
      </c>
      <c r="D30" s="49"/>
      <c r="E30" s="49"/>
      <c r="F30" s="49"/>
      <c r="G30" s="49"/>
      <c r="H30" s="186" t="s">
        <v>285</v>
      </c>
      <c r="I30" s="185" t="s">
        <v>128</v>
      </c>
      <c r="J30" s="49"/>
      <c r="K30" s="49"/>
    </row>
    <row r="31" spans="1:11" x14ac:dyDescent="0.25">
      <c r="A31" s="187">
        <v>4</v>
      </c>
      <c r="B31" s="187">
        <v>4</v>
      </c>
      <c r="C31" s="49" t="s">
        <v>308</v>
      </c>
      <c r="D31" s="49"/>
      <c r="E31" s="49"/>
      <c r="F31" s="49"/>
      <c r="G31" s="49"/>
      <c r="H31" s="186" t="s">
        <v>285</v>
      </c>
      <c r="I31" s="185" t="s">
        <v>106</v>
      </c>
      <c r="J31" s="49"/>
      <c r="K31" s="49"/>
    </row>
    <row r="32" spans="1:11" x14ac:dyDescent="0.25">
      <c r="A32" s="187">
        <v>5</v>
      </c>
      <c r="B32" s="187">
        <v>4</v>
      </c>
      <c r="C32" s="49" t="s">
        <v>309</v>
      </c>
      <c r="D32" s="49"/>
      <c r="E32" s="49"/>
      <c r="F32" s="49"/>
      <c r="G32" s="49"/>
      <c r="H32" s="186" t="s">
        <v>285</v>
      </c>
      <c r="I32" s="186" t="s">
        <v>276</v>
      </c>
      <c r="J32" s="49"/>
      <c r="K32" s="49"/>
    </row>
    <row r="33" spans="1:11" x14ac:dyDescent="0.25">
      <c r="A33" s="187">
        <v>2</v>
      </c>
      <c r="B33" s="187">
        <v>5</v>
      </c>
      <c r="C33" s="49" t="s">
        <v>310</v>
      </c>
      <c r="D33" s="49"/>
      <c r="E33" s="49"/>
      <c r="F33" s="49"/>
      <c r="G33" s="49"/>
      <c r="H33" s="186" t="s">
        <v>285</v>
      </c>
      <c r="I33" s="186" t="s">
        <v>138</v>
      </c>
      <c r="J33" s="49"/>
      <c r="K33" s="49"/>
    </row>
    <row r="34" spans="1:11" x14ac:dyDescent="0.25">
      <c r="A34" s="187">
        <v>3</v>
      </c>
      <c r="B34" s="187">
        <v>5</v>
      </c>
      <c r="C34" s="49" t="s">
        <v>311</v>
      </c>
      <c r="D34" s="49"/>
      <c r="E34" s="49"/>
      <c r="F34" s="49"/>
      <c r="G34" s="49"/>
      <c r="H34" s="186" t="s">
        <v>280</v>
      </c>
      <c r="I34" s="185" t="s">
        <v>122</v>
      </c>
      <c r="J34" s="49"/>
      <c r="K34" s="49"/>
    </row>
    <row r="35" spans="1:11" x14ac:dyDescent="0.25">
      <c r="A35" s="187">
        <v>4</v>
      </c>
      <c r="B35" s="187">
        <v>5</v>
      </c>
      <c r="C35" s="49" t="s">
        <v>312</v>
      </c>
      <c r="D35" s="49"/>
      <c r="E35" s="49"/>
      <c r="F35" s="49"/>
      <c r="G35" s="49"/>
      <c r="H35" s="186" t="s">
        <v>280</v>
      </c>
      <c r="I35" s="185" t="s">
        <v>128</v>
      </c>
      <c r="J35" s="49"/>
      <c r="K35" s="49"/>
    </row>
    <row r="36" spans="1:11" x14ac:dyDescent="0.25">
      <c r="A36" s="187">
        <v>5</v>
      </c>
      <c r="B36" s="187">
        <v>5</v>
      </c>
      <c r="C36" s="49" t="s">
        <v>313</v>
      </c>
      <c r="D36" s="49"/>
      <c r="E36" s="49"/>
      <c r="F36" s="49"/>
      <c r="G36" s="49"/>
      <c r="H36" s="186" t="s">
        <v>280</v>
      </c>
      <c r="I36" s="185" t="s">
        <v>106</v>
      </c>
      <c r="J36" s="49"/>
      <c r="K36" s="49"/>
    </row>
    <row r="37" spans="1:11" x14ac:dyDescent="0.25">
      <c r="A37" s="49"/>
      <c r="B37" s="49"/>
      <c r="C37" s="49"/>
      <c r="D37" s="49"/>
      <c r="E37" s="49"/>
      <c r="F37" s="49"/>
      <c r="G37" s="49"/>
      <c r="H37" s="186" t="s">
        <v>280</v>
      </c>
      <c r="I37" s="186" t="s">
        <v>276</v>
      </c>
      <c r="J37" s="49"/>
      <c r="K37" s="49"/>
    </row>
    <row r="38" spans="1:11" x14ac:dyDescent="0.25">
      <c r="A38" s="184" t="s">
        <v>314</v>
      </c>
      <c r="B38" s="49"/>
      <c r="C38" s="49"/>
      <c r="D38" s="49"/>
      <c r="E38" s="49"/>
      <c r="F38" s="49"/>
      <c r="G38" s="49"/>
      <c r="H38" s="186" t="s">
        <v>280</v>
      </c>
      <c r="I38" s="186" t="s">
        <v>138</v>
      </c>
      <c r="J38" s="49"/>
      <c r="K38" s="49"/>
    </row>
    <row r="39" spans="1:11" x14ac:dyDescent="0.25">
      <c r="A39" s="49" t="s">
        <v>210</v>
      </c>
      <c r="B39" s="49"/>
      <c r="C39" s="49"/>
      <c r="D39" s="49"/>
      <c r="E39" s="49"/>
      <c r="F39" s="49"/>
      <c r="G39" s="49"/>
      <c r="H39" s="49"/>
      <c r="I39" s="49"/>
      <c r="J39" s="49"/>
      <c r="K39" s="49"/>
    </row>
    <row r="40" spans="1:11" x14ac:dyDescent="0.25">
      <c r="A40" s="49" t="s">
        <v>211</v>
      </c>
      <c r="B40" s="49"/>
      <c r="C40" s="49"/>
      <c r="D40" s="49"/>
      <c r="E40" s="49"/>
      <c r="F40" s="49"/>
      <c r="G40" s="49"/>
      <c r="H40" s="49"/>
      <c r="I40" s="49"/>
      <c r="J40" s="49"/>
      <c r="K40" s="49"/>
    </row>
    <row r="41" spans="1:11" x14ac:dyDescent="0.25">
      <c r="A41" s="49"/>
      <c r="B41" s="49"/>
      <c r="C41" s="49"/>
      <c r="D41" s="49"/>
      <c r="E41" s="49"/>
      <c r="F41" s="49"/>
      <c r="G41" s="49"/>
      <c r="H41" s="49"/>
      <c r="I41" s="49"/>
      <c r="J41" s="49"/>
      <c r="K41" s="49"/>
    </row>
    <row r="42" spans="1:11" x14ac:dyDescent="0.25">
      <c r="A42" s="184" t="s">
        <v>315</v>
      </c>
      <c r="B42" s="49"/>
      <c r="C42" s="49"/>
      <c r="D42" s="49"/>
      <c r="E42" s="49"/>
      <c r="F42" s="49"/>
      <c r="G42" s="49"/>
      <c r="H42" s="49"/>
      <c r="I42" s="49"/>
      <c r="J42" s="49"/>
      <c r="K42" s="49"/>
    </row>
    <row r="43" spans="1:11" x14ac:dyDescent="0.25">
      <c r="A43" s="189" t="s">
        <v>316</v>
      </c>
      <c r="B43" s="49"/>
      <c r="C43" s="49"/>
      <c r="D43" s="49"/>
      <c r="E43" s="49"/>
      <c r="F43" s="49"/>
      <c r="G43" s="49"/>
      <c r="H43" s="49"/>
      <c r="I43" s="49"/>
      <c r="J43" s="49"/>
      <c r="K43" s="49"/>
    </row>
    <row r="44" spans="1:11" x14ac:dyDescent="0.25">
      <c r="A44" s="189" t="s">
        <v>317</v>
      </c>
      <c r="B44" s="49"/>
      <c r="C44" s="49"/>
      <c r="D44" s="49"/>
      <c r="E44" s="49"/>
      <c r="F44" s="49"/>
      <c r="G44" s="49"/>
      <c r="H44" s="49"/>
      <c r="I44" s="49"/>
      <c r="J44" s="49"/>
      <c r="K44" s="49"/>
    </row>
    <row r="45" spans="1:11" x14ac:dyDescent="0.25">
      <c r="A45" s="189" t="s">
        <v>318</v>
      </c>
      <c r="B45" s="49"/>
      <c r="C45" s="49"/>
      <c r="D45" s="49"/>
      <c r="E45" s="49"/>
      <c r="F45" s="49"/>
      <c r="G45" s="49"/>
      <c r="H45" s="49"/>
      <c r="I45" s="49"/>
      <c r="J45" s="49"/>
      <c r="K45" s="49"/>
    </row>
    <row r="46" spans="1:11" x14ac:dyDescent="0.25">
      <c r="A46" s="189" t="s">
        <v>319</v>
      </c>
      <c r="B46" s="49"/>
      <c r="C46" s="49"/>
      <c r="D46" s="49"/>
      <c r="E46" s="49"/>
      <c r="F46" s="49"/>
      <c r="G46" s="49"/>
      <c r="H46" s="49"/>
      <c r="I46" s="49"/>
      <c r="J46" s="49"/>
      <c r="K46" s="49"/>
    </row>
    <row r="47" spans="1:11" x14ac:dyDescent="0.25">
      <c r="A47" s="189" t="s">
        <v>320</v>
      </c>
      <c r="B47" s="49"/>
      <c r="C47" s="49"/>
      <c r="D47" s="49"/>
      <c r="E47" s="49"/>
      <c r="F47" s="49"/>
      <c r="G47" s="49"/>
      <c r="H47" s="49"/>
      <c r="I47" s="49"/>
      <c r="J47" s="49"/>
      <c r="K47" s="49"/>
    </row>
    <row r="48" spans="1:11" x14ac:dyDescent="0.25">
      <c r="A48" s="189" t="s">
        <v>321</v>
      </c>
      <c r="B48" s="49"/>
      <c r="C48" s="49"/>
      <c r="D48" s="49"/>
      <c r="E48" s="49"/>
      <c r="F48" s="49"/>
      <c r="G48" s="49"/>
      <c r="H48" s="49"/>
      <c r="I48" s="49"/>
      <c r="J48" s="49"/>
      <c r="K48" s="49"/>
    </row>
    <row r="49" spans="1:11" x14ac:dyDescent="0.25">
      <c r="A49" s="189" t="s">
        <v>322</v>
      </c>
      <c r="B49" s="49"/>
      <c r="C49" s="49"/>
      <c r="D49" s="49"/>
      <c r="E49" s="49"/>
      <c r="F49" s="49"/>
      <c r="G49" s="49"/>
      <c r="H49" s="49"/>
      <c r="I49" s="49"/>
      <c r="J49" s="49"/>
      <c r="K49" s="49"/>
    </row>
    <row r="50" spans="1:11" x14ac:dyDescent="0.25">
      <c r="A50" s="189" t="s">
        <v>323</v>
      </c>
      <c r="B50" s="49"/>
      <c r="C50" s="49"/>
      <c r="D50" s="49"/>
      <c r="E50" s="49"/>
      <c r="F50" s="49"/>
      <c r="G50" s="49"/>
      <c r="H50" s="49"/>
      <c r="I50" s="49"/>
      <c r="J50" s="49"/>
      <c r="K50" s="49"/>
    </row>
    <row r="51" spans="1:11" x14ac:dyDescent="0.25">
      <c r="A51" s="189" t="s">
        <v>324</v>
      </c>
      <c r="B51" s="49"/>
      <c r="C51" s="49"/>
      <c r="D51" s="49"/>
      <c r="E51" s="49"/>
      <c r="F51" s="49"/>
      <c r="G51" s="49"/>
      <c r="H51" s="49"/>
      <c r="I51" s="49"/>
      <c r="J51" s="49"/>
      <c r="K51" s="49"/>
    </row>
    <row r="52" spans="1:11" x14ac:dyDescent="0.25">
      <c r="A52" s="49"/>
      <c r="B52" s="49"/>
      <c r="C52" s="49"/>
      <c r="D52" s="49"/>
      <c r="E52" s="49"/>
      <c r="F52" s="49"/>
      <c r="G52" s="49"/>
      <c r="H52" s="49"/>
      <c r="I52" s="49"/>
      <c r="J52" s="49"/>
      <c r="K52" s="49"/>
    </row>
    <row r="53" spans="1:11" x14ac:dyDescent="0.25">
      <c r="A53" s="70" t="s">
        <v>325</v>
      </c>
      <c r="B53" s="70" t="s">
        <v>326</v>
      </c>
      <c r="C53" s="49"/>
      <c r="D53" s="49"/>
      <c r="E53" s="49"/>
      <c r="F53" s="49"/>
      <c r="G53" s="49"/>
      <c r="H53" s="49"/>
      <c r="I53" s="49"/>
      <c r="J53" s="49"/>
      <c r="K53" s="49"/>
    </row>
    <row r="54" spans="1:11" x14ac:dyDescent="0.25">
      <c r="A54" s="190" t="s">
        <v>327</v>
      </c>
      <c r="B54" s="70">
        <v>20</v>
      </c>
      <c r="C54" s="49"/>
      <c r="D54" s="49"/>
      <c r="E54" s="49"/>
      <c r="F54" s="49"/>
      <c r="G54" s="49"/>
      <c r="H54" s="49"/>
      <c r="I54" s="49"/>
      <c r="J54" s="49"/>
      <c r="K54" s="49"/>
    </row>
    <row r="55" spans="1:11" x14ac:dyDescent="0.25">
      <c r="A55" s="190" t="s">
        <v>328</v>
      </c>
      <c r="B55" s="70">
        <v>10</v>
      </c>
      <c r="C55" s="49"/>
      <c r="D55" s="49"/>
      <c r="E55" s="49"/>
      <c r="F55" s="49"/>
      <c r="G55" s="49"/>
      <c r="H55" s="49"/>
      <c r="I55" s="49"/>
      <c r="J55" s="49"/>
      <c r="K55" s="49"/>
    </row>
    <row r="56" spans="1:11" x14ac:dyDescent="0.25">
      <c r="A56" s="190" t="s">
        <v>329</v>
      </c>
      <c r="B56" s="70">
        <v>20</v>
      </c>
      <c r="C56" s="49"/>
      <c r="D56" s="49"/>
      <c r="E56" s="49"/>
      <c r="F56" s="49"/>
      <c r="G56" s="49"/>
      <c r="H56" s="49"/>
      <c r="I56" s="49"/>
      <c r="J56" s="49"/>
      <c r="K56" s="49"/>
    </row>
    <row r="57" spans="1:11" ht="25.5" x14ac:dyDescent="0.25">
      <c r="A57" s="190" t="s">
        <v>330</v>
      </c>
      <c r="B57" s="70">
        <v>15</v>
      </c>
      <c r="C57" s="49"/>
      <c r="D57" s="49"/>
      <c r="E57" s="49"/>
      <c r="F57" s="49"/>
      <c r="G57" s="49"/>
      <c r="H57" s="49"/>
      <c r="I57" s="49"/>
      <c r="J57" s="49"/>
      <c r="K57" s="49"/>
    </row>
    <row r="58" spans="1:11" x14ac:dyDescent="0.25">
      <c r="A58" s="190" t="s">
        <v>331</v>
      </c>
      <c r="B58" s="70">
        <v>10</v>
      </c>
      <c r="C58" s="49"/>
      <c r="D58" s="49"/>
      <c r="E58" s="49"/>
      <c r="F58" s="49"/>
      <c r="G58" s="49"/>
      <c r="H58" s="49"/>
      <c r="I58" s="49"/>
      <c r="J58" s="49"/>
      <c r="K58" s="49"/>
    </row>
    <row r="59" spans="1:11" ht="25.5" x14ac:dyDescent="0.25">
      <c r="A59" s="190" t="s">
        <v>332</v>
      </c>
      <c r="B59" s="70">
        <v>10</v>
      </c>
      <c r="C59" s="49"/>
      <c r="D59" s="49"/>
      <c r="E59" s="49"/>
      <c r="F59" s="49"/>
      <c r="G59" s="49"/>
      <c r="H59" s="49"/>
      <c r="I59" s="49"/>
      <c r="J59" s="49"/>
      <c r="K59" s="49"/>
    </row>
    <row r="60" spans="1:11" ht="38.25" x14ac:dyDescent="0.25">
      <c r="A60" s="190" t="s">
        <v>333</v>
      </c>
      <c r="B60" s="70">
        <v>10</v>
      </c>
      <c r="C60" s="49"/>
      <c r="D60" s="49"/>
      <c r="E60" s="49"/>
      <c r="F60" s="49"/>
      <c r="G60" s="49"/>
      <c r="H60" s="49"/>
      <c r="I60" s="49"/>
      <c r="J60" s="49"/>
      <c r="K60" s="49"/>
    </row>
    <row r="61" spans="1:11" ht="38.25" x14ac:dyDescent="0.25">
      <c r="A61" s="190" t="s">
        <v>334</v>
      </c>
      <c r="B61" s="70">
        <v>10</v>
      </c>
      <c r="C61" s="49"/>
      <c r="D61" s="49"/>
      <c r="E61" s="49"/>
      <c r="F61" s="49"/>
      <c r="G61" s="49"/>
      <c r="H61" s="49"/>
      <c r="I61" s="49"/>
      <c r="J61" s="49"/>
      <c r="K61" s="49"/>
    </row>
    <row r="62" spans="1:11" ht="25.5" x14ac:dyDescent="0.25">
      <c r="A62" s="190" t="s">
        <v>335</v>
      </c>
      <c r="B62" s="70">
        <v>30</v>
      </c>
      <c r="C62" s="49"/>
      <c r="D62" s="49"/>
      <c r="E62" s="49"/>
      <c r="F62" s="49"/>
      <c r="G62" s="49"/>
      <c r="H62" s="49"/>
      <c r="I62" s="49"/>
      <c r="J62" s="49"/>
      <c r="K62" s="49"/>
    </row>
    <row r="63" spans="1:11" x14ac:dyDescent="0.25">
      <c r="A63" s="49"/>
      <c r="B63" s="49"/>
      <c r="C63" s="49"/>
      <c r="D63" s="49"/>
      <c r="E63" s="49"/>
      <c r="F63" s="49"/>
      <c r="G63" s="49"/>
      <c r="H63" s="49"/>
      <c r="I63" s="49"/>
      <c r="J63" s="49"/>
      <c r="K63" s="49"/>
    </row>
    <row r="64" spans="1:11" x14ac:dyDescent="0.25">
      <c r="A64" s="49"/>
      <c r="B64" s="49"/>
      <c r="C64" s="49"/>
      <c r="D64" s="49"/>
      <c r="E64" s="49"/>
      <c r="F64" s="49"/>
      <c r="G64" s="49"/>
      <c r="H64" s="49"/>
      <c r="I64" s="49"/>
      <c r="J64" s="49"/>
      <c r="K64" s="49"/>
    </row>
    <row r="65" spans="1:11" x14ac:dyDescent="0.25">
      <c r="A65" s="49" t="s">
        <v>336</v>
      </c>
      <c r="B65" s="49"/>
      <c r="C65" s="49"/>
      <c r="D65" s="49"/>
      <c r="E65" s="49"/>
      <c r="F65" s="49"/>
      <c r="G65" s="49"/>
      <c r="H65" s="49"/>
      <c r="I65" s="49"/>
      <c r="J65" s="49"/>
      <c r="K65" s="49"/>
    </row>
    <row r="66" spans="1:11" x14ac:dyDescent="0.25">
      <c r="A66" s="191" t="s">
        <v>337</v>
      </c>
      <c r="B66" s="49"/>
      <c r="C66" s="49"/>
      <c r="D66" s="49"/>
      <c r="E66" s="49"/>
      <c r="F66" s="49"/>
      <c r="G66" s="49"/>
      <c r="H66" s="49"/>
      <c r="I66" s="49"/>
      <c r="J66" s="49"/>
      <c r="K66" s="49"/>
    </row>
    <row r="67" spans="1:11" x14ac:dyDescent="0.25">
      <c r="A67" s="191" t="s">
        <v>338</v>
      </c>
      <c r="B67" s="49"/>
      <c r="C67" s="49"/>
      <c r="D67" s="49"/>
      <c r="E67" s="49"/>
      <c r="F67" s="49"/>
      <c r="G67" s="49"/>
      <c r="H67" s="49"/>
      <c r="I67" s="49"/>
      <c r="J67" s="49"/>
      <c r="K67" s="49"/>
    </row>
    <row r="68" spans="1:11" x14ac:dyDescent="0.25">
      <c r="A68" s="191" t="s">
        <v>86</v>
      </c>
      <c r="B68" s="49"/>
      <c r="C68" s="49"/>
      <c r="D68" s="49"/>
      <c r="E68" s="49"/>
      <c r="F68" s="49"/>
      <c r="G68" s="49"/>
      <c r="H68" s="49"/>
      <c r="I68" s="49"/>
      <c r="J68" s="49"/>
      <c r="K68" s="49"/>
    </row>
    <row r="69" spans="1:11" x14ac:dyDescent="0.25">
      <c r="A69" s="49"/>
      <c r="B69" s="49"/>
      <c r="C69" s="49"/>
      <c r="D69" s="49"/>
      <c r="E69" s="49"/>
      <c r="F69" s="49"/>
      <c r="G69" s="49"/>
      <c r="H69" s="49"/>
      <c r="I69" s="49"/>
      <c r="J69" s="49"/>
      <c r="K69" s="49"/>
    </row>
    <row r="70" spans="1:11" x14ac:dyDescent="0.25">
      <c r="A70" s="49"/>
      <c r="B70" s="49"/>
      <c r="C70" s="49"/>
      <c r="D70" s="49"/>
      <c r="E70" s="49"/>
      <c r="F70" s="49"/>
      <c r="G70" s="49"/>
      <c r="H70" s="49"/>
      <c r="I70" s="49"/>
      <c r="J70" s="49"/>
      <c r="K70" s="49"/>
    </row>
    <row r="71" spans="1:11" x14ac:dyDescent="0.25">
      <c r="A71" s="191" t="s">
        <v>336</v>
      </c>
      <c r="B71" s="191" t="s">
        <v>339</v>
      </c>
      <c r="C71" s="191" t="s">
        <v>29</v>
      </c>
      <c r="D71" s="191"/>
      <c r="E71" s="49"/>
      <c r="F71" s="49"/>
      <c r="G71" s="49"/>
      <c r="H71" s="49"/>
      <c r="I71" s="49"/>
      <c r="J71" s="49"/>
      <c r="K71" s="49"/>
    </row>
    <row r="72" spans="1:11" x14ac:dyDescent="0.25">
      <c r="A72" s="191" t="s">
        <v>337</v>
      </c>
      <c r="B72" s="191" t="s">
        <v>340</v>
      </c>
      <c r="C72" s="192" t="s">
        <v>341</v>
      </c>
      <c r="D72" s="191"/>
      <c r="E72" s="191" t="s">
        <v>340</v>
      </c>
      <c r="F72" s="49"/>
      <c r="G72" s="49"/>
      <c r="H72" s="49"/>
      <c r="I72" s="49"/>
      <c r="J72" s="49"/>
      <c r="K72" s="49"/>
    </row>
    <row r="73" spans="1:11" x14ac:dyDescent="0.25">
      <c r="A73" s="191" t="s">
        <v>337</v>
      </c>
      <c r="B73" s="191" t="s">
        <v>340</v>
      </c>
      <c r="C73" s="192" t="s">
        <v>342</v>
      </c>
      <c r="D73" s="191"/>
      <c r="E73" s="191" t="s">
        <v>343</v>
      </c>
      <c r="F73" s="49"/>
      <c r="G73" s="49"/>
      <c r="H73" s="49"/>
      <c r="I73" s="49"/>
      <c r="J73" s="49"/>
      <c r="K73" s="49"/>
    </row>
    <row r="74" spans="1:11" x14ac:dyDescent="0.25">
      <c r="A74" s="191" t="s">
        <v>337</v>
      </c>
      <c r="B74" s="191" t="s">
        <v>343</v>
      </c>
      <c r="C74" s="192" t="s">
        <v>344</v>
      </c>
      <c r="D74" s="191"/>
      <c r="E74" s="191" t="s">
        <v>345</v>
      </c>
      <c r="F74" s="49"/>
      <c r="G74" s="49"/>
      <c r="H74" s="49"/>
      <c r="I74" s="49"/>
      <c r="J74" s="49"/>
      <c r="K74" s="49"/>
    </row>
    <row r="75" spans="1:11" x14ac:dyDescent="0.25">
      <c r="A75" s="191" t="s">
        <v>337</v>
      </c>
      <c r="B75" s="191" t="s">
        <v>343</v>
      </c>
      <c r="C75" s="192" t="s">
        <v>346</v>
      </c>
      <c r="D75" s="191"/>
      <c r="E75" s="191" t="s">
        <v>347</v>
      </c>
      <c r="F75" s="49"/>
      <c r="G75" s="49"/>
      <c r="H75" s="49"/>
      <c r="I75" s="49"/>
      <c r="J75" s="49"/>
      <c r="K75" s="49"/>
    </row>
    <row r="76" spans="1:11" x14ac:dyDescent="0.25">
      <c r="A76" s="191" t="s">
        <v>338</v>
      </c>
      <c r="B76" s="191" t="s">
        <v>345</v>
      </c>
      <c r="C76" s="192" t="s">
        <v>348</v>
      </c>
      <c r="D76" s="191"/>
      <c r="E76" s="191" t="s">
        <v>349</v>
      </c>
      <c r="F76" s="49"/>
      <c r="G76" s="49"/>
      <c r="H76" s="49"/>
      <c r="I76" s="49"/>
      <c r="J76" s="49"/>
      <c r="K76" s="49"/>
    </row>
    <row r="77" spans="1:11" x14ac:dyDescent="0.25">
      <c r="A77" s="191" t="s">
        <v>338</v>
      </c>
      <c r="B77" s="191" t="s">
        <v>347</v>
      </c>
      <c r="C77" s="192" t="s">
        <v>350</v>
      </c>
      <c r="D77" s="191"/>
      <c r="E77" s="191" t="s">
        <v>351</v>
      </c>
      <c r="F77" s="49"/>
      <c r="G77" s="49"/>
      <c r="H77" s="49"/>
      <c r="I77" s="49"/>
      <c r="J77" s="49"/>
      <c r="K77" s="49"/>
    </row>
    <row r="78" spans="1:11" x14ac:dyDescent="0.25">
      <c r="A78" s="191" t="s">
        <v>338</v>
      </c>
      <c r="B78" s="191" t="s">
        <v>349</v>
      </c>
      <c r="C78" s="192" t="s">
        <v>352</v>
      </c>
      <c r="D78" s="191"/>
      <c r="E78" s="191" t="s">
        <v>353</v>
      </c>
      <c r="F78" s="49"/>
      <c r="G78" s="49"/>
      <c r="H78" s="49"/>
      <c r="I78" s="49"/>
      <c r="J78" s="49"/>
      <c r="K78" s="49"/>
    </row>
    <row r="79" spans="1:11" x14ac:dyDescent="0.25">
      <c r="A79" s="191" t="s">
        <v>338</v>
      </c>
      <c r="B79" s="191" t="s">
        <v>351</v>
      </c>
      <c r="C79" s="192" t="s">
        <v>354</v>
      </c>
      <c r="D79" s="191"/>
      <c r="E79" s="191" t="s">
        <v>355</v>
      </c>
      <c r="F79" s="49"/>
      <c r="G79" s="49"/>
      <c r="H79" s="49"/>
      <c r="I79" s="49"/>
      <c r="J79" s="49"/>
      <c r="K79" s="49"/>
    </row>
    <row r="80" spans="1:11" x14ac:dyDescent="0.25">
      <c r="A80" s="191" t="s">
        <v>338</v>
      </c>
      <c r="B80" s="191" t="s">
        <v>356</v>
      </c>
      <c r="C80" s="192" t="s">
        <v>357</v>
      </c>
      <c r="D80" s="191"/>
      <c r="E80" s="191" t="s">
        <v>358</v>
      </c>
      <c r="F80" s="49"/>
      <c r="G80" s="49"/>
      <c r="H80" s="49"/>
      <c r="I80" s="49"/>
      <c r="J80" s="49"/>
      <c r="K80" s="49"/>
    </row>
    <row r="81" spans="1:11" x14ac:dyDescent="0.25">
      <c r="A81" s="191" t="s">
        <v>338</v>
      </c>
      <c r="B81" s="191" t="s">
        <v>353</v>
      </c>
      <c r="C81" s="192" t="s">
        <v>359</v>
      </c>
      <c r="D81" s="191"/>
      <c r="E81" s="191" t="s">
        <v>360</v>
      </c>
      <c r="F81" s="49"/>
      <c r="G81" s="49"/>
      <c r="H81" s="49"/>
      <c r="I81" s="49"/>
      <c r="J81" s="49"/>
      <c r="K81" s="49"/>
    </row>
    <row r="82" spans="1:11" x14ac:dyDescent="0.25">
      <c r="A82" s="191" t="s">
        <v>338</v>
      </c>
      <c r="B82" s="191" t="s">
        <v>355</v>
      </c>
      <c r="C82" s="192" t="s">
        <v>361</v>
      </c>
      <c r="D82" s="191"/>
      <c r="E82" s="191" t="s">
        <v>362</v>
      </c>
      <c r="F82" s="49"/>
      <c r="G82" s="49"/>
      <c r="H82" s="49"/>
      <c r="I82" s="49"/>
      <c r="J82" s="49"/>
      <c r="K82" s="49"/>
    </row>
    <row r="83" spans="1:11" x14ac:dyDescent="0.25">
      <c r="A83" s="191" t="s">
        <v>338</v>
      </c>
      <c r="B83" s="191" t="s">
        <v>358</v>
      </c>
      <c r="C83" s="192" t="s">
        <v>363</v>
      </c>
      <c r="D83" s="191"/>
      <c r="E83" s="191" t="s">
        <v>364</v>
      </c>
      <c r="F83" s="49"/>
      <c r="G83" s="49"/>
      <c r="H83" s="49"/>
      <c r="I83" s="49"/>
      <c r="J83" s="49"/>
      <c r="K83" s="49"/>
    </row>
    <row r="84" spans="1:11" x14ac:dyDescent="0.25">
      <c r="A84" s="191" t="s">
        <v>338</v>
      </c>
      <c r="B84" s="191" t="s">
        <v>360</v>
      </c>
      <c r="C84" s="192" t="s">
        <v>365</v>
      </c>
      <c r="D84" s="191"/>
      <c r="E84" s="191" t="s">
        <v>366</v>
      </c>
      <c r="F84" s="49"/>
      <c r="G84" s="49"/>
      <c r="H84" s="49"/>
      <c r="I84" s="49"/>
      <c r="J84" s="49"/>
      <c r="K84" s="49"/>
    </row>
    <row r="85" spans="1:11" x14ac:dyDescent="0.25">
      <c r="A85" s="191" t="s">
        <v>338</v>
      </c>
      <c r="B85" s="191" t="s">
        <v>362</v>
      </c>
      <c r="C85" s="192" t="s">
        <v>367</v>
      </c>
      <c r="D85" s="191"/>
      <c r="E85" s="191" t="s">
        <v>368</v>
      </c>
      <c r="F85" s="49"/>
      <c r="G85" s="49"/>
      <c r="H85" s="49"/>
      <c r="I85" s="49"/>
      <c r="J85" s="49"/>
      <c r="K85" s="49"/>
    </row>
    <row r="86" spans="1:11" x14ac:dyDescent="0.25">
      <c r="A86" s="191" t="s">
        <v>338</v>
      </c>
      <c r="B86" s="191" t="s">
        <v>364</v>
      </c>
      <c r="C86" s="192" t="s">
        <v>369</v>
      </c>
      <c r="D86" s="191"/>
      <c r="E86" s="49"/>
      <c r="F86" s="49"/>
      <c r="G86" s="49"/>
      <c r="H86" s="49"/>
      <c r="I86" s="49"/>
      <c r="J86" s="49"/>
      <c r="K86" s="49"/>
    </row>
    <row r="87" spans="1:11" x14ac:dyDescent="0.25">
      <c r="A87" s="191" t="s">
        <v>338</v>
      </c>
      <c r="B87" s="191" t="s">
        <v>364</v>
      </c>
      <c r="C87" s="192" t="s">
        <v>370</v>
      </c>
      <c r="D87" s="191"/>
      <c r="E87" s="191" t="s">
        <v>371</v>
      </c>
      <c r="F87" s="49"/>
      <c r="G87" s="49"/>
      <c r="H87" s="49"/>
      <c r="I87" s="49"/>
      <c r="J87" s="49"/>
      <c r="K87" s="49"/>
    </row>
    <row r="88" spans="1:11" x14ac:dyDescent="0.25">
      <c r="A88" s="191" t="s">
        <v>338</v>
      </c>
      <c r="B88" s="191" t="s">
        <v>364</v>
      </c>
      <c r="C88" s="192" t="s">
        <v>372</v>
      </c>
      <c r="D88" s="191"/>
      <c r="E88" s="191" t="s">
        <v>373</v>
      </c>
      <c r="F88" s="49"/>
      <c r="G88" s="49"/>
      <c r="H88" s="49"/>
      <c r="I88" s="49"/>
      <c r="J88" s="49"/>
      <c r="K88" s="49"/>
    </row>
    <row r="89" spans="1:11" x14ac:dyDescent="0.25">
      <c r="A89" s="191" t="s">
        <v>338</v>
      </c>
      <c r="B89" s="191" t="s">
        <v>364</v>
      </c>
      <c r="C89" s="192" t="s">
        <v>374</v>
      </c>
      <c r="D89" s="191"/>
      <c r="E89" s="191" t="s">
        <v>375</v>
      </c>
      <c r="F89" s="49"/>
      <c r="G89" s="49"/>
      <c r="H89" s="49"/>
      <c r="I89" s="49"/>
      <c r="J89" s="49"/>
      <c r="K89" s="49"/>
    </row>
    <row r="90" spans="1:11" x14ac:dyDescent="0.25">
      <c r="A90" s="191" t="s">
        <v>338</v>
      </c>
      <c r="B90" s="191" t="s">
        <v>364</v>
      </c>
      <c r="C90" s="192" t="s">
        <v>376</v>
      </c>
      <c r="D90" s="191"/>
      <c r="E90" s="191" t="s">
        <v>377</v>
      </c>
      <c r="F90" s="49"/>
      <c r="G90" s="49"/>
      <c r="H90" s="49"/>
      <c r="I90" s="49"/>
      <c r="J90" s="49"/>
      <c r="K90" s="49"/>
    </row>
    <row r="91" spans="1:11" x14ac:dyDescent="0.25">
      <c r="A91" s="191" t="s">
        <v>338</v>
      </c>
      <c r="B91" s="191" t="s">
        <v>364</v>
      </c>
      <c r="C91" s="192" t="s">
        <v>378</v>
      </c>
      <c r="D91" s="191"/>
      <c r="E91" s="191" t="s">
        <v>379</v>
      </c>
      <c r="F91" s="49"/>
      <c r="G91" s="49"/>
      <c r="H91" s="49"/>
      <c r="I91" s="49"/>
      <c r="J91" s="49"/>
      <c r="K91" s="49"/>
    </row>
    <row r="92" spans="1:11" x14ac:dyDescent="0.25">
      <c r="A92" s="191" t="s">
        <v>338</v>
      </c>
      <c r="B92" s="191" t="s">
        <v>366</v>
      </c>
      <c r="C92" s="192" t="s">
        <v>380</v>
      </c>
      <c r="D92" s="191"/>
      <c r="E92" s="191" t="s">
        <v>381</v>
      </c>
      <c r="F92" s="49"/>
      <c r="G92" s="49"/>
      <c r="H92" s="49"/>
      <c r="I92" s="49"/>
      <c r="J92" s="49"/>
      <c r="K92" s="49"/>
    </row>
    <row r="93" spans="1:11" x14ac:dyDescent="0.25">
      <c r="A93" s="191" t="s">
        <v>338</v>
      </c>
      <c r="B93" s="191" t="s">
        <v>368</v>
      </c>
      <c r="C93" s="192" t="s">
        <v>382</v>
      </c>
      <c r="D93" s="191"/>
      <c r="E93" s="49"/>
      <c r="F93" s="49"/>
      <c r="G93" s="49"/>
      <c r="H93" s="49"/>
      <c r="I93" s="49"/>
      <c r="J93" s="49"/>
      <c r="K93" s="49"/>
    </row>
    <row r="94" spans="1:11" x14ac:dyDescent="0.25">
      <c r="A94" s="191" t="s">
        <v>86</v>
      </c>
      <c r="B94" s="191" t="s">
        <v>371</v>
      </c>
      <c r="C94" s="192" t="s">
        <v>383</v>
      </c>
      <c r="D94" s="191"/>
      <c r="E94" s="49"/>
      <c r="F94" s="49"/>
      <c r="G94" s="49"/>
      <c r="H94" s="49"/>
      <c r="I94" s="49"/>
      <c r="J94" s="49"/>
      <c r="K94" s="49"/>
    </row>
    <row r="95" spans="1:11" x14ac:dyDescent="0.25">
      <c r="A95" s="191" t="s">
        <v>86</v>
      </c>
      <c r="B95" s="191" t="s">
        <v>373</v>
      </c>
      <c r="C95" s="192" t="s">
        <v>384</v>
      </c>
      <c r="D95" s="191"/>
      <c r="E95" s="49"/>
      <c r="F95" s="49"/>
      <c r="G95" s="49"/>
      <c r="H95" s="49"/>
      <c r="I95" s="49"/>
      <c r="J95" s="49"/>
      <c r="K95" s="49"/>
    </row>
    <row r="96" spans="1:11" x14ac:dyDescent="0.25">
      <c r="A96" s="191" t="s">
        <v>86</v>
      </c>
      <c r="B96" s="191" t="s">
        <v>375</v>
      </c>
      <c r="C96" s="192" t="s">
        <v>385</v>
      </c>
      <c r="D96" s="191"/>
      <c r="E96" s="49"/>
      <c r="F96" s="49"/>
      <c r="G96" s="49"/>
      <c r="H96" s="49"/>
      <c r="I96" s="49"/>
      <c r="J96" s="49"/>
      <c r="K96" s="49"/>
    </row>
    <row r="97" spans="1:11" x14ac:dyDescent="0.25">
      <c r="A97" s="191" t="s">
        <v>86</v>
      </c>
      <c r="B97" s="191" t="s">
        <v>377</v>
      </c>
      <c r="C97" s="192" t="s">
        <v>386</v>
      </c>
      <c r="D97" s="191"/>
      <c r="E97" s="49"/>
      <c r="F97" s="49"/>
      <c r="G97" s="49"/>
      <c r="H97" s="49"/>
      <c r="I97" s="49"/>
      <c r="J97" s="49"/>
      <c r="K97" s="49"/>
    </row>
    <row r="98" spans="1:11" x14ac:dyDescent="0.25">
      <c r="A98" s="191" t="s">
        <v>86</v>
      </c>
      <c r="B98" s="191" t="s">
        <v>379</v>
      </c>
      <c r="C98" s="192" t="s">
        <v>387</v>
      </c>
      <c r="D98" s="191"/>
      <c r="E98" s="49"/>
      <c r="F98" s="49"/>
      <c r="G98" s="49"/>
      <c r="H98" s="49"/>
      <c r="I98" s="49"/>
      <c r="J98" s="49"/>
      <c r="K98" s="49"/>
    </row>
    <row r="99" spans="1:11" x14ac:dyDescent="0.25">
      <c r="A99" s="191" t="s">
        <v>86</v>
      </c>
      <c r="B99" s="191" t="s">
        <v>379</v>
      </c>
      <c r="C99" s="192" t="s">
        <v>388</v>
      </c>
      <c r="D99" s="191"/>
      <c r="E99" s="49"/>
      <c r="F99" s="49"/>
      <c r="G99" s="49"/>
      <c r="H99" s="49"/>
      <c r="I99" s="49"/>
      <c r="J99" s="49"/>
      <c r="K99" s="49"/>
    </row>
    <row r="100" spans="1:11" x14ac:dyDescent="0.25">
      <c r="A100" s="191" t="s">
        <v>86</v>
      </c>
      <c r="B100" s="191" t="s">
        <v>381</v>
      </c>
      <c r="C100" s="192" t="s">
        <v>389</v>
      </c>
      <c r="D100" s="191"/>
      <c r="E100" s="49"/>
      <c r="F100" s="49"/>
      <c r="G100" s="49"/>
      <c r="H100" s="49"/>
      <c r="I100" s="49"/>
      <c r="J100" s="49"/>
      <c r="K100" s="49"/>
    </row>
    <row r="101" spans="1:11" x14ac:dyDescent="0.25">
      <c r="A101" s="191" t="s">
        <v>86</v>
      </c>
      <c r="B101" s="191" t="s">
        <v>381</v>
      </c>
      <c r="C101" s="192" t="s">
        <v>390</v>
      </c>
      <c r="D101" s="191"/>
      <c r="E101" s="49"/>
      <c r="F101" s="49"/>
      <c r="G101" s="49"/>
      <c r="H101" s="49"/>
      <c r="I101" s="49"/>
      <c r="J101" s="49"/>
      <c r="K101" s="49"/>
    </row>
    <row r="102" spans="1:11" x14ac:dyDescent="0.25">
      <c r="A102" s="191" t="s">
        <v>133</v>
      </c>
      <c r="B102" s="191"/>
      <c r="C102" s="191" t="s">
        <v>391</v>
      </c>
      <c r="D102" s="191"/>
      <c r="E102" s="49"/>
      <c r="F102" s="49"/>
      <c r="G102" s="49"/>
      <c r="H102" s="49"/>
      <c r="I102" s="49"/>
      <c r="J102" s="49"/>
      <c r="K102" s="49"/>
    </row>
    <row r="103" spans="1:11" x14ac:dyDescent="0.25">
      <c r="A103" s="49"/>
      <c r="B103" s="49"/>
      <c r="C103" s="49"/>
      <c r="D103" s="49"/>
      <c r="E103" s="49"/>
      <c r="F103" s="49"/>
      <c r="G103" s="49"/>
      <c r="H103" s="49"/>
      <c r="I103" s="49"/>
      <c r="J103" s="49"/>
      <c r="K103" s="49"/>
    </row>
    <row r="104" spans="1:11" x14ac:dyDescent="0.25">
      <c r="A104" s="49"/>
      <c r="B104" s="49"/>
      <c r="C104" s="49"/>
      <c r="D104" s="49"/>
      <c r="E104" s="49"/>
      <c r="F104" s="49"/>
      <c r="G104" s="49"/>
      <c r="H104" s="49"/>
      <c r="I104" s="49"/>
      <c r="J104" s="49"/>
      <c r="K104" s="49"/>
    </row>
    <row r="105" spans="1:11" x14ac:dyDescent="0.25">
      <c r="A105" s="49"/>
      <c r="B105" s="49"/>
      <c r="C105" s="49"/>
      <c r="D105" s="49"/>
      <c r="E105" s="49"/>
      <c r="F105" s="49"/>
      <c r="G105" s="49"/>
      <c r="H105" s="49"/>
      <c r="I105" s="49"/>
      <c r="J105" s="49"/>
      <c r="K105" s="49"/>
    </row>
    <row r="106" spans="1:11" x14ac:dyDescent="0.25">
      <c r="A106" s="49" t="s">
        <v>392</v>
      </c>
      <c r="B106" s="49"/>
      <c r="C106" s="49"/>
      <c r="D106" s="49"/>
      <c r="E106" s="49"/>
      <c r="F106" s="49"/>
      <c r="G106" s="49"/>
      <c r="H106" s="49"/>
      <c r="I106" s="49"/>
      <c r="J106" s="49"/>
      <c r="K106" s="49"/>
    </row>
    <row r="107" spans="1:11" x14ac:dyDescent="0.25">
      <c r="A107" s="49" t="s">
        <v>393</v>
      </c>
      <c r="B107" s="49"/>
      <c r="C107" s="49"/>
      <c r="D107" s="49"/>
      <c r="E107" s="49"/>
      <c r="F107" s="49"/>
      <c r="G107" s="49"/>
      <c r="H107" s="49"/>
      <c r="I107" s="49"/>
      <c r="J107" s="49"/>
      <c r="K107" s="49"/>
    </row>
    <row r="108" spans="1:11" x14ac:dyDescent="0.25">
      <c r="A108" s="49" t="s">
        <v>394</v>
      </c>
      <c r="B108" s="49"/>
      <c r="C108" s="49"/>
      <c r="D108" s="49"/>
      <c r="E108" s="49"/>
      <c r="F108" s="49"/>
      <c r="G108" s="49"/>
      <c r="H108" s="49"/>
      <c r="I108" s="49"/>
      <c r="J108" s="49"/>
      <c r="K108" s="49"/>
    </row>
    <row r="109" spans="1:11" x14ac:dyDescent="0.25">
      <c r="A109" s="49" t="s">
        <v>395</v>
      </c>
      <c r="B109" s="49"/>
      <c r="C109" s="49"/>
      <c r="D109" s="49"/>
      <c r="E109" s="49"/>
      <c r="F109" s="49"/>
      <c r="G109" s="49"/>
      <c r="H109" s="49"/>
      <c r="I109" s="49"/>
      <c r="J109" s="49"/>
      <c r="K109" s="49"/>
    </row>
    <row r="110" spans="1:11" x14ac:dyDescent="0.25">
      <c r="A110" s="49"/>
      <c r="B110" s="49"/>
      <c r="C110" s="49"/>
      <c r="D110" s="49"/>
      <c r="E110" s="49"/>
      <c r="F110" s="49"/>
      <c r="G110" s="49"/>
      <c r="H110" s="49"/>
      <c r="I110" s="49"/>
      <c r="J110" s="49"/>
      <c r="K110" s="49"/>
    </row>
    <row r="111" spans="1:11" x14ac:dyDescent="0.25">
      <c r="A111" s="49"/>
      <c r="B111" s="49"/>
      <c r="C111" s="49"/>
      <c r="D111" s="49"/>
      <c r="E111" s="49"/>
      <c r="F111" s="49"/>
      <c r="G111" s="49"/>
      <c r="H111" s="49"/>
      <c r="I111" s="49"/>
      <c r="J111" s="49"/>
      <c r="K111" s="49"/>
    </row>
    <row r="112" spans="1:11" x14ac:dyDescent="0.25">
      <c r="A112" s="49"/>
      <c r="B112" s="49"/>
      <c r="C112" s="49"/>
      <c r="D112" s="49"/>
      <c r="E112" s="49"/>
      <c r="F112" s="49"/>
      <c r="G112" s="49"/>
      <c r="H112" s="49"/>
      <c r="I112" s="49"/>
      <c r="J112" s="49"/>
      <c r="K112" s="49"/>
    </row>
  </sheetData>
  <pageMargins left="0.70833333333333304" right="0.70833333333333304" top="0.74791666666666701" bottom="0.74791666666666701" header="0.51180555555555496" footer="0.51180555555555496"/>
  <pageSetup paperSize="9" scale="44"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0"/>
  <sheetViews>
    <sheetView view="pageBreakPreview" zoomScale="80" zoomScaleNormal="73" zoomScaleSheetLayoutView="80" zoomScalePageLayoutView="65" workbookViewId="0">
      <selection activeCell="L16" sqref="L16"/>
    </sheetView>
  </sheetViews>
  <sheetFormatPr baseColWidth="10" defaultColWidth="10.7109375" defaultRowHeight="15" x14ac:dyDescent="0.25"/>
  <cols>
    <col min="1" max="1" width="6.42578125" customWidth="1"/>
    <col min="2" max="2" width="27" customWidth="1"/>
    <col min="3" max="3" width="30.7109375" customWidth="1"/>
    <col min="4" max="4" width="19.28515625" customWidth="1"/>
    <col min="5" max="5" width="19.42578125" customWidth="1"/>
    <col min="6" max="6" width="17.5703125" customWidth="1"/>
    <col min="7" max="7" width="14.28515625" customWidth="1"/>
    <col min="8" max="8" width="16.5703125" customWidth="1"/>
    <col min="9" max="9" width="39.28515625" customWidth="1"/>
    <col min="10" max="10" width="18.28515625" customWidth="1"/>
    <col min="11" max="11" width="18" customWidth="1"/>
    <col min="12" max="12" width="22.28515625" customWidth="1"/>
    <col min="13" max="13" width="18" customWidth="1"/>
    <col min="14" max="14" width="12.28515625" customWidth="1"/>
    <col min="15" max="15" width="18.5703125" customWidth="1"/>
  </cols>
  <sheetData>
    <row r="1" spans="1:15" ht="15" customHeight="1" x14ac:dyDescent="0.25">
      <c r="A1" s="355"/>
      <c r="B1" s="355"/>
      <c r="C1" s="485" t="s">
        <v>32</v>
      </c>
      <c r="D1" s="485"/>
      <c r="E1" s="485"/>
      <c r="F1" s="485"/>
      <c r="G1" s="485"/>
      <c r="H1" s="485"/>
      <c r="I1" s="485"/>
      <c r="J1" s="485"/>
      <c r="K1" s="485"/>
      <c r="L1" s="485"/>
      <c r="M1" s="485"/>
      <c r="N1" s="486" t="s">
        <v>396</v>
      </c>
      <c r="O1" s="486"/>
    </row>
    <row r="2" spans="1:15" ht="15" customHeight="1" x14ac:dyDescent="0.25">
      <c r="A2" s="355"/>
      <c r="B2" s="355"/>
      <c r="C2" s="485"/>
      <c r="D2" s="485"/>
      <c r="E2" s="485"/>
      <c r="F2" s="485"/>
      <c r="G2" s="485"/>
      <c r="H2" s="485"/>
      <c r="I2" s="485"/>
      <c r="J2" s="485"/>
      <c r="K2" s="485"/>
      <c r="L2" s="485"/>
      <c r="M2" s="485"/>
      <c r="N2" s="486"/>
      <c r="O2" s="486"/>
    </row>
    <row r="3" spans="1:15" ht="15" customHeight="1" x14ac:dyDescent="0.25">
      <c r="A3" s="355"/>
      <c r="B3" s="355"/>
      <c r="C3" s="485"/>
      <c r="D3" s="485"/>
      <c r="E3" s="485"/>
      <c r="F3" s="485"/>
      <c r="G3" s="485"/>
      <c r="H3" s="485"/>
      <c r="I3" s="485"/>
      <c r="J3" s="485"/>
      <c r="K3" s="485"/>
      <c r="L3" s="485"/>
      <c r="M3" s="485"/>
      <c r="N3" s="486"/>
      <c r="O3" s="486"/>
    </row>
    <row r="4" spans="1:15" ht="15" customHeight="1" x14ac:dyDescent="0.25">
      <c r="A4" s="355"/>
      <c r="B4" s="355"/>
      <c r="C4" s="485"/>
      <c r="D4" s="485"/>
      <c r="E4" s="485"/>
      <c r="F4" s="485"/>
      <c r="G4" s="485"/>
      <c r="H4" s="485"/>
      <c r="I4" s="485"/>
      <c r="J4" s="485"/>
      <c r="K4" s="485"/>
      <c r="L4" s="485"/>
      <c r="M4" s="485"/>
      <c r="N4" s="486"/>
      <c r="O4" s="486"/>
    </row>
    <row r="5" spans="1:15" ht="15" customHeight="1" x14ac:dyDescent="0.25">
      <c r="A5" s="355"/>
      <c r="B5" s="355"/>
      <c r="C5" s="485"/>
      <c r="D5" s="485"/>
      <c r="E5" s="485"/>
      <c r="F5" s="485"/>
      <c r="G5" s="485"/>
      <c r="H5" s="485"/>
      <c r="I5" s="485"/>
      <c r="J5" s="485"/>
      <c r="K5" s="485"/>
      <c r="L5" s="485"/>
      <c r="M5" s="485"/>
      <c r="N5" s="52" t="s">
        <v>2</v>
      </c>
      <c r="O5" s="52" t="s">
        <v>3</v>
      </c>
    </row>
    <row r="6" spans="1:15" ht="15" customHeight="1" x14ac:dyDescent="0.25">
      <c r="A6" s="355"/>
      <c r="B6" s="355"/>
      <c r="C6" s="485"/>
      <c r="D6" s="485"/>
      <c r="E6" s="485"/>
      <c r="F6" s="485"/>
      <c r="G6" s="485"/>
      <c r="H6" s="485"/>
      <c r="I6" s="485"/>
      <c r="J6" s="485"/>
      <c r="K6" s="485"/>
      <c r="L6" s="485"/>
      <c r="M6" s="485"/>
      <c r="N6" s="52" t="s">
        <v>4</v>
      </c>
      <c r="O6" s="1">
        <v>2</v>
      </c>
    </row>
    <row r="7" spans="1:15" ht="15.75" customHeight="1" x14ac:dyDescent="0.25">
      <c r="A7" s="355"/>
      <c r="B7" s="355"/>
      <c r="C7" s="485"/>
      <c r="D7" s="485"/>
      <c r="E7" s="485"/>
      <c r="F7" s="485"/>
      <c r="G7" s="485"/>
      <c r="H7" s="485"/>
      <c r="I7" s="485"/>
      <c r="J7" s="485"/>
      <c r="K7" s="485"/>
      <c r="L7" s="485"/>
      <c r="M7" s="485"/>
      <c r="N7" s="52" t="s">
        <v>5</v>
      </c>
      <c r="O7" s="23">
        <v>43783</v>
      </c>
    </row>
    <row r="8" spans="1:15" ht="15.75" customHeight="1" x14ac:dyDescent="0.25">
      <c r="A8" s="489" t="s">
        <v>6</v>
      </c>
      <c r="B8" s="490"/>
      <c r="C8" s="493" t="s">
        <v>7</v>
      </c>
      <c r="D8" s="494"/>
      <c r="E8" s="299" t="s">
        <v>8</v>
      </c>
      <c r="F8" s="299"/>
      <c r="G8" s="488" t="s">
        <v>9</v>
      </c>
      <c r="H8" s="488"/>
      <c r="I8" s="488"/>
      <c r="J8" s="299" t="s">
        <v>10</v>
      </c>
      <c r="K8" s="299"/>
      <c r="L8" s="497" t="s">
        <v>11</v>
      </c>
      <c r="M8" s="498"/>
      <c r="N8" s="498"/>
      <c r="O8" s="498"/>
    </row>
    <row r="9" spans="1:15" ht="15" customHeight="1" x14ac:dyDescent="0.25">
      <c r="A9" s="491"/>
      <c r="B9" s="492"/>
      <c r="C9" s="495"/>
      <c r="D9" s="496"/>
      <c r="E9" s="299"/>
      <c r="F9" s="299"/>
      <c r="G9" s="488"/>
      <c r="H9" s="488"/>
      <c r="I9" s="488"/>
      <c r="J9" s="299"/>
      <c r="K9" s="299"/>
      <c r="L9" s="499"/>
      <c r="M9" s="500"/>
      <c r="N9" s="500"/>
      <c r="O9" s="500"/>
    </row>
    <row r="10" spans="1:15" ht="36.75" customHeight="1" x14ac:dyDescent="0.25">
      <c r="A10" s="193" t="s">
        <v>69</v>
      </c>
      <c r="B10" s="193" t="s">
        <v>72</v>
      </c>
      <c r="C10" s="193" t="s">
        <v>397</v>
      </c>
      <c r="D10" s="193" t="s">
        <v>74</v>
      </c>
      <c r="E10" s="193" t="s">
        <v>75</v>
      </c>
      <c r="F10" s="193" t="s">
        <v>76</v>
      </c>
      <c r="G10" s="193" t="s">
        <v>77</v>
      </c>
      <c r="H10" s="193" t="s">
        <v>78</v>
      </c>
      <c r="I10" s="193" t="s">
        <v>398</v>
      </c>
      <c r="J10" s="193" t="s">
        <v>83</v>
      </c>
      <c r="K10" s="193" t="s">
        <v>399</v>
      </c>
      <c r="L10" s="193" t="s">
        <v>400</v>
      </c>
      <c r="M10" s="193" t="s">
        <v>401</v>
      </c>
      <c r="N10" s="193" t="s">
        <v>402</v>
      </c>
      <c r="O10" s="193" t="s">
        <v>71</v>
      </c>
    </row>
    <row r="11" spans="1:15" ht="95.25" customHeight="1" thickBot="1" x14ac:dyDescent="0.3">
      <c r="A11" s="479" t="str">
        <f>'2.Identificacion_Riesgos'!A10</f>
        <v>R1</v>
      </c>
      <c r="B11" s="422" t="str">
        <f>'2.Identificacion_Riesgos'!E10</f>
        <v xml:space="preserve"> Incumplimiento de las directrices dadas por la Secretaría Jurídica para la implementación de la política de mejora normativa</v>
      </c>
      <c r="C11" s="158" t="str">
        <f>'2.Identificacion_Riesgos'!F10</f>
        <v>Falta de oportunidad en adopción de los requerimientos efectuados por la SJD</v>
      </c>
      <c r="D11" s="422" t="str">
        <f>'2.Identificacion_Riesgos'!G10</f>
        <v xml:space="preserve">1.  Posibles sanciones 
2. Perdida de imagen </v>
      </c>
      <c r="E11" s="422" t="str">
        <f>'2.Identificacion_Riesgos'!H10</f>
        <v>Cumplimiento</v>
      </c>
      <c r="F11" s="422" t="str">
        <f>'2.Identificacion_Riesgos'!I10</f>
        <v>Posible</v>
      </c>
      <c r="G11" s="422" t="str">
        <f>'2.Identificacion_Riesgos'!K10</f>
        <v xml:space="preserve">Mayor </v>
      </c>
      <c r="H11" s="482" t="str">
        <f>'2.Identificacion_Riesgos'!M10</f>
        <v>EXTREMA 76%</v>
      </c>
      <c r="I11" s="225" t="str">
        <f>'3.Controles'!E9</f>
        <v>Designar el abogado de enlace para la implementación del modelo propuesto</v>
      </c>
      <c r="J11" s="487" t="str">
        <f>'2.Identificacion_Riesgos'!U10</f>
        <v>BAJO 16%</v>
      </c>
      <c r="K11" s="422" t="str">
        <f>'2.Identificacion_Riesgos'!V10</f>
        <v>EVITAR</v>
      </c>
      <c r="L11" s="158" t="str">
        <f>'5.Plan Manejo'!F13</f>
        <v>El abogado designado concertará con la profesional designada por la Secretaría Jurídica las mesas de trabajo</v>
      </c>
      <c r="M11" s="422" t="str">
        <f>'5.Plan Manejo'!L13</f>
        <v>Jefe Oficina Asesora de Jurídica</v>
      </c>
      <c r="N11" s="194">
        <f>'5.Plan Manejo'!J15</f>
        <v>44530</v>
      </c>
      <c r="O11" s="478" t="str">
        <f>'2.Identificacion_Riesgos'!D10</f>
        <v>Oficina Asesora Jurídica</v>
      </c>
    </row>
    <row r="12" spans="1:15" ht="90" hidden="1" x14ac:dyDescent="0.25">
      <c r="A12" s="479"/>
      <c r="B12" s="422"/>
      <c r="C12" s="167" t="str">
        <f>'2.Identificacion_Riesgos'!F11</f>
        <v>Desconocimiento de los lineamientos emitidos por la Secretaría Jurídica</v>
      </c>
      <c r="D12" s="422"/>
      <c r="E12" s="422"/>
      <c r="F12" s="422"/>
      <c r="G12" s="422"/>
      <c r="H12" s="482"/>
      <c r="I12" s="219" t="str">
        <f>'3.Controles'!E10</f>
        <v>Revisión mensual de los lineamientos emitidos</v>
      </c>
      <c r="J12" s="487"/>
      <c r="K12" s="422"/>
      <c r="L12" s="167" t="str">
        <f>'5.Plan Manejo'!F16</f>
        <v>Verificación de contenido implementación modelos de gestión jurídica de la Secretaría Jurídica</v>
      </c>
      <c r="M12" s="422"/>
      <c r="N12" s="196">
        <f>'5.Plan Manejo'!J19</f>
        <v>0</v>
      </c>
      <c r="O12" s="478"/>
    </row>
    <row r="13" spans="1:15" ht="15.75" hidden="1" thickBot="1" x14ac:dyDescent="0.3">
      <c r="A13" s="479"/>
      <c r="B13" s="422"/>
      <c r="C13" s="167">
        <f>'2.Identificacion_Riesgos'!F12</f>
        <v>0</v>
      </c>
      <c r="D13" s="422"/>
      <c r="E13" s="422"/>
      <c r="F13" s="422"/>
      <c r="G13" s="422"/>
      <c r="H13" s="482"/>
      <c r="I13" s="219">
        <f>'3.Controles'!E11</f>
        <v>0</v>
      </c>
      <c r="J13" s="487"/>
      <c r="K13" s="422"/>
      <c r="L13" s="167" t="e">
        <f>#REF!</f>
        <v>#REF!</v>
      </c>
      <c r="M13" s="422"/>
      <c r="N13" s="196" t="e">
        <f>#REF!</f>
        <v>#REF!</v>
      </c>
      <c r="O13" s="478"/>
    </row>
    <row r="14" spans="1:15" ht="15.75" hidden="1" thickBot="1" x14ac:dyDescent="0.3">
      <c r="A14" s="479"/>
      <c r="B14" s="422"/>
      <c r="C14" s="167">
        <f>'2.Identificacion_Riesgos'!F13</f>
        <v>0</v>
      </c>
      <c r="D14" s="422"/>
      <c r="E14" s="422"/>
      <c r="F14" s="422"/>
      <c r="G14" s="422"/>
      <c r="H14" s="482"/>
      <c r="I14" s="219">
        <f>'3.Controles'!E12</f>
        <v>0</v>
      </c>
      <c r="J14" s="487"/>
      <c r="K14" s="422"/>
      <c r="L14" s="167" t="e">
        <f>#REF!</f>
        <v>#REF!</v>
      </c>
      <c r="M14" s="422"/>
      <c r="N14" s="196" t="e">
        <f>#REF!</f>
        <v>#REF!</v>
      </c>
      <c r="O14" s="478"/>
    </row>
    <row r="15" spans="1:15" ht="15.75" hidden="1" thickBot="1" x14ac:dyDescent="0.3">
      <c r="A15" s="479"/>
      <c r="B15" s="422"/>
      <c r="C15" s="175">
        <f>'2.Identificacion_Riesgos'!F14</f>
        <v>0</v>
      </c>
      <c r="D15" s="422"/>
      <c r="E15" s="422"/>
      <c r="F15" s="422"/>
      <c r="G15" s="422"/>
      <c r="H15" s="482"/>
      <c r="I15" s="222">
        <f>'3.Controles'!E13</f>
        <v>0</v>
      </c>
      <c r="J15" s="487"/>
      <c r="K15" s="422"/>
      <c r="L15" s="175" t="e">
        <f>#REF!</f>
        <v>#REF!</v>
      </c>
      <c r="M15" s="422"/>
      <c r="N15" s="198" t="e">
        <f>#REF!</f>
        <v>#REF!</v>
      </c>
      <c r="O15" s="478"/>
    </row>
    <row r="16" spans="1:15" ht="75.75" thickBot="1" x14ac:dyDescent="0.3">
      <c r="A16" s="479" t="str">
        <f>'2.Identificacion_Riesgos'!A15</f>
        <v>R2</v>
      </c>
      <c r="B16" s="422" t="str">
        <f>'2.Identificacion_Riesgos'!E15</f>
        <v>Debilidades en la supervisión e interventoría de contratos o convenios</v>
      </c>
      <c r="C16" s="158" t="str">
        <f>'2.Identificacion_Riesgos'!F15</f>
        <v>Falta de conocimiento de controles existentes en la ejecución del contrato o convenio por parte del supervisor o interventor</v>
      </c>
      <c r="D16" s="422" t="str">
        <f>'2.Identificacion_Riesgos'!G15</f>
        <v>Posibles sanciones</v>
      </c>
      <c r="E16" s="422" t="str">
        <f>'2.Identificacion_Riesgos'!H15</f>
        <v>Cumplimiento</v>
      </c>
      <c r="F16" s="422" t="str">
        <f>'2.Identificacion_Riesgos'!I15</f>
        <v>Posible</v>
      </c>
      <c r="G16" s="422" t="str">
        <f>'2.Identificacion_Riesgos'!K15</f>
        <v xml:space="preserve">Mayor </v>
      </c>
      <c r="H16" s="482" t="str">
        <f>'2.Identificacion_Riesgos'!M15</f>
        <v>EXTREMA 76%</v>
      </c>
      <c r="I16" s="225" t="str">
        <f>'3.Controles'!E17</f>
        <v xml:space="preserve">Capacitación a los supervisores  sobre las labores para que se verifique el cumplimiento de la ejecución de un contrato o convenio  </v>
      </c>
      <c r="J16" s="483" t="str">
        <f>'2.Identificacion_Riesgos'!U15</f>
        <v>MODERADO 28%</v>
      </c>
      <c r="K16" s="481" t="str">
        <f>'2.Identificacion_Riesgos'!V15</f>
        <v>REDUCIRLO O MITIGARLO</v>
      </c>
      <c r="L16" s="158" t="str">
        <f>'5.Plan Manejo'!F20</f>
        <v xml:space="preserve">Formulación de la capacitación </v>
      </c>
      <c r="M16" s="422" t="str">
        <f>'5.Plan Manejo'!L20</f>
        <v>Jefe Oficina Asesora de Jurídica</v>
      </c>
      <c r="N16" s="194">
        <f>'5.Plan Manejo'!J17</f>
        <v>44530</v>
      </c>
      <c r="O16" s="478" t="str">
        <f>'2.Identificacion_Riesgos'!D15</f>
        <v>Oficina Asesora Jurídica</v>
      </c>
    </row>
    <row r="17" spans="1:15" hidden="1" x14ac:dyDescent="0.25">
      <c r="A17" s="479"/>
      <c r="B17" s="422"/>
      <c r="C17" s="167">
        <f>'2.Identificacion_Riesgos'!F16</f>
        <v>0</v>
      </c>
      <c r="D17" s="422"/>
      <c r="E17" s="422"/>
      <c r="F17" s="422"/>
      <c r="G17" s="422"/>
      <c r="H17" s="482"/>
      <c r="I17" s="195" t="e">
        <f>'3.Controles'!#REF!</f>
        <v>#REF!</v>
      </c>
      <c r="J17" s="483"/>
      <c r="K17" s="481"/>
      <c r="L17" s="167">
        <f>'5.Plan Manejo'!F24</f>
        <v>0</v>
      </c>
      <c r="M17" s="422"/>
      <c r="N17" s="196">
        <f>'5.Plan Manejo'!J27</f>
        <v>0</v>
      </c>
      <c r="O17" s="478"/>
    </row>
    <row r="18" spans="1:15" hidden="1" x14ac:dyDescent="0.25">
      <c r="A18" s="479"/>
      <c r="B18" s="422"/>
      <c r="C18" s="167">
        <f>'2.Identificacion_Riesgos'!F17</f>
        <v>0</v>
      </c>
      <c r="D18" s="422"/>
      <c r="E18" s="422"/>
      <c r="F18" s="422"/>
      <c r="G18" s="422"/>
      <c r="H18" s="482"/>
      <c r="I18" s="195" t="e">
        <f>'3.Controles'!#REF!</f>
        <v>#REF!</v>
      </c>
      <c r="J18" s="483"/>
      <c r="K18" s="481"/>
      <c r="L18" s="167">
        <f>'5.Plan Manejo'!F28</f>
        <v>0</v>
      </c>
      <c r="M18" s="422"/>
      <c r="N18" s="196">
        <f>'5.Plan Manejo'!J27</f>
        <v>0</v>
      </c>
      <c r="O18" s="478"/>
    </row>
    <row r="19" spans="1:15" hidden="1" x14ac:dyDescent="0.25">
      <c r="A19" s="479"/>
      <c r="B19" s="422"/>
      <c r="C19" s="167">
        <f>'2.Identificacion_Riesgos'!F18</f>
        <v>0</v>
      </c>
      <c r="D19" s="422"/>
      <c r="E19" s="422"/>
      <c r="F19" s="422"/>
      <c r="G19" s="422"/>
      <c r="H19" s="482"/>
      <c r="I19" s="195" t="e">
        <f>'3.Controles'!#REF!</f>
        <v>#REF!</v>
      </c>
      <c r="J19" s="483"/>
      <c r="K19" s="481"/>
      <c r="L19" s="167">
        <f>'5.Plan Manejo'!F32</f>
        <v>0</v>
      </c>
      <c r="M19" s="422"/>
      <c r="N19" s="196">
        <f>'5.Plan Manejo'!J35</f>
        <v>0</v>
      </c>
      <c r="O19" s="478"/>
    </row>
    <row r="20" spans="1:15" hidden="1" x14ac:dyDescent="0.25">
      <c r="A20" s="479"/>
      <c r="B20" s="422"/>
      <c r="C20" s="175">
        <f>'2.Identificacion_Riesgos'!F19</f>
        <v>0</v>
      </c>
      <c r="D20" s="422"/>
      <c r="E20" s="422"/>
      <c r="F20" s="422"/>
      <c r="G20" s="422"/>
      <c r="H20" s="482"/>
      <c r="I20" s="197" t="e">
        <f>'3.Controles'!#REF!</f>
        <v>#REF!</v>
      </c>
      <c r="J20" s="483"/>
      <c r="K20" s="481"/>
      <c r="L20" s="175">
        <f>'5.Plan Manejo'!F36</f>
        <v>0</v>
      </c>
      <c r="M20" s="422"/>
      <c r="N20" s="198">
        <f>'5.Plan Manejo'!J39</f>
        <v>0</v>
      </c>
      <c r="O20" s="478"/>
    </row>
    <row r="21" spans="1:15" ht="128.25" customHeight="1" thickBot="1" x14ac:dyDescent="0.3">
      <c r="A21" s="479" t="str">
        <f>'2.Identificacion_Riesgos'!A20</f>
        <v>R3</v>
      </c>
      <c r="B21" s="422" t="str">
        <f>'2.Identificacion_Riesgos'!E20</f>
        <v>Contestación de demandas o tutelas con ausencia de sustento probatorio</v>
      </c>
      <c r="C21" s="158" t="str">
        <f>'2.Identificacion_Riesgos'!F20</f>
        <v>La dependencia responsable de emitir conceptos técnicos para la contestación de la demanda o la tutela no lo emite o la emite sin soportar las pruebas.</v>
      </c>
      <c r="D21" s="422" t="str">
        <f>'2.Identificacion_Riesgos'!G20</f>
        <v>Fallos en contra de la entidad</v>
      </c>
      <c r="E21" s="422" t="str">
        <f>'2.Identificacion_Riesgos'!H20</f>
        <v>Operativos</v>
      </c>
      <c r="F21" s="422" t="str">
        <f>'2.Identificacion_Riesgos'!I20</f>
        <v>Posible</v>
      </c>
      <c r="G21" s="422" t="str">
        <f>'2.Identificacion_Riesgos'!K20</f>
        <v>Moderado</v>
      </c>
      <c r="H21" s="484" t="str">
        <f>'2.Identificacion_Riesgos'!M20</f>
        <v>ALTO 52%</v>
      </c>
      <c r="I21" s="225" t="str">
        <f>'3.Controles'!E20</f>
        <v>El abogado designado para la representación Judicial, establece los criterios mínimos que debe contener el informe técnico que sustenta la respuesta a la demanda.</v>
      </c>
      <c r="J21" s="483" t="str">
        <f>'2.Identificacion_Riesgos'!U20</f>
        <v>MODERADO 32%</v>
      </c>
      <c r="K21" s="481" t="str">
        <f>'2.Identificacion_Riesgos'!V20</f>
        <v>REDUCIRLO O MITIGARLO</v>
      </c>
      <c r="L21" s="158" t="str">
        <f>'5.Plan Manejo'!F40</f>
        <v>Verificación del recibido de la respuesta</v>
      </c>
      <c r="M21" s="422" t="str">
        <f>'5.Plan Manejo'!L40</f>
        <v>Jefe Oficina Asesora de Jurídica</v>
      </c>
      <c r="N21" s="194">
        <f>'5.Plan Manejo'!J22</f>
        <v>44530</v>
      </c>
      <c r="O21" s="478" t="str">
        <f>'2.Identificacion_Riesgos'!D20</f>
        <v>Oficina Asesora Jurídica</v>
      </c>
    </row>
    <row r="22" spans="1:15" hidden="1" x14ac:dyDescent="0.25">
      <c r="A22" s="479"/>
      <c r="B22" s="422"/>
      <c r="C22" s="167">
        <f>'2.Identificacion_Riesgos'!F21</f>
        <v>0</v>
      </c>
      <c r="D22" s="422"/>
      <c r="E22" s="422"/>
      <c r="F22" s="422"/>
      <c r="G22" s="422"/>
      <c r="H22" s="484"/>
      <c r="I22" s="195">
        <f>'3.Controles'!E21</f>
        <v>0</v>
      </c>
      <c r="J22" s="483"/>
      <c r="K22" s="481"/>
      <c r="L22" s="167">
        <f>'5.Plan Manejo'!F44</f>
        <v>0</v>
      </c>
      <c r="M22" s="422"/>
      <c r="N22" s="196">
        <f>'5.Plan Manejo'!J47</f>
        <v>0</v>
      </c>
      <c r="O22" s="478"/>
    </row>
    <row r="23" spans="1:15" hidden="1" x14ac:dyDescent="0.25">
      <c r="A23" s="479"/>
      <c r="B23" s="422"/>
      <c r="C23" s="167">
        <f>'2.Identificacion_Riesgos'!F22</f>
        <v>0</v>
      </c>
      <c r="D23" s="422"/>
      <c r="E23" s="422"/>
      <c r="F23" s="422"/>
      <c r="G23" s="422"/>
      <c r="H23" s="484"/>
      <c r="I23" s="195">
        <f>'3.Controles'!E22</f>
        <v>0</v>
      </c>
      <c r="J23" s="483"/>
      <c r="K23" s="481"/>
      <c r="L23" s="167">
        <f>'5.Plan Manejo'!F48</f>
        <v>0</v>
      </c>
      <c r="M23" s="422"/>
      <c r="N23" s="196">
        <f>'5.Plan Manejo'!J51</f>
        <v>0</v>
      </c>
      <c r="O23" s="478"/>
    </row>
    <row r="24" spans="1:15" hidden="1" x14ac:dyDescent="0.25">
      <c r="A24" s="479"/>
      <c r="B24" s="422"/>
      <c r="C24" s="167">
        <f>'2.Identificacion_Riesgos'!F23</f>
        <v>0</v>
      </c>
      <c r="D24" s="422"/>
      <c r="E24" s="422"/>
      <c r="F24" s="422"/>
      <c r="G24" s="422"/>
      <c r="H24" s="484"/>
      <c r="I24" s="195">
        <f>'3.Controles'!E23</f>
        <v>0</v>
      </c>
      <c r="J24" s="483"/>
      <c r="K24" s="481"/>
      <c r="L24" s="167">
        <f>'5.Plan Manejo'!F52</f>
        <v>0</v>
      </c>
      <c r="M24" s="422"/>
      <c r="N24" s="196">
        <f>'5.Plan Manejo'!J55</f>
        <v>0</v>
      </c>
      <c r="O24" s="478"/>
    </row>
    <row r="25" spans="1:15" hidden="1" x14ac:dyDescent="0.25">
      <c r="A25" s="479"/>
      <c r="B25" s="422"/>
      <c r="C25" s="175">
        <f>'2.Identificacion_Riesgos'!F24</f>
        <v>0</v>
      </c>
      <c r="D25" s="422"/>
      <c r="E25" s="422"/>
      <c r="F25" s="422"/>
      <c r="G25" s="422"/>
      <c r="H25" s="484"/>
      <c r="I25" s="197">
        <f>'3.Controles'!E24</f>
        <v>0</v>
      </c>
      <c r="J25" s="483"/>
      <c r="K25" s="481"/>
      <c r="L25" s="175">
        <f>'5.Plan Manejo'!F56</f>
        <v>0</v>
      </c>
      <c r="M25" s="422"/>
      <c r="N25" s="198">
        <f>'5.Plan Manejo'!J59</f>
        <v>0</v>
      </c>
      <c r="O25" s="478"/>
    </row>
    <row r="26" spans="1:15" ht="357" customHeight="1" thickBot="1" x14ac:dyDescent="0.3">
      <c r="A26" s="479" t="str">
        <f>'2.Identificacion_Riesgos'!A25</f>
        <v>R4</v>
      </c>
      <c r="B26" s="422" t="str">
        <f>'2.Identificacion_Riesgos'!E25</f>
        <v>Adjudicación indebida de contratos o limitación de proponentes favoreciendo a un tercero.</v>
      </c>
      <c r="C26" s="158" t="str">
        <f>'2.Identificacion_Riesgos'!F25</f>
        <v>Inclusión de requisitos o elementos que direcciones el proceso de selección</v>
      </c>
      <c r="D26" s="422" t="str">
        <f>'2.Identificacion_Riesgos'!G25</f>
        <v>Posible incumplimiento de normas , demandas, quejas ante
los entes de control, demoras en el proceso de contratación, además de una mala imagen
Institucional</v>
      </c>
      <c r="E26" s="422" t="str">
        <f>'2.Identificacion_Riesgos'!H25</f>
        <v>Corrupcion</v>
      </c>
      <c r="F26" s="422" t="str">
        <f>'2.Identificacion_Riesgos'!I25</f>
        <v>Posible</v>
      </c>
      <c r="G26" s="422" t="str">
        <f>'2.Identificacion_Riesgos'!K25</f>
        <v xml:space="preserve">Mayor </v>
      </c>
      <c r="H26" s="482" t="str">
        <f>'2.Identificacion_Riesgos'!M25</f>
        <v>EXTREMA 76%</v>
      </c>
      <c r="I26" s="225" t="str">
        <f>'3.Controles'!E28</f>
        <v xml:space="preserve">Con base en el requerimiento del  area que pretende efectuar la  contratación, para lo cual realiza un sondeo de mercado o análisis de costo y el análisis del Sector conforme a las Guias emitidas por Colombia Compra efeciente, el cual será revisado y aprobado por el Jefe o Coordinador de la Dependencia que requiere la contratación.           
1. Se realiza la revisión de la viabilidad juridica sobre el tipo de la contratación que se pretenden adelantar definida en el ESDOP. Por su parte, el Comité de apoyo a la Actividad Contractual para cada proceso de selección debe contar con el acompañamiento del área técnica, jurídica y financiera de la entidad.  Evaluación de las propuesta por parte del Comité verificador y evaluador </v>
      </c>
      <c r="J26" s="483" t="str">
        <f>'2.Identificacion_Riesgos'!U25</f>
        <v>MODERADO 28%</v>
      </c>
      <c r="K26" s="481" t="str">
        <f>'2.Identificacion_Riesgos'!V25</f>
        <v>REDUCIRLO O MITIGARLO</v>
      </c>
      <c r="L26" s="228" t="str">
        <f>'5.Plan Manejo'!F60</f>
        <v>Establecer la viabilidad juridica de la contratación presentada en el ESDOP.</v>
      </c>
      <c r="M26" s="422" t="str">
        <f>'5.Plan Manejo'!L60</f>
        <v>Jefe Oficina Asesora de Jurídica</v>
      </c>
      <c r="N26" s="194">
        <f>'5.Plan Manejo'!J66</f>
        <v>44530</v>
      </c>
      <c r="O26" s="478" t="str">
        <f>'2.Identificacion_Riesgos'!D25</f>
        <v>Oficina Asesora Jurídica</v>
      </c>
    </row>
    <row r="27" spans="1:15" hidden="1" x14ac:dyDescent="0.25">
      <c r="A27" s="479"/>
      <c r="B27" s="422"/>
      <c r="C27" s="167">
        <f>'2.Identificacion_Riesgos'!F26</f>
        <v>0</v>
      </c>
      <c r="D27" s="422"/>
      <c r="E27" s="422"/>
      <c r="F27" s="422"/>
      <c r="G27" s="422"/>
      <c r="H27" s="482"/>
      <c r="I27" s="195">
        <f>'3.Controles'!E29</f>
        <v>0</v>
      </c>
      <c r="J27" s="483"/>
      <c r="K27" s="481"/>
      <c r="L27" s="195">
        <f>'5.Plan Manejo'!F64</f>
        <v>0</v>
      </c>
      <c r="M27" s="422"/>
      <c r="N27" s="196">
        <f>'5.Plan Manejo'!J67</f>
        <v>0</v>
      </c>
      <c r="O27" s="478"/>
    </row>
    <row r="28" spans="1:15" hidden="1" x14ac:dyDescent="0.25">
      <c r="A28" s="479"/>
      <c r="B28" s="422"/>
      <c r="C28" s="167">
        <f>'2.Identificacion_Riesgos'!F27</f>
        <v>0</v>
      </c>
      <c r="D28" s="422"/>
      <c r="E28" s="422"/>
      <c r="F28" s="422"/>
      <c r="G28" s="422"/>
      <c r="H28" s="482"/>
      <c r="I28" s="195">
        <f>'3.Controles'!E30</f>
        <v>0</v>
      </c>
      <c r="J28" s="483"/>
      <c r="K28" s="481"/>
      <c r="L28" s="195">
        <f>'5.Plan Manejo'!F68</f>
        <v>0</v>
      </c>
      <c r="M28" s="422"/>
      <c r="N28" s="196">
        <f>'5.Plan Manejo'!J67</f>
        <v>0</v>
      </c>
      <c r="O28" s="478"/>
    </row>
    <row r="29" spans="1:15" hidden="1" x14ac:dyDescent="0.25">
      <c r="A29" s="479"/>
      <c r="B29" s="422"/>
      <c r="C29" s="167">
        <f>'2.Identificacion_Riesgos'!F28</f>
        <v>0</v>
      </c>
      <c r="D29" s="422"/>
      <c r="E29" s="422"/>
      <c r="F29" s="422"/>
      <c r="G29" s="422"/>
      <c r="H29" s="482"/>
      <c r="I29" s="195">
        <f>'3.Controles'!E31</f>
        <v>0</v>
      </c>
      <c r="J29" s="483"/>
      <c r="K29" s="481"/>
      <c r="L29" s="195">
        <f>'5.Plan Manejo'!F72</f>
        <v>0</v>
      </c>
      <c r="M29" s="422"/>
      <c r="N29" s="196">
        <f>'5.Plan Manejo'!J75</f>
        <v>0</v>
      </c>
      <c r="O29" s="478"/>
    </row>
    <row r="30" spans="1:15" hidden="1" x14ac:dyDescent="0.25">
      <c r="A30" s="479"/>
      <c r="B30" s="422"/>
      <c r="C30" s="175">
        <f>'2.Identificacion_Riesgos'!F29</f>
        <v>0</v>
      </c>
      <c r="D30" s="422"/>
      <c r="E30" s="422"/>
      <c r="F30" s="422"/>
      <c r="G30" s="422"/>
      <c r="H30" s="482"/>
      <c r="I30" s="197">
        <f>'3.Controles'!E32</f>
        <v>0</v>
      </c>
      <c r="J30" s="483"/>
      <c r="K30" s="481"/>
      <c r="L30" s="197">
        <f>'5.Plan Manejo'!F76</f>
        <v>0</v>
      </c>
      <c r="M30" s="422"/>
      <c r="N30" s="198">
        <f>'5.Plan Manejo'!J79</f>
        <v>0</v>
      </c>
      <c r="O30" s="478"/>
    </row>
    <row r="31" spans="1:15" hidden="1" x14ac:dyDescent="0.25">
      <c r="A31" s="479">
        <f>'2.Identificacion_Riesgos'!A30</f>
        <v>0</v>
      </c>
      <c r="B31" s="422">
        <f>'2.Identificacion_Riesgos'!E30</f>
        <v>0</v>
      </c>
      <c r="C31" s="158">
        <f>'2.Identificacion_Riesgos'!F30</f>
        <v>0</v>
      </c>
      <c r="D31" s="422">
        <f>'2.Identificacion_Riesgos'!G30</f>
        <v>0</v>
      </c>
      <c r="E31" s="422">
        <f>'2.Identificacion_Riesgos'!H30</f>
        <v>0</v>
      </c>
      <c r="F31" s="422">
        <f>'2.Identificacion_Riesgos'!I30</f>
        <v>0</v>
      </c>
      <c r="G31" s="422">
        <f>'2.Identificacion_Riesgos'!K30</f>
        <v>0</v>
      </c>
      <c r="H31" s="422">
        <f>'2.Identificacion_Riesgos'!M30</f>
        <v>0</v>
      </c>
      <c r="I31" s="181">
        <f>'3.Controles'!E36</f>
        <v>0</v>
      </c>
      <c r="J31" s="480">
        <f>'2.Identificacion_Riesgos'!U30</f>
        <v>0</v>
      </c>
      <c r="K31" s="481">
        <f>'2.Identificacion_Riesgos'!V30</f>
        <v>0</v>
      </c>
      <c r="L31" s="158">
        <f>'5.Plan Manejo'!F80</f>
        <v>0</v>
      </c>
      <c r="M31" s="477">
        <f>'5.Plan Manejo'!L80</f>
        <v>0</v>
      </c>
      <c r="N31" s="194">
        <f>'5.Plan Manejo'!J83</f>
        <v>0</v>
      </c>
      <c r="O31" s="478">
        <f>'2.Identificacion_Riesgos'!D30</f>
        <v>0</v>
      </c>
    </row>
    <row r="32" spans="1:15" hidden="1" x14ac:dyDescent="0.25">
      <c r="A32" s="479"/>
      <c r="B32" s="422"/>
      <c r="C32" s="167">
        <f>'2.Identificacion_Riesgos'!F31</f>
        <v>0</v>
      </c>
      <c r="D32" s="422"/>
      <c r="E32" s="422"/>
      <c r="F32" s="422"/>
      <c r="G32" s="422"/>
      <c r="H32" s="422"/>
      <c r="I32" s="195">
        <f>'3.Controles'!E37</f>
        <v>0</v>
      </c>
      <c r="J32" s="480"/>
      <c r="K32" s="481"/>
      <c r="L32" s="167">
        <f>'5.Plan Manejo'!F84</f>
        <v>0</v>
      </c>
      <c r="M32" s="477"/>
      <c r="N32" s="196">
        <f>'5.Plan Manejo'!J87</f>
        <v>0</v>
      </c>
      <c r="O32" s="478"/>
    </row>
    <row r="33" spans="1:15" hidden="1" x14ac:dyDescent="0.25">
      <c r="A33" s="479"/>
      <c r="B33" s="422"/>
      <c r="C33" s="167">
        <f>'2.Identificacion_Riesgos'!F32</f>
        <v>0</v>
      </c>
      <c r="D33" s="422"/>
      <c r="E33" s="422"/>
      <c r="F33" s="422"/>
      <c r="G33" s="422"/>
      <c r="H33" s="422"/>
      <c r="I33" s="195">
        <f>'3.Controles'!E38</f>
        <v>0</v>
      </c>
      <c r="J33" s="480"/>
      <c r="K33" s="481"/>
      <c r="L33" s="167">
        <f>'5.Plan Manejo'!F88</f>
        <v>0</v>
      </c>
      <c r="M33" s="477"/>
      <c r="N33" s="196">
        <f>'5.Plan Manejo'!J91</f>
        <v>0</v>
      </c>
      <c r="O33" s="478"/>
    </row>
    <row r="34" spans="1:15" hidden="1" x14ac:dyDescent="0.25">
      <c r="A34" s="479"/>
      <c r="B34" s="422"/>
      <c r="C34" s="167">
        <f>'2.Identificacion_Riesgos'!F33</f>
        <v>0</v>
      </c>
      <c r="D34" s="422"/>
      <c r="E34" s="422"/>
      <c r="F34" s="422"/>
      <c r="G34" s="422"/>
      <c r="H34" s="422"/>
      <c r="I34" s="195">
        <f>'3.Controles'!E39</f>
        <v>0</v>
      </c>
      <c r="J34" s="480"/>
      <c r="K34" s="481"/>
      <c r="L34" s="167">
        <f>'5.Plan Manejo'!F92</f>
        <v>0</v>
      </c>
      <c r="M34" s="477"/>
      <c r="N34" s="196">
        <f>'5.Plan Manejo'!J95</f>
        <v>0</v>
      </c>
      <c r="O34" s="478"/>
    </row>
    <row r="35" spans="1:15" hidden="1" x14ac:dyDescent="0.25">
      <c r="A35" s="479"/>
      <c r="B35" s="422"/>
      <c r="C35" s="175">
        <f>'2.Identificacion_Riesgos'!F34</f>
        <v>0</v>
      </c>
      <c r="D35" s="422"/>
      <c r="E35" s="422"/>
      <c r="F35" s="422"/>
      <c r="G35" s="422"/>
      <c r="H35" s="422"/>
      <c r="I35" s="197">
        <f>'3.Controles'!E40</f>
        <v>0</v>
      </c>
      <c r="J35" s="480"/>
      <c r="K35" s="481"/>
      <c r="L35" s="175">
        <f>'5.Plan Manejo'!F96</f>
        <v>0</v>
      </c>
      <c r="M35" s="477"/>
      <c r="N35" s="198">
        <f>'5.Plan Manejo'!J99</f>
        <v>0</v>
      </c>
      <c r="O35" s="478"/>
    </row>
    <row r="36" spans="1:15" hidden="1" x14ac:dyDescent="0.25">
      <c r="A36" s="479">
        <f>'2.Identificacion_Riesgos'!A35</f>
        <v>0</v>
      </c>
      <c r="B36" s="422">
        <f>'2.Identificacion_Riesgos'!E35</f>
        <v>0</v>
      </c>
      <c r="C36" s="158">
        <f>'2.Identificacion_Riesgos'!F35</f>
        <v>0</v>
      </c>
      <c r="D36" s="422">
        <f>'2.Identificacion_Riesgos'!G35</f>
        <v>0</v>
      </c>
      <c r="E36" s="422">
        <f>'2.Identificacion_Riesgos'!H35</f>
        <v>0</v>
      </c>
      <c r="F36" s="422">
        <f>'2.Identificacion_Riesgos'!I35</f>
        <v>0</v>
      </c>
      <c r="G36" s="422">
        <f>'2.Identificacion_Riesgos'!K35</f>
        <v>0</v>
      </c>
      <c r="H36" s="422">
        <f>'2.Identificacion_Riesgos'!M35</f>
        <v>0</v>
      </c>
      <c r="I36" s="181">
        <f>'3.Controles'!E44</f>
        <v>0</v>
      </c>
      <c r="J36" s="480">
        <f>'2.Identificacion_Riesgos'!U35</f>
        <v>0</v>
      </c>
      <c r="K36" s="481">
        <f>'2.Identificacion_Riesgos'!V35</f>
        <v>0</v>
      </c>
      <c r="L36" s="158">
        <f>'5.Plan Manejo'!F100</f>
        <v>0</v>
      </c>
      <c r="M36" s="477">
        <f>'5.Plan Manejo'!L100</f>
        <v>0</v>
      </c>
      <c r="N36" s="194">
        <f>'5.Plan Manejo'!J103</f>
        <v>0</v>
      </c>
      <c r="O36" s="478">
        <f>'2.Identificacion_Riesgos'!D35</f>
        <v>0</v>
      </c>
    </row>
    <row r="37" spans="1:15" hidden="1" x14ac:dyDescent="0.25">
      <c r="A37" s="479"/>
      <c r="B37" s="422"/>
      <c r="C37" s="167">
        <f>'2.Identificacion_Riesgos'!F36</f>
        <v>0</v>
      </c>
      <c r="D37" s="422"/>
      <c r="E37" s="422"/>
      <c r="F37" s="422"/>
      <c r="G37" s="422"/>
      <c r="H37" s="422"/>
      <c r="I37" s="195">
        <f>'3.Controles'!E45</f>
        <v>0</v>
      </c>
      <c r="J37" s="480"/>
      <c r="K37" s="481"/>
      <c r="L37" s="167">
        <f>'5.Plan Manejo'!F104</f>
        <v>0</v>
      </c>
      <c r="M37" s="477"/>
      <c r="N37" s="196">
        <f>'5.Plan Manejo'!J107</f>
        <v>0</v>
      </c>
      <c r="O37" s="478"/>
    </row>
    <row r="38" spans="1:15" hidden="1" x14ac:dyDescent="0.25">
      <c r="A38" s="479"/>
      <c r="B38" s="422"/>
      <c r="C38" s="167">
        <f>'2.Identificacion_Riesgos'!F37</f>
        <v>0</v>
      </c>
      <c r="D38" s="422"/>
      <c r="E38" s="422"/>
      <c r="F38" s="422"/>
      <c r="G38" s="422"/>
      <c r="H38" s="422"/>
      <c r="I38" s="195">
        <f>'3.Controles'!E46</f>
        <v>0</v>
      </c>
      <c r="J38" s="480"/>
      <c r="K38" s="481"/>
      <c r="L38" s="167">
        <f>'5.Plan Manejo'!F108</f>
        <v>0</v>
      </c>
      <c r="M38" s="477"/>
      <c r="N38" s="196">
        <f>'5.Plan Manejo'!J111</f>
        <v>0</v>
      </c>
      <c r="O38" s="478"/>
    </row>
    <row r="39" spans="1:15" hidden="1" x14ac:dyDescent="0.25">
      <c r="A39" s="479"/>
      <c r="B39" s="422"/>
      <c r="C39" s="167">
        <f>'2.Identificacion_Riesgos'!F38</f>
        <v>0</v>
      </c>
      <c r="D39" s="422"/>
      <c r="E39" s="422"/>
      <c r="F39" s="422"/>
      <c r="G39" s="422"/>
      <c r="H39" s="422"/>
      <c r="I39" s="195">
        <f>'3.Controles'!E47</f>
        <v>0</v>
      </c>
      <c r="J39" s="480"/>
      <c r="K39" s="481"/>
      <c r="L39" s="167">
        <f>'5.Plan Manejo'!F112</f>
        <v>0</v>
      </c>
      <c r="M39" s="477"/>
      <c r="N39" s="196">
        <f>'5.Plan Manejo'!J115</f>
        <v>0</v>
      </c>
      <c r="O39" s="478"/>
    </row>
    <row r="40" spans="1:15" hidden="1" x14ac:dyDescent="0.25">
      <c r="A40" s="479"/>
      <c r="B40" s="422"/>
      <c r="C40" s="175">
        <f>'2.Identificacion_Riesgos'!F39</f>
        <v>0</v>
      </c>
      <c r="D40" s="422"/>
      <c r="E40" s="422"/>
      <c r="F40" s="422"/>
      <c r="G40" s="422"/>
      <c r="H40" s="422"/>
      <c r="I40" s="197">
        <f>'3.Controles'!E48</f>
        <v>0</v>
      </c>
      <c r="J40" s="480"/>
      <c r="K40" s="481"/>
      <c r="L40" s="175">
        <f>'5.Plan Manejo'!F116</f>
        <v>0</v>
      </c>
      <c r="M40" s="477"/>
      <c r="N40" s="198">
        <f>'5.Plan Manejo'!J119</f>
        <v>0</v>
      </c>
      <c r="O40" s="478"/>
    </row>
    <row r="41" spans="1:15" hidden="1" x14ac:dyDescent="0.25">
      <c r="A41" s="479">
        <f>'2.Identificacion_Riesgos'!A40</f>
        <v>0</v>
      </c>
      <c r="B41" s="422">
        <f>'2.Identificacion_Riesgos'!E40</f>
        <v>0</v>
      </c>
      <c r="C41" s="158">
        <f>'2.Identificacion_Riesgos'!F40</f>
        <v>0</v>
      </c>
      <c r="D41" s="422">
        <f>'2.Identificacion_Riesgos'!G40</f>
        <v>0</v>
      </c>
      <c r="E41" s="422">
        <f>'2.Identificacion_Riesgos'!H40</f>
        <v>0</v>
      </c>
      <c r="F41" s="422">
        <f>'2.Identificacion_Riesgos'!I40</f>
        <v>0</v>
      </c>
      <c r="G41" s="422">
        <f>'2.Identificacion_Riesgos'!K40</f>
        <v>0</v>
      </c>
      <c r="H41" s="422">
        <f>'2.Identificacion_Riesgos'!M40</f>
        <v>0</v>
      </c>
      <c r="I41" s="181">
        <f>'3.Controles'!E52</f>
        <v>0</v>
      </c>
      <c r="J41" s="480">
        <f>'2.Identificacion_Riesgos'!U40</f>
        <v>0</v>
      </c>
      <c r="K41" s="481">
        <f>'2.Identificacion_Riesgos'!V40</f>
        <v>0</v>
      </c>
      <c r="L41" s="158">
        <f>'5.Plan Manejo'!F120</f>
        <v>0</v>
      </c>
      <c r="M41" s="477">
        <f>'5.Plan Manejo'!L120</f>
        <v>0</v>
      </c>
      <c r="N41" s="194">
        <f>'5.Plan Manejo'!J123</f>
        <v>0</v>
      </c>
      <c r="O41" s="478">
        <f>'2.Identificacion_Riesgos'!D40</f>
        <v>0</v>
      </c>
    </row>
    <row r="42" spans="1:15" hidden="1" x14ac:dyDescent="0.25">
      <c r="A42" s="479"/>
      <c r="B42" s="422"/>
      <c r="C42" s="167">
        <f>'2.Identificacion_Riesgos'!F41</f>
        <v>0</v>
      </c>
      <c r="D42" s="422"/>
      <c r="E42" s="422"/>
      <c r="F42" s="422"/>
      <c r="G42" s="422"/>
      <c r="H42" s="422"/>
      <c r="I42" s="195">
        <f>'3.Controles'!E53</f>
        <v>0</v>
      </c>
      <c r="J42" s="480"/>
      <c r="K42" s="481"/>
      <c r="L42" s="167">
        <f>'5.Plan Manejo'!F124</f>
        <v>0</v>
      </c>
      <c r="M42" s="477"/>
      <c r="N42" s="196">
        <f>'5.Plan Manejo'!J127</f>
        <v>0</v>
      </c>
      <c r="O42" s="478"/>
    </row>
    <row r="43" spans="1:15" hidden="1" x14ac:dyDescent="0.25">
      <c r="A43" s="479"/>
      <c r="B43" s="422"/>
      <c r="C43" s="167">
        <f>'2.Identificacion_Riesgos'!F42</f>
        <v>0</v>
      </c>
      <c r="D43" s="422"/>
      <c r="E43" s="422"/>
      <c r="F43" s="422"/>
      <c r="G43" s="422"/>
      <c r="H43" s="422"/>
      <c r="I43" s="195">
        <f>'3.Controles'!E54</f>
        <v>0</v>
      </c>
      <c r="J43" s="480"/>
      <c r="K43" s="481"/>
      <c r="L43" s="167">
        <f>'5.Plan Manejo'!F128</f>
        <v>0</v>
      </c>
      <c r="M43" s="477"/>
      <c r="N43" s="196">
        <f>'5.Plan Manejo'!J131</f>
        <v>0</v>
      </c>
      <c r="O43" s="478"/>
    </row>
    <row r="44" spans="1:15" hidden="1" x14ac:dyDescent="0.25">
      <c r="A44" s="479"/>
      <c r="B44" s="422"/>
      <c r="C44" s="167">
        <f>'2.Identificacion_Riesgos'!F43</f>
        <v>0</v>
      </c>
      <c r="D44" s="422"/>
      <c r="E44" s="422"/>
      <c r="F44" s="422"/>
      <c r="G44" s="422"/>
      <c r="H44" s="422"/>
      <c r="I44" s="195">
        <f>'3.Controles'!E55</f>
        <v>0</v>
      </c>
      <c r="J44" s="480"/>
      <c r="K44" s="481"/>
      <c r="L44" s="167">
        <f>'5.Plan Manejo'!F132</f>
        <v>0</v>
      </c>
      <c r="M44" s="477"/>
      <c r="N44" s="196">
        <f>'5.Plan Manejo'!J135</f>
        <v>0</v>
      </c>
      <c r="O44" s="478"/>
    </row>
    <row r="45" spans="1:15" hidden="1" x14ac:dyDescent="0.25">
      <c r="A45" s="479"/>
      <c r="B45" s="422"/>
      <c r="C45" s="175">
        <f>'2.Identificacion_Riesgos'!F44</f>
        <v>0</v>
      </c>
      <c r="D45" s="422"/>
      <c r="E45" s="422"/>
      <c r="F45" s="422"/>
      <c r="G45" s="422"/>
      <c r="H45" s="422"/>
      <c r="I45" s="197">
        <f>'3.Controles'!E56</f>
        <v>0</v>
      </c>
      <c r="J45" s="480"/>
      <c r="K45" s="481"/>
      <c r="L45" s="175">
        <f>'5.Plan Manejo'!F136</f>
        <v>0</v>
      </c>
      <c r="M45" s="477"/>
      <c r="N45" s="198">
        <f>'5.Plan Manejo'!J139</f>
        <v>0</v>
      </c>
      <c r="O45" s="478"/>
    </row>
    <row r="46" spans="1:15" hidden="1" x14ac:dyDescent="0.25">
      <c r="A46" s="479">
        <f>'2.Identificacion_Riesgos'!A45</f>
        <v>0</v>
      </c>
      <c r="B46" s="422">
        <f>'2.Identificacion_Riesgos'!E45</f>
        <v>0</v>
      </c>
      <c r="C46" s="158">
        <f>'2.Identificacion_Riesgos'!F45</f>
        <v>0</v>
      </c>
      <c r="D46" s="422">
        <f>'2.Identificacion_Riesgos'!G45</f>
        <v>0</v>
      </c>
      <c r="E46" s="422">
        <f>'2.Identificacion_Riesgos'!H45</f>
        <v>0</v>
      </c>
      <c r="F46" s="422">
        <f>'2.Identificacion_Riesgos'!I45</f>
        <v>0</v>
      </c>
      <c r="G46" s="422">
        <f>'2.Identificacion_Riesgos'!K45</f>
        <v>0</v>
      </c>
      <c r="H46" s="422">
        <f>'2.Identificacion_Riesgos'!M45</f>
        <v>0</v>
      </c>
      <c r="I46" s="181">
        <f>'3.Controles'!E60</f>
        <v>0</v>
      </c>
      <c r="J46" s="480">
        <f>'2.Identificacion_Riesgos'!U45</f>
        <v>0</v>
      </c>
      <c r="K46" s="481">
        <f>'2.Identificacion_Riesgos'!V45</f>
        <v>0</v>
      </c>
      <c r="L46" s="158">
        <f>'5.Plan Manejo'!F140</f>
        <v>0</v>
      </c>
      <c r="M46" s="477">
        <f>'5.Plan Manejo'!L140</f>
        <v>0</v>
      </c>
      <c r="N46" s="194">
        <f>'5.Plan Manejo'!J143</f>
        <v>0</v>
      </c>
      <c r="O46" s="478">
        <f>'2.Identificacion_Riesgos'!D45</f>
        <v>0</v>
      </c>
    </row>
    <row r="47" spans="1:15" hidden="1" x14ac:dyDescent="0.25">
      <c r="A47" s="479"/>
      <c r="B47" s="422"/>
      <c r="C47" s="167">
        <f>'2.Identificacion_Riesgos'!F46</f>
        <v>0</v>
      </c>
      <c r="D47" s="422"/>
      <c r="E47" s="422"/>
      <c r="F47" s="422"/>
      <c r="G47" s="422"/>
      <c r="H47" s="422"/>
      <c r="I47" s="195">
        <f>'3.Controles'!E61</f>
        <v>0</v>
      </c>
      <c r="J47" s="480"/>
      <c r="K47" s="481"/>
      <c r="L47" s="167">
        <f>'5.Plan Manejo'!F144</f>
        <v>0</v>
      </c>
      <c r="M47" s="477"/>
      <c r="N47" s="196">
        <f>'5.Plan Manejo'!J147</f>
        <v>0</v>
      </c>
      <c r="O47" s="478"/>
    </row>
    <row r="48" spans="1:15" hidden="1" x14ac:dyDescent="0.25">
      <c r="A48" s="479"/>
      <c r="B48" s="422"/>
      <c r="C48" s="167">
        <f>'2.Identificacion_Riesgos'!F47</f>
        <v>0</v>
      </c>
      <c r="D48" s="422"/>
      <c r="E48" s="422"/>
      <c r="F48" s="422"/>
      <c r="G48" s="422"/>
      <c r="H48" s="422"/>
      <c r="I48" s="195">
        <f>'3.Controles'!E62</f>
        <v>0</v>
      </c>
      <c r="J48" s="480"/>
      <c r="K48" s="481"/>
      <c r="L48" s="167">
        <f>'5.Plan Manejo'!F148</f>
        <v>0</v>
      </c>
      <c r="M48" s="477"/>
      <c r="N48" s="196">
        <f>'5.Plan Manejo'!J151</f>
        <v>0</v>
      </c>
      <c r="O48" s="478"/>
    </row>
    <row r="49" spans="1:15" hidden="1" x14ac:dyDescent="0.25">
      <c r="A49" s="479"/>
      <c r="B49" s="422"/>
      <c r="C49" s="167">
        <f>'2.Identificacion_Riesgos'!F48</f>
        <v>0</v>
      </c>
      <c r="D49" s="422"/>
      <c r="E49" s="422"/>
      <c r="F49" s="422"/>
      <c r="G49" s="422"/>
      <c r="H49" s="422"/>
      <c r="I49" s="195">
        <f>'3.Controles'!E63</f>
        <v>0</v>
      </c>
      <c r="J49" s="480"/>
      <c r="K49" s="481"/>
      <c r="L49" s="167">
        <f>'5.Plan Manejo'!F152</f>
        <v>0</v>
      </c>
      <c r="M49" s="477"/>
      <c r="N49" s="196">
        <f>'5.Plan Manejo'!J155</f>
        <v>0</v>
      </c>
      <c r="O49" s="478"/>
    </row>
    <row r="50" spans="1:15" hidden="1" x14ac:dyDescent="0.25">
      <c r="A50" s="479"/>
      <c r="B50" s="422"/>
      <c r="C50" s="175">
        <f>'2.Identificacion_Riesgos'!F49</f>
        <v>0</v>
      </c>
      <c r="D50" s="422"/>
      <c r="E50" s="422"/>
      <c r="F50" s="422"/>
      <c r="G50" s="422"/>
      <c r="H50" s="422"/>
      <c r="I50" s="197">
        <f>'3.Controles'!E64</f>
        <v>0</v>
      </c>
      <c r="J50" s="480"/>
      <c r="K50" s="481"/>
      <c r="L50" s="175">
        <f>'5.Plan Manejo'!F156</f>
        <v>0</v>
      </c>
      <c r="M50" s="477"/>
      <c r="N50" s="198">
        <f>'5.Plan Manejo'!J159</f>
        <v>0</v>
      </c>
      <c r="O50" s="478"/>
    </row>
    <row r="51" spans="1:15" hidden="1" x14ac:dyDescent="0.25">
      <c r="A51" s="479">
        <f>'2.Identificacion_Riesgos'!A50</f>
        <v>0</v>
      </c>
      <c r="B51" s="422">
        <f>'2.Identificacion_Riesgos'!E50</f>
        <v>0</v>
      </c>
      <c r="C51" s="158">
        <f>'2.Identificacion_Riesgos'!F50</f>
        <v>0</v>
      </c>
      <c r="D51" s="422">
        <f>'2.Identificacion_Riesgos'!G50</f>
        <v>0</v>
      </c>
      <c r="E51" s="422">
        <f>'2.Identificacion_Riesgos'!H50</f>
        <v>0</v>
      </c>
      <c r="F51" s="422">
        <f>'2.Identificacion_Riesgos'!I50</f>
        <v>0</v>
      </c>
      <c r="G51" s="422">
        <f>'2.Identificacion_Riesgos'!K50</f>
        <v>0</v>
      </c>
      <c r="H51" s="422">
        <f>'2.Identificacion_Riesgos'!M50</f>
        <v>0</v>
      </c>
      <c r="I51" s="181">
        <f>'3.Controles'!E68</f>
        <v>0</v>
      </c>
      <c r="J51" s="480">
        <f>'2.Identificacion_Riesgos'!U50</f>
        <v>0</v>
      </c>
      <c r="K51" s="481">
        <f>'2.Identificacion_Riesgos'!V50</f>
        <v>0</v>
      </c>
      <c r="L51" s="158">
        <f>'5.Plan Manejo'!F160</f>
        <v>0</v>
      </c>
      <c r="M51" s="477">
        <f>'5.Plan Manejo'!L160</f>
        <v>0</v>
      </c>
      <c r="N51" s="194">
        <f>'5.Plan Manejo'!J163</f>
        <v>0</v>
      </c>
      <c r="O51" s="478">
        <f>'2.Identificacion_Riesgos'!D50</f>
        <v>0</v>
      </c>
    </row>
    <row r="52" spans="1:15" hidden="1" x14ac:dyDescent="0.25">
      <c r="A52" s="479"/>
      <c r="B52" s="422"/>
      <c r="C52" s="167">
        <f>'2.Identificacion_Riesgos'!F51</f>
        <v>0</v>
      </c>
      <c r="D52" s="422"/>
      <c r="E52" s="422"/>
      <c r="F52" s="422"/>
      <c r="G52" s="422"/>
      <c r="H52" s="422"/>
      <c r="I52" s="195">
        <f>'3.Controles'!E69</f>
        <v>0</v>
      </c>
      <c r="J52" s="480"/>
      <c r="K52" s="481"/>
      <c r="L52" s="167">
        <f>'5.Plan Manejo'!F164</f>
        <v>0</v>
      </c>
      <c r="M52" s="477"/>
      <c r="N52" s="196">
        <f>'5.Plan Manejo'!J167</f>
        <v>0</v>
      </c>
      <c r="O52" s="478"/>
    </row>
    <row r="53" spans="1:15" hidden="1" x14ac:dyDescent="0.25">
      <c r="A53" s="479"/>
      <c r="B53" s="422"/>
      <c r="C53" s="167">
        <f>'2.Identificacion_Riesgos'!F52</f>
        <v>0</v>
      </c>
      <c r="D53" s="422"/>
      <c r="E53" s="422"/>
      <c r="F53" s="422"/>
      <c r="G53" s="422"/>
      <c r="H53" s="422"/>
      <c r="I53" s="195">
        <f>'3.Controles'!E70</f>
        <v>0</v>
      </c>
      <c r="J53" s="480"/>
      <c r="K53" s="481"/>
      <c r="L53" s="167">
        <f>'5.Plan Manejo'!F168</f>
        <v>0</v>
      </c>
      <c r="M53" s="477"/>
      <c r="N53" s="196">
        <f>'5.Plan Manejo'!J171</f>
        <v>0</v>
      </c>
      <c r="O53" s="478"/>
    </row>
    <row r="54" spans="1:15" hidden="1" x14ac:dyDescent="0.25">
      <c r="A54" s="479"/>
      <c r="B54" s="422"/>
      <c r="C54" s="167">
        <f>'2.Identificacion_Riesgos'!F53</f>
        <v>0</v>
      </c>
      <c r="D54" s="422"/>
      <c r="E54" s="422"/>
      <c r="F54" s="422"/>
      <c r="G54" s="422"/>
      <c r="H54" s="422"/>
      <c r="I54" s="195">
        <f>'3.Controles'!E71</f>
        <v>0</v>
      </c>
      <c r="J54" s="480"/>
      <c r="K54" s="481"/>
      <c r="L54" s="167">
        <f>'5.Plan Manejo'!F172</f>
        <v>0</v>
      </c>
      <c r="M54" s="477"/>
      <c r="N54" s="196">
        <f>'5.Plan Manejo'!J175</f>
        <v>0</v>
      </c>
      <c r="O54" s="478"/>
    </row>
    <row r="55" spans="1:15" hidden="1" x14ac:dyDescent="0.25">
      <c r="A55" s="479"/>
      <c r="B55" s="422"/>
      <c r="C55" s="175">
        <f>'2.Identificacion_Riesgos'!F54</f>
        <v>0</v>
      </c>
      <c r="D55" s="422"/>
      <c r="E55" s="422"/>
      <c r="F55" s="422"/>
      <c r="G55" s="422"/>
      <c r="H55" s="422"/>
      <c r="I55" s="197">
        <f>'3.Controles'!E72</f>
        <v>0</v>
      </c>
      <c r="J55" s="480"/>
      <c r="K55" s="481"/>
      <c r="L55" s="175">
        <f>'5.Plan Manejo'!F176</f>
        <v>0</v>
      </c>
      <c r="M55" s="477"/>
      <c r="N55" s="198">
        <f>'5.Plan Manejo'!J179</f>
        <v>0</v>
      </c>
      <c r="O55" s="478"/>
    </row>
    <row r="56" spans="1:15" hidden="1" x14ac:dyDescent="0.25">
      <c r="A56" s="479">
        <f>'2.Identificacion_Riesgos'!A55</f>
        <v>0</v>
      </c>
      <c r="B56" s="422">
        <f>'2.Identificacion_Riesgos'!E55</f>
        <v>0</v>
      </c>
      <c r="C56" s="158">
        <f>'2.Identificacion_Riesgos'!F55</f>
        <v>0</v>
      </c>
      <c r="D56" s="422">
        <f>'2.Identificacion_Riesgos'!G55</f>
        <v>0</v>
      </c>
      <c r="E56" s="422">
        <f>'2.Identificacion_Riesgos'!H55</f>
        <v>0</v>
      </c>
      <c r="F56" s="422">
        <f>'2.Identificacion_Riesgos'!I55</f>
        <v>0</v>
      </c>
      <c r="G56" s="422">
        <f>'2.Identificacion_Riesgos'!K55</f>
        <v>0</v>
      </c>
      <c r="H56" s="422">
        <f>'2.Identificacion_Riesgos'!M55</f>
        <v>0</v>
      </c>
      <c r="I56" s="181">
        <f>'3.Controles'!E76</f>
        <v>0</v>
      </c>
      <c r="J56" s="480">
        <f>'2.Identificacion_Riesgos'!U55</f>
        <v>0</v>
      </c>
      <c r="K56" s="481">
        <f>'2.Identificacion_Riesgos'!V55</f>
        <v>0</v>
      </c>
      <c r="L56" s="158">
        <f>'5.Plan Manejo'!F180</f>
        <v>0</v>
      </c>
      <c r="M56" s="477">
        <f>'5.Plan Manejo'!L180</f>
        <v>0</v>
      </c>
      <c r="N56" s="194">
        <f>'5.Plan Manejo'!J179</f>
        <v>0</v>
      </c>
      <c r="O56" s="478">
        <f>'2.Identificacion_Riesgos'!D55</f>
        <v>0</v>
      </c>
    </row>
    <row r="57" spans="1:15" hidden="1" x14ac:dyDescent="0.25">
      <c r="A57" s="479"/>
      <c r="B57" s="422"/>
      <c r="C57" s="167">
        <f>'2.Identificacion_Riesgos'!F56</f>
        <v>0</v>
      </c>
      <c r="D57" s="422"/>
      <c r="E57" s="422"/>
      <c r="F57" s="422"/>
      <c r="G57" s="422"/>
      <c r="H57" s="422"/>
      <c r="I57" s="195">
        <f>'3.Controles'!E77</f>
        <v>0</v>
      </c>
      <c r="J57" s="480"/>
      <c r="K57" s="481"/>
      <c r="L57" s="167">
        <f>'5.Plan Manejo'!F184</f>
        <v>0</v>
      </c>
      <c r="M57" s="477"/>
      <c r="N57" s="196">
        <f>'5.Plan Manejo'!J187</f>
        <v>0</v>
      </c>
      <c r="O57" s="478"/>
    </row>
    <row r="58" spans="1:15" hidden="1" x14ac:dyDescent="0.25">
      <c r="A58" s="479"/>
      <c r="B58" s="422"/>
      <c r="C58" s="167">
        <f>'2.Identificacion_Riesgos'!F57</f>
        <v>0</v>
      </c>
      <c r="D58" s="422"/>
      <c r="E58" s="422"/>
      <c r="F58" s="422"/>
      <c r="G58" s="422"/>
      <c r="H58" s="422"/>
      <c r="I58" s="195">
        <f>'3.Controles'!E78</f>
        <v>0</v>
      </c>
      <c r="J58" s="480"/>
      <c r="K58" s="481"/>
      <c r="L58" s="167">
        <f>'5.Plan Manejo'!F188</f>
        <v>0</v>
      </c>
      <c r="M58" s="477"/>
      <c r="N58" s="196">
        <f>'5.Plan Manejo'!J191</f>
        <v>0</v>
      </c>
      <c r="O58" s="478"/>
    </row>
    <row r="59" spans="1:15" hidden="1" x14ac:dyDescent="0.25">
      <c r="A59" s="479"/>
      <c r="B59" s="422"/>
      <c r="C59" s="167">
        <f>'2.Identificacion_Riesgos'!F58</f>
        <v>0</v>
      </c>
      <c r="D59" s="422"/>
      <c r="E59" s="422"/>
      <c r="F59" s="422"/>
      <c r="G59" s="422"/>
      <c r="H59" s="422"/>
      <c r="I59" s="195">
        <f>'3.Controles'!E79</f>
        <v>0</v>
      </c>
      <c r="J59" s="480"/>
      <c r="K59" s="481"/>
      <c r="L59" s="167">
        <f>'5.Plan Manejo'!F192</f>
        <v>0</v>
      </c>
      <c r="M59" s="477"/>
      <c r="N59" s="196">
        <f>'5.Plan Manejo'!J195</f>
        <v>0</v>
      </c>
      <c r="O59" s="478"/>
    </row>
    <row r="60" spans="1:15" hidden="1" x14ac:dyDescent="0.25">
      <c r="A60" s="479"/>
      <c r="B60" s="422"/>
      <c r="C60" s="175">
        <f>'2.Identificacion_Riesgos'!F59</f>
        <v>0</v>
      </c>
      <c r="D60" s="422"/>
      <c r="E60" s="422"/>
      <c r="F60" s="422"/>
      <c r="G60" s="422"/>
      <c r="H60" s="422"/>
      <c r="I60" s="197">
        <f>'3.Controles'!E80</f>
        <v>0</v>
      </c>
      <c r="J60" s="480"/>
      <c r="K60" s="481"/>
      <c r="L60" s="175">
        <f>'5.Plan Manejo'!F196</f>
        <v>0</v>
      </c>
      <c r="M60" s="477"/>
      <c r="N60" s="198">
        <f>'5.Plan Manejo'!J199</f>
        <v>0</v>
      </c>
      <c r="O60" s="478"/>
    </row>
  </sheetData>
  <mergeCells count="119">
    <mergeCell ref="A1:B7"/>
    <mergeCell ref="C1:M7"/>
    <mergeCell ref="N1:O4"/>
    <mergeCell ref="A11:A15"/>
    <mergeCell ref="B11:B15"/>
    <mergeCell ref="D11:D15"/>
    <mergeCell ref="E11:E15"/>
    <mergeCell ref="F11:F15"/>
    <mergeCell ref="G11:G15"/>
    <mergeCell ref="H11:H15"/>
    <mergeCell ref="J11:J15"/>
    <mergeCell ref="K11:K15"/>
    <mergeCell ref="M11:M15"/>
    <mergeCell ref="O11:O15"/>
    <mergeCell ref="E8:F9"/>
    <mergeCell ref="G8:I9"/>
    <mergeCell ref="J8:K9"/>
    <mergeCell ref="A8:B9"/>
    <mergeCell ref="C8:D9"/>
    <mergeCell ref="L8:O9"/>
    <mergeCell ref="M16:M20"/>
    <mergeCell ref="O16:O20"/>
    <mergeCell ref="A21:A25"/>
    <mergeCell ref="B21:B25"/>
    <mergeCell ref="D21:D25"/>
    <mergeCell ref="E21:E25"/>
    <mergeCell ref="F21:F25"/>
    <mergeCell ref="G21:G25"/>
    <mergeCell ref="H21:H25"/>
    <mergeCell ref="J21:J25"/>
    <mergeCell ref="K21:K25"/>
    <mergeCell ref="M21:M25"/>
    <mergeCell ref="O21:O25"/>
    <mergeCell ref="A16:A20"/>
    <mergeCell ref="B16:B20"/>
    <mergeCell ref="D16:D20"/>
    <mergeCell ref="E16:E20"/>
    <mergeCell ref="F16:F20"/>
    <mergeCell ref="G16:G20"/>
    <mergeCell ref="H16:H20"/>
    <mergeCell ref="J16:J20"/>
    <mergeCell ref="K16:K20"/>
    <mergeCell ref="M26:M30"/>
    <mergeCell ref="O26:O30"/>
    <mergeCell ref="A31:A35"/>
    <mergeCell ref="B31:B35"/>
    <mergeCell ref="D31:D35"/>
    <mergeCell ref="E31:E35"/>
    <mergeCell ref="F31:F35"/>
    <mergeCell ref="G31:G35"/>
    <mergeCell ref="H31:H35"/>
    <mergeCell ref="J31:J35"/>
    <mergeCell ref="K31:K35"/>
    <mergeCell ref="M31:M35"/>
    <mergeCell ref="O31:O35"/>
    <mergeCell ref="A26:A30"/>
    <mergeCell ref="B26:B30"/>
    <mergeCell ref="D26:D30"/>
    <mergeCell ref="E26:E30"/>
    <mergeCell ref="F26:F30"/>
    <mergeCell ref="G26:G30"/>
    <mergeCell ref="H26:H30"/>
    <mergeCell ref="J26:J30"/>
    <mergeCell ref="K26:K30"/>
    <mergeCell ref="M36:M40"/>
    <mergeCell ref="O36:O40"/>
    <mergeCell ref="A41:A45"/>
    <mergeCell ref="B41:B45"/>
    <mergeCell ref="D41:D45"/>
    <mergeCell ref="E41:E45"/>
    <mergeCell ref="F41:F45"/>
    <mergeCell ref="G41:G45"/>
    <mergeCell ref="H41:H45"/>
    <mergeCell ref="J41:J45"/>
    <mergeCell ref="K41:K45"/>
    <mergeCell ref="M41:M45"/>
    <mergeCell ref="O41:O45"/>
    <mergeCell ref="A36:A40"/>
    <mergeCell ref="B36:B40"/>
    <mergeCell ref="D36:D40"/>
    <mergeCell ref="E36:E40"/>
    <mergeCell ref="F36:F40"/>
    <mergeCell ref="G36:G40"/>
    <mergeCell ref="H36:H40"/>
    <mergeCell ref="J36:J40"/>
    <mergeCell ref="K36:K40"/>
    <mergeCell ref="M46:M50"/>
    <mergeCell ref="O46:O50"/>
    <mergeCell ref="A51:A55"/>
    <mergeCell ref="B51:B55"/>
    <mergeCell ref="D51:D55"/>
    <mergeCell ref="E51:E55"/>
    <mergeCell ref="F51:F55"/>
    <mergeCell ref="G51:G55"/>
    <mergeCell ref="H51:H55"/>
    <mergeCell ref="J51:J55"/>
    <mergeCell ref="K51:K55"/>
    <mergeCell ref="M51:M55"/>
    <mergeCell ref="O51:O55"/>
    <mergeCell ref="A46:A50"/>
    <mergeCell ref="B46:B50"/>
    <mergeCell ref="D46:D50"/>
    <mergeCell ref="E46:E50"/>
    <mergeCell ref="F46:F50"/>
    <mergeCell ref="G46:G50"/>
    <mergeCell ref="H46:H50"/>
    <mergeCell ref="J46:J50"/>
    <mergeCell ref="K46:K50"/>
    <mergeCell ref="M56:M60"/>
    <mergeCell ref="O56:O60"/>
    <mergeCell ref="A56:A60"/>
    <mergeCell ref="B56:B60"/>
    <mergeCell ref="D56:D60"/>
    <mergeCell ref="E56:E60"/>
    <mergeCell ref="F56:F60"/>
    <mergeCell ref="G56:G60"/>
    <mergeCell ref="H56:H60"/>
    <mergeCell ref="J56:J60"/>
    <mergeCell ref="K56:K60"/>
  </mergeCells>
  <pageMargins left="0.7" right="0.7" top="0.75" bottom="0.75" header="0.51180555555555496" footer="0.51180555555555496"/>
  <pageSetup paperSize="9" scale="42" firstPageNumber="0"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emplate/>
  <TotalTime>657</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Usuario de Windows</cp:lastModifiedBy>
  <cp:revision>9</cp:revision>
  <cp:lastPrinted>2016-03-04T16:23:20Z</cp:lastPrinted>
  <dcterms:created xsi:type="dcterms:W3CDTF">2016-01-28T14:40:41Z</dcterms:created>
  <dcterms:modified xsi:type="dcterms:W3CDTF">2020-12-21T16:18:37Z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