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SCRD\Riesgos\Mapas de Riesgos 2021\"/>
    </mc:Choice>
  </mc:AlternateContent>
  <bookViews>
    <workbookView xWindow="0" yWindow="0" windowWidth="20490" windowHeight="7155" firstSheet="1" activeTab="4"/>
  </bookViews>
  <sheets>
    <sheet name="0.Portada" sheetId="10" r:id="rId1"/>
    <sheet name="1.Contexto" sheetId="7" r:id="rId2"/>
    <sheet name="2.Identificacion_Riesgos" sheetId="1" r:id="rId3"/>
    <sheet name="Hoja1" sheetId="11" state="hidden" r:id="rId4"/>
    <sheet name="3.Controles" sheetId="4" r:id="rId5"/>
    <sheet name="4.Mapa_Calor" sheetId="5" r:id="rId6"/>
    <sheet name="5.Plan Manejo" sheetId="8" r:id="rId7"/>
    <sheet name="Hoja3" sheetId="3" state="hidden" r:id="rId8"/>
    <sheet name="6.Resumen" sheetId="9" r:id="rId9"/>
    <sheet name="Ident. riesgos corrupción" sheetId="12" r:id="rId10"/>
  </sheets>
  <definedNames>
    <definedName name="Activo_Información">Hoja3!$I$34:$I$38</definedName>
    <definedName name="Apoyo">Hoja3!$E$87:$E$92</definedName>
    <definedName name="_xlnm.Print_Area" localSheetId="0">'0.Portada'!$A$1:$M$41</definedName>
    <definedName name="_xlnm.Print_Area" localSheetId="4">'3.Controles'!$A$1:$AC$78</definedName>
    <definedName name="_xlnm.Print_Area" localSheetId="5">'4.Mapa_Calor'!$A$1:$AI$73</definedName>
    <definedName name="Corrupcion">Hoja3!$I$1:$I$3</definedName>
    <definedName name="Cumplimiento">Hoja1!$D$3:$D$7</definedName>
    <definedName name="Dependencia">Hoja3!$C$72:$C$102</definedName>
    <definedName name="Dirección">Hoja3!$E$72:$E$73</definedName>
    <definedName name="Estrategicos">Hoja1!$D$3:$D$7</definedName>
    <definedName name="Financieros">Hoja1!$D$3:$D$7</definedName>
    <definedName name="Gerenciales">Hoja1!$D$3:$D$7</definedName>
    <definedName name="Imagen_o_Reputacional">Hoja1!$D$3:$D$7</definedName>
    <definedName name="Operativos">Hoja1!$D$3:$D$7</definedName>
    <definedName name="Prestación_del_Servicio">Hoja3!$E$74:$E$85</definedName>
    <definedName name="Tecnologicos">Hoja1!$D$3:$D$7</definedName>
    <definedName name="Tipo">Hoja3!$A$66:$A$68</definedName>
    <definedName name="TIPO_PROCESO">Hoja1!$B$2:$B$6</definedName>
    <definedName name="TIPOLOGIA_DE_RIESGOS">Hoja1!$C$3:$C$10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9" l="1"/>
  <c r="L13" i="9"/>
  <c r="N47" i="1"/>
  <c r="N37" i="1"/>
  <c r="N32" i="1"/>
  <c r="L23" i="9" l="1"/>
  <c r="L22" i="9"/>
  <c r="L21" i="9"/>
  <c r="L24" i="9"/>
  <c r="D121" i="8"/>
  <c r="K121" i="8"/>
  <c r="D125" i="8"/>
  <c r="C49" i="4"/>
  <c r="V51" i="4"/>
  <c r="T51" i="4"/>
  <c r="R51" i="4"/>
  <c r="P51" i="4"/>
  <c r="N51" i="4"/>
  <c r="L51" i="4"/>
  <c r="J51" i="4"/>
  <c r="W51" i="4" s="1"/>
  <c r="X51" i="4" s="1"/>
  <c r="Z51" i="4" s="1"/>
  <c r="V50" i="4"/>
  <c r="T50" i="4"/>
  <c r="R50" i="4"/>
  <c r="P50" i="4"/>
  <c r="N50" i="4"/>
  <c r="L50" i="4"/>
  <c r="J50" i="4"/>
  <c r="W50" i="4" l="1"/>
  <c r="X50" i="4" s="1"/>
  <c r="Z50" i="4" s="1"/>
  <c r="D13" i="8" l="1"/>
  <c r="X40" i="4" l="1"/>
  <c r="Z40" i="4" s="1"/>
  <c r="X32" i="4"/>
  <c r="Z32" i="4" s="1"/>
  <c r="X48" i="4"/>
  <c r="Z48" i="4" s="1"/>
  <c r="X70" i="4"/>
  <c r="Z70" i="4" s="1"/>
  <c r="X78" i="4"/>
  <c r="Z78" i="4" s="1"/>
  <c r="X77" i="4"/>
  <c r="Z77" i="4" s="1"/>
  <c r="Z73" i="4"/>
  <c r="Z74" i="4"/>
  <c r="Z75" i="4"/>
  <c r="Z76" i="4"/>
  <c r="N27" i="1"/>
  <c r="N22" i="1"/>
  <c r="N17" i="1"/>
  <c r="N42" i="1"/>
  <c r="P42" i="1"/>
  <c r="O45" i="9"/>
  <c r="O40" i="9"/>
  <c r="O35" i="9"/>
  <c r="O30" i="9"/>
  <c r="K45" i="9"/>
  <c r="K40" i="9"/>
  <c r="K35" i="9"/>
  <c r="K30" i="9"/>
  <c r="H40" i="9"/>
  <c r="G45" i="9"/>
  <c r="G40" i="9"/>
  <c r="G35" i="9"/>
  <c r="G30" i="9"/>
  <c r="F35" i="9"/>
  <c r="F40" i="9"/>
  <c r="F45" i="9"/>
  <c r="F30" i="9"/>
  <c r="E40" i="9"/>
  <c r="E45" i="9"/>
  <c r="E35" i="9"/>
  <c r="E30" i="9"/>
  <c r="D45" i="9"/>
  <c r="D40" i="9"/>
  <c r="D35" i="9"/>
  <c r="D30" i="9"/>
  <c r="C45" i="9"/>
  <c r="B45" i="9"/>
  <c r="C40" i="9"/>
  <c r="B35" i="9"/>
  <c r="A45" i="9"/>
  <c r="A40" i="9"/>
  <c r="A35" i="9"/>
  <c r="C35" i="9"/>
  <c r="C30" i="9"/>
  <c r="C161" i="8"/>
  <c r="X72" i="4"/>
  <c r="Z72" i="4" s="1"/>
  <c r="C141" i="8"/>
  <c r="B161" i="8"/>
  <c r="C117" i="8"/>
  <c r="B117" i="8"/>
  <c r="L72" i="4"/>
  <c r="L73" i="4"/>
  <c r="L74" i="4"/>
  <c r="L75" i="4"/>
  <c r="L76" i="4"/>
  <c r="L71" i="4"/>
  <c r="L64" i="4"/>
  <c r="L65" i="4"/>
  <c r="L66" i="4"/>
  <c r="L67" i="4"/>
  <c r="L68" i="4"/>
  <c r="L63" i="4"/>
  <c r="L49" i="4"/>
  <c r="C71" i="4"/>
  <c r="C63" i="4"/>
  <c r="B71" i="4"/>
  <c r="K113" i="8"/>
  <c r="K109" i="8"/>
  <c r="K105" i="8"/>
  <c r="K101" i="8"/>
  <c r="K97" i="8"/>
  <c r="K93" i="8"/>
  <c r="D113" i="8"/>
  <c r="D109" i="8"/>
  <c r="C93" i="8"/>
  <c r="B93" i="8"/>
  <c r="V57" i="4"/>
  <c r="T57" i="4"/>
  <c r="R57" i="4"/>
  <c r="P57" i="4"/>
  <c r="N57" i="4"/>
  <c r="J57" i="4"/>
  <c r="B49" i="4"/>
  <c r="T43" i="4"/>
  <c r="T44" i="4"/>
  <c r="T45" i="4"/>
  <c r="T46" i="4"/>
  <c r="R43" i="4"/>
  <c r="R44" i="4"/>
  <c r="R45" i="4"/>
  <c r="R46" i="4"/>
  <c r="P43" i="4"/>
  <c r="P44" i="4"/>
  <c r="P45" i="4"/>
  <c r="P46" i="4"/>
  <c r="L42" i="4"/>
  <c r="L43" i="4"/>
  <c r="L44" i="4"/>
  <c r="L45" i="4"/>
  <c r="L46" i="4"/>
  <c r="L41" i="4"/>
  <c r="J46" i="4"/>
  <c r="W57" i="4" l="1"/>
  <c r="C41" i="4"/>
  <c r="B41" i="4"/>
  <c r="B30" i="9"/>
  <c r="A30" i="9"/>
  <c r="E42" i="1" l="1"/>
  <c r="L37" i="1"/>
  <c r="J37" i="1"/>
  <c r="V19" i="4"/>
  <c r="V20" i="4"/>
  <c r="V27" i="4"/>
  <c r="V28" i="4"/>
  <c r="T27" i="4"/>
  <c r="T28" i="4"/>
  <c r="R27" i="4"/>
  <c r="R28" i="4"/>
  <c r="P27" i="4"/>
  <c r="P28" i="4"/>
  <c r="N27" i="4"/>
  <c r="N28" i="4"/>
  <c r="J27" i="4"/>
  <c r="J28" i="4"/>
  <c r="L27" i="4"/>
  <c r="L28" i="4"/>
  <c r="D29" i="8"/>
  <c r="D25" i="8"/>
  <c r="D21" i="8"/>
  <c r="D17" i="8"/>
  <c r="T20" i="4"/>
  <c r="R20" i="4"/>
  <c r="P20" i="4"/>
  <c r="N20" i="4"/>
  <c r="L20" i="4"/>
  <c r="J20" i="4"/>
  <c r="T19" i="4"/>
  <c r="R19" i="4"/>
  <c r="P19" i="4"/>
  <c r="N19" i="4"/>
  <c r="L19" i="4"/>
  <c r="J19" i="4"/>
  <c r="V13" i="4"/>
  <c r="T13" i="4"/>
  <c r="R13" i="4"/>
  <c r="P13" i="4"/>
  <c r="N13" i="4"/>
  <c r="L13" i="4"/>
  <c r="J13" i="4"/>
  <c r="V12" i="4"/>
  <c r="T12" i="4"/>
  <c r="R12" i="4"/>
  <c r="P12" i="4"/>
  <c r="N12" i="4"/>
  <c r="L12" i="4"/>
  <c r="J12" i="4"/>
  <c r="V11" i="4"/>
  <c r="T11" i="4"/>
  <c r="R11" i="4"/>
  <c r="P11" i="4"/>
  <c r="N11" i="4"/>
  <c r="L11" i="4"/>
  <c r="J11" i="4"/>
  <c r="V10" i="4"/>
  <c r="T10" i="4"/>
  <c r="R10" i="4"/>
  <c r="P10" i="4"/>
  <c r="N10" i="4"/>
  <c r="L10" i="4"/>
  <c r="J10" i="4"/>
  <c r="E47" i="1"/>
  <c r="L47" i="1"/>
  <c r="J47" i="1"/>
  <c r="L42" i="1"/>
  <c r="J42" i="1"/>
  <c r="B63" i="4" l="1"/>
  <c r="B141" i="8"/>
  <c r="B40" i="9"/>
  <c r="W20" i="4"/>
  <c r="X20" i="4" s="1"/>
  <c r="Z20" i="4" s="1"/>
  <c r="W19" i="4"/>
  <c r="X19" i="4" s="1"/>
  <c r="Z19" i="4" s="1"/>
  <c r="W12" i="4"/>
  <c r="W13" i="4"/>
  <c r="M37" i="1"/>
  <c r="H35" i="9" s="1"/>
  <c r="W28" i="4"/>
  <c r="X28" i="4" s="1"/>
  <c r="Z28" i="4" s="1"/>
  <c r="W27" i="4"/>
  <c r="X27" i="4" s="1"/>
  <c r="Z27" i="4" s="1"/>
  <c r="W11" i="4"/>
  <c r="X11" i="4" s="1"/>
  <c r="Z11" i="4" s="1"/>
  <c r="W10" i="4"/>
  <c r="X10" i="4" s="1"/>
  <c r="Z10" i="4" s="1"/>
  <c r="M47" i="1"/>
  <c r="H45" i="9" s="1"/>
  <c r="M42" i="1"/>
  <c r="D165" i="8" l="1"/>
  <c r="D189" i="8"/>
  <c r="D185" i="8"/>
  <c r="D181" i="8"/>
  <c r="V64" i="4" l="1"/>
  <c r="T64" i="4"/>
  <c r="R64" i="4"/>
  <c r="P64" i="4"/>
  <c r="N64" i="4"/>
  <c r="J64" i="4"/>
  <c r="V63" i="4"/>
  <c r="T63" i="4"/>
  <c r="R63" i="4"/>
  <c r="P63" i="4"/>
  <c r="N63" i="4"/>
  <c r="J63" i="4"/>
  <c r="D73" i="8"/>
  <c r="D53" i="8"/>
  <c r="C189" i="8"/>
  <c r="C185" i="8"/>
  <c r="C181" i="8"/>
  <c r="W64" i="4" l="1"/>
  <c r="W63" i="4"/>
  <c r="X63" i="4" s="1"/>
  <c r="Z63" i="4" s="1"/>
  <c r="L32" i="1" l="1"/>
  <c r="J32" i="1"/>
  <c r="M32" i="1" l="1"/>
  <c r="H30" i="9" s="1"/>
  <c r="N76" i="4"/>
  <c r="N75" i="4"/>
  <c r="N74" i="4"/>
  <c r="N73" i="4"/>
  <c r="N72" i="4"/>
  <c r="N71" i="4"/>
  <c r="N68" i="4"/>
  <c r="N67" i="4"/>
  <c r="N66" i="4"/>
  <c r="N65" i="4"/>
  <c r="N60" i="4"/>
  <c r="N59" i="4"/>
  <c r="N58" i="4"/>
  <c r="N49" i="4"/>
  <c r="N46" i="4"/>
  <c r="N45" i="4"/>
  <c r="N44" i="4"/>
  <c r="N43" i="4"/>
  <c r="N42" i="4"/>
  <c r="N41" i="4"/>
  <c r="N34" i="4"/>
  <c r="N33" i="4"/>
  <c r="N26" i="4"/>
  <c r="N25" i="4"/>
  <c r="N18" i="4"/>
  <c r="N17" i="4"/>
  <c r="N9" i="4"/>
  <c r="V72" i="4" l="1"/>
  <c r="V71" i="4"/>
  <c r="V49" i="4"/>
  <c r="V46" i="4"/>
  <c r="W46" i="4" s="1"/>
  <c r="X46" i="4" s="1"/>
  <c r="Z46" i="4" s="1"/>
  <c r="V45" i="4"/>
  <c r="V44" i="4"/>
  <c r="V43" i="4"/>
  <c r="V42" i="4"/>
  <c r="V41" i="4"/>
  <c r="V34" i="4"/>
  <c r="V33" i="4"/>
  <c r="V26" i="4"/>
  <c r="V25" i="4"/>
  <c r="V18" i="4"/>
  <c r="V17" i="4"/>
  <c r="V9" i="4"/>
  <c r="L27" i="1"/>
  <c r="L22" i="1"/>
  <c r="L17" i="1"/>
  <c r="L10" i="1"/>
  <c r="T72" i="4"/>
  <c r="T71" i="4"/>
  <c r="T49" i="4"/>
  <c r="T42" i="4"/>
  <c r="T41" i="4"/>
  <c r="T34" i="4"/>
  <c r="T33" i="4"/>
  <c r="T26" i="4"/>
  <c r="T25" i="4"/>
  <c r="T18" i="4"/>
  <c r="T17" i="4"/>
  <c r="T9" i="4"/>
  <c r="R72" i="4"/>
  <c r="R71" i="4"/>
  <c r="R49" i="4"/>
  <c r="R42" i="4"/>
  <c r="R41" i="4"/>
  <c r="R34" i="4"/>
  <c r="R33" i="4"/>
  <c r="R26" i="4"/>
  <c r="R25" i="4"/>
  <c r="R18" i="4"/>
  <c r="R17" i="4"/>
  <c r="R9" i="4"/>
  <c r="P72" i="4"/>
  <c r="P71" i="4"/>
  <c r="P49" i="4"/>
  <c r="P42" i="4"/>
  <c r="P41" i="4"/>
  <c r="P34" i="4"/>
  <c r="P33" i="4"/>
  <c r="P26" i="4"/>
  <c r="P25" i="4"/>
  <c r="P18" i="4"/>
  <c r="P17" i="4"/>
  <c r="P9" i="4"/>
  <c r="L34" i="4"/>
  <c r="L33" i="4"/>
  <c r="L26" i="4"/>
  <c r="L25" i="4"/>
  <c r="L18" i="4"/>
  <c r="L17" i="4"/>
  <c r="L9" i="4"/>
  <c r="J22" i="1"/>
  <c r="M22" i="1" l="1"/>
  <c r="T22" i="12"/>
  <c r="S22" i="12"/>
  <c r="R22" i="12"/>
  <c r="Q22" i="12"/>
  <c r="P22" i="12"/>
  <c r="O22" i="12"/>
  <c r="N22" i="12"/>
  <c r="M22" i="12"/>
  <c r="L22" i="12"/>
  <c r="K22" i="12"/>
  <c r="J22" i="12"/>
  <c r="J9" i="4" l="1"/>
  <c r="J17" i="4"/>
  <c r="J18" i="4"/>
  <c r="J25" i="4"/>
  <c r="J26" i="4"/>
  <c r="J33" i="4"/>
  <c r="J34" i="4"/>
  <c r="J41" i="4"/>
  <c r="J42" i="4"/>
  <c r="J43" i="4"/>
  <c r="W43" i="4" s="1"/>
  <c r="X43" i="4" s="1"/>
  <c r="Z43" i="4" s="1"/>
  <c r="J44" i="4"/>
  <c r="W44" i="4" s="1"/>
  <c r="X44" i="4" s="1"/>
  <c r="Z44" i="4" s="1"/>
  <c r="J45" i="4"/>
  <c r="W45" i="4" s="1"/>
  <c r="X45" i="4" s="1"/>
  <c r="Z45" i="4" s="1"/>
  <c r="J49" i="4"/>
  <c r="J58" i="4"/>
  <c r="J59" i="4"/>
  <c r="J65" i="4"/>
  <c r="J66" i="4"/>
  <c r="J67" i="4"/>
  <c r="J71" i="4"/>
  <c r="J72" i="4"/>
  <c r="J73" i="4"/>
  <c r="J74" i="4"/>
  <c r="J75" i="4"/>
  <c r="O55" i="9" l="1"/>
  <c r="O50" i="9"/>
  <c r="O25" i="9"/>
  <c r="O20" i="9"/>
  <c r="O15" i="9"/>
  <c r="O10" i="9"/>
  <c r="M55" i="9" l="1"/>
  <c r="M50" i="9"/>
  <c r="M45" i="9"/>
  <c r="M40" i="9"/>
  <c r="M35" i="9"/>
  <c r="M30" i="9"/>
  <c r="M25" i="9"/>
  <c r="M20" i="9"/>
  <c r="M15" i="9"/>
  <c r="N59" i="9"/>
  <c r="N58" i="9"/>
  <c r="N57" i="9"/>
  <c r="N56" i="9"/>
  <c r="N55" i="9"/>
  <c r="N54" i="9"/>
  <c r="N53" i="9"/>
  <c r="N52" i="9"/>
  <c r="N51" i="9"/>
  <c r="N50" i="9"/>
  <c r="N49" i="9"/>
  <c r="N48" i="9"/>
  <c r="N47" i="9"/>
  <c r="N46" i="9"/>
  <c r="N45" i="9"/>
  <c r="N44" i="9"/>
  <c r="N43" i="9"/>
  <c r="N42" i="9"/>
  <c r="N41" i="9"/>
  <c r="N40" i="9"/>
  <c r="N39" i="9"/>
  <c r="N38" i="9"/>
  <c r="N32" i="9"/>
  <c r="N37" i="9"/>
  <c r="N36" i="9"/>
  <c r="N35" i="9"/>
  <c r="N34" i="9"/>
  <c r="N33" i="9"/>
  <c r="N31" i="9"/>
  <c r="N30" i="9"/>
  <c r="N29" i="9"/>
  <c r="N28" i="9"/>
  <c r="N27" i="9"/>
  <c r="N26" i="9"/>
  <c r="N25" i="9"/>
  <c r="N24" i="9"/>
  <c r="N23" i="9"/>
  <c r="N22" i="9"/>
  <c r="N21" i="9"/>
  <c r="N20" i="9"/>
  <c r="N19" i="9"/>
  <c r="N18" i="9"/>
  <c r="N17" i="9"/>
  <c r="N16" i="9"/>
  <c r="N15" i="9"/>
  <c r="N14" i="9"/>
  <c r="N13" i="9"/>
  <c r="N12" i="9"/>
  <c r="N11"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0" i="9"/>
  <c r="L19" i="9"/>
  <c r="L18" i="9"/>
  <c r="L17" i="9"/>
  <c r="L15" i="9"/>
  <c r="B33" i="4" l="1"/>
  <c r="B25" i="4"/>
  <c r="B17" i="4"/>
  <c r="K55" i="9" l="1"/>
  <c r="K50" i="9"/>
  <c r="K25" i="9"/>
  <c r="K20" i="9"/>
  <c r="K15" i="9"/>
  <c r="K10" i="9"/>
  <c r="D177" i="8" l="1"/>
  <c r="D173" i="8"/>
  <c r="D169" i="8"/>
  <c r="D161" i="8"/>
  <c r="D157" i="8"/>
  <c r="D153" i="8"/>
  <c r="D149" i="8"/>
  <c r="D145" i="8"/>
  <c r="D141" i="8"/>
  <c r="D137" i="8"/>
  <c r="D133" i="8"/>
  <c r="D129" i="8"/>
  <c r="D117" i="8"/>
  <c r="D105" i="8"/>
  <c r="D101" i="8"/>
  <c r="D97" i="8"/>
  <c r="D93" i="8"/>
  <c r="D89" i="8"/>
  <c r="D85" i="8"/>
  <c r="D81" i="8"/>
  <c r="D77" i="8"/>
  <c r="D69" i="8"/>
  <c r="D65" i="8"/>
  <c r="D61" i="8"/>
  <c r="D57" i="8"/>
  <c r="D49" i="8"/>
  <c r="D45" i="8"/>
  <c r="D41" i="8"/>
  <c r="D37" i="8"/>
  <c r="I59" i="9"/>
  <c r="I58" i="9"/>
  <c r="I57" i="9"/>
  <c r="I56" i="9"/>
  <c r="I55" i="9"/>
  <c r="I54" i="9"/>
  <c r="I53" i="9"/>
  <c r="I52" i="9"/>
  <c r="I51" i="9"/>
  <c r="I50" i="9"/>
  <c r="I49" i="9"/>
  <c r="I48" i="9"/>
  <c r="I47" i="9"/>
  <c r="I46" i="9"/>
  <c r="I45" i="9"/>
  <c r="I44" i="9"/>
  <c r="I43" i="9"/>
  <c r="I42" i="9"/>
  <c r="I41" i="9"/>
  <c r="I40" i="9"/>
  <c r="I39" i="9"/>
  <c r="I38" i="9"/>
  <c r="I37" i="9"/>
  <c r="I35" i="9"/>
  <c r="I34" i="9"/>
  <c r="I33" i="9"/>
  <c r="I32" i="9"/>
  <c r="I31" i="9"/>
  <c r="I30" i="9"/>
  <c r="I29" i="9"/>
  <c r="I28" i="9"/>
  <c r="I27" i="9"/>
  <c r="I26" i="9"/>
  <c r="I25" i="9"/>
  <c r="I24" i="9"/>
  <c r="I23" i="9"/>
  <c r="I22" i="9"/>
  <c r="I21" i="9"/>
  <c r="I20" i="9"/>
  <c r="I19" i="9"/>
  <c r="I18" i="9"/>
  <c r="I17" i="9"/>
  <c r="I16" i="9"/>
  <c r="I15" i="9"/>
  <c r="I14" i="9"/>
  <c r="I13" i="9"/>
  <c r="I12" i="9"/>
  <c r="I11" i="9"/>
  <c r="I10" i="9"/>
  <c r="G55" i="9" l="1"/>
  <c r="F55" i="9"/>
  <c r="G50" i="9"/>
  <c r="F50" i="9"/>
  <c r="G25" i="9"/>
  <c r="F25" i="9"/>
  <c r="G20" i="9"/>
  <c r="F20" i="9"/>
  <c r="G15" i="9"/>
  <c r="F15" i="9"/>
  <c r="G10" i="9"/>
  <c r="F10" i="9"/>
  <c r="C59" i="9"/>
  <c r="C58" i="9"/>
  <c r="C57" i="9"/>
  <c r="C56" i="9"/>
  <c r="E55" i="9"/>
  <c r="D55" i="9"/>
  <c r="C55" i="9"/>
  <c r="B55" i="9"/>
  <c r="A55" i="9"/>
  <c r="C54" i="9"/>
  <c r="C53" i="9"/>
  <c r="C52" i="9"/>
  <c r="C51" i="9"/>
  <c r="E50" i="9"/>
  <c r="D50" i="9"/>
  <c r="C50" i="9"/>
  <c r="B50" i="9"/>
  <c r="A50" i="9"/>
  <c r="E25" i="9"/>
  <c r="D25" i="9"/>
  <c r="C25" i="9"/>
  <c r="B25" i="9"/>
  <c r="A25" i="9"/>
  <c r="E20" i="9"/>
  <c r="D20" i="9"/>
  <c r="C20" i="9"/>
  <c r="B20" i="9"/>
  <c r="A20" i="9"/>
  <c r="E15" i="9"/>
  <c r="D15" i="9"/>
  <c r="C15" i="9"/>
  <c r="B15" i="9"/>
  <c r="A15" i="9"/>
  <c r="L14" i="9"/>
  <c r="L12" i="9"/>
  <c r="L11" i="9"/>
  <c r="N10" i="9"/>
  <c r="M10" i="9"/>
  <c r="L10" i="9"/>
  <c r="E10" i="9"/>
  <c r="D10" i="9"/>
  <c r="C10" i="9"/>
  <c r="B10" i="9"/>
  <c r="A10" i="9"/>
  <c r="C177" i="8" l="1"/>
  <c r="C173" i="8"/>
  <c r="C169" i="8"/>
  <c r="C73" i="8"/>
  <c r="C53" i="8"/>
  <c r="C33" i="8"/>
  <c r="N161" i="8"/>
  <c r="N141" i="8"/>
  <c r="N117" i="8"/>
  <c r="N93" i="8"/>
  <c r="N73" i="8"/>
  <c r="N53" i="8"/>
  <c r="N33" i="8"/>
  <c r="N13" i="8"/>
  <c r="B73" i="8"/>
  <c r="B53" i="8"/>
  <c r="B33" i="8"/>
  <c r="C13" i="8"/>
  <c r="B13" i="8"/>
  <c r="C33" i="4"/>
  <c r="C25" i="4"/>
  <c r="C17" i="4"/>
  <c r="J17" i="1"/>
  <c r="M17" i="1" l="1"/>
  <c r="H15" i="9" s="1"/>
  <c r="C9" i="4" l="1"/>
  <c r="B9" i="4"/>
  <c r="D78" i="4" l="1"/>
  <c r="D70" i="4"/>
  <c r="D62" i="4"/>
  <c r="D48" i="4"/>
  <c r="D40" i="4"/>
  <c r="D32" i="4"/>
  <c r="D24" i="4"/>
  <c r="D16" i="4"/>
  <c r="N10" i="1" s="1"/>
  <c r="H78" i="4" l="1"/>
  <c r="U78" i="4" s="1"/>
  <c r="G78" i="4"/>
  <c r="U77" i="4" s="1"/>
  <c r="H70" i="4"/>
  <c r="U70" i="4" s="1"/>
  <c r="G70" i="4"/>
  <c r="U69" i="4" s="1"/>
  <c r="W69" i="4"/>
  <c r="X69" i="4" s="1"/>
  <c r="Z69" i="4" s="1"/>
  <c r="H62" i="4"/>
  <c r="U62" i="4" s="1"/>
  <c r="G62" i="4"/>
  <c r="U61" i="4" s="1"/>
  <c r="V69" i="4" l="1"/>
  <c r="T42" i="1" s="1"/>
  <c r="S42" i="1" s="1"/>
  <c r="H55" i="9"/>
  <c r="H50" i="9"/>
  <c r="W72" i="4"/>
  <c r="W71" i="4"/>
  <c r="X71" i="4" s="1"/>
  <c r="Z71" i="4" s="1"/>
  <c r="W49" i="4"/>
  <c r="X49" i="4" s="1"/>
  <c r="Z49" i="4" s="1"/>
  <c r="W78" i="4" l="1"/>
  <c r="W62" i="4"/>
  <c r="X62" i="4" s="1"/>
  <c r="Z62" i="4" s="1"/>
  <c r="W77" i="4"/>
  <c r="W70" i="4"/>
  <c r="W61" i="4"/>
  <c r="X61" i="4" s="1"/>
  <c r="Z61" i="4" s="1"/>
  <c r="V78" i="4" l="1"/>
  <c r="V62" i="4"/>
  <c r="V77" i="4"/>
  <c r="V70" i="4"/>
  <c r="R42" i="1" s="1"/>
  <c r="V61" i="4"/>
  <c r="J10" i="1"/>
  <c r="P47" i="1" l="1"/>
  <c r="T47" i="1"/>
  <c r="S47" i="1" s="1"/>
  <c r="O47" i="1"/>
  <c r="R47" i="1"/>
  <c r="U42" i="1"/>
  <c r="Q42" i="1"/>
  <c r="P37" i="1"/>
  <c r="R37" i="1"/>
  <c r="O42" i="1"/>
  <c r="O37" i="1"/>
  <c r="T37" i="1"/>
  <c r="S37" i="1" s="1"/>
  <c r="J27" i="1"/>
  <c r="U47" i="1" l="1"/>
  <c r="Q47" i="1"/>
  <c r="E141" i="8"/>
  <c r="J40" i="9"/>
  <c r="U37" i="1"/>
  <c r="Q37" i="1"/>
  <c r="J50" i="9"/>
  <c r="H48" i="4"/>
  <c r="U48" i="4" s="1"/>
  <c r="H40" i="4"/>
  <c r="U40" i="4" s="1"/>
  <c r="E161" i="8" l="1"/>
  <c r="J45" i="9"/>
  <c r="E117" i="8"/>
  <c r="J35" i="9"/>
  <c r="W42" i="4"/>
  <c r="X42" i="4" s="1"/>
  <c r="Z42" i="4" s="1"/>
  <c r="W41" i="4"/>
  <c r="X41" i="4" s="1"/>
  <c r="Z41" i="4" s="1"/>
  <c r="W34" i="4"/>
  <c r="X34" i="4" s="1"/>
  <c r="Z34" i="4" s="1"/>
  <c r="W33" i="4"/>
  <c r="X33" i="4" s="1"/>
  <c r="Z33" i="4" s="1"/>
  <c r="W39" i="4" l="1"/>
  <c r="X39" i="4" s="1"/>
  <c r="Z39" i="4" s="1"/>
  <c r="W48" i="4"/>
  <c r="W40" i="4"/>
  <c r="W47" i="4"/>
  <c r="X47" i="4" s="1"/>
  <c r="Z47" i="4" s="1"/>
  <c r="H32" i="4"/>
  <c r="U32" i="4" s="1"/>
  <c r="H24" i="4"/>
  <c r="U24" i="4" s="1"/>
  <c r="H16" i="4"/>
  <c r="U16" i="4" s="1"/>
  <c r="G16" i="4"/>
  <c r="U15" i="4" s="1"/>
  <c r="V39" i="4" l="1"/>
  <c r="P27" i="1" s="1"/>
  <c r="V48" i="4"/>
  <c r="V40" i="4"/>
  <c r="O27" i="1" s="1"/>
  <c r="V47" i="4"/>
  <c r="P32" i="1" s="1"/>
  <c r="W26" i="4"/>
  <c r="X26" i="4" s="1"/>
  <c r="Z26" i="4" s="1"/>
  <c r="W25" i="4"/>
  <c r="X25" i="4" s="1"/>
  <c r="Z25" i="4" s="1"/>
  <c r="G24" i="4"/>
  <c r="O32" i="1" l="1"/>
  <c r="T32" i="1"/>
  <c r="S32" i="1" s="1"/>
  <c r="R27" i="1"/>
  <c r="Q27" i="1" s="1"/>
  <c r="W32" i="4"/>
  <c r="W9" i="4"/>
  <c r="X9" i="4" s="1"/>
  <c r="Z9" i="4" s="1"/>
  <c r="U23" i="4"/>
  <c r="G32" i="4"/>
  <c r="W31" i="4"/>
  <c r="X31" i="4" s="1"/>
  <c r="Z31" i="4" s="1"/>
  <c r="W17" i="4"/>
  <c r="X17" i="4" s="1"/>
  <c r="Z17" i="4" s="1"/>
  <c r="W18" i="4"/>
  <c r="X18" i="4" s="1"/>
  <c r="Z18" i="4" s="1"/>
  <c r="V32" i="4" l="1"/>
  <c r="R22" i="1" s="1"/>
  <c r="W24" i="4"/>
  <c r="X24" i="4" s="1"/>
  <c r="Z24" i="4" s="1"/>
  <c r="V31" i="4"/>
  <c r="W15" i="4"/>
  <c r="W16" i="4"/>
  <c r="M10" i="1"/>
  <c r="H10" i="9" s="1"/>
  <c r="P23" i="5"/>
  <c r="U31" i="4"/>
  <c r="G40" i="4"/>
  <c r="G48" i="4" s="1"/>
  <c r="W23" i="4"/>
  <c r="X23" i="4" s="1"/>
  <c r="Z23" i="4" s="1"/>
  <c r="M27" i="1"/>
  <c r="H25" i="9" s="1"/>
  <c r="O22" i="1" l="1"/>
  <c r="T22" i="1"/>
  <c r="S22" i="1" s="1"/>
  <c r="V24" i="4"/>
  <c r="V16" i="4"/>
  <c r="X16" i="4"/>
  <c r="Z16" i="4" s="1"/>
  <c r="V15" i="4"/>
  <c r="P10" i="1" s="1"/>
  <c r="X15" i="4"/>
  <c r="Z15" i="4" s="1"/>
  <c r="P22" i="1"/>
  <c r="Q22" i="1"/>
  <c r="H20" i="9"/>
  <c r="V23" i="4"/>
  <c r="T17" i="1" s="1"/>
  <c r="S17" i="1" s="1"/>
  <c r="R23" i="5"/>
  <c r="S23" i="5"/>
  <c r="Q23" i="5"/>
  <c r="U39" i="4"/>
  <c r="U47" i="4"/>
  <c r="R32" i="1" s="1"/>
  <c r="Q32" i="1" l="1"/>
  <c r="U32" i="1"/>
  <c r="O10" i="1"/>
  <c r="J55" i="9"/>
  <c r="P17" i="1"/>
  <c r="R17" i="1"/>
  <c r="Q17" i="1" s="1"/>
  <c r="O17" i="1"/>
  <c r="R10" i="1"/>
  <c r="T10" i="1"/>
  <c r="S10" i="1" s="1"/>
  <c r="U22" i="1"/>
  <c r="J20" i="9" s="1"/>
  <c r="T27" i="1"/>
  <c r="U27" i="1" s="1"/>
  <c r="H43" i="5"/>
  <c r="J30" i="9" l="1"/>
  <c r="E93" i="8"/>
  <c r="U17" i="1"/>
  <c r="J15" i="9" s="1"/>
  <c r="G43" i="5"/>
  <c r="F43" i="5"/>
  <c r="U10" i="1"/>
  <c r="E13" i="8" s="1"/>
  <c r="Q10" i="1"/>
  <c r="S27" i="1"/>
  <c r="E53" i="8"/>
  <c r="I43" i="5"/>
  <c r="J25" i="9"/>
  <c r="E73" i="8"/>
  <c r="E33" i="8" l="1"/>
  <c r="J10" i="9"/>
</calcChain>
</file>

<file path=xl/comments1.xml><?xml version="1.0" encoding="utf-8"?>
<comments xmlns="http://schemas.openxmlformats.org/spreadsheetml/2006/main">
  <authors>
    <author>Jenny Trujillo</author>
  </authors>
  <commentList>
    <comment ref="J27" authorId="0" shapeId="0">
      <text>
        <r>
          <rPr>
            <b/>
            <sz val="9"/>
            <color indexed="81"/>
            <rFont val="Tahoma"/>
            <family val="2"/>
          </rPr>
          <t>Jenny Trujillo:</t>
        </r>
        <r>
          <rPr>
            <sz val="9"/>
            <color indexed="81"/>
            <rFont val="Tahoma"/>
            <family val="2"/>
          </rPr>
          <t xml:space="preserve">
ecónomicos, personas, procesos, sistemas, tecnología, información.</t>
        </r>
      </text>
    </comment>
  </commentList>
</comments>
</file>

<file path=xl/comments2.xml><?xml version="1.0" encoding="utf-8"?>
<comments xmlns="http://schemas.openxmlformats.org/spreadsheetml/2006/main">
  <authors>
    <author>scrdinvitado</author>
    <author>Jenny Trujillo</author>
  </authors>
  <commentList>
    <comment ref="N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O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P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Q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S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U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V8" authorId="1" shapeId="0">
      <text>
        <r>
          <rPr>
            <b/>
            <sz val="9"/>
            <color indexed="81"/>
            <rFont val="Tahoma"/>
            <family val="2"/>
          </rPr>
          <t>Aceptar el Riesgo:</t>
        </r>
        <r>
          <rPr>
            <sz val="9"/>
            <color indexed="81"/>
            <rFont val="Tahoma"/>
            <family val="2"/>
          </rPr>
          <t xml:space="preserve"> No se adopta ninguna medida que afecte la probabilidad o el impacto del riesgo.
</t>
        </r>
        <r>
          <rPr>
            <b/>
            <sz val="9"/>
            <color indexed="81"/>
            <rFont val="Tahoma"/>
            <family val="2"/>
          </rPr>
          <t xml:space="preserve">Reducir el Riesgo: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 xml:space="preserve">Evitar el Riesgo: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Compartir el Riesgo: </t>
        </r>
        <r>
          <rPr>
            <sz val="9"/>
            <color indexed="81"/>
            <rFont val="Tahoma"/>
            <family val="2"/>
          </rPr>
          <t xml:space="preserve">Se reduce la probabilidad o el impacto del riesgo, transfiriendo o compartiendo una parte del riesgo. 
</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authors>
    <author>scrdinvitado</author>
  </authors>
  <commentList>
    <comment ref="X8"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Y8" authorId="0" shapeId="0">
      <text>
        <r>
          <rPr>
            <b/>
            <sz val="9"/>
            <color indexed="81"/>
            <rFont val="Tahoma"/>
            <family val="2"/>
          </rPr>
          <t>scrdinvitado:</t>
        </r>
        <r>
          <rPr>
            <sz val="9"/>
            <color indexed="81"/>
            <rFont val="Tahoma"/>
            <family val="2"/>
          </rPr>
          <t xml:space="preserve">
Favor diligenciar esta columna con base en el cuadro de control (Celdas AB9 :AC12)</t>
        </r>
      </text>
    </comment>
    <comment ref="Z8" authorId="0" shapeId="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4.xml><?xml version="1.0" encoding="utf-8"?>
<comments xmlns="http://schemas.openxmlformats.org/spreadsheetml/2006/main">
  <authors>
    <author>scrdinvitado</author>
  </authors>
  <commentList>
    <comment ref="B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C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D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E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5.xml><?xml version="1.0" encoding="utf-8"?>
<comments xmlns="http://schemas.openxmlformats.org/spreadsheetml/2006/main">
  <authors>
    <author>scrdinvitado</author>
  </authors>
  <commentList>
    <comment ref="A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B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C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D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E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F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G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H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I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J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K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L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M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N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O9" authorId="0" shapeId="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sharedStrings.xml><?xml version="1.0" encoding="utf-8"?>
<sst xmlns="http://schemas.openxmlformats.org/spreadsheetml/2006/main" count="1258" uniqueCount="539">
  <si>
    <t>CONSECUENCIA</t>
  </si>
  <si>
    <t>IMPACTO</t>
  </si>
  <si>
    <t>ZONA DE RIESGO INHERENTE</t>
  </si>
  <si>
    <t>Control Automatico</t>
  </si>
  <si>
    <t>Control Manual</t>
  </si>
  <si>
    <t>Puntaje</t>
  </si>
  <si>
    <t xml:space="preserve">IMPACTO </t>
  </si>
  <si>
    <t>ZONA DE RIESGO RESIDUAL</t>
  </si>
  <si>
    <t>Estratégico</t>
  </si>
  <si>
    <t>Insignificante</t>
  </si>
  <si>
    <t>Raro</t>
  </si>
  <si>
    <t>Operativo</t>
  </si>
  <si>
    <t>Menor</t>
  </si>
  <si>
    <t>Improbable</t>
  </si>
  <si>
    <t>Financiera</t>
  </si>
  <si>
    <t>Moderado</t>
  </si>
  <si>
    <t>Posible</t>
  </si>
  <si>
    <t>Cumplimiento</t>
  </si>
  <si>
    <t>Mayor</t>
  </si>
  <si>
    <t>Probable</t>
  </si>
  <si>
    <t>Tecnología</t>
  </si>
  <si>
    <t>Catastrófico</t>
  </si>
  <si>
    <t>Casi Seguro</t>
  </si>
  <si>
    <t>Corrupción</t>
  </si>
  <si>
    <t>tipo_riesgo</t>
  </si>
  <si>
    <t>Impacto</t>
  </si>
  <si>
    <t>Probabilidad</t>
  </si>
  <si>
    <t>PROBABILIDAD</t>
  </si>
  <si>
    <t>BAJO 4%</t>
  </si>
  <si>
    <t>BAJO 16%</t>
  </si>
  <si>
    <t>BAJO 8%</t>
  </si>
  <si>
    <t>BAJO 20%</t>
  </si>
  <si>
    <t>BAJO 13%</t>
  </si>
  <si>
    <t>MODERADO 24%</t>
  </si>
  <si>
    <t>MODERADO 28%</t>
  </si>
  <si>
    <t>MODERADO 32%</t>
  </si>
  <si>
    <t>MODERADO 36%</t>
  </si>
  <si>
    <t>ALTA 40%</t>
  </si>
  <si>
    <t>ALTA 44%</t>
  </si>
  <si>
    <t>ALTA 48%</t>
  </si>
  <si>
    <t>ALTA 52%</t>
  </si>
  <si>
    <t>ALTA 56%</t>
  </si>
  <si>
    <t>ALTA 60%</t>
  </si>
  <si>
    <t>ALTA 64%</t>
  </si>
  <si>
    <t>ALTA 68%</t>
  </si>
  <si>
    <t>EXTREMA 72%</t>
  </si>
  <si>
    <t>EXTREMA 76%</t>
  </si>
  <si>
    <t>EXTREMA 80%</t>
  </si>
  <si>
    <t>EXTREMA 84%</t>
  </si>
  <si>
    <t>EXTREMA 88%</t>
  </si>
  <si>
    <t>EXTREMA 92%</t>
  </si>
  <si>
    <t>EXTREMA 96%</t>
  </si>
  <si>
    <t>EXTREMA 100%</t>
  </si>
  <si>
    <t>ZONA</t>
  </si>
  <si>
    <t>SI</t>
  </si>
  <si>
    <t>CALIFICACION DE CONTROLES</t>
  </si>
  <si>
    <t>NO</t>
  </si>
  <si>
    <t>1. Diario</t>
  </si>
  <si>
    <t>2. Semanal</t>
  </si>
  <si>
    <t>3. Quincenal</t>
  </si>
  <si>
    <t>4. Mensual</t>
  </si>
  <si>
    <t>5. Bimensual</t>
  </si>
  <si>
    <t>6. Trimestral</t>
  </si>
  <si>
    <t>7. Semestral</t>
  </si>
  <si>
    <t>8. Anual</t>
  </si>
  <si>
    <t>9. Por Demanda</t>
  </si>
  <si>
    <t>Frecuencia Control</t>
  </si>
  <si>
    <t>Valor</t>
  </si>
  <si>
    <t>Valoracion</t>
  </si>
  <si>
    <t>Frecuencia Diario, Semanal</t>
  </si>
  <si>
    <t>Frecuencia Quincenal, Mensual, Bimensual, Trimestral,Semestral</t>
  </si>
  <si>
    <t>Frecuencia anual, demanda</t>
  </si>
  <si>
    <t>R1</t>
  </si>
  <si>
    <t>Opciones de Manejo</t>
  </si>
  <si>
    <t>REDUCIRLO O MITIGARLO</t>
  </si>
  <si>
    <t>ASUMIR</t>
  </si>
  <si>
    <t>EVITAR</t>
  </si>
  <si>
    <t>Mejoramiento Continuo</t>
  </si>
  <si>
    <t>Dirección</t>
  </si>
  <si>
    <t>Apoyo</t>
  </si>
  <si>
    <t>Evaluación</t>
  </si>
  <si>
    <t>Proceso/Subproceso</t>
  </si>
  <si>
    <t>Planeación</t>
  </si>
  <si>
    <t>Participación/Gestión del Emprendimiento Cultural</t>
  </si>
  <si>
    <t>Participación/Fomento a la Gestión Cultural Regional</t>
  </si>
  <si>
    <t>Participación/Apoyo a proyectos culturales y artísticos del Programa Nacional de Concertación</t>
  </si>
  <si>
    <t>Participación/Estímulos a la Creación e Investigación</t>
  </si>
  <si>
    <t>Creación y Memoria/Gestión del Patrimonio Bibliográfico</t>
  </si>
  <si>
    <t xml:space="preserve">Creación y Memoria/Gestión de la Actividad Artística    </t>
  </si>
  <si>
    <t>Creación y Memoria/Gestión del Desarrollo Artístico e Industrial de la Cinematografía</t>
  </si>
  <si>
    <t>Creación y Memoria/Gestión creación y consolidación de infraestructura cultural</t>
  </si>
  <si>
    <t>Creación y Memoria/Gestión del Patrimonio Cultural</t>
  </si>
  <si>
    <t>Creación y Memoria/Gestión de Museos   </t>
  </si>
  <si>
    <t>Dialogo Cultura/Gestión de la comunicación y divulgación cultural</t>
  </si>
  <si>
    <t>Dialogo Cultura/Gestión de la Inclusión de la diversidad étnica y cultural</t>
  </si>
  <si>
    <t>Gestión Documental</t>
  </si>
  <si>
    <t>Gestión Humana</t>
  </si>
  <si>
    <t>Contratación- Adquisición de  Bienes y Servicios</t>
  </si>
  <si>
    <t>Gestión Financiera y Contable</t>
  </si>
  <si>
    <t>Sistemas y Recursos Administrativos</t>
  </si>
  <si>
    <t>Asesoría Jurídica</t>
  </si>
  <si>
    <t>Grupo de Prensa y Divulgacion</t>
  </si>
  <si>
    <t>Oficina de Control Interno</t>
  </si>
  <si>
    <t>Grupo de Atención al Ciudadano</t>
  </si>
  <si>
    <t>Dirección de Fomento Regional</t>
  </si>
  <si>
    <t>Grupo de Emprendimiento Cultural</t>
  </si>
  <si>
    <t>Grupo Programa Nacional de Concertación</t>
  </si>
  <si>
    <t>Grupo Programa Nacional de Estimulos</t>
  </si>
  <si>
    <t>Biblioteca Nacional</t>
  </si>
  <si>
    <t>Dirección de Artes</t>
  </si>
  <si>
    <t>Dirección de Cinematografía</t>
  </si>
  <si>
    <t>Dirección de Patrimonio</t>
  </si>
  <si>
    <t>Grupo de Infraestructura Cultural</t>
  </si>
  <si>
    <t xml:space="preserve">Museo Nacional </t>
  </si>
  <si>
    <t>Grupo Programa Fortalecimiento a Museos</t>
  </si>
  <si>
    <t>Dirección de Poblaciones</t>
  </si>
  <si>
    <t>Grupo de Gestion Documental</t>
  </si>
  <si>
    <t>Grupo de Gestion Humana</t>
  </si>
  <si>
    <t>Grupo de Contratos y Convenios</t>
  </si>
  <si>
    <t>Grupo de Gestion Financiera</t>
  </si>
  <si>
    <t>Grupo de Gestion Administrativa y de Servicios</t>
  </si>
  <si>
    <t>Grupo de Gestion de Sistemas e Informatica</t>
  </si>
  <si>
    <t>Oficina Asesora Juridica</t>
  </si>
  <si>
    <t>Grupo de Control Interno Disciplinario</t>
  </si>
  <si>
    <t>Dirección de Comunicaciones</t>
  </si>
  <si>
    <t>Tipo</t>
  </si>
  <si>
    <t>Museo Santa Clara</t>
  </si>
  <si>
    <t>Museo de la Independencia</t>
  </si>
  <si>
    <t>Museo Quinta Bolivar</t>
  </si>
  <si>
    <t>Participación</t>
  </si>
  <si>
    <t>Dependencia</t>
  </si>
  <si>
    <t xml:space="preserve">Oficina Asesora de Planeación </t>
  </si>
  <si>
    <t>Museo Arte Colonial</t>
  </si>
  <si>
    <t>Tipo de Control</t>
  </si>
  <si>
    <t>Preventivos</t>
  </si>
  <si>
    <t>Detectivos</t>
  </si>
  <si>
    <t>Correctivos</t>
  </si>
  <si>
    <t>Estan documentados, formalizados  y actualizados los controles</t>
  </si>
  <si>
    <t>Se cuenta con registros que evidencien la ejecución y
seguimiento del control(es)</t>
  </si>
  <si>
    <t>Está(n) definido(s) el(los) responsable(s) de la
ejecución del control (es) y del seguimiento</t>
  </si>
  <si>
    <t>En el tiempo que lleva el (los) control (es) ha
demostrado ser efectiva</t>
  </si>
  <si>
    <t>Prestación_del_Servicio</t>
  </si>
  <si>
    <t>CONTROL</t>
  </si>
  <si>
    <t>R3</t>
  </si>
  <si>
    <t>R4</t>
  </si>
  <si>
    <t>R2</t>
  </si>
  <si>
    <t>R5</t>
  </si>
  <si>
    <t>C1</t>
  </si>
  <si>
    <t>C2</t>
  </si>
  <si>
    <t>CONTROLES
(ID CONTROL)</t>
  </si>
  <si>
    <t>IMPACTO (L3)</t>
  </si>
  <si>
    <t>PROBABILIDAD (J3)</t>
  </si>
  <si>
    <t>RIESGO INHERENTE</t>
  </si>
  <si>
    <t>RIESGO RESIDUAL</t>
  </si>
  <si>
    <t>DEBILIDADES</t>
  </si>
  <si>
    <t>AMENAZAS</t>
  </si>
  <si>
    <t>%</t>
  </si>
  <si>
    <t>R6</t>
  </si>
  <si>
    <t>R7</t>
  </si>
  <si>
    <t>R8</t>
  </si>
  <si>
    <t>INSIGNIFICANTE</t>
  </si>
  <si>
    <t>MENOR</t>
  </si>
  <si>
    <t>MODERADO</t>
  </si>
  <si>
    <t>MAYOR</t>
  </si>
  <si>
    <t>CATASTROFICO</t>
  </si>
  <si>
    <t>RARO</t>
  </si>
  <si>
    <t>IMPROBABLE</t>
  </si>
  <si>
    <t>POSIBLE</t>
  </si>
  <si>
    <t>PROBABLE</t>
  </si>
  <si>
    <t>CASI SEGURO</t>
  </si>
  <si>
    <t>ANTES DE CONTROLES</t>
  </si>
  <si>
    <t>DESPUES DE CONTROLES</t>
  </si>
  <si>
    <t>Imagen</t>
  </si>
  <si>
    <t>Activo_Información</t>
  </si>
  <si>
    <t>RIESGO</t>
  </si>
  <si>
    <t>CAUSA</t>
  </si>
  <si>
    <t xml:space="preserve">ACCION </t>
  </si>
  <si>
    <t>TAREAS</t>
  </si>
  <si>
    <t>EJECUCION TAREAS</t>
  </si>
  <si>
    <t>% AVANCE</t>
  </si>
  <si>
    <t>DESCRIPCION DEL AVANCE</t>
  </si>
  <si>
    <t>PLAN DE MANEJO</t>
  </si>
  <si>
    <t>PLAN MANEJO</t>
  </si>
  <si>
    <t xml:space="preserve">ZONA RIESGO RESIDUAL </t>
  </si>
  <si>
    <t>SE PRESENTO EL EVENTO</t>
  </si>
  <si>
    <t>AVISO ALERTA</t>
  </si>
  <si>
    <t>DESCRIPCION EVENTO</t>
  </si>
  <si>
    <t>MEDIO DE VERIFICACION</t>
  </si>
  <si>
    <t>FECHA INICIO</t>
  </si>
  <si>
    <t>FECHA FINALIZACION</t>
  </si>
  <si>
    <t>CAUSAS</t>
  </si>
  <si>
    <t>ID</t>
  </si>
  <si>
    <t>CONTROLES</t>
  </si>
  <si>
    <t>RESPONSABLE
SEGUIMIENTO</t>
  </si>
  <si>
    <t>RESPOSABLE SEGUIMIENTO</t>
  </si>
  <si>
    <t>OPCIONES DE MANEJO</t>
  </si>
  <si>
    <t>CALIFICACIÓN CONTROLES
PROBABILIDAD</t>
  </si>
  <si>
    <t>CALIFICACIÓN CONTROLES IMPACTO</t>
  </si>
  <si>
    <r>
      <rPr>
        <b/>
        <sz val="12"/>
        <rFont val="Calibri"/>
        <family val="2"/>
      </rPr>
      <t>Página</t>
    </r>
    <r>
      <rPr>
        <sz val="12"/>
        <rFont val="Calibri"/>
        <family val="2"/>
      </rPr>
      <t xml:space="preserve"> 1 de 6</t>
    </r>
  </si>
  <si>
    <r>
      <rPr>
        <b/>
        <sz val="12"/>
        <rFont val="Calibri"/>
        <family val="2"/>
      </rPr>
      <t>Página</t>
    </r>
    <r>
      <rPr>
        <sz val="12"/>
        <rFont val="Calibri"/>
        <family val="2"/>
      </rPr>
      <t xml:space="preserve"> 2 de 6</t>
    </r>
  </si>
  <si>
    <r>
      <rPr>
        <b/>
        <sz val="12"/>
        <rFont val="Calibri"/>
        <family val="2"/>
      </rPr>
      <t>Página</t>
    </r>
    <r>
      <rPr>
        <sz val="12"/>
        <rFont val="Calibri"/>
        <family val="2"/>
      </rPr>
      <t xml:space="preserve"> 3 de 6</t>
    </r>
  </si>
  <si>
    <r>
      <rPr>
        <b/>
        <sz val="12"/>
        <rFont val="Calibri"/>
        <family val="2"/>
      </rPr>
      <t>Página</t>
    </r>
    <r>
      <rPr>
        <sz val="12"/>
        <rFont val="Calibri"/>
        <family val="2"/>
      </rPr>
      <t xml:space="preserve"> 4 de 6</t>
    </r>
  </si>
  <si>
    <r>
      <rPr>
        <b/>
        <sz val="12"/>
        <rFont val="Calibri"/>
        <family val="2"/>
      </rPr>
      <t>Página</t>
    </r>
    <r>
      <rPr>
        <sz val="12"/>
        <rFont val="Calibri"/>
        <family val="2"/>
      </rPr>
      <t xml:space="preserve"> 5 de 6</t>
    </r>
  </si>
  <si>
    <t>TRANSFERIR O COMPARTIR</t>
  </si>
  <si>
    <t>TIPO DE PROCESO</t>
  </si>
  <si>
    <t>CAUSAS INTERNAS/EXTERNAS</t>
  </si>
  <si>
    <t>ID RIESGO</t>
  </si>
  <si>
    <t>ID CONTROL</t>
  </si>
  <si>
    <t>AFECTA IMPACTO</t>
  </si>
  <si>
    <t>AFECTA PROBABILIDAD</t>
  </si>
  <si>
    <t>PUNTAJE</t>
  </si>
  <si>
    <t>ID_RIESGO</t>
  </si>
  <si>
    <t>ACCIÓN</t>
  </si>
  <si>
    <t>TRATAMIENTO</t>
  </si>
  <si>
    <t>FECHA FINAL</t>
  </si>
  <si>
    <t>MATERIALIZACIÓN RIESGO</t>
  </si>
  <si>
    <t>VERSION</t>
  </si>
  <si>
    <t>FECHA</t>
  </si>
  <si>
    <t>Seguimiento y Monitoreo</t>
  </si>
  <si>
    <t>Elaboró</t>
  </si>
  <si>
    <t>Revisó</t>
  </si>
  <si>
    <t>Nombre</t>
  </si>
  <si>
    <t>Cargo</t>
  </si>
  <si>
    <t>Fecha</t>
  </si>
  <si>
    <t>MAPA DE RIESGOS</t>
  </si>
  <si>
    <t>Teatro Colon</t>
  </si>
  <si>
    <t>SITUACION DE RIESGO</t>
  </si>
  <si>
    <t>Despacho Ministro /Asuntos Internacionales</t>
  </si>
  <si>
    <t>Página 6 de 6</t>
  </si>
  <si>
    <t xml:space="preserve">MAPA DE RIESGOS DE GESTIÓN Y CORRUPCIÓN </t>
  </si>
  <si>
    <t xml:space="preserve">Código: </t>
  </si>
  <si>
    <t>FR-01-PR-MEJ-05</t>
  </si>
  <si>
    <t>Versión:</t>
  </si>
  <si>
    <t>Fecha:</t>
  </si>
  <si>
    <t>RAZÓN DE LA ACTUALIZACION</t>
  </si>
  <si>
    <t>Se elaborá manual MN-01-PR-MEJ-05 Metodología administración de riesgos de gestión - corrupción  y formato FR-01-PR-MEJ-05 para su respectivo seguimiento.</t>
  </si>
  <si>
    <t>Enero del 2019</t>
  </si>
  <si>
    <t>Se actualiza los riesgos de la Secretaría de Cultura, Recreación y Deporte con el fin de unificar  riesgos de gestión y corrupción en cumplimiento de la actualizacion de los lineamiento de administración de riesgos.</t>
  </si>
  <si>
    <t>PROCESO</t>
  </si>
  <si>
    <t>RESPONSABLE DEL PROCESO</t>
  </si>
  <si>
    <t xml:space="preserve"> EXTERNOS</t>
  </si>
  <si>
    <t xml:space="preserve"> INTERNOS</t>
  </si>
  <si>
    <t>FACTORES</t>
  </si>
  <si>
    <t>DEPENDENCIA</t>
  </si>
  <si>
    <t>Misional</t>
  </si>
  <si>
    <t>Direccionamiento Estratégico</t>
  </si>
  <si>
    <t>Comunicaciones</t>
  </si>
  <si>
    <t>Mejora Continua</t>
  </si>
  <si>
    <t>Fomento</t>
  </si>
  <si>
    <t>Transformaciones Culturales</t>
  </si>
  <si>
    <t>Formalización de Entidades sin ánimo de lucro</t>
  </si>
  <si>
    <t>Gestión Financiera</t>
  </si>
  <si>
    <t>Gestión Jurídica</t>
  </si>
  <si>
    <t>Gestión de Tic</t>
  </si>
  <si>
    <t>Atención al Ciudadano</t>
  </si>
  <si>
    <t>Gestión Documental, de Recursos Físicos y Servicios Generales</t>
  </si>
  <si>
    <r>
      <t xml:space="preserve">SOCIALES 
</t>
    </r>
    <r>
      <rPr>
        <sz val="14"/>
        <rFont val="Cambria"/>
        <family val="1"/>
        <scheme val="major"/>
      </rPr>
      <t>( Demografía, responsabilidad social, orden público).</t>
    </r>
  </si>
  <si>
    <r>
      <t xml:space="preserve">POLÍTICOS
</t>
    </r>
    <r>
      <rPr>
        <sz val="14"/>
        <rFont val="Cambria"/>
        <family val="1"/>
        <scheme val="major"/>
      </rPr>
      <t>(Cambios de gobierno, legislación, políticas públicas, regulación).</t>
    </r>
  </si>
  <si>
    <r>
      <t xml:space="preserve">ECONÓMICOS
</t>
    </r>
    <r>
      <rPr>
        <sz val="14"/>
        <rFont val="Cambria"/>
        <family val="1"/>
        <scheme val="major"/>
      </rPr>
      <t>(Disponibilidad de capital, liquidez, mercados financieros, desempleo, competencia).</t>
    </r>
  </si>
  <si>
    <r>
      <t xml:space="preserve">TECNOLÓGICOS
</t>
    </r>
    <r>
      <rPr>
        <sz val="14"/>
        <rFont val="Cambria"/>
        <family val="1"/>
        <scheme val="major"/>
      </rPr>
      <t>(Avances en tecnología, acceso a sistemas de información
externos, gobierno en línea)</t>
    </r>
  </si>
  <si>
    <r>
      <t xml:space="preserve">MEDIO AMBIENTALES 
</t>
    </r>
    <r>
      <rPr>
        <sz val="14"/>
        <rFont val="Cambria"/>
        <family val="1"/>
        <scheme val="major"/>
      </rPr>
      <t>(Emisiones y residuos, energía, catástrofes naturales, desarrollo sostenible).</t>
    </r>
  </si>
  <si>
    <r>
      <t xml:space="preserve">COMUNICACIÓN EXTERNA
 </t>
    </r>
    <r>
      <rPr>
        <sz val="14"/>
        <rFont val="Cambria"/>
        <family val="1"/>
        <scheme val="major"/>
      </rPr>
      <t>(Mecanismos utilizados para entrar en contacto con los usuarios o ciudadanos, canales establecidos para que el mismo se comunique con la entidad).</t>
    </r>
  </si>
  <si>
    <r>
      <t xml:space="preserve">FINANCIEROS
 </t>
    </r>
    <r>
      <rPr>
        <sz val="14"/>
        <rFont val="Cambria"/>
        <family val="1"/>
        <scheme val="major"/>
      </rPr>
      <t>(Presupuesto de funcionamiento, recursos de inversión, infraestructura, capacidad instalada).</t>
    </r>
  </si>
  <si>
    <r>
      <t xml:space="preserve">PERSONAL 
</t>
    </r>
    <r>
      <rPr>
        <sz val="14"/>
        <rFont val="Cambria"/>
        <family val="1"/>
        <scheme val="major"/>
      </rPr>
      <t>(Competencia del personal, disponibilidad del personal, seguridad y salud ocupacional).</t>
    </r>
  </si>
  <si>
    <r>
      <t xml:space="preserve">PROCESOS
</t>
    </r>
    <r>
      <rPr>
        <sz val="14"/>
        <rFont val="Cambria"/>
        <family val="1"/>
        <scheme val="major"/>
      </rPr>
      <t>(Capacidad, diseño, ejecución, proveedores, entradas, salidas, gestión del conocimiento).</t>
    </r>
  </si>
  <si>
    <r>
      <t xml:space="preserve">TECNOLOGÍA 
</t>
    </r>
    <r>
      <rPr>
        <sz val="14"/>
        <rFont val="Cambria"/>
        <family val="1"/>
        <scheme val="major"/>
      </rPr>
      <t>(Integridad de datos, disponibilidad de datos y sistemas, desarrollo, producción, mantenimiento de sistemas de información).</t>
    </r>
  </si>
  <si>
    <r>
      <t xml:space="preserve">ESTRATÉGICOS 
</t>
    </r>
    <r>
      <rPr>
        <sz val="14"/>
        <rFont val="Cambria"/>
        <family val="1"/>
        <scheme val="major"/>
      </rPr>
      <t>(Direccionamiento estratégico, planeación institucional, liderazgo, trabajo en equipo y Legal).</t>
    </r>
  </si>
  <si>
    <r>
      <t xml:space="preserve">COMUNICACIÓN INTERNA
 </t>
    </r>
    <r>
      <rPr>
        <sz val="14"/>
        <rFont val="Cambria"/>
        <family val="1"/>
        <scheme val="major"/>
      </rPr>
      <t>(Canales utilizados y su efectividad, flujo de la información necesaria para el desarrollo de las operaciones).</t>
    </r>
  </si>
  <si>
    <r>
      <t xml:space="preserve">DISEÑO DEL PROCESO
 </t>
    </r>
    <r>
      <rPr>
        <sz val="14"/>
        <rFont val="Cambria"/>
        <family val="1"/>
        <scheme val="major"/>
      </rPr>
      <t>(Claridad en la descripción del alcance y objetivo del proceso).</t>
    </r>
  </si>
  <si>
    <r>
      <t xml:space="preserve">INTERACCIONES CON OTROS PROCESOS
 </t>
    </r>
    <r>
      <rPr>
        <sz val="14"/>
        <rFont val="Cambria"/>
        <family val="1"/>
        <scheme val="major"/>
      </rPr>
      <t>(Relación precisa con otros procesos en cuanto a insumos, proveedores, productos, usuarios o clientes).</t>
    </r>
  </si>
  <si>
    <r>
      <t xml:space="preserve">TRANSVERSALIDAD
 </t>
    </r>
    <r>
      <rPr>
        <sz val="14"/>
        <rFont val="Cambria"/>
        <family val="1"/>
        <scheme val="major"/>
      </rPr>
      <t>(Procesos que determinan lineamientos necesarios para el desarrollo de todos los procesos de la entidad).</t>
    </r>
  </si>
  <si>
    <r>
      <t xml:space="preserve">PROCEDIMIENTOS ASOCIADOS </t>
    </r>
    <r>
      <rPr>
        <sz val="14"/>
        <rFont val="Cambria"/>
        <family val="1"/>
        <scheme val="major"/>
      </rPr>
      <t xml:space="preserve">
(Pertinencia en los procedimientos que desarrollan los procesos).</t>
    </r>
  </si>
  <si>
    <r>
      <t xml:space="preserve">RESPONSABLES DEL PROCESO
 </t>
    </r>
    <r>
      <rPr>
        <sz val="14"/>
        <rFont val="Cambria"/>
        <family val="1"/>
        <scheme val="major"/>
      </rPr>
      <t>(Grado de autoridad y responsabilidad de los funcionarios frente al proceso)</t>
    </r>
    <r>
      <rPr>
        <b/>
        <sz val="14"/>
        <rFont val="Cambria"/>
        <family val="1"/>
        <scheme val="major"/>
      </rPr>
      <t>.</t>
    </r>
  </si>
  <si>
    <r>
      <t xml:space="preserve">COMUNICACIÓN ENTRE LOS PROCESOS
 </t>
    </r>
    <r>
      <rPr>
        <sz val="14"/>
        <rFont val="Cambria"/>
        <family val="1"/>
        <scheme val="major"/>
      </rPr>
      <t>(Efectividad en los flujos de información determinados en la interacción de los procesos).</t>
    </r>
  </si>
  <si>
    <t>TIPOLOGÍA DE RIESGOS</t>
  </si>
  <si>
    <t>TIPO PROCESO</t>
  </si>
  <si>
    <t>Gerenciales</t>
  </si>
  <si>
    <t>Financieros</t>
  </si>
  <si>
    <t xml:space="preserve">Mayor </t>
  </si>
  <si>
    <t>Dirección de Planeación</t>
  </si>
  <si>
    <t>Oficina Asesora de Comunicaciones</t>
  </si>
  <si>
    <t>Dirección de Fomento</t>
  </si>
  <si>
    <t>Dirección de Cultura Ciudadana</t>
  </si>
  <si>
    <t>Trasnformaciones Culturales</t>
  </si>
  <si>
    <t>Dirección de Lectura y Bibliotecas</t>
  </si>
  <si>
    <t>Dirección de Asusntos Locales</t>
  </si>
  <si>
    <t>Participación y Dialogo Social</t>
  </si>
  <si>
    <t>Dirección de Arte, Cultura y Patrimonio</t>
  </si>
  <si>
    <t>Gestión de la Infraestructura Cultural y Patrimonial</t>
  </si>
  <si>
    <t>Dirección de Persona Jurídicas</t>
  </si>
  <si>
    <t>Dirección de Gestión Corporativa</t>
  </si>
  <si>
    <t>Grupo Interno de Recursos Financieros</t>
  </si>
  <si>
    <t>Grupo Interno de Recursos Físicos</t>
  </si>
  <si>
    <t>Grupo Interno de Recursos Humanos</t>
  </si>
  <si>
    <t>Gestión de Talento Humano</t>
  </si>
  <si>
    <t>Grupo Interno de Sistemas</t>
  </si>
  <si>
    <t>Oficina Asesora Jurídica</t>
  </si>
  <si>
    <t>Oficina de Control Iinterno Disciplinario</t>
  </si>
  <si>
    <t>Oficina de Control interno</t>
  </si>
  <si>
    <t>Seguimiento y Evaluación de la Gestión</t>
  </si>
  <si>
    <t>Control Disciplinario</t>
  </si>
  <si>
    <t>¿EN QUE DOCUMENTO, SE EVIDENCIA EL CONTROL?</t>
  </si>
  <si>
    <t>¿Existe un responsable asignado a la ejecución del control?</t>
  </si>
  <si>
    <t>Asignado</t>
  </si>
  <si>
    <t>No asignado</t>
  </si>
  <si>
    <t>¿El responsable tiene la autoridad y adecuada segregación de funciones en la ejecución del control?</t>
  </si>
  <si>
    <t>¿La oportunidad en que se ejecuta el control ayuda a prevenir la mitigación del riesgo o a detectar la materialización del riesgo de manera oportuna?</t>
  </si>
  <si>
    <t>Oportuna</t>
  </si>
  <si>
    <t>Inoportuna</t>
  </si>
  <si>
    <t>¿Las actividades que se desarrollan en el control realmente buscan por si sola prevenir o detectar las causas que pueden dar origen al riesgo, ejemplo Verificar, Validar Cotejar, Comparar, Revisar, ¿etc.?</t>
  </si>
  <si>
    <t>Prevenir</t>
  </si>
  <si>
    <t>No es un control</t>
  </si>
  <si>
    <t xml:space="preserve"> Detectar</t>
  </si>
  <si>
    <t>¿La fuente de información que se utiliza en el desarrollo del control es información confiable que permita mitigar el riesgo?</t>
  </si>
  <si>
    <t>No confiable</t>
  </si>
  <si>
    <t>Confiable</t>
  </si>
  <si>
    <t>¿Las observaciones, desviaciones o diferencias identificadas como resultados de la ejecución del control son investigadas y resueltas de manera oportuna?</t>
  </si>
  <si>
    <t>Se investigan y resuelven oportunamente</t>
  </si>
  <si>
    <t>No se investigan y resuelven oportunamente.</t>
  </si>
  <si>
    <t>¿Se deja evidencia o rastro de la ejecución del control, que permita a cualquier tercero con la evidencia, llegar a la misma conclusión?</t>
  </si>
  <si>
    <t>Completa</t>
  </si>
  <si>
    <t xml:space="preserve">Incompleta </t>
  </si>
  <si>
    <t xml:space="preserve"> No existente</t>
  </si>
  <si>
    <t>Operativos</t>
  </si>
  <si>
    <t>Estrategicos</t>
  </si>
  <si>
    <t>Imagen_o_Reputacional</t>
  </si>
  <si>
    <t>Corrupcion</t>
  </si>
  <si>
    <t>Tecnologicos</t>
  </si>
  <si>
    <t>Partiendo del contexto de la entidad "FT-01-DES-EST Conocimiento y contexto de la Organización para el Direccionamiento Estratégico" y el mapeo de cada uno de los procesos,  se analiza las amenzas y debilidades que pueden generar situación de riesgo, teniendo en cuenta los objetivos estratégicos y de proceso de la entidad, a nivel de Contexto interno, externo y del Proceso.</t>
  </si>
  <si>
    <t>CONTEXTO ESTRATÉGICO DE LOS PROCESO</t>
  </si>
  <si>
    <t>C3</t>
  </si>
  <si>
    <t>MATRIZ DEFINICIÓN DE LOS RIEGOS DE CORRUPCIÓN</t>
  </si>
  <si>
    <t>Criterios para calificar el Impacto - Riesgos de Corrupción</t>
  </si>
  <si>
    <t>No.</t>
  </si>
  <si>
    <t xml:space="preserve"> Riesgo</t>
  </si>
  <si>
    <t>Acción u omisión</t>
  </si>
  <si>
    <t>Uso del poder</t>
  </si>
  <si>
    <t>Beneficio a terceros</t>
  </si>
  <si>
    <t>Preguntas: Si el riesgo de corrupción se materializa podría…</t>
  </si>
  <si>
    <t>1=Si / 0=No</t>
  </si>
  <si>
    <t>¿Afectar al grupo de funcionarios del proceso?</t>
  </si>
  <si>
    <r>
      <t xml:space="preserve">Responder afirmativamente de UNO a CINCO pregunta(s) genera un impacto </t>
    </r>
    <r>
      <rPr>
        <b/>
        <sz val="11"/>
        <color theme="1"/>
        <rFont val="Calibri"/>
        <family val="2"/>
        <scheme val="minor"/>
      </rPr>
      <t>moderado</t>
    </r>
    <r>
      <rPr>
        <sz val="11"/>
        <color theme="1"/>
        <rFont val="Calibri"/>
        <family val="2"/>
        <scheme val="minor"/>
      </rPr>
      <t xml:space="preserve">.                                                                          Responder afirmativamente de SEIS a ONCE preguntas genera un impacto </t>
    </r>
    <r>
      <rPr>
        <b/>
        <sz val="11"/>
        <color theme="1"/>
        <rFont val="Calibri"/>
        <family val="2"/>
        <scheme val="minor"/>
      </rPr>
      <t>mayor</t>
    </r>
    <r>
      <rPr>
        <sz val="11"/>
        <color theme="1"/>
        <rFont val="Calibri"/>
        <family val="2"/>
        <scheme val="minor"/>
      </rPr>
      <t xml:space="preserve">.                                                                                       Responder afirmativamente de DOCE a DIECINUEVE preguntas genera un impacto </t>
    </r>
    <r>
      <rPr>
        <b/>
        <sz val="11"/>
        <color theme="1"/>
        <rFont val="Calibri"/>
        <family val="2"/>
        <scheme val="minor"/>
      </rPr>
      <t>catastrófico.</t>
    </r>
  </si>
  <si>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</si>
  <si>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</si>
  <si>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</si>
  <si>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</si>
  <si>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</si>
  <si>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</si>
  <si>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</si>
  <si>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</si>
  <si>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</si>
  <si>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</si>
  <si>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</si>
  <si>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</si>
  <si>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</si>
  <si>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</si>
  <si>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</si>
  <si>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</si>
  <si>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</si>
  <si>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</si>
  <si>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</si>
  <si>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</si>
  <si>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t xml:space="preserve">Rango Calificación del Diseño
</t>
  </si>
  <si>
    <t>Fuerte</t>
  </si>
  <si>
    <t>Calificación entre 96 y 100</t>
  </si>
  <si>
    <t>Calificación entre 86 y 95</t>
  </si>
  <si>
    <t>Débil</t>
  </si>
  <si>
    <t>Calificación entre 0 y 85</t>
  </si>
  <si>
    <t xml:space="preserve">Rango Calificación de la ejecución
</t>
  </si>
  <si>
    <t>Rango Calificación de la Ejecución</t>
  </si>
  <si>
    <t>Opción de Respuesta al Criterio de Evaluación</t>
  </si>
  <si>
    <t>El control se ejecuta de manera consistente por parte del responsable</t>
  </si>
  <si>
    <t>El control se ejecuta algunas veces por parte del responsable</t>
  </si>
  <si>
    <t>El control no se ejecuta por parte del responsable</t>
  </si>
  <si>
    <t>FUERTE</t>
  </si>
  <si>
    <t>DÉBIL</t>
  </si>
  <si>
    <t>Adecuado</t>
  </si>
  <si>
    <t>Inadecuado</t>
  </si>
  <si>
    <t>Preventivo</t>
  </si>
  <si>
    <t>Detectivo</t>
  </si>
  <si>
    <t xml:space="preserve">¿Las actividades que se desarrollan en el control realmente buscan por si sola prevenir o detectar las causas que pueden dar origen al riesgo, ejemplo Verificar, Validar Cotejar, Comparar, Revisar (…)?
</t>
  </si>
  <si>
    <t xml:space="preserve">Solidez del Control Integralmente (Diseño y Ejecución)
</t>
  </si>
  <si>
    <t>MONITOREO Y SEGUIMIENTOS  (Herramienta Drive)</t>
  </si>
  <si>
    <t>Noviembre 13/2019</t>
  </si>
  <si>
    <t>Desviar la Gestión de lo Público</t>
  </si>
  <si>
    <t>Se modifica el formato incluyendo todos los pasos para la  formulación de riesgos, anexa mapa de calor y en la valoración del riesgo se incluye valoración de controles rango calificación del diseño, rango calificación de la ejecución y solidez del control integralmente (Diseño y Ejecución). orfeo no. 20195000215133</t>
  </si>
  <si>
    <r>
      <rPr>
        <b/>
        <sz val="11"/>
        <rFont val="Calibri"/>
        <family val="2"/>
      </rPr>
      <t>Código: FR-01-PR-MEJ-05</t>
    </r>
    <r>
      <rPr>
        <sz val="11"/>
        <rFont val="Calibri"/>
        <family val="2"/>
      </rPr>
      <t xml:space="preserve">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</si>
  <si>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r>
      <rPr>
        <b/>
        <sz val="11"/>
        <rFont val="Calibri"/>
        <family val="2"/>
      </rPr>
      <t xml:space="preserve">Código: </t>
    </r>
    <r>
      <rPr>
        <sz val="11"/>
        <rFont val="Calibri"/>
        <family val="2"/>
      </rPr>
      <t xml:space="preserve">FR-01-PR-MEJ-05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</si>
  <si>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t>LÍDER DE SISTEMAS DE GESTIÓN</t>
  </si>
  <si>
    <t>Gestión documental de recursos fisicos y servicios generales</t>
  </si>
  <si>
    <t>Lucila Guerrero Ramirez</t>
  </si>
  <si>
    <t xml:space="preserve">Paola Andrea Ramirez </t>
  </si>
  <si>
    <t>Diciembre 15 de 2020</t>
  </si>
  <si>
    <t>Paola Andrea Ramirez Gutierrez</t>
  </si>
  <si>
    <t xml:space="preserve">Profesional Especializado </t>
  </si>
  <si>
    <t>Coordinadora Grupo Interno de Recursos Físicos</t>
  </si>
  <si>
    <t>Febrero del 2020</t>
  </si>
  <si>
    <t>Se actualiza mapa de riesgos del proceso de Gestión documental, de Recursos Físicos y Servicios Generales Orfeo no. 20207100033553.</t>
  </si>
  <si>
    <t>Cambios de gobierno, legislación, políticas públicas, regulación</t>
  </si>
  <si>
    <t>Fallas en el Acceso a sistemas de información
externos</t>
  </si>
  <si>
    <t>Fallas en lo mecanismos utilizados para entrar en contacto
con los usuarios o ciudadanos</t>
  </si>
  <si>
    <t>X</t>
  </si>
  <si>
    <t>Inadecuado uso de los documentos y la información legal o pública para beneficios de terceros o propios</t>
  </si>
  <si>
    <t>Informes de seguimiento trimestral</t>
  </si>
  <si>
    <t>Presupuesto de funcionamiento, recursos de inversión</t>
  </si>
  <si>
    <t>Claridad en la descripción del alcance y objetivo del proceso</t>
  </si>
  <si>
    <t xml:space="preserve"> (Grado de autoridad y responsabilidad de los funcionarios frente al proceso).</t>
  </si>
  <si>
    <t>Verificación y actualización de los riesgos del proceso para la vigencia 2021 radicado Orfeo no. 20207100279663, de acuerdo con el mapeo radicado Orfeo no. 20207100277263.</t>
  </si>
  <si>
    <t xml:space="preserve"> Disponibilidad de capital
Afectación del presupuesto distrital por la pandemia y las condiciones del entorno, impacta en el cumplimiento de las metas
del PDD. (FT-01-DES-EST )</t>
  </si>
  <si>
    <t xml:space="preserve">Cambios de gobierno, legislación, políticas públicas, regulación
Fuga de la memoria institucional por perdida de los conocimientos y
experiencias adquiridas, en ocasión a la rotación de personal, al concluirse la  provisión de las 76 vacancias definitivas
de la Secretaría como resultado de la Convocatoria 816 de 2018 adelantada por la Comisión Nacional del Servicio Civil, ejercicio que requiere de la aplicación de
un plan de retiro y acogida.
 (FT-01-DES-EST )
</t>
  </si>
  <si>
    <t>C4</t>
  </si>
  <si>
    <t>C5</t>
  </si>
  <si>
    <t>Circular interna enviada mediante orfeo y correo insitucional</t>
  </si>
  <si>
    <t>Publicaciones o correos electronicos enviados</t>
  </si>
  <si>
    <t>Listados de inventarios por responsable enviados por correo electronico.</t>
  </si>
  <si>
    <t>Productos asociados y/o descritos en los procedimientos de Entrada de bienes al almacén , Elaboración, seguimiento y toma fisica de inventario, Traslado de bienes y  Baja de bienes.</t>
  </si>
  <si>
    <t>Deterioro de los bienes muebles e inmuebles destinados para el desarrollo de las actividades laborales y  funcionamiento de la entidad  en las sedes administrativas.</t>
  </si>
  <si>
    <t>1. Incumplimiento de Plan anual de mantenimiento de bienes muebles e inmuebles. 
2. Respuesta inoportuna de los requerimientos de Mantenimiento de bienes muebles e inmuebles  recibidos en la mesa de servicios
3. Incumplimiento contractual por parte de los contratistas designados
4. Recursos insuficientes
5.Demora en la aprobación de intervenciones en los bienes con declaratoria BIC por parte de las entidades competentes.                                                             
6.  Cambios no previstos en las actividades de mantenimiento  programadas por lineamientos institucionales, normativos o ambientales           
7. Daño ocasionado por terceros a los bienes muebles e inmuebles durante el desarrollo de sus actividades
8. Supervisión inadecuada e ineficaz de los contratos designados para el mantenimiento de bienes muebles e inmuebles</t>
  </si>
  <si>
    <t xml:space="preserve">1.Pérdida de funcionalidad de los espacios, elementos y equipos a cargo de la entidad.        
2. Incumplimiento de la normatividad de bienes de interés cultural y Seguridad y salud en el trabajo.
3. Incumplimiento en el desarrollo de actividades por falta de espacios, equipos y elementos adecuados.
4. Afectación del personal y del clima laboral                                             
</t>
  </si>
  <si>
    <t>Realizar la verificación diaria de los tiquetes de mantenimiento que ingresen a la mesa de servicios, programar su gestión y  emitir la respuesta correspondiente según aplique por parte del responsable designado por el Coordinador(a) del grupo Interno de Recursos Físicos.</t>
  </si>
  <si>
    <t>Realizar el monitoreo mensual al desarrollo de  la programación anual de mantenimientor por parte de supervisor designado por el Coordinador(a) del grupo Interno de Recursos Físicos.</t>
  </si>
  <si>
    <t>Realizar la Supervisión mensual de los contratos de cada servicio general contratado por la entidad or parte de supervisor designado por el Coordinador(a) del grupo Interno de Recursos Físicos.</t>
  </si>
  <si>
    <t>Formato Plan de Mantenimiento de Sedes y Seguimiento diligenciado y legalizado en el orfeo e incluido en el expediente de Mantenimiento segu TRD del area.</t>
  </si>
  <si>
    <t>Reportes mensuales de los tiquetes de mantenimiento expedidos desde el aplicativo "mesa de servicios" e incluidos en el expediente de mantenimiento degun TRD del area.</t>
  </si>
  <si>
    <t xml:space="preserve">Formato Plan de Mantenimiento de Sedes y Seguimiento diligenciado y legalizado en el expediente de Mantenimiento según TRD del area. </t>
  </si>
  <si>
    <t>Informes de supervisión mensual diligenciados e incluidos en el expediente  contractual de cada contrato.</t>
  </si>
  <si>
    <t>Grupo Interno de recursos Físicos - Almacen</t>
  </si>
  <si>
    <t>Grupo Interno de Recursos físicos - Supervisor del (los) contratos designados</t>
  </si>
  <si>
    <t>Prestación  inadecuada de los servicios  de  requeridos para el buen funcionamiento de la entidad, el bienestar de la comunidad institucional y el apoyo en actividades misionales.</t>
  </si>
  <si>
    <t xml:space="preserve">1. Incumplimiento contractual por parte de los contratistas designados
2. Recursos insuficientes
3. Supervisión inadecuada e ineficaz de los contratos designados para cada servicio
4. Incumplimiento de los requisitos normativos y de calidad establecidos para la prestación de Aseo y Cafetería, Transporte, Vigilancia, Préstamo de espacios, equipos audiovisuales y elementos de oficina para eventos y/o reuniones, Parqueadero para vehículos, motos y bicicletas, Mantenimiento y control vehículo de la SCRD, Servicios públicos y Operador logístico                   
5. Incumplimiento de los protocolos de seguridad vial, seguridad y salud en el trabajo y bioseguridad establecidos por la entidad durante la prestación de los servicios por parte de los usuarios de los servicios y de los contratistas o proveedores                                    </t>
  </si>
  <si>
    <t>1. Insatisfacción de los usuarios                                       
 2. Afectaciones a los prestadores de los servicios solicitados                                                                         
3.  Requerimientos legales hacia la entidad  
 4. Reprocesos administrativos y financieros de la entidad                                                                       
 5. Afectación a la gestión e imagen institucional
6. Afectación a la integridad de los usuarios de los servicios y de los contratistas o proveedores</t>
  </si>
  <si>
    <t>Aplicar oportuna y eficazmente los procedimientos aprobados y publicados en la Plataforma de MIPG de la entidad asociados a la administración de bienes dentro del proceso de Gestión documental de recursos Físicos y servicios generales  por parte del responsable designado por el Coordinador(a) del grupo Interno de Recursos Físicos..</t>
  </si>
  <si>
    <t xml:space="preserve">Realizar la verificación diaria de los tiquetes de mantenimiento que ingresen a la mesa de servicios, programar su gestión y  emitir la respuesta correspondiente según aplique por parte del responsable designado por el Coordinador(a) del grupo Interno de </t>
  </si>
  <si>
    <t>Realizar la Supervisión mensual de los contratos de cada servicio general contratado por la entidad por parte del supervisor designado por el Coordinador(a) del grupo Interno de Recursos Físicos.</t>
  </si>
  <si>
    <t>Realizar campañas, publicaciones o difusiónes periodicos de TIPS reiterando el cumplimiento de los procedimientos ineherentes a la administracion de servicios generales dirigidas a  los jefes, comunidad institucional y proveedores  por parte del supervisor de cada contrato  designado por el Coordinador(a) del grupo Interno de Recursos Físicos.</t>
  </si>
  <si>
    <t xml:space="preserve">Reportes mensuales de los tiquetes de mantenimiento expedidos desde el aplicativo "mesa de servicios" </t>
  </si>
  <si>
    <t>Manejo inadecuado de la caja menor frente a los gastos identificados y definidos en los conceptos del Decreto de Liquidación del Presupuesto Anual aprobado para la respectiva vigencia y  lo establecido en la Resolución de Constitución de la Caja Menor.</t>
  </si>
  <si>
    <t xml:space="preserve">1. Desconocimiento de los gastos identificados y definidos en los conceptos del Decreto de Liquidación del Presupuesto Anual aprobado para la respectiva vigencia y  lo establecido en la Resolución de Constitución de la Caja Menor.
2. Utilización inadecuada de los recursos destinados para la caja menor   </t>
  </si>
  <si>
    <t xml:space="preserve">1. Detrimento patrimonial
2.Requerimientos legales hacia la entidad  </t>
  </si>
  <si>
    <t>Comunicar Resolución de constitución de Caja Menor a las Dependencias Involucradas  por parte del Coordinador(a) del grupo Interno de Recursos Físicos.</t>
  </si>
  <si>
    <t>Realizar arqueo periódico y la correspondiente verificación de los soportes  por parte del responsable designado por el Coordinador(a) del grupo Interno de Recursos Físicos.</t>
  </si>
  <si>
    <t>Orfeo informado y correo electronico enviado</t>
  </si>
  <si>
    <t>Formato de Arqueo de caja menor legalizado e incluido en el expediente de caja menor según TRD del area.</t>
  </si>
  <si>
    <t>Grupo Interno de Recursos físicos - Responsable designado</t>
  </si>
  <si>
    <t>1. Incremento no previsto de elementos sobrantes o faltantes  en los inventarios de bienes muebles. 
 2. Reprocesos en el trámite de pago de los bienes y/o suministros contratados al contratista y/o proveedor contratado por la entidad.
3. Afectación de la imagen de la SCRD.
4.  Reprocesos en la ejecución de las actividades.                                                                           
5. Procesos fiscales y disciplinarios al Supervisor y/o responsable 
6. Afectación financiera en la contabilidad de la entidad
7. Afectación en los inventarios de bienes a cargo de la entidad</t>
  </si>
  <si>
    <t xml:space="preserve">1. Bienes y suministros  sin registrar en los aplicativos correspondientes de almacen por omision del supervisor o responsable en los reportes que debe realizar  al almacen.
2. Bienes y suministros recibidos por parte del supervisor o del responsable sin cumplir los requisitos contratados
3. Movimientos internos o externos de los bienes muebles a cargo de la entidad  por parte de la comunidad institucional sin autorizacion y cumplimiento de los procedimientos
4. Retiro de la entidad por vacaciones, renuncia o terminación de contrato sin la entrega formal y legalizada de los bienes muebles o suministros entregados a cada funcionario o contratista para el desempeño de sus labores.
5. Solicitud de Pago final de sueldo, honorarios y/o prestaciones a los funcionarios y contratistas según aplique por parte de las areas o jefes encargados sin la legalización del formato de Paz y salvo de entrega de cargo y del formato "Lista de verificación de entrega de elementos y documentos por terminación del contrato"
6. Pérdida o daños de los bienes muebles y suministro ocasionados por funcionarios, contratistas o terceros.
7. Incumplimiento de los procedimientos  aprobados en la plataforma MIPG de la entidad asociados a la administración de bienes dentro del proceso de Gestión documental de recursos Físicos y servicios generales, por parte de funcionarios, contratistas o proveedores que laboran o prestan servicios en la entidad </t>
  </si>
  <si>
    <t>Afectacion de la gestión de administracion de los recursos fisicos correspondiente a  los bienes muebles a cargo de la entidad.</t>
  </si>
  <si>
    <t xml:space="preserve">Afectacion de la gestión documental de la entidad durante la organización, administración, disposición y conservación tanto del proceso diario documental como del Fondo Documental Acumulado.  </t>
  </si>
  <si>
    <t xml:space="preserve">1.Insuficientes recursos para cubrir la organización, administración, disposición y conservación tanto del proceso diario documental como del Fondo Documental Acumulado.  
2. Dificultades en la organización y preservación de la documentación que se maneja en la entidad.                                              
3. Insuficiencia de tecnología y espacios adecuados para la administración de la documentación e información.                                       
4. Personal sin perfil idóneo para apoyar la administración de la documentación e información.                                                                                 5. Detección inoportuna de las fallas en los aplicativos de las herramientas tecnologicas en el desarrollo de las actividades del area                                                                                                                                               6. Monitoreo inadecuado e inoportuno al proceso de recepción, organización, administracion, disposición y conservacion de la documentación e información.                                           7.  Inconsistencias y/o fallas  en el aplicativo  ORFEO                                                                                                                                                                                                                                                                             8. Solicitud de Pago final de sueldo, honorarios y/o prestaciones a los funcionarios y contratistas según aplique por parte de las areas o jefes encargados sin la legalización del formato de Paz y salvo de entrega de cargo y del formato "Lista de verificación de entrega de elementos y documentos por terminación del contrato"                                                                                                    9. Incumplimiento de los requisitos normativos y administrativos  establecidos por el archivo distrital durante el proceso de recepción, organización, disposición, conservación y tramite de la documentación </t>
  </si>
  <si>
    <t>Afectacion de la Gestión ambiental de la entidad frente a los objetivos de ecoeficiencia, de calidad ambiental y armonía socioambiental, de acuerdo con los alcances y competencias propios del sector Cultura, Recreación y Deporte establecidos en el Manual PIGA de la entidad.</t>
  </si>
  <si>
    <t xml:space="preserve">1. Pérdida de la memoria institucional, por la insuficiente administración de la documentación e información de la entidad.                                                                           
2. Plataforma ORFEO y expedientes físicos sin actualizar.                                                                                3. Respuestas extemporáneas a los diferentes requerimientos internos y externos. 
4. Deterioro de la imagen institucional
5. Sanciones por incumplimiento de la normatividad vigente.                                                                                                                                                                                                                                                                                                                              6. Traumatismos en el desarrollo de la gestión documental                                                                                                                                                                                                                                                                                                                 7.Afectaciones en los inventarios documentales  físicos y digitales de la entidad 
                                        </t>
  </si>
  <si>
    <t xml:space="preserve">1. Generación e implementación de acciones de gestión ambiental ineficaces que afecten el cumplimiento de los objetivos de ecoeficiencia, de calidad ambiental y armonía socioambiental, de acuerdo con los alcances y competencias propios del sector Cultura, Recreación y Deporte establecidos en el Manual PIGA de la entidad.                                         2. Incumplimiento de los requisitos normativos y administrativos  establecidos en materia ambiental                                                                                                                                                                   3. Falta de compromiso y gestión a nivel directivo y de la comunidad institucional     </t>
  </si>
  <si>
    <t xml:space="preserve">1. Deterioro de la imagen institucional
2. Sanciones por incumplimiento de la normatividad vigente.                                                                                                                                                                                                                                                    3. Afectacion al medio ambiente                                                                                                                                                                                                                                                                                                               4. Incurrir en gastos no previstos                                                                                                                                                                                                                                                                                                                                                                                                                                                                                                                                                                                                                                 </t>
  </si>
  <si>
    <t>Inadecuado uso de los recursos fisicos  para  beneficios de terceros o propios</t>
  </si>
  <si>
    <t>Emitir circular interna anual firmada por la Dirección Corporativa, dirigida a los jefes de area, supervisores de contratos y  comunidad institucional solicitando el cumplimiento de los procedimientos correspondientes a la Gestión documental</t>
  </si>
  <si>
    <t>Enviar semanalmente el reporte del estado del orfeo a cada jefe y funcionarios de cada area de la entidad.</t>
  </si>
  <si>
    <t>Reporte semanal enviado por correo electronico</t>
  </si>
  <si>
    <t>Realizar la Supervisión mensual del contrato del operador de gestión documental contratado por la entidad por parte de supervisor designado por el Coordinador(a) del grupo Interno de Recursos Físicos.</t>
  </si>
  <si>
    <t>Seguimiento (monitoreo) al aplicativo ORFEO</t>
  </si>
  <si>
    <t>Realizar desde el Grupo Interno de Recursos Físicos , campañas, publicaciones o difusiónes periodicos de TIPS reiterando el cumplimiento de los procedimientos de gestión documental</t>
  </si>
  <si>
    <t>C6</t>
  </si>
  <si>
    <t>Seguimiento continuo al cumplimiento de los planes de acción, programas y herramientas establecidos por MIPG de la entidad y el archivo general de la Nacion y emitir respuesta oportuna a los requerimientos de informacion</t>
  </si>
  <si>
    <t>1. Informes periodicos                          2. Reportes periodicos</t>
  </si>
  <si>
    <t>Correo institucional enviado</t>
  </si>
  <si>
    <t>1. Pérdida de la memoria institucional, por la insuficiente administración de la documentación e información de la entidad.  
2.Pérdida de imagen
3.Sanciones disciplinarias
4.Reprocesos</t>
  </si>
  <si>
    <t xml:space="preserve">1.Pérdidas económicas
2.Pérdida de imagen
3.Sanciones disciplinarias
4.Investigaciones y penales
</t>
  </si>
  <si>
    <t>Permisos dentro del aplicativo Orfeo</t>
  </si>
  <si>
    <t>Campañas de socialización a los funcionarios del area.</t>
  </si>
  <si>
    <t>Campañas de socialización a los funcionarios del area de Recursos fisicos yal personal operativo del proveedor contratado por la entidad</t>
  </si>
  <si>
    <t xml:space="preserve">1. Uso indebido del poder                                                                                                                                                                                                                                                                                                                                                                                                                                                                                                                                                                                                                                       2. Existencia de intereses personales                                                                                                                                                                                                                                                                                         3.Ofrecimiento de dadivas y/o beneficios de un servidor 4público o un tercero.                                                                                                                                                                                                              5.Pago de favores y compromisos políticos (clientelismo).                                                                                                                                                                                                                                                                                                                                            6.Trafico de influencias                                                                                                                                                                                                                                                                                                                                      7. Ausencia de denuncia de situaciones que generen corrupcion en la entidad. </t>
  </si>
  <si>
    <t>Emitir desde el area de Recursos Físicos un correo electronico informativo anual  dirigido a los jefes de area, supervisores de contratos y  comunidad institucional solicitando el cumplimiento de los procedimientos correspondientes a la administración de los bienes muebles y suministros.</t>
  </si>
  <si>
    <t>Informar mediante circular anual firmada por la direccion corporativas, a las areas de la entidad indicando el cronograma de verificación de inventarios de los bienes muebles a cargo de la SCRD, antes de su inicio.</t>
  </si>
  <si>
    <t>Elaborar el correo electronico</t>
  </si>
  <si>
    <t>Enviarlo apor correo electronico</t>
  </si>
  <si>
    <t>Consolidado de inventarios por dependencia - responsable</t>
  </si>
  <si>
    <t>Desde el area de Recursos fisicos se debe fortalecer e incentivarr el cumplimiento de los procedimientos del area ineherentes a la administracion de los bienes muebles y suministros dirigidas a los jefes, comunidad institucional y proveedores.</t>
  </si>
  <si>
    <t xml:space="preserve">Desde el area de Recursos fisicos se debe garantizar el cumplimiento de los procedimientos del area correspondientes a la administración de bienes muebles anualmente por parte de los jefes de area, supervisores de contratos y  comunidad institucional </t>
  </si>
  <si>
    <t>Desde el area de Recursos Fisicos, el profesional a cargo del almacen debe garantizar la eficaz elaboración y seguimiento al inventario de bienes en la SCRD</t>
  </si>
  <si>
    <t>Realizar campañas, publicaciones o difusiónes periodicos de TIPS reiterando el cumplimiento de los procedimientos ineherentes a la administracion de los bienes muebles y suministros dirigidas a los jefes, comunidad institucional y proveedores.</t>
  </si>
  <si>
    <t xml:space="preserve">Correo electronico  enviada  </t>
  </si>
  <si>
    <t>Elaborar la circular</t>
  </si>
  <si>
    <t>Enviar la circular por orfeo</t>
  </si>
  <si>
    <t>Elaborar la propuesta</t>
  </si>
  <si>
    <t>Solicitar aprobacion a la dirección corporativa y a la jefe del GIRF</t>
  </si>
  <si>
    <t>Realizar la solicitud de publicacion a comunicaciones</t>
  </si>
  <si>
    <t>Descargar el listado del inventario desde el aplicativo</t>
  </si>
  <si>
    <t>Enviarlo por correo electronico a las despendencias - responsables</t>
  </si>
  <si>
    <t>Realizar la formulacion anual de las actividades de mantenimiento de los bienes muebles e inmuebles a cargo de la SCRD por parte del responsable designado por el Coordinador(a) del grupo Interno de Recursos Físicos  en concertación con la Dirección corporativa y legalizarlo mediante orfeo.</t>
  </si>
  <si>
    <t>El profesional del area de recursos fisicos designado debe realizar la formulación del Plan anual de Mantenimiento de Bienes muebles e inmubles a cargo de la SCRD</t>
  </si>
  <si>
    <t>Plan de Mantenimiento de Sedes y Seguimiento diligenciado y legalizado en el orfeo e incluido en el expediente de Mantenimiento segun TRD del area.</t>
  </si>
  <si>
    <t xml:space="preserve">El profesional del area de recursos fisicos designado debe realizar la gestión de verificación y desarrollo de los requerimientos que sean solicitados por la comunidad institucional  </t>
  </si>
  <si>
    <t>El profesional del area de recursos fisicos designado como supervisor debe realizar el monitoreo mensual al desarrollo de  la programación anual de mantenimientor para garantizar el cumplimiento del Plan anual de mantenimiento.</t>
  </si>
  <si>
    <t>El profesional del area de recursos fisicos designado como supervisor debe realizar la Supervisión mensual de los contratos de mantenimiento de acuerdo al manual de supervisión establecido por la entidad.</t>
  </si>
  <si>
    <t>Expediente contractual</t>
  </si>
  <si>
    <t>Elaborar la formulacion del Plan anual de mantenimiento</t>
  </si>
  <si>
    <t>Solicitar revisión y aprobacion de la direccion corporativa y coordinacion de recursos fisicos</t>
  </si>
  <si>
    <t xml:space="preserve">Legalizar en el aplicativo orfeo </t>
  </si>
  <si>
    <t>Verificar diariamente el aplicativo y tramitar</t>
  </si>
  <si>
    <t xml:space="preserve">Verificar las actividades formuladas en el plan anual </t>
  </si>
  <si>
    <t>Reportarlas en el formato</t>
  </si>
  <si>
    <t>Los profesionales del grupo interno de recursos fisicos designados como supervisores o responsables de los contratos o actividades de gestion de los servicios generales deben aplicar oportuna y eficazmente los procedimientos aprobados y publicados en la Plataforma de MIPG de la entidad.</t>
  </si>
  <si>
    <t xml:space="preserve">Los profesionales del grupo interno de recursos fisicos designados como supervisores o responsables de los contratos o actividades de gestion de los servicios generales deben realizar la verificación diaria de los tiquetes de mantenimiento que ingresen a la mesa de servicios, programar su gestión y  emitir la respuesta correspondiente según aplique por parte del responsable designado por el Coordinador(a) del grupo Interno de </t>
  </si>
  <si>
    <t>Los profesionales del area de recursos fisicos designados  como supervisores  deben realizar la Supervisión mensual de los contratos de mantenimiento de acuerdo al manual de supervisión establecido por la entidad.</t>
  </si>
  <si>
    <t>Verificar cada procedimiento y aplicarlo en el desarrollo de las labores</t>
  </si>
  <si>
    <t>Verificar el cumplimiento del Plan anual</t>
  </si>
  <si>
    <t>Generar el informe de supervisión mensual</t>
  </si>
  <si>
    <t>Verificar el cumplimiento de lo contratado</t>
  </si>
  <si>
    <t>Tramitar y gestionar la resolución</t>
  </si>
  <si>
    <t>Realizar el arqueo periodico según se estipule en la Resolución y verificar los soportes</t>
  </si>
  <si>
    <t>Resolucion tramitada</t>
  </si>
  <si>
    <t>Formato de arqueo de caja menor</t>
  </si>
  <si>
    <t>Descargar el listado  desde el aplicativo</t>
  </si>
  <si>
    <t>Verificarlo y enviarlo por correo electronico</t>
  </si>
  <si>
    <t>El profesional a cargo de la gestión documental debe realizar seguimiento y control al proceso disposicion y  de la documentación interna y externa a cargo de la entidad.</t>
  </si>
  <si>
    <t>El profesional a cargo de la gestión documental debe realizar seguimiento (monitoreo) al aplicativo ORFEO para garantizar la adecuada organización, administracion y conservación  de la documentación.</t>
  </si>
  <si>
    <t>El profesional a cargo de la gestión documental debe realizar seguimiento continuo al cumplimiento de los planes de acción, programas y herramientas establecidos por MIPG de la entidad y el archivo general de la Nacion y emitir respuesta oportuna a los requerimientos de informacion</t>
  </si>
  <si>
    <t>Desde el area de Recursos fisicos se debe fortalecer e incentivar el cumplimiento de los procedimientos del area ineherentes a lagestion documental dirigidas a los jefes, comunidad institucional y proveedores.</t>
  </si>
  <si>
    <t>Desde el area de Recursos fisicos se debe fortalecer e incentivar el cumplimiento de los procedimientos del area ineherentes a la administracion de losservicios generales dirigidas a los jefes, comunidad institucional y proveedores.</t>
  </si>
  <si>
    <t xml:space="preserve">Desde el area de Recursos fisicos se debe garantizar el cumplimiento de los procedimientos del area correspondientes a la gestión documental anualmente por parte de los jefes de area, supervisores de contratos y  comunidad institucional </t>
  </si>
  <si>
    <t>Desde el area de Recursos fisicos se debe fortalecer e incentivar el cumplimiento de los objetivos ineherentes a la gestion Ambiental plasmados en el Manual PIGA dirigidas a los jefes, comunidad institucional y proveedores.</t>
  </si>
  <si>
    <t>El profesional designado desde recursos fisicos debe realizar el seguimiento continuo al cumplimiento de los planes de acción, programas y herramientas establecidos por MIPG de la entidad y la Secretaria distrital de ambiente y emitir respuesta oportuna a los requerimientos de informacion</t>
  </si>
  <si>
    <t>Plan de accion de gestión ambiental</t>
  </si>
  <si>
    <t>El profesional designado desde recursos fisicos debe establecer un plan de accion de gestión ambiental para dar cumplimiento a los objetivos  de acuerdo con los alcances y competencias propios del sector Cultura, Recreación y Deporte establecidos en el Manual PIGA de la entidad.</t>
  </si>
  <si>
    <t>Elaborar y monitorear al plan de accion de gestión ambiental</t>
  </si>
  <si>
    <t>Realizar seguimiento continuo y emitir las respuestas requeridad</t>
  </si>
  <si>
    <t>Monitorear</t>
  </si>
  <si>
    <t>Emitir respuestas</t>
  </si>
  <si>
    <t>Realizar campañas, publicaciones o difusiónes periodicos de TIPS reiterando el cumplimiento de los procedimientos ineherentes a la gestion ambiental dirigidas a  los jefes, comunidad institucional y proveedores  por parte del supervisor de cada contrato  designado por el Coordinador(a) del grupo Interno de Recursos Físicos.</t>
  </si>
  <si>
    <t xml:space="preserve">Correo electronico  enviado  </t>
  </si>
  <si>
    <t>Emitir desde el area de Recursos Físicos un correo electronico informativo semestral dirigido a los supervisores de contratos y responsables de actividades del Grupo Interno de Recursos Físicos recordando las  políticas y/o lineamientos Institucionales y de entes de control sobre el manejo de información y de los recursos..</t>
  </si>
  <si>
    <r>
      <t xml:space="preserve">Hallazgos o errores en la aplicacion de los procedimientos. </t>
    </r>
    <r>
      <rPr>
        <sz val="14"/>
        <color rgb="FFFF0000"/>
        <rFont val="Calibri"/>
        <family val="2"/>
        <scheme val="minor"/>
      </rPr>
      <t>R1 al R6</t>
    </r>
  </si>
  <si>
    <r>
      <t xml:space="preserve">Distribucion inadecuada de los recursos para cada contrato. </t>
    </r>
    <r>
      <rPr>
        <sz val="14"/>
        <color rgb="FFFF0000"/>
        <rFont val="Calibri"/>
        <family val="2"/>
        <scheme val="minor"/>
      </rPr>
      <t>R1 al R6</t>
    </r>
  </si>
  <si>
    <r>
      <t xml:space="preserve">Incumplimiento en la supervision de los contratos. </t>
    </r>
    <r>
      <rPr>
        <sz val="14"/>
        <color rgb="FFFF0000"/>
        <rFont val="Calibri"/>
        <family val="2"/>
        <scheme val="minor"/>
      </rPr>
      <t>R2 al R6</t>
    </r>
  </si>
  <si>
    <t>Recursos insuficientes asignados  por  la secretaria de Hacienda distrital para la ejecución de las actividades de la entidad.R2 al R6</t>
  </si>
  <si>
    <r>
      <t xml:space="preserve"> Inconsistencias y/o fallas  en las plataformas de SDQS que se articula con  el aplicativo  ORFEO. </t>
    </r>
    <r>
      <rPr>
        <sz val="14"/>
        <color rgb="FFFF0000"/>
        <rFont val="Calibri"/>
        <family val="2"/>
        <scheme val="minor"/>
      </rPr>
      <t>R5</t>
    </r>
  </si>
  <si>
    <t>Desde el area de Recursos fisicos se debe Fortalecer políticas y/o lineamientos Institucionales y de entes de control sobre el manejo de información y de los recursos.</t>
  </si>
  <si>
    <t>Desde el area de Recursos fisicos se debe generar restriccion al personal operativo para la manipulación de información que se maneje dentro de gestión documental.</t>
  </si>
  <si>
    <t>Enviar desde el almacen, copia del Inventario de elementos a cargo a cada responsable de dependencia o area para distribución por responsable con el fin de que cada persona tenga conocimiento y control. Esto se hara:                                                    
 1. Con la entrega por primera vez de elementos                                                                                   
 2. Cuando se actualice por traslados                                                         
3. Cuando  se finalice por dependencia la  verificacion del inventario segun cronograma</t>
  </si>
  <si>
    <t xml:space="preserve">1. Uso indebido del poder  
2. Existencia de intereses personales 
3.Ofrecimiento de dadivas y/o beneficios de un servidor 
4. público o un tercero. 
5.Pago de favores y compromisos políticos (clientelismo).
6.Trafico de influencias .
 7. Ausencia de denuncia de situaciones que generen corrupcion en la entidad.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</si>
</sst>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62" x14ac:knownFonts="1">
    <font>
      <sz val="11"/>
      <color theme="1"/>
      <name val="Calibri"/>
      <family val="2"/>
      <scheme val="minor"/>
    </font>
    <font>
      <sz val="10"/>
      <name val="Arial"/>
      <family val="2"/>
    </font>
    <font>
      <sz val="10"/>
      <name val="Calibri"/>
      <family val="2"/>
    </font>
    <font>
      <b/>
      <sz val="9"/>
      <name val="Cambria"/>
      <family val="1"/>
    </font>
    <font>
      <b/>
      <sz val="9"/>
      <name val="Cambria"/>
      <family val="1"/>
      <scheme val="major"/>
    </font>
    <font>
      <sz val="11"/>
      <color theme="1"/>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b/>
      <sz val="28"/>
      <color theme="1"/>
      <name val="Calibri"/>
      <family val="2"/>
      <scheme val="minor"/>
    </font>
    <font>
      <b/>
      <sz val="26"/>
      <color theme="1"/>
      <name val="Calibri"/>
      <family val="2"/>
      <scheme val="minor"/>
    </font>
    <font>
      <b/>
      <sz val="12"/>
      <color theme="1"/>
      <name val="Calibri"/>
      <family val="2"/>
      <scheme val="minor"/>
    </font>
    <font>
      <b/>
      <sz val="24"/>
      <name val="Calibri"/>
      <family val="2"/>
    </font>
    <font>
      <sz val="12"/>
      <name val="Calibri"/>
      <family val="2"/>
    </font>
    <font>
      <b/>
      <sz val="12"/>
      <name val="Calibri"/>
      <family val="2"/>
    </font>
    <font>
      <sz val="11"/>
      <name val="Calibri"/>
      <family val="2"/>
    </font>
    <font>
      <b/>
      <sz val="11"/>
      <name val="Calibri"/>
      <family val="2"/>
    </font>
    <font>
      <sz val="9"/>
      <color theme="1"/>
      <name val="Cambria"/>
      <family val="1"/>
      <scheme val="major"/>
    </font>
    <font>
      <b/>
      <sz val="24"/>
      <color theme="0"/>
      <name val="Calibri"/>
      <family val="2"/>
      <scheme val="minor"/>
    </font>
    <font>
      <sz val="18"/>
      <color theme="1"/>
      <name val="Calibri"/>
      <family val="2"/>
      <scheme val="minor"/>
    </font>
    <font>
      <b/>
      <sz val="9"/>
      <color theme="1"/>
      <name val="Cambria"/>
      <family val="1"/>
      <scheme val="major"/>
    </font>
    <font>
      <b/>
      <sz val="10"/>
      <color rgb="FF000000"/>
      <name val="Arial Narrow"/>
      <family val="2"/>
    </font>
    <font>
      <sz val="11"/>
      <color theme="0" tint="-0.249977111117893"/>
      <name val="Calibri"/>
      <family val="2"/>
      <scheme val="minor"/>
    </font>
    <font>
      <b/>
      <sz val="16"/>
      <name val="Cambria"/>
      <family val="1"/>
      <scheme val="major"/>
    </font>
    <font>
      <b/>
      <sz val="14"/>
      <name val="Cambria"/>
      <family val="1"/>
      <scheme val="major"/>
    </font>
    <font>
      <sz val="14"/>
      <name val="Cambria"/>
      <family val="1"/>
      <scheme val="major"/>
    </font>
    <font>
      <sz val="14"/>
      <color theme="1"/>
      <name val="Cambria"/>
      <family val="1"/>
      <scheme val="major"/>
    </font>
    <font>
      <sz val="10"/>
      <color rgb="FF000000"/>
      <name val="Calibri"/>
      <family val="2"/>
      <scheme val="minor"/>
    </font>
    <font>
      <b/>
      <sz val="14"/>
      <color theme="1"/>
      <name val="Arial Narrow"/>
      <family val="2"/>
    </font>
    <font>
      <sz val="10"/>
      <color rgb="FF000000"/>
      <name val="Calibri"/>
      <family val="2"/>
    </font>
    <font>
      <sz val="16"/>
      <name val="Calibri"/>
      <family val="2"/>
    </font>
    <font>
      <sz val="14"/>
      <color rgb="FF000000"/>
      <name val="Cambria"/>
      <family val="1"/>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b/>
      <sz val="11"/>
      <color rgb="FF000000"/>
      <name val="Calibri"/>
      <family val="2"/>
    </font>
    <font>
      <sz val="13"/>
      <color rgb="FF000000"/>
      <name val="Arial Narrow"/>
      <family val="2"/>
    </font>
    <font>
      <b/>
      <sz val="13"/>
      <color theme="1"/>
      <name val="Arial Narrow"/>
      <family val="2"/>
    </font>
    <font>
      <b/>
      <sz val="13"/>
      <color rgb="FFFFFFFF"/>
      <name val="Arial Narrow"/>
      <family val="2"/>
    </font>
    <font>
      <sz val="13"/>
      <color rgb="FF000000"/>
      <name val="Arial Narrow"/>
      <family val="2"/>
    </font>
    <font>
      <sz val="11"/>
      <color theme="1"/>
      <name val="Calibri"/>
      <family val="2"/>
    </font>
    <font>
      <sz val="8"/>
      <name val="Calibri"/>
      <family val="2"/>
      <scheme val="minor"/>
    </font>
    <font>
      <sz val="14"/>
      <color theme="1"/>
      <name val="Calibri"/>
      <family val="2"/>
      <scheme val="minor"/>
    </font>
    <font>
      <sz val="14"/>
      <color rgb="FFFF0000"/>
      <name val="Calibri"/>
      <family val="2"/>
      <scheme val="minor"/>
    </font>
    <font>
      <sz val="10"/>
      <color theme="1"/>
      <name val="Arial Narrow"/>
      <family val="2"/>
    </font>
    <font>
      <sz val="14"/>
      <name val="Calibri"/>
      <family val="2"/>
      <scheme val="minor"/>
    </font>
    <font>
      <sz val="14"/>
      <color rgb="FF000000"/>
      <name val="Calibri"/>
      <family val="2"/>
      <scheme val="minor"/>
    </font>
    <font>
      <sz val="10"/>
      <color rgb="FF002060"/>
      <name val="Arial"/>
      <family val="2"/>
    </font>
    <font>
      <sz val="11"/>
      <color rgb="FF002060"/>
      <name val="Arial"/>
      <family val="2"/>
    </font>
    <font>
      <sz val="11"/>
      <color rgb="FF002060"/>
      <name val="Calibri"/>
      <family val="2"/>
      <scheme val="minor"/>
    </font>
    <font>
      <sz val="10"/>
      <color rgb="FF002060"/>
      <name val="Calibri"/>
      <family val="2"/>
      <scheme val="minor"/>
    </font>
    <font>
      <sz val="10"/>
      <color rgb="FF002060"/>
      <name val="Calibri"/>
      <family val="2"/>
    </font>
    <font>
      <sz val="9"/>
      <color rgb="FF002060"/>
      <name val="Calibri"/>
      <family val="2"/>
      <scheme val="minor"/>
    </font>
    <font>
      <sz val="11"/>
      <color rgb="FF1F3864"/>
      <name val="Calibri"/>
      <family val="2"/>
    </font>
    <font>
      <sz val="9"/>
      <color rgb="FF1F3864"/>
      <name val="Calibri"/>
      <family val="2"/>
    </font>
    <font>
      <b/>
      <sz val="10"/>
      <name val="Calibri"/>
      <family val="2"/>
    </font>
    <font>
      <sz val="9"/>
      <color rgb="FF002060"/>
      <name val="Calibri"/>
      <family val="2"/>
    </font>
    <font>
      <b/>
      <sz val="9"/>
      <color theme="1"/>
      <name val="Calibri"/>
      <family val="2"/>
      <scheme val="minor"/>
    </font>
    <font>
      <sz val="9"/>
      <color rgb="FF002060"/>
      <name val="Arial"/>
      <family val="2"/>
    </font>
    <font>
      <sz val="11"/>
      <color theme="0"/>
      <name val="Calibri"/>
      <family val="2"/>
      <scheme val="minor"/>
    </font>
    <font>
      <sz val="12"/>
      <color rgb="FF002060"/>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CD45E"/>
        <bgColor indexed="64"/>
      </patternFill>
    </fill>
    <fill>
      <patternFill patternType="solid">
        <fgColor rgb="FF6197D9"/>
        <bgColor indexed="64"/>
      </patternFill>
    </fill>
    <fill>
      <patternFill patternType="solid">
        <fgColor rgb="FFFFD13F"/>
        <bgColor indexed="64"/>
      </patternFill>
    </fill>
    <fill>
      <patternFill patternType="solid">
        <fgColor rgb="FFFF3B3B"/>
        <bgColor indexed="64"/>
      </patternFill>
    </fill>
    <fill>
      <patternFill patternType="solid">
        <fgColor theme="0"/>
        <bgColor rgb="FFFFFFFF"/>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BE5D6"/>
        <bgColor indexed="64"/>
      </patternFill>
    </fill>
    <fill>
      <patternFill patternType="solid">
        <fgColor rgb="FFED7D31"/>
        <bgColor indexed="64"/>
      </patternFill>
    </fill>
    <fill>
      <patternFill patternType="solid">
        <fgColor theme="0"/>
        <bgColor theme="0"/>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3"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rgb="FF000000"/>
      </left>
      <right/>
      <top style="thin">
        <color indexed="64"/>
      </top>
      <bottom style="thin">
        <color rgb="FF000000"/>
      </bottom>
      <diagonal/>
    </border>
    <border>
      <left/>
      <right style="medium">
        <color indexed="64"/>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hair">
        <color auto="1"/>
      </top>
      <bottom/>
      <diagonal/>
    </border>
    <border>
      <left style="thin">
        <color indexed="64"/>
      </left>
      <right style="thin">
        <color indexed="64"/>
      </right>
      <top/>
      <bottom style="hair">
        <color auto="1"/>
      </bottom>
      <diagonal/>
    </border>
  </borders>
  <cellStyleXfs count="6">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cellStyleXfs>
  <cellXfs count="714">
    <xf numFmtId="0" fontId="0" fillId="0" borderId="0" xfId="0"/>
    <xf numFmtId="0" fontId="2" fillId="0" borderId="0" xfId="0" applyFont="1" applyAlignment="1">
      <alignment horizontal="left" vertical="center"/>
    </xf>
    <xf numFmtId="0" fontId="0" fillId="0" borderId="0" xfId="0"/>
    <xf numFmtId="0" fontId="0" fillId="5" borderId="1" xfId="0" applyFill="1" applyBorder="1"/>
    <xf numFmtId="0" fontId="0" fillId="0" borderId="1" xfId="0"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1" xfId="0" applyFill="1" applyBorder="1" applyProtection="1">
      <protection hidden="1"/>
    </xf>
    <xf numFmtId="0" fontId="0" fillId="0" borderId="0" xfId="0" applyProtection="1">
      <protection hidden="1"/>
    </xf>
    <xf numFmtId="0" fontId="0" fillId="5" borderId="1" xfId="0" applyFill="1" applyBorder="1" applyAlignment="1" applyProtection="1">
      <alignment horizontal="center"/>
      <protection hidden="1"/>
    </xf>
    <xf numFmtId="0" fontId="0" fillId="5" borderId="1" xfId="0" applyFill="1" applyBorder="1" applyProtection="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0" fillId="5" borderId="1" xfId="0" applyFill="1" applyBorder="1" applyAlignment="1">
      <alignment horizontal="center" vertical="center"/>
    </xf>
    <xf numFmtId="0" fontId="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2" borderId="0" xfId="0" applyFill="1"/>
    <xf numFmtId="0" fontId="0" fillId="2" borderId="0" xfId="0" applyFill="1" applyBorder="1"/>
    <xf numFmtId="0" fontId="0" fillId="2" borderId="18"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11" fillId="7" borderId="0" xfId="0" applyFont="1" applyFill="1" applyBorder="1" applyAlignment="1" applyProtection="1">
      <alignment horizontal="center" vertical="center"/>
      <protection hidden="1"/>
    </xf>
    <xf numFmtId="0" fontId="11" fillId="7" borderId="0" xfId="0" applyFont="1" applyFill="1" applyBorder="1" applyAlignment="1" applyProtection="1">
      <alignment horizontal="center" vertical="center" wrapText="1"/>
      <protection hidden="1"/>
    </xf>
    <xf numFmtId="0" fontId="11" fillId="8" borderId="0" xfId="0" applyFont="1" applyFill="1" applyBorder="1" applyAlignment="1" applyProtection="1">
      <alignment horizontal="center" vertical="center"/>
      <protection hidden="1"/>
    </xf>
    <xf numFmtId="0" fontId="11" fillId="8" borderId="0" xfId="0" applyFont="1" applyFill="1" applyBorder="1" applyAlignment="1" applyProtection="1">
      <alignment horizontal="center" vertical="center" wrapText="1"/>
      <protection hidden="1"/>
    </xf>
    <xf numFmtId="0" fontId="11" fillId="9" borderId="0" xfId="0" applyFont="1" applyFill="1" applyBorder="1" applyAlignment="1" applyProtection="1">
      <alignment horizontal="center" vertical="center"/>
      <protection hidden="1"/>
    </xf>
    <xf numFmtId="0" fontId="11" fillId="9" borderId="0" xfId="0" applyFont="1" applyFill="1" applyBorder="1" applyAlignment="1" applyProtection="1">
      <alignment horizontal="center" vertical="center" wrapText="1"/>
      <protection hidden="1"/>
    </xf>
    <xf numFmtId="0" fontId="11" fillId="10" borderId="0" xfId="0" applyFont="1" applyFill="1" applyBorder="1" applyAlignment="1" applyProtection="1">
      <alignment horizontal="center" vertical="center"/>
      <protection hidden="1"/>
    </xf>
    <xf numFmtId="0" fontId="11" fillId="10" borderId="0" xfId="0" applyFont="1" applyFill="1" applyBorder="1" applyAlignment="1" applyProtection="1">
      <alignment horizontal="center" vertical="center" wrapText="1"/>
      <protection hidden="1"/>
    </xf>
    <xf numFmtId="0" fontId="17" fillId="0" borderId="0" xfId="0" applyFont="1"/>
    <xf numFmtId="0" fontId="0" fillId="0" borderId="0" xfId="0" applyBorder="1"/>
    <xf numFmtId="0" fontId="7" fillId="2" borderId="0" xfId="0" applyFont="1" applyFill="1" applyBorder="1" applyAlignment="1">
      <alignment vertical="center"/>
    </xf>
    <xf numFmtId="0" fontId="7" fillId="0" borderId="0" xfId="0" applyFont="1" applyBorder="1"/>
    <xf numFmtId="0" fontId="7" fillId="2" borderId="0" xfId="0" applyFont="1" applyFill="1" applyBorder="1"/>
    <xf numFmtId="0" fontId="0" fillId="2" borderId="15" xfId="0" applyFill="1" applyBorder="1"/>
    <xf numFmtId="0" fontId="0" fillId="2" borderId="16" xfId="0" applyFill="1" applyBorder="1"/>
    <xf numFmtId="0" fontId="0" fillId="2" borderId="17" xfId="0" applyFill="1" applyBorder="1"/>
    <xf numFmtId="0" fontId="7" fillId="0" borderId="0" xfId="0" applyFont="1" applyProtection="1">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protection hidden="1"/>
    </xf>
    <xf numFmtId="165" fontId="0" fillId="0" borderId="0" xfId="3" applyNumberFormat="1" applyFont="1" applyProtection="1">
      <protection hidden="1"/>
    </xf>
    <xf numFmtId="0" fontId="5" fillId="0" borderId="0" xfId="0" applyFont="1" applyAlignment="1" applyProtection="1">
      <alignment wrapText="1"/>
      <protection hidden="1"/>
    </xf>
    <xf numFmtId="0" fontId="6" fillId="2" borderId="1"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lef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left" vertical="center"/>
      <protection hidden="1"/>
    </xf>
    <xf numFmtId="0" fontId="2" fillId="0" borderId="0" xfId="0" applyFont="1" applyBorder="1" applyAlignment="1">
      <alignment horizontal="center" vertical="center"/>
    </xf>
    <xf numFmtId="0" fontId="12" fillId="0" borderId="0" xfId="0" applyFont="1" applyBorder="1" applyAlignment="1">
      <alignment horizontal="center" vertical="center"/>
    </xf>
    <xf numFmtId="0" fontId="0" fillId="0" borderId="0" xfId="0" applyAlignment="1">
      <alignment wrapText="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wrapText="1"/>
      <protection hidden="1"/>
    </xf>
    <xf numFmtId="0" fontId="0" fillId="0" borderId="1" xfId="0" applyBorder="1" applyProtection="1">
      <protection locked="0"/>
    </xf>
    <xf numFmtId="0" fontId="0" fillId="0" borderId="12" xfId="0" applyBorder="1" applyProtection="1">
      <protection locked="0"/>
    </xf>
    <xf numFmtId="9" fontId="0" fillId="0" borderId="1" xfId="5" applyFont="1" applyBorder="1" applyAlignment="1" applyProtection="1">
      <alignment horizontal="center" vertical="center"/>
      <protection locked="0"/>
    </xf>
    <xf numFmtId="0" fontId="11" fillId="10" borderId="40" xfId="0" applyFont="1" applyFill="1" applyBorder="1" applyAlignment="1" applyProtection="1">
      <alignment horizontal="center" vertical="center"/>
      <protection hidden="1"/>
    </xf>
    <xf numFmtId="0" fontId="11" fillId="10" borderId="41" xfId="0" applyFont="1" applyFill="1" applyBorder="1" applyAlignment="1" applyProtection="1">
      <alignment horizontal="center" vertical="center"/>
      <protection hidden="1"/>
    </xf>
    <xf numFmtId="0" fontId="11" fillId="10" borderId="42" xfId="0" applyFont="1" applyFill="1" applyBorder="1" applyAlignment="1" applyProtection="1">
      <alignment horizontal="center" vertical="center"/>
      <protection hidden="1"/>
    </xf>
    <xf numFmtId="0" fontId="11" fillId="10" borderId="43" xfId="0" applyFont="1" applyFill="1" applyBorder="1" applyAlignment="1" applyProtection="1">
      <alignment horizontal="center" vertical="center"/>
      <protection hidden="1"/>
    </xf>
    <xf numFmtId="0" fontId="11" fillId="10" borderId="44" xfId="0" applyFont="1" applyFill="1" applyBorder="1" applyAlignment="1" applyProtection="1">
      <alignment horizontal="center" vertical="center" wrapText="1"/>
      <protection hidden="1"/>
    </xf>
    <xf numFmtId="0" fontId="11" fillId="9" borderId="40" xfId="0" applyFont="1" applyFill="1" applyBorder="1" applyAlignment="1" applyProtection="1">
      <alignment horizontal="center" vertical="center"/>
      <protection hidden="1"/>
    </xf>
    <xf numFmtId="0" fontId="11" fillId="9" borderId="41" xfId="0" applyFont="1" applyFill="1" applyBorder="1" applyAlignment="1" applyProtection="1">
      <alignment horizontal="center" vertical="center"/>
      <protection hidden="1"/>
    </xf>
    <xf numFmtId="0" fontId="11" fillId="9" borderId="42" xfId="0" applyFont="1" applyFill="1" applyBorder="1" applyAlignment="1" applyProtection="1">
      <alignment horizontal="center" vertical="center"/>
      <protection hidden="1"/>
    </xf>
    <xf numFmtId="0" fontId="11" fillId="9" borderId="43" xfId="0" applyFont="1" applyFill="1" applyBorder="1" applyAlignment="1" applyProtection="1">
      <alignment horizontal="center" vertical="center"/>
      <protection hidden="1"/>
    </xf>
    <xf numFmtId="0" fontId="11" fillId="9" borderId="44" xfId="0" applyFont="1" applyFill="1" applyBorder="1" applyAlignment="1" applyProtection="1">
      <alignment horizontal="center" vertical="center" wrapText="1"/>
      <protection hidden="1"/>
    </xf>
    <xf numFmtId="0" fontId="11" fillId="7" borderId="40" xfId="0" applyFont="1" applyFill="1" applyBorder="1" applyAlignment="1" applyProtection="1">
      <alignment horizontal="center" vertical="center"/>
      <protection hidden="1"/>
    </xf>
    <xf numFmtId="0" fontId="11" fillId="7" borderId="41" xfId="0" applyFont="1" applyFill="1" applyBorder="1" applyAlignment="1" applyProtection="1">
      <alignment horizontal="center" vertical="center"/>
      <protection hidden="1"/>
    </xf>
    <xf numFmtId="0" fontId="11" fillId="7" borderId="42" xfId="0" applyFont="1" applyFill="1" applyBorder="1" applyAlignment="1" applyProtection="1">
      <alignment horizontal="center" vertical="center"/>
      <protection hidden="1"/>
    </xf>
    <xf numFmtId="0" fontId="11" fillId="7" borderId="43" xfId="0" applyFont="1" applyFill="1" applyBorder="1" applyAlignment="1" applyProtection="1">
      <alignment horizontal="center" vertical="center"/>
      <protection hidden="1"/>
    </xf>
    <xf numFmtId="0" fontId="11" fillId="7" borderId="44" xfId="0" applyFont="1" applyFill="1" applyBorder="1" applyAlignment="1" applyProtection="1">
      <alignment horizontal="center" vertical="center" wrapText="1"/>
      <protection hidden="1"/>
    </xf>
    <xf numFmtId="0" fontId="11" fillId="8" borderId="40" xfId="0" applyFont="1" applyFill="1" applyBorder="1" applyAlignment="1" applyProtection="1">
      <alignment horizontal="center" vertical="center"/>
      <protection hidden="1"/>
    </xf>
    <xf numFmtId="0" fontId="11" fillId="8" borderId="41" xfId="0" applyFont="1" applyFill="1" applyBorder="1" applyAlignment="1" applyProtection="1">
      <alignment horizontal="center" vertical="center"/>
      <protection hidden="1"/>
    </xf>
    <xf numFmtId="0" fontId="11" fillId="8" borderId="42" xfId="0" applyFont="1" applyFill="1" applyBorder="1" applyAlignment="1" applyProtection="1">
      <alignment horizontal="center" vertical="center"/>
      <protection hidden="1"/>
    </xf>
    <xf numFmtId="0" fontId="11" fillId="8" borderId="43" xfId="0" applyFont="1" applyFill="1" applyBorder="1" applyAlignment="1" applyProtection="1">
      <alignment horizontal="center" vertical="center"/>
      <protection hidden="1"/>
    </xf>
    <xf numFmtId="0" fontId="11" fillId="8" borderId="44" xfId="0" applyFont="1" applyFill="1" applyBorder="1" applyAlignment="1" applyProtection="1">
      <alignment horizontal="center" vertical="center" wrapText="1"/>
      <protection hidden="1"/>
    </xf>
    <xf numFmtId="0" fontId="2" fillId="0" borderId="0" xfId="0" applyFont="1" applyBorder="1" applyAlignment="1">
      <alignment horizontal="center" vertical="center"/>
    </xf>
    <xf numFmtId="0" fontId="0" fillId="0" borderId="1" xfId="0" applyBorder="1" applyAlignment="1" applyProtection="1">
      <alignment wrapText="1"/>
      <protection locked="0"/>
    </xf>
    <xf numFmtId="0" fontId="0" fillId="0" borderId="12" xfId="0" applyBorder="1" applyAlignment="1" applyProtection="1">
      <alignment wrapText="1"/>
      <protection locked="0"/>
    </xf>
    <xf numFmtId="0" fontId="0" fillId="0" borderId="1" xfId="0" applyBorder="1" applyAlignment="1" applyProtection="1">
      <alignment horizontal="left" wrapText="1"/>
      <protection locked="0"/>
    </xf>
    <xf numFmtId="0" fontId="0" fillId="0" borderId="12" xfId="0" applyBorder="1" applyAlignment="1" applyProtection="1">
      <alignment horizontal="left" wrapText="1"/>
      <protection locked="0"/>
    </xf>
    <xf numFmtId="9" fontId="0" fillId="0" borderId="12" xfId="5" applyFont="1" applyBorder="1" applyAlignment="1" applyProtection="1">
      <alignment horizontal="center" vertical="center"/>
      <protection locked="0"/>
    </xf>
    <xf numFmtId="0" fontId="0" fillId="0" borderId="0" xfId="0" applyAlignment="1">
      <alignment horizontal="center" vertical="center"/>
    </xf>
    <xf numFmtId="14" fontId="0" fillId="0" borderId="1" xfId="0" applyNumberFormat="1" applyBorder="1" applyProtection="1">
      <protection locked="0"/>
    </xf>
    <xf numFmtId="0" fontId="20" fillId="6" borderId="34" xfId="0" applyFont="1" applyFill="1" applyBorder="1" applyAlignment="1">
      <alignment horizontal="center" vertical="center" wrapText="1"/>
    </xf>
    <xf numFmtId="0" fontId="20" fillId="6" borderId="50" xfId="0" applyFont="1" applyFill="1" applyBorder="1" applyAlignment="1">
      <alignment horizontal="center" vertical="center" wrapText="1"/>
    </xf>
    <xf numFmtId="0" fontId="20" fillId="6" borderId="34" xfId="0" applyFont="1" applyFill="1" applyBorder="1" applyAlignment="1" applyProtection="1">
      <alignment horizontal="center" vertical="center" wrapText="1"/>
      <protection hidden="1"/>
    </xf>
    <xf numFmtId="0" fontId="0" fillId="0" borderId="5" xfId="0" applyBorder="1" applyAlignment="1" applyProtection="1">
      <alignment wrapText="1"/>
      <protection locked="0"/>
    </xf>
    <xf numFmtId="0" fontId="0" fillId="0" borderId="13" xfId="0" applyBorder="1" applyAlignment="1" applyProtection="1">
      <alignment wrapText="1"/>
      <protection locked="0"/>
    </xf>
    <xf numFmtId="0" fontId="0" fillId="2" borderId="1" xfId="0" applyFill="1" applyBorder="1"/>
    <xf numFmtId="0" fontId="0" fillId="2" borderId="1" xfId="0" applyFill="1" applyBorder="1" applyAlignment="1"/>
    <xf numFmtId="0" fontId="7" fillId="2" borderId="1" xfId="0" applyFont="1" applyFill="1" applyBorder="1" applyAlignment="1"/>
    <xf numFmtId="0" fontId="24" fillId="6" borderId="59" xfId="0" applyFont="1" applyFill="1" applyBorder="1" applyAlignment="1">
      <alignment horizontal="center" vertical="center" wrapText="1"/>
    </xf>
    <xf numFmtId="0" fontId="7" fillId="2" borderId="18" xfId="0" applyFont="1" applyFill="1" applyBorder="1"/>
    <xf numFmtId="0" fontId="7" fillId="2" borderId="18" xfId="0" applyFont="1" applyFill="1" applyBorder="1" applyAlignment="1"/>
    <xf numFmtId="0" fontId="22" fillId="2" borderId="18" xfId="0" applyFont="1" applyFill="1" applyBorder="1" applyAlignment="1">
      <alignment vertical="center"/>
    </xf>
    <xf numFmtId="0" fontId="21" fillId="0" borderId="4" xfId="0" applyFont="1" applyBorder="1" applyAlignment="1">
      <alignment horizontal="center" vertical="center" wrapText="1"/>
    </xf>
    <xf numFmtId="14" fontId="0" fillId="0" borderId="12" xfId="0" applyNumberFormat="1" applyBorder="1" applyProtection="1">
      <protection locked="0"/>
    </xf>
    <xf numFmtId="0" fontId="2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14" fontId="29" fillId="0" borderId="1" xfId="0" applyNumberFormat="1" applyFont="1" applyBorder="1" applyAlignment="1">
      <alignment horizontal="center" vertical="center" wrapText="1"/>
    </xf>
    <xf numFmtId="14" fontId="27" fillId="0" borderId="5"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34" xfId="0" applyFont="1" applyBorder="1" applyAlignment="1">
      <alignment vertical="center" wrapText="1"/>
    </xf>
    <xf numFmtId="0" fontId="7" fillId="0" borderId="1" xfId="0" applyFont="1" applyBorder="1" applyAlignment="1">
      <alignment horizontal="center" vertical="center"/>
    </xf>
    <xf numFmtId="0" fontId="34" fillId="0" borderId="1" xfId="0" applyFont="1" applyBorder="1" applyAlignment="1">
      <alignment horizontal="center" vertical="center"/>
    </xf>
    <xf numFmtId="0" fontId="7" fillId="0" borderId="1" xfId="0" applyFont="1" applyBorder="1" applyAlignment="1">
      <alignment horizontal="center" wrapText="1"/>
    </xf>
    <xf numFmtId="0" fontId="7" fillId="0" borderId="35" xfId="0" applyFont="1"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0" fillId="0" borderId="35" xfId="0" applyBorder="1" applyAlignment="1">
      <alignment vertical="center"/>
    </xf>
    <xf numFmtId="0" fontId="0" fillId="0" borderId="0" xfId="0" applyAlignment="1">
      <alignment vertical="center"/>
    </xf>
    <xf numFmtId="0" fontId="0" fillId="0" borderId="1" xfId="0" applyBorder="1"/>
    <xf numFmtId="0" fontId="0" fillId="0" borderId="0" xfId="0" applyAlignment="1">
      <alignment vertical="top" wrapText="1"/>
    </xf>
    <xf numFmtId="0" fontId="0" fillId="0" borderId="1" xfId="0" applyBorder="1" applyAlignment="1">
      <alignment horizontal="left" vertical="top" wrapText="1"/>
    </xf>
    <xf numFmtId="0" fontId="0" fillId="0" borderId="35" xfId="0" applyBorder="1" applyAlignment="1">
      <alignment vertical="center" wrapText="1"/>
    </xf>
    <xf numFmtId="0" fontId="0" fillId="0" borderId="1" xfId="0" applyBorder="1" applyAlignment="1">
      <alignment horizontal="left"/>
    </xf>
    <xf numFmtId="0" fontId="0" fillId="0" borderId="87" xfId="0" applyBorder="1" applyAlignment="1">
      <alignment horizontal="center"/>
    </xf>
    <xf numFmtId="0" fontId="0" fillId="0" borderId="87" xfId="0" applyBorder="1"/>
    <xf numFmtId="0" fontId="36" fillId="0" borderId="87" xfId="0" applyFont="1" applyBorder="1" applyAlignment="1">
      <alignment horizontal="center" vertical="center"/>
    </xf>
    <xf numFmtId="0" fontId="11" fillId="0" borderId="1" xfId="0" applyFont="1" applyBorder="1" applyAlignment="1">
      <alignment horizontal="center"/>
    </xf>
    <xf numFmtId="0" fontId="7" fillId="0" borderId="0" xfId="0" applyFont="1"/>
    <xf numFmtId="0" fontId="0" fillId="0" borderId="0" xfId="0" applyAlignment="1">
      <alignment horizontal="center"/>
    </xf>
    <xf numFmtId="0" fontId="35" fillId="0" borderId="35" xfId="0" applyFont="1" applyBorder="1" applyAlignment="1">
      <alignment vertical="center"/>
    </xf>
    <xf numFmtId="0" fontId="35" fillId="0" borderId="51" xfId="0" applyFont="1" applyBorder="1" applyAlignment="1">
      <alignment vertical="center"/>
    </xf>
    <xf numFmtId="0" fontId="35" fillId="0" borderId="52" xfId="0" applyFont="1" applyBorder="1" applyAlignment="1">
      <alignment vertical="center"/>
    </xf>
    <xf numFmtId="0" fontId="37" fillId="15" borderId="89" xfId="0" applyFont="1" applyFill="1" applyBorder="1" applyAlignment="1">
      <alignment horizontal="center" vertical="center" wrapText="1" readingOrder="1"/>
    </xf>
    <xf numFmtId="0" fontId="37" fillId="15" borderId="90" xfId="0" applyFont="1" applyFill="1" applyBorder="1" applyAlignment="1">
      <alignment horizontal="center" vertical="center" wrapText="1" readingOrder="1"/>
    </xf>
    <xf numFmtId="0" fontId="38" fillId="15" borderId="88" xfId="0" applyFont="1" applyFill="1" applyBorder="1" applyAlignment="1">
      <alignment horizontal="center" vertical="center" wrapText="1" readingOrder="1"/>
    </xf>
    <xf numFmtId="0" fontId="39" fillId="16" borderId="88" xfId="0" applyFont="1" applyFill="1" applyBorder="1" applyAlignment="1">
      <alignment horizontal="center" vertical="center" wrapText="1" readingOrder="1"/>
    </xf>
    <xf numFmtId="0" fontId="40" fillId="15" borderId="90" xfId="0" applyFont="1" applyFill="1" applyBorder="1" applyAlignment="1">
      <alignment horizontal="center" vertical="center" wrapText="1" readingOrder="1"/>
    </xf>
    <xf numFmtId="0" fontId="40" fillId="15" borderId="90" xfId="0" applyFont="1" applyFill="1" applyBorder="1" applyAlignment="1">
      <alignment horizontal="left" vertical="center" wrapText="1" readingOrder="1"/>
    </xf>
    <xf numFmtId="0" fontId="0" fillId="5" borderId="1" xfId="0" applyFill="1" applyBorder="1" applyAlignment="1">
      <alignment horizontal="center" vertical="center" wrapText="1"/>
    </xf>
    <xf numFmtId="0" fontId="0" fillId="5" borderId="1" xfId="0" applyFill="1" applyBorder="1" applyAlignment="1">
      <alignment wrapText="1"/>
    </xf>
    <xf numFmtId="0" fontId="4" fillId="12" borderId="34" xfId="1" applyFont="1" applyFill="1" applyBorder="1" applyAlignment="1">
      <alignment horizontal="center" vertical="center" wrapText="1"/>
    </xf>
    <xf numFmtId="0" fontId="4" fillId="4" borderId="34" xfId="1" applyFont="1" applyFill="1" applyBorder="1" applyAlignment="1">
      <alignment horizontal="center" vertical="center" wrapText="1"/>
    </xf>
    <xf numFmtId="0" fontId="4" fillId="4" borderId="34" xfId="1" applyFont="1" applyFill="1" applyBorder="1" applyAlignment="1" applyProtection="1">
      <alignment horizontal="center" vertical="center" wrapText="1"/>
      <protection hidden="1"/>
    </xf>
    <xf numFmtId="0" fontId="4" fillId="4" borderId="34" xfId="1" applyFont="1" applyFill="1" applyBorder="1" applyAlignment="1">
      <alignment horizontal="center" wrapText="1"/>
    </xf>
    <xf numFmtId="0" fontId="34" fillId="2" borderId="1" xfId="0" applyFont="1" applyFill="1" applyBorder="1" applyAlignment="1">
      <alignment horizontal="center" vertical="center"/>
    </xf>
    <xf numFmtId="0" fontId="0" fillId="2" borderId="1" xfId="0" applyFill="1" applyBorder="1" applyAlignment="1">
      <alignment horizontal="center" vertical="center" wrapText="1"/>
    </xf>
    <xf numFmtId="14" fontId="15" fillId="0" borderId="1" xfId="0" applyNumberFormat="1" applyFont="1" applyBorder="1" applyAlignment="1">
      <alignment horizontal="center" vertical="center" wrapText="1"/>
    </xf>
    <xf numFmtId="0" fontId="41" fillId="17" borderId="87" xfId="0" applyFont="1" applyFill="1" applyBorder="1" applyAlignment="1">
      <alignment horizontal="center" vertical="center" wrapText="1"/>
    </xf>
    <xf numFmtId="0" fontId="0" fillId="0" borderId="0" xfId="0" applyAlignment="1">
      <alignment horizontal="left"/>
    </xf>
    <xf numFmtId="0" fontId="0" fillId="0" borderId="1" xfId="0" applyBorder="1" applyAlignment="1" applyProtection="1">
      <alignment horizontal="center" vertical="center"/>
      <protection hidden="1"/>
    </xf>
    <xf numFmtId="0" fontId="45" fillId="0" borderId="1" xfId="0" applyFont="1" applyBorder="1" applyAlignment="1" applyProtection="1">
      <alignment horizontal="left" vertical="center" wrapText="1"/>
      <protection locked="0"/>
    </xf>
    <xf numFmtId="0" fontId="0" fillId="0" borderId="1" xfId="0" applyBorder="1" applyAlignment="1">
      <alignment horizontal="left" vertical="center" wrapText="1"/>
    </xf>
    <xf numFmtId="0" fontId="8" fillId="0" borderId="1" xfId="0" applyFont="1" applyBorder="1" applyAlignment="1">
      <alignment horizontal="left" vertical="center" wrapText="1"/>
    </xf>
    <xf numFmtId="0" fontId="0" fillId="19" borderId="0" xfId="0" applyFill="1"/>
    <xf numFmtId="0" fontId="40" fillId="19" borderId="89" xfId="0" applyFont="1" applyFill="1" applyBorder="1" applyAlignment="1">
      <alignment horizontal="center" vertical="center" wrapText="1" readingOrder="1"/>
    </xf>
    <xf numFmtId="0" fontId="40" fillId="19" borderId="89" xfId="0" applyFont="1" applyFill="1" applyBorder="1" applyAlignment="1">
      <alignment horizontal="left" vertical="center" wrapText="1" readingOrder="1"/>
    </xf>
    <xf numFmtId="14" fontId="0" fillId="0" borderId="1" xfId="0" applyNumberFormat="1" applyFont="1" applyBorder="1" applyAlignment="1" applyProtection="1">
      <alignment horizontal="center" vertical="center"/>
      <protection locked="0"/>
    </xf>
    <xf numFmtId="0" fontId="0" fillId="0" borderId="1" xfId="0" applyFont="1" applyBorder="1" applyAlignment="1" applyProtection="1">
      <alignment horizontal="left" vertical="center" wrapText="1"/>
      <protection locked="0"/>
    </xf>
    <xf numFmtId="14" fontId="0" fillId="0" borderId="1" xfId="0" applyNumberFormat="1" applyFont="1" applyFill="1" applyBorder="1" applyAlignment="1" applyProtection="1">
      <alignment horizontal="center" vertical="center"/>
      <protection locked="0"/>
    </xf>
    <xf numFmtId="9" fontId="5" fillId="0" borderId="1" xfId="5" applyFont="1" applyBorder="1" applyAlignment="1" applyProtection="1">
      <alignment horizontal="center" vertical="center"/>
      <protection locked="0"/>
    </xf>
    <xf numFmtId="9" fontId="5" fillId="0" borderId="6" xfId="5" applyFont="1" applyBorder="1" applyAlignment="1" applyProtection="1">
      <alignment horizontal="center" vertical="center"/>
      <protection locked="0"/>
    </xf>
    <xf numFmtId="0" fontId="0" fillId="0" borderId="34" xfId="0" applyBorder="1" applyAlignment="1" applyProtection="1">
      <alignment wrapText="1"/>
      <protection locked="0"/>
    </xf>
    <xf numFmtId="0" fontId="5" fillId="0" borderId="1" xfId="0" applyFont="1" applyBorder="1" applyAlignment="1">
      <alignment horizontal="center" vertical="center"/>
    </xf>
    <xf numFmtId="0" fontId="2" fillId="2" borderId="29" xfId="0" applyFont="1" applyFill="1" applyBorder="1" applyAlignment="1">
      <alignment horizontal="center" vertical="center"/>
    </xf>
    <xf numFmtId="0" fontId="8" fillId="0" borderId="1" xfId="0" applyFont="1" applyBorder="1" applyAlignment="1" applyProtection="1">
      <alignment horizontal="left" vertical="center" wrapText="1"/>
      <protection hidden="1"/>
    </xf>
    <xf numFmtId="9" fontId="0" fillId="0" borderId="34" xfId="5" applyFont="1" applyBorder="1" applyAlignment="1" applyProtection="1">
      <alignment horizontal="center" vertical="center"/>
      <protection locked="0"/>
    </xf>
    <xf numFmtId="0" fontId="43" fillId="0" borderId="1" xfId="0" applyFont="1" applyBorder="1" applyAlignment="1" applyProtection="1">
      <alignment horizontal="center" vertical="center" wrapText="1"/>
      <protection locked="0"/>
    </xf>
    <xf numFmtId="0" fontId="43" fillId="0" borderId="34"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9" fontId="0" fillId="0" borderId="1" xfId="5" applyFont="1" applyBorder="1" applyAlignment="1" applyProtection="1">
      <alignment horizontal="center" vertical="center"/>
      <protection locked="0"/>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left" vertical="center" wrapText="1"/>
      <protection hidden="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9" fontId="0" fillId="0" borderId="1" xfId="5" applyFon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20" fillId="6" borderId="34" xfId="0" applyFont="1" applyFill="1" applyBorder="1" applyAlignment="1">
      <alignment horizontal="center" vertical="center" wrapText="1"/>
    </xf>
    <xf numFmtId="14" fontId="0" fillId="0" borderId="6" xfId="0" applyNumberFormat="1" applyFont="1" applyBorder="1" applyAlignment="1" applyProtection="1">
      <alignment horizontal="center" vertical="center"/>
      <protection locked="0"/>
    </xf>
    <xf numFmtId="0" fontId="0" fillId="0" borderId="34" xfId="0" applyFont="1" applyBorder="1" applyAlignment="1" applyProtection="1">
      <alignment horizontal="left" vertical="center" wrapText="1"/>
      <protection locked="0"/>
    </xf>
    <xf numFmtId="0" fontId="0" fillId="0" borderId="1" xfId="0" applyFill="1" applyBorder="1" applyAlignment="1" applyProtection="1">
      <alignment horizontal="center" vertical="center" wrapText="1"/>
      <protection locked="0"/>
    </xf>
    <xf numFmtId="0" fontId="53" fillId="0" borderId="1" xfId="1" applyFont="1" applyBorder="1" applyAlignment="1">
      <alignment horizontal="left" vertical="center" wrapText="1"/>
    </xf>
    <xf numFmtId="0" fontId="50" fillId="0" borderId="1" xfId="0" applyFont="1" applyFill="1" applyBorder="1" applyAlignment="1" applyProtection="1">
      <alignment horizontal="center" vertical="center"/>
      <protection locked="0"/>
    </xf>
    <xf numFmtId="0" fontId="50" fillId="0" borderId="1" xfId="0" applyFont="1" applyFill="1" applyBorder="1" applyAlignment="1" applyProtection="1">
      <alignment horizontal="center" vertical="center"/>
      <protection hidden="1"/>
    </xf>
    <xf numFmtId="0" fontId="50" fillId="0" borderId="1" xfId="0" applyFont="1" applyFill="1" applyBorder="1" applyAlignment="1" applyProtection="1">
      <alignment horizontal="center" vertical="center" wrapText="1"/>
      <protection locked="0"/>
    </xf>
    <xf numFmtId="0" fontId="50" fillId="0" borderId="1" xfId="0" applyFont="1" applyFill="1" applyBorder="1" applyAlignment="1">
      <alignment horizontal="center" vertical="center"/>
    </xf>
    <xf numFmtId="0" fontId="50" fillId="0" borderId="0" xfId="0" applyFont="1" applyFill="1"/>
    <xf numFmtId="0" fontId="53" fillId="0" borderId="1" xfId="0" applyFont="1" applyBorder="1" applyAlignment="1" applyProtection="1">
      <alignment horizontal="left" vertical="center" wrapText="1"/>
      <protection hidden="1"/>
    </xf>
    <xf numFmtId="0" fontId="50" fillId="0" borderId="1" xfId="0" applyFont="1" applyBorder="1" applyAlignment="1" applyProtection="1">
      <alignment horizontal="center" vertical="center"/>
      <protection locked="0"/>
    </xf>
    <xf numFmtId="0" fontId="50" fillId="0" borderId="1" xfId="0" applyFont="1" applyBorder="1" applyAlignment="1" applyProtection="1">
      <alignment horizontal="center" vertical="center"/>
      <protection hidden="1"/>
    </xf>
    <xf numFmtId="0" fontId="50" fillId="0" borderId="1" xfId="0" applyFont="1" applyBorder="1" applyAlignment="1" applyProtection="1">
      <alignment horizontal="center" vertical="center" wrapText="1"/>
      <protection locked="0"/>
    </xf>
    <xf numFmtId="0" fontId="50" fillId="0" borderId="1" xfId="0" applyFont="1" applyBorder="1" applyAlignment="1">
      <alignment horizontal="center" vertical="center"/>
    </xf>
    <xf numFmtId="0" fontId="50" fillId="0" borderId="1" xfId="0" applyFont="1" applyBorder="1" applyAlignment="1" applyProtection="1">
      <alignment horizontal="left" vertical="center" wrapText="1"/>
      <protection locked="0"/>
    </xf>
    <xf numFmtId="0" fontId="53" fillId="21" borderId="1" xfId="0" applyFont="1" applyFill="1" applyBorder="1" applyAlignment="1" applyProtection="1">
      <alignment horizontal="left" vertical="center" wrapText="1"/>
      <protection hidden="1"/>
    </xf>
    <xf numFmtId="0" fontId="50" fillId="5" borderId="1" xfId="0" applyFont="1" applyFill="1" applyBorder="1" applyAlignment="1" applyProtection="1">
      <alignment horizontal="center" vertical="center"/>
      <protection locked="0"/>
    </xf>
    <xf numFmtId="0" fontId="50" fillId="5" borderId="1" xfId="0" applyFont="1" applyFill="1" applyBorder="1" applyAlignment="1" applyProtection="1">
      <alignment horizontal="center" vertical="center"/>
      <protection hidden="1"/>
    </xf>
    <xf numFmtId="0" fontId="50" fillId="5" borderId="1" xfId="0" applyFont="1" applyFill="1" applyBorder="1" applyAlignment="1">
      <alignment horizontal="center" vertical="center"/>
    </xf>
    <xf numFmtId="0" fontId="50" fillId="5" borderId="1" xfId="0" applyFont="1" applyFill="1" applyBorder="1" applyAlignment="1" applyProtection="1">
      <alignment horizontal="center" vertical="center" wrapText="1"/>
      <protection hidden="1"/>
    </xf>
    <xf numFmtId="0" fontId="50" fillId="5" borderId="1" xfId="0" applyFont="1" applyFill="1" applyBorder="1" applyAlignment="1">
      <alignment horizontal="center" vertical="center" wrapText="1"/>
    </xf>
    <xf numFmtId="0" fontId="50" fillId="5" borderId="1" xfId="0" applyFont="1" applyFill="1" applyBorder="1" applyProtection="1">
      <protection hidden="1"/>
    </xf>
    <xf numFmtId="0" fontId="50" fillId="5" borderId="1" xfId="0" applyFont="1" applyFill="1" applyBorder="1"/>
    <xf numFmtId="0" fontId="50" fillId="5" borderId="1" xfId="0" applyFont="1" applyFill="1" applyBorder="1" applyAlignment="1" applyProtection="1">
      <alignment horizontal="center"/>
      <protection hidden="1"/>
    </xf>
    <xf numFmtId="0" fontId="50" fillId="5" borderId="1" xfId="0" applyFont="1" applyFill="1" applyBorder="1" applyAlignment="1" applyProtection="1">
      <alignment wrapText="1"/>
      <protection hidden="1"/>
    </xf>
    <xf numFmtId="0" fontId="50" fillId="5" borderId="1" xfId="0" applyFont="1" applyFill="1" applyBorder="1" applyProtection="1">
      <protection locked="0"/>
    </xf>
    <xf numFmtId="0" fontId="50" fillId="5" borderId="1" xfId="0" applyFont="1" applyFill="1" applyBorder="1" applyAlignment="1">
      <alignment wrapText="1"/>
    </xf>
    <xf numFmtId="0" fontId="55" fillId="0" borderId="1" xfId="1" applyFont="1" applyBorder="1" applyAlignment="1">
      <alignment horizontal="left" vertical="center" wrapText="1"/>
    </xf>
    <xf numFmtId="0" fontId="57" fillId="0" borderId="1" xfId="1" applyFont="1" applyBorder="1" applyAlignment="1">
      <alignment horizontal="left" vertical="center" wrapText="1"/>
    </xf>
    <xf numFmtId="0" fontId="8" fillId="0" borderId="3" xfId="0" applyFont="1" applyBorder="1" applyAlignment="1" applyProtection="1">
      <alignment horizontal="left" vertical="center" wrapText="1"/>
      <protection hidden="1"/>
    </xf>
    <xf numFmtId="14" fontId="8" fillId="0" borderId="3" xfId="0" applyNumberFormat="1" applyFont="1" applyBorder="1" applyAlignment="1" applyProtection="1">
      <alignment horizontal="center" vertical="center"/>
      <protection hidden="1"/>
    </xf>
    <xf numFmtId="14" fontId="8" fillId="0" borderId="1" xfId="0" applyNumberFormat="1" applyFont="1" applyBorder="1" applyAlignment="1" applyProtection="1">
      <alignment horizontal="center" vertical="center"/>
      <protection hidden="1"/>
    </xf>
    <xf numFmtId="0" fontId="8" fillId="0" borderId="12" xfId="0" applyFont="1" applyBorder="1" applyAlignment="1" applyProtection="1">
      <alignment horizontal="left" vertical="center" wrapText="1"/>
      <protection hidden="1"/>
    </xf>
    <xf numFmtId="14" fontId="8" fillId="0" borderId="12" xfId="0" applyNumberFormat="1" applyFont="1" applyBorder="1" applyAlignment="1" applyProtection="1">
      <alignment horizontal="center" vertical="center"/>
      <protection hidden="1"/>
    </xf>
    <xf numFmtId="0" fontId="8" fillId="0" borderId="3" xfId="0" applyFont="1" applyBorder="1" applyAlignment="1" applyProtection="1">
      <alignment horizontal="left" vertical="center" wrapText="1"/>
      <protection hidden="1"/>
    </xf>
    <xf numFmtId="0" fontId="8" fillId="0" borderId="12" xfId="0" applyFont="1" applyBorder="1" applyAlignment="1" applyProtection="1">
      <alignment horizontal="left" vertical="center" wrapText="1"/>
      <protection hidden="1"/>
    </xf>
    <xf numFmtId="0" fontId="57" fillId="0" borderId="1" xfId="1" applyFont="1" applyBorder="1" applyAlignment="1">
      <alignment vertical="center" wrapText="1"/>
    </xf>
    <xf numFmtId="0" fontId="0" fillId="0" borderId="1" xfId="0" applyFill="1" applyBorder="1" applyAlignment="1" applyProtection="1">
      <alignment horizontal="left" vertical="center" wrapText="1"/>
      <protection locked="0"/>
    </xf>
    <xf numFmtId="9" fontId="0" fillId="0" borderId="1" xfId="5" applyFont="1" applyFill="1" applyBorder="1" applyAlignment="1" applyProtection="1">
      <alignment horizontal="center" vertical="center"/>
      <protection locked="0"/>
    </xf>
    <xf numFmtId="0" fontId="0" fillId="0" borderId="1" xfId="0" applyFill="1" applyBorder="1" applyAlignment="1" applyProtection="1">
      <alignment horizontal="left" wrapText="1"/>
      <protection locked="0"/>
    </xf>
    <xf numFmtId="0" fontId="0" fillId="0" borderId="1" xfId="0" applyFill="1" applyBorder="1" applyAlignment="1" applyProtection="1">
      <protection locked="0"/>
    </xf>
    <xf numFmtId="0" fontId="8" fillId="0" borderId="6"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14" fontId="0" fillId="0" borderId="1" xfId="0" applyNumberFormat="1" applyFill="1" applyBorder="1" applyAlignment="1" applyProtection="1">
      <protection locked="0"/>
    </xf>
    <xf numFmtId="0" fontId="20" fillId="6" borderId="34" xfId="0" applyFont="1" applyFill="1" applyBorder="1" applyAlignment="1" applyProtection="1">
      <alignment horizontal="left" vertical="center" wrapText="1"/>
      <protection hidden="1"/>
    </xf>
    <xf numFmtId="14" fontId="60" fillId="0" borderId="1" xfId="0" applyNumberFormat="1" applyFont="1" applyBorder="1" applyAlignment="1" applyProtection="1">
      <alignment horizontal="center" vertical="center"/>
      <protection locked="0"/>
    </xf>
    <xf numFmtId="9" fontId="60" fillId="0" borderId="1" xfId="5" applyFont="1" applyBorder="1" applyAlignment="1" applyProtection="1">
      <alignment horizontal="center" vertical="center"/>
      <protection locked="0"/>
    </xf>
    <xf numFmtId="14" fontId="60" fillId="0" borderId="6" xfId="0" applyNumberFormat="1" applyFont="1" applyBorder="1" applyAlignment="1" applyProtection="1">
      <alignment horizontal="center" vertical="center"/>
      <protection locked="0"/>
    </xf>
    <xf numFmtId="0" fontId="55" fillId="0" borderId="1" xfId="1" applyFont="1" applyBorder="1" applyAlignment="1">
      <alignment horizontal="center" vertical="center" wrapText="1"/>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14" fontId="7" fillId="2" borderId="35" xfId="0" applyNumberFormat="1" applyFont="1" applyFill="1" applyBorder="1" applyAlignment="1">
      <alignment horizontal="center"/>
    </xf>
    <xf numFmtId="0" fontId="7" fillId="2" borderId="51" xfId="0" applyFont="1" applyFill="1" applyBorder="1" applyAlignment="1">
      <alignment horizontal="center"/>
    </xf>
    <xf numFmtId="0" fontId="7" fillId="2" borderId="52" xfId="0" applyFont="1" applyFill="1" applyBorder="1" applyAlignment="1">
      <alignment horizontal="center"/>
    </xf>
    <xf numFmtId="0" fontId="7" fillId="2" borderId="35" xfId="0" applyFont="1" applyFill="1" applyBorder="1" applyAlignment="1">
      <alignment horizontal="center"/>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29" fillId="0" borderId="35" xfId="0" applyFont="1" applyBorder="1" applyAlignment="1">
      <alignment horizontal="left" vertical="center" wrapText="1"/>
    </xf>
    <xf numFmtId="0" fontId="29" fillId="0" borderId="51" xfId="0" applyFont="1" applyBorder="1" applyAlignment="1">
      <alignment horizontal="left" vertical="center" wrapText="1"/>
    </xf>
    <xf numFmtId="0" fontId="29" fillId="0" borderId="70"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3" fillId="0" borderId="64" xfId="0" applyFont="1" applyBorder="1" applyAlignment="1">
      <alignment horizontal="center" vertical="center" wrapText="1"/>
    </xf>
    <xf numFmtId="0" fontId="43" fillId="0" borderId="60" xfId="0" applyFont="1" applyBorder="1" applyAlignment="1">
      <alignment horizontal="center" vertical="center" wrapText="1"/>
    </xf>
    <xf numFmtId="0" fontId="43" fillId="0" borderId="61"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52" xfId="0" applyFont="1" applyBorder="1" applyAlignment="1">
      <alignment horizontal="center" vertical="center" wrapText="1"/>
    </xf>
    <xf numFmtId="0" fontId="31" fillId="2" borderId="80" xfId="0" applyFont="1" applyFill="1" applyBorder="1" applyAlignment="1">
      <alignment horizontal="center" vertical="center" wrapText="1"/>
    </xf>
    <xf numFmtId="0" fontId="31" fillId="2" borderId="74" xfId="0" applyFont="1" applyFill="1" applyBorder="1" applyAlignment="1">
      <alignment horizontal="center" vertical="center" wrapText="1"/>
    </xf>
    <xf numFmtId="0" fontId="31" fillId="2" borderId="75" xfId="0" applyFont="1" applyFill="1" applyBorder="1" applyAlignment="1">
      <alignment horizontal="center" vertical="center" wrapText="1"/>
    </xf>
    <xf numFmtId="0" fontId="26" fillId="0" borderId="82"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61"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72"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70" xfId="0" applyFont="1" applyBorder="1" applyAlignment="1">
      <alignment horizontal="center" vertical="center" wrapText="1"/>
    </xf>
    <xf numFmtId="0" fontId="31" fillId="2" borderId="73" xfId="0" applyFont="1" applyFill="1" applyBorder="1" applyAlignment="1">
      <alignment horizontal="center" vertical="center" wrapText="1"/>
    </xf>
    <xf numFmtId="0" fontId="31" fillId="2" borderId="76" xfId="0" applyFont="1" applyFill="1" applyBorder="1" applyAlignment="1">
      <alignment horizontal="center" vertical="center" wrapText="1"/>
    </xf>
    <xf numFmtId="0" fontId="26" fillId="0" borderId="85" xfId="0" applyFont="1" applyBorder="1" applyAlignment="1">
      <alignment horizontal="center" vertical="center" wrapText="1"/>
    </xf>
    <xf numFmtId="0" fontId="26" fillId="0" borderId="86"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72" xfId="0" applyFont="1" applyBorder="1" applyAlignment="1">
      <alignment horizontal="center" vertical="center" wrapText="1"/>
    </xf>
    <xf numFmtId="0" fontId="43" fillId="0" borderId="51" xfId="0" applyFont="1" applyBorder="1" applyAlignment="1">
      <alignment horizontal="center" vertical="center" wrapText="1"/>
    </xf>
    <xf numFmtId="0" fontId="43" fillId="0" borderId="52"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1" xfId="0" applyFont="1" applyBorder="1" applyAlignment="1">
      <alignment horizontal="center" vertical="center" wrapText="1"/>
    </xf>
    <xf numFmtId="0" fontId="24" fillId="6" borderId="56" xfId="0" applyFont="1" applyFill="1" applyBorder="1" applyAlignment="1">
      <alignment horizontal="center" vertical="center" textRotation="90" wrapText="1"/>
    </xf>
    <xf numFmtId="0" fontId="24" fillId="6" borderId="57" xfId="0" applyFont="1" applyFill="1" applyBorder="1" applyAlignment="1">
      <alignment horizontal="center" vertical="center" textRotation="90" wrapText="1"/>
    </xf>
    <xf numFmtId="0" fontId="24" fillId="6" borderId="58" xfId="0" applyFont="1" applyFill="1" applyBorder="1" applyAlignment="1">
      <alignment horizontal="center" vertical="center" textRotation="90" wrapText="1"/>
    </xf>
    <xf numFmtId="0" fontId="24" fillId="6" borderId="15" xfId="0" applyFont="1" applyFill="1" applyBorder="1" applyAlignment="1">
      <alignment horizontal="center" vertical="center" textRotation="90" wrapText="1"/>
    </xf>
    <xf numFmtId="0" fontId="24" fillId="6" borderId="18" xfId="0" applyFont="1" applyFill="1" applyBorder="1" applyAlignment="1">
      <alignment horizontal="center" vertical="center" textRotation="90" wrapText="1"/>
    </xf>
    <xf numFmtId="0" fontId="24" fillId="6" borderId="20" xfId="0" applyFont="1" applyFill="1" applyBorder="1" applyAlignment="1">
      <alignment horizontal="center" vertical="center" textRotation="90" wrapText="1"/>
    </xf>
    <xf numFmtId="0" fontId="25" fillId="2" borderId="66" xfId="0" applyFont="1" applyFill="1" applyBorder="1" applyAlignment="1">
      <alignment horizontal="center" vertical="center" wrapText="1"/>
    </xf>
    <xf numFmtId="0" fontId="25" fillId="2" borderId="62" xfId="0" applyFont="1" applyFill="1" applyBorder="1" applyAlignment="1">
      <alignment horizontal="center" vertical="center" wrapText="1"/>
    </xf>
    <xf numFmtId="0" fontId="25" fillId="2" borderId="63" xfId="0" applyFont="1" applyFill="1" applyBorder="1" applyAlignment="1">
      <alignment horizontal="center" vertical="center" wrapText="1"/>
    </xf>
    <xf numFmtId="0" fontId="26" fillId="0" borderId="49"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81" xfId="0" applyFont="1" applyBorder="1" applyAlignment="1">
      <alignment horizontal="center" vertical="center" wrapText="1"/>
    </xf>
    <xf numFmtId="0" fontId="46" fillId="2" borderId="66" xfId="0" applyFont="1" applyFill="1" applyBorder="1" applyAlignment="1">
      <alignment horizontal="center" vertical="center" wrapText="1"/>
    </xf>
    <xf numFmtId="0" fontId="46" fillId="2" borderId="62" xfId="0" applyFont="1" applyFill="1" applyBorder="1" applyAlignment="1">
      <alignment horizontal="center" vertical="center" wrapText="1"/>
    </xf>
    <xf numFmtId="0" fontId="46" fillId="2" borderId="63" xfId="0" applyFont="1" applyFill="1" applyBorder="1" applyAlignment="1">
      <alignment horizontal="center" vertical="center" wrapText="1"/>
    </xf>
    <xf numFmtId="0" fontId="46" fillId="2" borderId="39" xfId="0" applyFont="1" applyFill="1" applyBorder="1" applyAlignment="1">
      <alignment horizontal="center" vertical="center" wrapText="1"/>
    </xf>
    <xf numFmtId="0" fontId="46" fillId="2" borderId="60" xfId="0" applyFont="1" applyFill="1" applyBorder="1" applyAlignment="1">
      <alignment horizontal="center" vertical="center" wrapText="1"/>
    </xf>
    <xf numFmtId="0" fontId="46" fillId="2" borderId="61" xfId="0" applyFont="1" applyFill="1" applyBorder="1" applyAlignment="1">
      <alignment horizontal="center" vertical="center" wrapText="1"/>
    </xf>
    <xf numFmtId="0" fontId="25" fillId="2" borderId="35" xfId="0" applyFont="1" applyFill="1" applyBorder="1" applyAlignment="1">
      <alignment horizontal="center" vertical="center" wrapText="1"/>
    </xf>
    <xf numFmtId="0" fontId="25" fillId="2" borderId="51"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25" fillId="2" borderId="61" xfId="0" applyFont="1" applyFill="1" applyBorder="1" applyAlignment="1">
      <alignment horizontal="center" vertical="center" wrapText="1"/>
    </xf>
    <xf numFmtId="0" fontId="25" fillId="2" borderId="65" xfId="0" applyFont="1" applyFill="1" applyBorder="1" applyAlignment="1">
      <alignment horizontal="center" vertical="center" wrapText="1"/>
    </xf>
    <xf numFmtId="0" fontId="43" fillId="0" borderId="81" xfId="0" applyFont="1" applyBorder="1" applyAlignment="1">
      <alignment horizontal="center" vertical="center" wrapText="1"/>
    </xf>
    <xf numFmtId="0" fontId="26" fillId="0" borderId="63" xfId="0" applyFont="1" applyBorder="1" applyAlignment="1">
      <alignment horizontal="center" vertical="center" wrapText="1"/>
    </xf>
    <xf numFmtId="0" fontId="46" fillId="2" borderId="51" xfId="0" applyFont="1" applyFill="1" applyBorder="1" applyAlignment="1">
      <alignment horizontal="center" vertical="center" wrapText="1"/>
    </xf>
    <xf numFmtId="0" fontId="46" fillId="2" borderId="52" xfId="0" applyFont="1" applyFill="1" applyBorder="1" applyAlignment="1">
      <alignment horizontal="center" vertical="center" wrapText="1"/>
    </xf>
    <xf numFmtId="0" fontId="46" fillId="2" borderId="64" xfId="0" applyFont="1" applyFill="1" applyBorder="1" applyAlignment="1">
      <alignment horizontal="center" vertical="center" wrapText="1"/>
    </xf>
    <xf numFmtId="0" fontId="46" fillId="2" borderId="65" xfId="0" applyFont="1" applyFill="1" applyBorder="1" applyAlignment="1">
      <alignment horizontal="center" vertical="center" wrapText="1"/>
    </xf>
    <xf numFmtId="0" fontId="43" fillId="0" borderId="70" xfId="0" applyFont="1" applyBorder="1" applyAlignment="1">
      <alignment horizontal="center" vertical="center" wrapText="1"/>
    </xf>
    <xf numFmtId="0" fontId="43" fillId="0" borderId="83" xfId="0" applyFont="1" applyBorder="1" applyAlignment="1">
      <alignment horizontal="center" vertical="center" wrapText="1"/>
    </xf>
    <xf numFmtId="0" fontId="43" fillId="0" borderId="84"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0" xfId="0" applyFont="1" applyAlignment="1">
      <alignment horizontal="center" vertical="center" wrapText="1"/>
    </xf>
    <xf numFmtId="0" fontId="13" fillId="0" borderId="30"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52" xfId="0" applyFont="1" applyBorder="1" applyAlignment="1">
      <alignment horizontal="center" vertical="center" wrapText="1"/>
    </xf>
    <xf numFmtId="14" fontId="15" fillId="0" borderId="35" xfId="0" applyNumberFormat="1" applyFont="1" applyBorder="1" applyAlignment="1">
      <alignment horizontal="center" vertical="center" wrapText="1"/>
    </xf>
    <xf numFmtId="14" fontId="15" fillId="0" borderId="52" xfId="0" applyNumberFormat="1" applyFont="1" applyBorder="1" applyAlignment="1">
      <alignment horizontal="center" vertical="center" wrapText="1"/>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32" xfId="0" applyFont="1" applyBorder="1" applyAlignment="1">
      <alignment horizontal="left" vertical="center" wrapText="1"/>
    </xf>
    <xf numFmtId="0" fontId="30" fillId="0" borderId="14" xfId="0" applyFont="1" applyBorder="1" applyAlignment="1">
      <alignment horizontal="left" vertical="center" wrapText="1"/>
    </xf>
    <xf numFmtId="0" fontId="30" fillId="0" borderId="33" xfId="0" applyFont="1" applyBorder="1" applyAlignment="1">
      <alignment horizontal="left" vertical="center" wrapText="1"/>
    </xf>
    <xf numFmtId="0" fontId="23" fillId="0" borderId="71" xfId="1" applyFont="1" applyBorder="1" applyAlignment="1">
      <alignment horizontal="center" vertical="center" wrapText="1"/>
    </xf>
    <xf numFmtId="0" fontId="23" fillId="0" borderId="25" xfId="1" applyFont="1" applyBorder="1" applyAlignment="1">
      <alignment horizontal="center" vertical="center" wrapText="1"/>
    </xf>
    <xf numFmtId="0" fontId="23" fillId="0" borderId="20" xfId="1" applyFont="1" applyBorder="1" applyAlignment="1">
      <alignment horizontal="center" vertical="center" wrapText="1"/>
    </xf>
    <xf numFmtId="0" fontId="23" fillId="0" borderId="21" xfId="1" applyFont="1" applyBorder="1" applyAlignment="1">
      <alignment horizontal="center" vertical="center" wrapText="1"/>
    </xf>
    <xf numFmtId="0" fontId="2" fillId="0" borderId="34"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pplyAlignment="1">
      <alignment horizontal="center" vertical="center"/>
    </xf>
    <xf numFmtId="0" fontId="12" fillId="0" borderId="30" xfId="0" applyFont="1" applyBorder="1" applyAlignment="1">
      <alignment horizontal="center" vertical="center"/>
    </xf>
    <xf numFmtId="0" fontId="12" fillId="0" borderId="32" xfId="0" applyFont="1" applyBorder="1" applyAlignment="1">
      <alignment horizontal="center" vertical="center"/>
    </xf>
    <xf numFmtId="0" fontId="12" fillId="0" borderId="14" xfId="0" applyFont="1" applyBorder="1" applyAlignment="1">
      <alignment horizontal="center" vertical="center"/>
    </xf>
    <xf numFmtId="0" fontId="12" fillId="0" borderId="33" xfId="0" applyFont="1" applyBorder="1" applyAlignment="1">
      <alignment horizontal="center" vertical="center"/>
    </xf>
    <xf numFmtId="0" fontId="24" fillId="6" borderId="53" xfId="0" applyFont="1" applyFill="1" applyBorder="1" applyAlignment="1">
      <alignment horizontal="center" vertical="center" wrapText="1"/>
    </xf>
    <xf numFmtId="0" fontId="24" fillId="6" borderId="54" xfId="0" applyFont="1" applyFill="1" applyBorder="1" applyAlignment="1">
      <alignment horizontal="center" vertical="center" wrapText="1"/>
    </xf>
    <xf numFmtId="0" fontId="24" fillId="6" borderId="55" xfId="0" applyFont="1" applyFill="1" applyBorder="1" applyAlignment="1">
      <alignment horizontal="center" vertical="center" wrapText="1"/>
    </xf>
    <xf numFmtId="0" fontId="46" fillId="11" borderId="74" xfId="0" applyFont="1" applyFill="1" applyBorder="1" applyAlignment="1">
      <alignment horizontal="center" vertical="center" wrapText="1"/>
    </xf>
    <xf numFmtId="0" fontId="46" fillId="11" borderId="75" xfId="0" applyFont="1" applyFill="1" applyBorder="1" applyAlignment="1">
      <alignment horizontal="center" vertical="center" wrapText="1"/>
    </xf>
    <xf numFmtId="0" fontId="47" fillId="2" borderId="73" xfId="0" applyFont="1" applyFill="1" applyBorder="1" applyAlignment="1">
      <alignment horizontal="center" vertical="center" wrapText="1"/>
    </xf>
    <xf numFmtId="0" fontId="47" fillId="2" borderId="74" xfId="0" applyFont="1" applyFill="1" applyBorder="1" applyAlignment="1">
      <alignment horizontal="center" vertical="center" wrapText="1"/>
    </xf>
    <xf numFmtId="0" fontId="47" fillId="2" borderId="65" xfId="0" applyFont="1" applyFill="1" applyBorder="1" applyAlignment="1">
      <alignment horizontal="center" vertical="center" wrapText="1"/>
    </xf>
    <xf numFmtId="0" fontId="47" fillId="2" borderId="51" xfId="0" applyFont="1" applyFill="1" applyBorder="1" applyAlignment="1">
      <alignment horizontal="center" vertical="center" wrapText="1"/>
    </xf>
    <xf numFmtId="0" fontId="47" fillId="2" borderId="52" xfId="0" applyFont="1" applyFill="1" applyBorder="1" applyAlignment="1">
      <alignment horizontal="center" vertical="center" wrapText="1"/>
    </xf>
    <xf numFmtId="0" fontId="47" fillId="2" borderId="35" xfId="0" applyFont="1" applyFill="1" applyBorder="1" applyAlignment="1">
      <alignment horizontal="center" vertical="center" wrapText="1"/>
    </xf>
    <xf numFmtId="0" fontId="47" fillId="2" borderId="70" xfId="0" applyFont="1" applyFill="1" applyBorder="1" applyAlignment="1">
      <alignment horizontal="center" vertical="center" wrapText="1"/>
    </xf>
    <xf numFmtId="0" fontId="43" fillId="0" borderId="78" xfId="0" applyFont="1" applyBorder="1" applyAlignment="1">
      <alignment horizontal="center" vertical="center" wrapText="1"/>
    </xf>
    <xf numFmtId="0" fontId="43" fillId="0" borderId="79" xfId="0" applyFont="1" applyBorder="1" applyAlignment="1">
      <alignment horizontal="center" vertical="center" wrapText="1"/>
    </xf>
    <xf numFmtId="0" fontId="43" fillId="0" borderId="77" xfId="0" applyFont="1" applyBorder="1" applyAlignment="1">
      <alignment horizontal="center" vertical="center" wrapText="1"/>
    </xf>
    <xf numFmtId="0" fontId="47" fillId="2" borderId="75" xfId="0" applyFont="1" applyFill="1" applyBorder="1" applyAlignment="1">
      <alignment horizontal="center" vertical="center" wrapText="1"/>
    </xf>
    <xf numFmtId="0" fontId="43" fillId="0" borderId="65" xfId="0" applyFont="1" applyBorder="1" applyAlignment="1">
      <alignment horizontal="center" vertical="center" wrapText="1"/>
    </xf>
    <xf numFmtId="0" fontId="43" fillId="0" borderId="85" xfId="0" applyFont="1" applyBorder="1" applyAlignment="1">
      <alignment horizontal="center" vertical="center" wrapText="1"/>
    </xf>
    <xf numFmtId="0" fontId="43" fillId="0" borderId="66" xfId="0" applyFont="1" applyBorder="1" applyAlignment="1">
      <alignment horizontal="center" vertical="center" wrapText="1"/>
    </xf>
    <xf numFmtId="0" fontId="24" fillId="6" borderId="9" xfId="0" applyFont="1" applyFill="1" applyBorder="1" applyAlignment="1">
      <alignment horizontal="center" vertical="center" textRotation="90" wrapText="1"/>
    </xf>
    <xf numFmtId="0" fontId="24" fillId="6" borderId="10" xfId="0" applyFont="1" applyFill="1" applyBorder="1" applyAlignment="1">
      <alignment horizontal="center" vertical="center" textRotation="90" wrapText="1"/>
    </xf>
    <xf numFmtId="0" fontId="24" fillId="6" borderId="11" xfId="0" applyFont="1" applyFill="1" applyBorder="1" applyAlignment="1">
      <alignment horizontal="center" vertical="center" textRotation="90" wrapText="1"/>
    </xf>
    <xf numFmtId="0" fontId="24" fillId="6" borderId="8" xfId="0" applyFont="1" applyFill="1" applyBorder="1" applyAlignment="1">
      <alignment horizontal="center" vertical="center" textRotation="90" wrapText="1"/>
    </xf>
    <xf numFmtId="0" fontId="24" fillId="6" borderId="31" xfId="0" applyFont="1" applyFill="1" applyBorder="1" applyAlignment="1">
      <alignment horizontal="center" vertical="center" textRotation="90" wrapText="1"/>
    </xf>
    <xf numFmtId="0" fontId="24" fillId="6" borderId="38" xfId="0" applyFont="1" applyFill="1" applyBorder="1" applyAlignment="1">
      <alignment horizontal="center" vertical="center" textRotation="90" wrapText="1"/>
    </xf>
    <xf numFmtId="0" fontId="43" fillId="0" borderId="39" xfId="0" applyFont="1" applyBorder="1" applyAlignment="1">
      <alignment horizontal="left" vertical="center" wrapText="1"/>
    </xf>
    <xf numFmtId="0" fontId="43" fillId="0" borderId="60" xfId="0" applyFont="1" applyBorder="1" applyAlignment="1">
      <alignment horizontal="left" vertical="center" wrapText="1"/>
    </xf>
    <xf numFmtId="0" fontId="43" fillId="0" borderId="61" xfId="0" applyFont="1" applyBorder="1" applyAlignment="1">
      <alignment horizontal="left" vertical="center" wrapText="1"/>
    </xf>
    <xf numFmtId="0" fontId="43" fillId="0" borderId="72" xfId="0" applyFont="1" applyBorder="1" applyAlignment="1">
      <alignment horizontal="left" vertical="center" wrapText="1"/>
    </xf>
    <xf numFmtId="0" fontId="24" fillId="6" borderId="17" xfId="0" applyFont="1" applyFill="1" applyBorder="1" applyAlignment="1">
      <alignment horizontal="center" vertical="center" textRotation="90" wrapText="1"/>
    </xf>
    <xf numFmtId="0" fontId="24" fillId="6" borderId="19" xfId="0" applyFont="1" applyFill="1" applyBorder="1" applyAlignment="1">
      <alignment horizontal="center" vertical="center" textRotation="90" wrapText="1"/>
    </xf>
    <xf numFmtId="0" fontId="24" fillId="6" borderId="22" xfId="0" applyFont="1" applyFill="1" applyBorder="1" applyAlignment="1">
      <alignment horizontal="center" vertical="center" textRotation="90" wrapText="1"/>
    </xf>
    <xf numFmtId="0" fontId="26" fillId="0" borderId="66" xfId="0" applyFont="1" applyBorder="1" applyAlignment="1">
      <alignment horizontal="center" vertical="center" wrapText="1"/>
    </xf>
    <xf numFmtId="9" fontId="1" fillId="2" borderId="39" xfId="1" applyNumberFormat="1" applyFont="1" applyFill="1" applyBorder="1" applyAlignment="1" applyProtection="1">
      <alignment horizontal="center" vertical="center" wrapText="1"/>
      <protection hidden="1"/>
    </xf>
    <xf numFmtId="9" fontId="1" fillId="2" borderId="35" xfId="1" applyNumberFormat="1" applyFont="1" applyFill="1" applyBorder="1" applyAlignment="1" applyProtection="1">
      <alignment horizontal="center" vertical="center" wrapText="1"/>
      <protection hidden="1"/>
    </xf>
    <xf numFmtId="9" fontId="1" fillId="2" borderId="49" xfId="1" applyNumberFormat="1" applyFont="1" applyFill="1" applyBorder="1" applyAlignment="1" applyProtection="1">
      <alignment horizontal="center" vertical="center" wrapText="1"/>
      <protection hidden="1"/>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1" fillId="2" borderId="3" xfId="1" applyFill="1" applyBorder="1" applyAlignment="1" applyProtection="1">
      <alignment horizontal="center" vertical="center" wrapText="1"/>
      <protection hidden="1"/>
    </xf>
    <xf numFmtId="0" fontId="1" fillId="2" borderId="1" xfId="1" applyFill="1" applyBorder="1" applyAlignment="1" applyProtection="1">
      <alignment horizontal="center" vertical="center" wrapText="1"/>
      <protection hidden="1"/>
    </xf>
    <xf numFmtId="0" fontId="1" fillId="2" borderId="12" xfId="1" applyFill="1" applyBorder="1" applyAlignment="1" applyProtection="1">
      <alignment horizontal="center" vertical="center" wrapText="1"/>
      <protection hidden="1"/>
    </xf>
    <xf numFmtId="0" fontId="48" fillId="2" borderId="8" xfId="1" applyFont="1" applyFill="1" applyBorder="1" applyAlignment="1" applyProtection="1">
      <alignment horizontal="center" vertical="center" wrapText="1"/>
      <protection locked="0"/>
    </xf>
    <xf numFmtId="0" fontId="48" fillId="2" borderId="31" xfId="1" applyFont="1" applyFill="1" applyBorder="1" applyAlignment="1" applyProtection="1">
      <alignment horizontal="center" vertical="center" wrapText="1"/>
      <protection locked="0"/>
    </xf>
    <xf numFmtId="0" fontId="48" fillId="2" borderId="38" xfId="1" applyFont="1" applyFill="1" applyBorder="1" applyAlignment="1" applyProtection="1">
      <alignment horizontal="center" vertical="center" wrapText="1"/>
      <protection locked="0"/>
    </xf>
    <xf numFmtId="0" fontId="1" fillId="2" borderId="3"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center" vertical="center" wrapText="1"/>
      <protection locked="0"/>
    </xf>
    <xf numFmtId="0" fontId="1" fillId="2" borderId="12" xfId="1" applyFont="1" applyFill="1" applyBorder="1" applyAlignment="1" applyProtection="1">
      <alignment horizontal="center" vertical="center" wrapText="1"/>
      <protection locked="0"/>
    </xf>
    <xf numFmtId="0" fontId="1" fillId="2" borderId="3" xfId="1" applyFont="1" applyFill="1" applyBorder="1" applyAlignment="1" applyProtection="1">
      <alignment horizontal="center" vertical="center" wrapText="1"/>
      <protection hidden="1"/>
    </xf>
    <xf numFmtId="0" fontId="1" fillId="2" borderId="1" xfId="1" applyFont="1" applyFill="1" applyBorder="1" applyAlignment="1" applyProtection="1">
      <alignment horizontal="center" vertical="center" wrapText="1"/>
      <protection hidden="1"/>
    </xf>
    <xf numFmtId="0" fontId="1" fillId="2" borderId="12" xfId="1" applyFont="1" applyFill="1" applyBorder="1" applyAlignment="1" applyProtection="1">
      <alignment horizontal="center" vertical="center" wrapText="1"/>
      <protection hidden="1"/>
    </xf>
    <xf numFmtId="0" fontId="1" fillId="2" borderId="8" xfId="1" applyFill="1" applyBorder="1" applyAlignment="1" applyProtection="1">
      <alignment horizontal="center" vertical="center" wrapText="1"/>
      <protection hidden="1"/>
    </xf>
    <xf numFmtId="0" fontId="1" fillId="2" borderId="31" xfId="1" applyFill="1" applyBorder="1" applyAlignment="1" applyProtection="1">
      <alignment horizontal="center" vertical="center" wrapText="1"/>
      <protection hidden="1"/>
    </xf>
    <xf numFmtId="0" fontId="1" fillId="2" borderId="38" xfId="1" applyFill="1" applyBorder="1" applyAlignment="1" applyProtection="1">
      <alignment horizontal="center" vertical="center" wrapText="1"/>
      <protection hidden="1"/>
    </xf>
    <xf numFmtId="0" fontId="56" fillId="20" borderId="2" xfId="1" applyFont="1" applyFill="1" applyBorder="1" applyAlignment="1" applyProtection="1">
      <alignment horizontal="center" vertical="center" wrapText="1"/>
      <protection locked="0"/>
    </xf>
    <xf numFmtId="0" fontId="56" fillId="20" borderId="4" xfId="1" applyFont="1" applyFill="1" applyBorder="1" applyAlignment="1" applyProtection="1">
      <alignment horizontal="center" vertical="center" wrapText="1"/>
      <protection locked="0"/>
    </xf>
    <xf numFmtId="0" fontId="56" fillId="20" borderId="23" xfId="1" applyFont="1" applyFill="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31" xfId="1" applyFont="1" applyBorder="1" applyAlignment="1" applyProtection="1">
      <alignment horizontal="center" vertical="center" wrapText="1"/>
      <protection locked="0"/>
    </xf>
    <xf numFmtId="0" fontId="2" fillId="0" borderId="38" xfId="1" applyFont="1" applyBorder="1" applyAlignment="1" applyProtection="1">
      <alignment horizontal="center" vertical="center" wrapText="1"/>
      <protection locked="0"/>
    </xf>
    <xf numFmtId="0" fontId="1" fillId="2" borderId="3" xfId="1" applyFill="1" applyBorder="1" applyAlignment="1" applyProtection="1">
      <alignment horizontal="left" vertical="center" wrapText="1"/>
      <protection locked="0"/>
    </xf>
    <xf numFmtId="0" fontId="1" fillId="2" borderId="1" xfId="1" applyFill="1" applyBorder="1" applyAlignment="1" applyProtection="1">
      <alignment horizontal="left" vertical="center" wrapText="1"/>
      <protection locked="0"/>
    </xf>
    <xf numFmtId="0" fontId="1" fillId="2" borderId="12" xfId="1" applyFill="1" applyBorder="1" applyAlignment="1" applyProtection="1">
      <alignment horizontal="left" vertical="center" wrapText="1"/>
      <protection locked="0"/>
    </xf>
    <xf numFmtId="0" fontId="48" fillId="2" borderId="3" xfId="1" applyFont="1" applyFill="1" applyBorder="1" applyAlignment="1" applyProtection="1">
      <alignment horizontal="center" vertical="center" wrapText="1"/>
      <protection locked="0"/>
    </xf>
    <xf numFmtId="0" fontId="48" fillId="2" borderId="1" xfId="1" applyFont="1" applyFill="1" applyBorder="1" applyAlignment="1" applyProtection="1">
      <alignment horizontal="center" vertical="center" wrapText="1"/>
      <protection locked="0"/>
    </xf>
    <xf numFmtId="0" fontId="48" fillId="2" borderId="12" xfId="1" applyFont="1" applyFill="1" applyBorder="1" applyAlignment="1" applyProtection="1">
      <alignment horizontal="center" vertical="center" wrapText="1"/>
      <protection locked="0"/>
    </xf>
    <xf numFmtId="0" fontId="48" fillId="2" borderId="3" xfId="1" applyFont="1" applyFill="1" applyBorder="1" applyAlignment="1" applyProtection="1">
      <alignment horizontal="center" vertical="center" wrapText="1"/>
      <protection hidden="1"/>
    </xf>
    <xf numFmtId="0" fontId="48" fillId="2" borderId="1" xfId="1" applyFont="1" applyFill="1" applyBorder="1" applyAlignment="1" applyProtection="1">
      <alignment horizontal="center" vertical="center" wrapText="1"/>
      <protection hidden="1"/>
    </xf>
    <xf numFmtId="0" fontId="48" fillId="2" borderId="12" xfId="1" applyFont="1" applyFill="1" applyBorder="1" applyAlignment="1" applyProtection="1">
      <alignment horizontal="center" vertical="center" wrapText="1"/>
      <protection hidden="1"/>
    </xf>
    <xf numFmtId="0" fontId="3" fillId="4" borderId="7" xfId="1" applyFont="1" applyFill="1" applyBorder="1" applyAlignment="1">
      <alignment horizontal="center" vertical="center" wrapText="1"/>
    </xf>
    <xf numFmtId="0" fontId="3" fillId="4" borderId="50" xfId="1" applyFont="1" applyFill="1" applyBorder="1" applyAlignment="1">
      <alignment horizontal="center" vertical="center" wrapText="1"/>
    </xf>
    <xf numFmtId="0" fontId="1" fillId="2" borderId="34" xfId="1" applyFill="1" applyBorder="1" applyAlignment="1" applyProtection="1">
      <alignment horizontal="center" vertical="center" wrapText="1"/>
      <protection hidden="1"/>
    </xf>
    <xf numFmtId="9" fontId="1" fillId="2" borderId="34" xfId="1" applyNumberFormat="1" applyFont="1" applyFill="1" applyBorder="1" applyAlignment="1" applyProtection="1">
      <alignment horizontal="center" vertical="center" wrapText="1"/>
      <protection hidden="1"/>
    </xf>
    <xf numFmtId="9" fontId="1" fillId="2" borderId="31" xfId="1" applyNumberFormat="1" applyFont="1" applyFill="1" applyBorder="1" applyAlignment="1" applyProtection="1">
      <alignment horizontal="center" vertical="center" wrapText="1"/>
      <protection hidden="1"/>
    </xf>
    <xf numFmtId="9" fontId="1" fillId="2" borderId="38" xfId="1" applyNumberFormat="1" applyFont="1" applyFill="1" applyBorder="1" applyAlignment="1" applyProtection="1">
      <alignment horizontal="center" vertical="center" wrapText="1"/>
      <protection hidden="1"/>
    </xf>
    <xf numFmtId="9" fontId="1" fillId="2" borderId="8" xfId="1" applyNumberFormat="1" applyFont="1" applyFill="1" applyBorder="1" applyAlignment="1" applyProtection="1">
      <alignment horizontal="center" vertical="center" wrapText="1"/>
      <protection hidden="1"/>
    </xf>
    <xf numFmtId="9" fontId="1" fillId="2" borderId="48" xfId="1" applyNumberFormat="1" applyFont="1" applyFill="1" applyBorder="1" applyAlignment="1" applyProtection="1">
      <alignment horizontal="center" vertical="center" wrapText="1"/>
      <protection hidden="1"/>
    </xf>
    <xf numFmtId="9" fontId="1" fillId="2" borderId="29" xfId="1" applyNumberFormat="1" applyFont="1" applyFill="1" applyBorder="1" applyAlignment="1" applyProtection="1">
      <alignment horizontal="center" vertical="center" wrapText="1"/>
      <protection hidden="1"/>
    </xf>
    <xf numFmtId="9" fontId="1" fillId="2" borderId="27" xfId="1" applyNumberFormat="1" applyFont="1" applyFill="1" applyBorder="1" applyAlignment="1" applyProtection="1">
      <alignment horizontal="center" vertical="center" wrapText="1"/>
      <protection hidden="1"/>
    </xf>
    <xf numFmtId="0" fontId="4" fillId="3" borderId="3"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34" xfId="1" applyFont="1" applyFill="1" applyBorder="1" applyAlignment="1">
      <alignment horizontal="center" vertical="center" wrapText="1"/>
    </xf>
    <xf numFmtId="0" fontId="4" fillId="12" borderId="2" xfId="1" applyFont="1" applyFill="1" applyBorder="1" applyAlignment="1">
      <alignment horizontal="center" vertical="center" wrapText="1"/>
    </xf>
    <xf numFmtId="0" fontId="4" fillId="12" borderId="23" xfId="1" applyFont="1" applyFill="1" applyBorder="1" applyAlignment="1">
      <alignment horizontal="center" vertical="center" wrapText="1"/>
    </xf>
    <xf numFmtId="0" fontId="4" fillId="12" borderId="8" xfId="1" applyFont="1" applyFill="1" applyBorder="1" applyAlignment="1">
      <alignment horizontal="center" vertical="center" wrapText="1"/>
    </xf>
    <xf numFmtId="0" fontId="4" fillId="12" borderId="38" xfId="1" applyFont="1" applyFill="1" applyBorder="1" applyAlignment="1">
      <alignment horizontal="center" vertical="center" wrapText="1"/>
    </xf>
    <xf numFmtId="0" fontId="4" fillId="12" borderId="3" xfId="1" applyFont="1" applyFill="1" applyBorder="1" applyAlignment="1">
      <alignment horizontal="center" vertical="center" wrapText="1"/>
    </xf>
    <xf numFmtId="0" fontId="4" fillId="12" borderId="12"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31" xfId="1" applyFont="1" applyFill="1" applyBorder="1" applyAlignment="1">
      <alignment horizontal="center" vertical="center" wrapText="1"/>
    </xf>
    <xf numFmtId="0" fontId="52" fillId="0" borderId="8" xfId="1" applyFont="1" applyBorder="1" applyAlignment="1" applyProtection="1">
      <alignment horizontal="center" vertical="center" wrapText="1"/>
      <protection locked="0"/>
    </xf>
    <xf numFmtId="0" fontId="52" fillId="0" borderId="31" xfId="1" applyFont="1" applyBorder="1" applyAlignment="1" applyProtection="1">
      <alignment horizontal="center" vertical="center" wrapText="1"/>
      <protection locked="0"/>
    </xf>
    <xf numFmtId="0" fontId="52" fillId="0" borderId="38" xfId="1" applyFont="1" applyBorder="1" applyAlignment="1" applyProtection="1">
      <alignment horizontal="center" vertical="center" wrapText="1"/>
      <protection locked="0"/>
    </xf>
    <xf numFmtId="0" fontId="48" fillId="2" borderId="8" xfId="1" applyFont="1" applyFill="1" applyBorder="1" applyAlignment="1" applyProtection="1">
      <alignment vertical="center" wrapText="1"/>
      <protection locked="0"/>
    </xf>
    <xf numFmtId="0" fontId="48" fillId="2" borderId="31" xfId="1" applyFont="1" applyFill="1" applyBorder="1" applyAlignment="1" applyProtection="1">
      <alignment vertical="center" wrapText="1"/>
      <protection locked="0"/>
    </xf>
    <xf numFmtId="0" fontId="48" fillId="2" borderId="38" xfId="1" applyFont="1" applyFill="1" applyBorder="1" applyAlignment="1" applyProtection="1">
      <alignment vertical="center" wrapText="1"/>
      <protection locked="0"/>
    </xf>
    <xf numFmtId="0" fontId="48" fillId="2" borderId="8" xfId="1" applyFont="1" applyFill="1" applyBorder="1" applyAlignment="1" applyProtection="1">
      <alignment horizontal="left" vertical="center" wrapText="1"/>
      <protection locked="0"/>
    </xf>
    <xf numFmtId="0" fontId="48" fillId="2" borderId="31" xfId="1" applyFont="1" applyFill="1" applyBorder="1" applyAlignment="1" applyProtection="1">
      <alignment horizontal="left" vertical="center" wrapText="1"/>
      <protection locked="0"/>
    </xf>
    <xf numFmtId="0" fontId="48" fillId="2" borderId="38" xfId="1" applyFont="1" applyFill="1" applyBorder="1" applyAlignment="1" applyProtection="1">
      <alignment horizontal="left" vertical="center" wrapText="1"/>
      <protection locked="0"/>
    </xf>
    <xf numFmtId="0" fontId="1" fillId="2" borderId="8" xfId="1" applyFont="1" applyFill="1" applyBorder="1" applyAlignment="1" applyProtection="1">
      <alignment horizontal="center" vertical="center" wrapText="1"/>
      <protection locked="0"/>
    </xf>
    <xf numFmtId="0" fontId="1" fillId="2" borderId="31" xfId="1" applyFont="1" applyFill="1" applyBorder="1" applyAlignment="1" applyProtection="1">
      <alignment horizontal="center" vertical="center" wrapText="1"/>
      <protection locked="0"/>
    </xf>
    <xf numFmtId="0" fontId="1" fillId="2" borderId="38" xfId="1" applyFont="1" applyFill="1" applyBorder="1" applyAlignment="1" applyProtection="1">
      <alignment horizontal="center" vertical="center" wrapText="1"/>
      <protection locked="0"/>
    </xf>
    <xf numFmtId="0" fontId="56" fillId="18" borderId="9" xfId="1" applyFont="1" applyFill="1" applyBorder="1" applyAlignment="1" applyProtection="1">
      <alignment horizontal="center" vertical="center" wrapText="1"/>
      <protection locked="0"/>
    </xf>
    <xf numFmtId="0" fontId="56" fillId="18" borderId="10" xfId="1" applyFont="1" applyFill="1" applyBorder="1" applyAlignment="1" applyProtection="1">
      <alignment horizontal="center" vertical="center" wrapText="1"/>
      <protection locked="0"/>
    </xf>
    <xf numFmtId="0" fontId="56" fillId="18" borderId="11" xfId="1" applyFont="1" applyFill="1" applyBorder="1" applyAlignment="1" applyProtection="1">
      <alignment horizontal="center" vertical="center" wrapText="1"/>
      <protection locked="0"/>
    </xf>
    <xf numFmtId="0" fontId="51" fillId="0" borderId="8" xfId="1" applyFont="1" applyBorder="1" applyAlignment="1">
      <alignment horizontal="left" vertical="center" wrapText="1"/>
    </xf>
    <xf numFmtId="0" fontId="51" fillId="0" borderId="31" xfId="1" applyFont="1" applyBorder="1" applyAlignment="1">
      <alignment horizontal="left" vertical="center" wrapText="1"/>
    </xf>
    <xf numFmtId="0" fontId="51" fillId="0" borderId="38" xfId="1" applyFont="1" applyBorder="1" applyAlignment="1">
      <alignment horizontal="left" vertical="center" wrapText="1"/>
    </xf>
    <xf numFmtId="0" fontId="52" fillId="2" borderId="8" xfId="0" applyFont="1" applyFill="1" applyBorder="1" applyAlignment="1" applyProtection="1">
      <alignment horizontal="left" vertical="center" wrapText="1"/>
      <protection locked="0"/>
    </xf>
    <xf numFmtId="0" fontId="52" fillId="2" borderId="31" xfId="0" applyFont="1" applyFill="1" applyBorder="1" applyAlignment="1" applyProtection="1">
      <alignment horizontal="left" vertical="center" wrapText="1"/>
      <protection locked="0"/>
    </xf>
    <xf numFmtId="0" fontId="52" fillId="2" borderId="38" xfId="0" applyFont="1" applyFill="1" applyBorder="1" applyAlignment="1" applyProtection="1">
      <alignment horizontal="left" vertical="center" wrapText="1"/>
      <protection locked="0"/>
    </xf>
    <xf numFmtId="0" fontId="1" fillId="2" borderId="8" xfId="1" applyFont="1" applyFill="1" applyBorder="1" applyAlignment="1" applyProtection="1">
      <alignment horizontal="center" vertical="center" wrapText="1"/>
      <protection hidden="1"/>
    </xf>
    <xf numFmtId="0" fontId="1" fillId="2" borderId="31" xfId="1" applyFont="1" applyFill="1" applyBorder="1" applyAlignment="1" applyProtection="1">
      <alignment horizontal="center" vertical="center" wrapText="1"/>
      <protection hidden="1"/>
    </xf>
    <xf numFmtId="0" fontId="1" fillId="2" borderId="38" xfId="1" applyFont="1" applyFill="1" applyBorder="1" applyAlignment="1" applyProtection="1">
      <alignment horizontal="center" vertical="center" wrapText="1"/>
      <protection hidden="1"/>
    </xf>
    <xf numFmtId="0" fontId="48" fillId="2" borderId="8" xfId="1" applyFont="1" applyFill="1" applyBorder="1" applyAlignment="1" applyProtection="1">
      <alignment horizontal="center" vertical="center" wrapText="1"/>
      <protection hidden="1"/>
    </xf>
    <xf numFmtId="0" fontId="48" fillId="2" borderId="31" xfId="1" applyFont="1" applyFill="1" applyBorder="1" applyAlignment="1" applyProtection="1">
      <alignment horizontal="center" vertical="center" wrapText="1"/>
      <protection hidden="1"/>
    </xf>
    <xf numFmtId="0" fontId="48" fillId="2" borderId="38" xfId="1" applyFont="1" applyFill="1" applyBorder="1" applyAlignment="1" applyProtection="1">
      <alignment horizontal="center" vertical="center" wrapText="1"/>
      <protection hidden="1"/>
    </xf>
    <xf numFmtId="0" fontId="57" fillId="0" borderId="8" xfId="1" applyFont="1" applyBorder="1" applyAlignment="1" applyProtection="1">
      <alignment horizontal="center" vertical="center" wrapText="1"/>
      <protection locked="0"/>
    </xf>
    <xf numFmtId="0" fontId="57" fillId="0" borderId="31" xfId="1" applyFont="1" applyBorder="1" applyAlignment="1" applyProtection="1">
      <alignment horizontal="center" vertical="center" wrapText="1"/>
      <protection locked="0"/>
    </xf>
    <xf numFmtId="0" fontId="57" fillId="0" borderId="38" xfId="1" applyFont="1" applyBorder="1" applyAlignment="1" applyProtection="1">
      <alignment horizontal="center" vertical="center" wrapText="1"/>
      <protection locked="0"/>
    </xf>
    <xf numFmtId="0" fontId="59" fillId="2" borderId="8" xfId="1" applyFont="1" applyFill="1" applyBorder="1" applyAlignment="1" applyProtection="1">
      <alignment horizontal="left" vertical="center" wrapText="1"/>
      <protection locked="0"/>
    </xf>
    <xf numFmtId="0" fontId="59" fillId="2" borderId="31" xfId="1" applyFont="1" applyFill="1" applyBorder="1" applyAlignment="1" applyProtection="1">
      <alignment horizontal="left" vertical="center" wrapText="1"/>
      <protection locked="0"/>
    </xf>
    <xf numFmtId="0" fontId="59" fillId="2" borderId="38" xfId="1" applyFont="1" applyFill="1" applyBorder="1" applyAlignment="1" applyProtection="1">
      <alignment horizontal="left" vertical="center" wrapText="1"/>
      <protection locked="0"/>
    </xf>
    <xf numFmtId="0" fontId="1" fillId="2" borderId="8" xfId="1" applyFill="1" applyBorder="1" applyAlignment="1" applyProtection="1">
      <alignment horizontal="left" vertical="center" wrapText="1"/>
      <protection locked="0"/>
    </xf>
    <xf numFmtId="0" fontId="1" fillId="2" borderId="31" xfId="1" applyFill="1" applyBorder="1" applyAlignment="1" applyProtection="1">
      <alignment horizontal="left" vertical="center" wrapText="1"/>
      <protection locked="0"/>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Border="1" applyAlignment="1">
      <alignment horizontal="center" vertical="center"/>
    </xf>
    <xf numFmtId="0" fontId="12" fillId="0" borderId="27" xfId="0" applyFont="1" applyBorder="1" applyAlignment="1">
      <alignment horizontal="center" vertical="center"/>
    </xf>
    <xf numFmtId="0" fontId="12" fillId="0" borderId="21" xfId="0" applyFont="1" applyBorder="1" applyAlignment="1">
      <alignment horizontal="center" vertical="center"/>
    </xf>
    <xf numFmtId="0" fontId="12" fillId="0" borderId="28" xfId="0" applyFont="1" applyBorder="1" applyAlignment="1">
      <alignment horizontal="center" vertical="center"/>
    </xf>
    <xf numFmtId="0" fontId="57" fillId="2" borderId="8" xfId="0" applyFont="1" applyFill="1" applyBorder="1" applyAlignment="1" applyProtection="1">
      <alignment horizontal="left" vertical="center" wrapText="1"/>
      <protection locked="0"/>
    </xf>
    <xf numFmtId="0" fontId="57" fillId="2" borderId="31" xfId="0" applyFont="1" applyFill="1" applyBorder="1" applyAlignment="1" applyProtection="1">
      <alignment horizontal="left" vertical="center" wrapText="1"/>
      <protection locked="0"/>
    </xf>
    <xf numFmtId="0" fontId="57" fillId="2" borderId="38"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31" xfId="0" applyFont="1" applyFill="1" applyBorder="1" applyAlignment="1" applyProtection="1">
      <alignment horizontal="left" vertical="center" wrapText="1"/>
      <protection locked="0"/>
    </xf>
    <xf numFmtId="0" fontId="2" fillId="2" borderId="38" xfId="0" applyFont="1" applyFill="1" applyBorder="1" applyAlignment="1" applyProtection="1">
      <alignment horizontal="left" vertical="center" wrapText="1"/>
      <protection locked="0"/>
    </xf>
    <xf numFmtId="0" fontId="15" fillId="0" borderId="34" xfId="0" applyFont="1" applyBorder="1" applyAlignment="1">
      <alignment horizontal="center" vertical="center" wrapText="1"/>
    </xf>
    <xf numFmtId="14" fontId="15" fillId="0" borderId="34" xfId="0" applyNumberFormat="1" applyFont="1" applyBorder="1" applyAlignment="1">
      <alignment horizontal="center" vertical="center" wrapText="1"/>
    </xf>
    <xf numFmtId="0" fontId="12" fillId="0" borderId="34" xfId="0" applyFont="1" applyBorder="1" applyAlignment="1">
      <alignment horizontal="center" vertical="center"/>
    </xf>
    <xf numFmtId="0" fontId="0" fillId="0" borderId="34"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67" xfId="0" applyBorder="1" applyAlignment="1" applyProtection="1">
      <alignment horizontal="center" vertical="center" wrapText="1"/>
      <protection locked="0"/>
    </xf>
    <xf numFmtId="0" fontId="0" fillId="0" borderId="68" xfId="0" applyBorder="1" applyAlignment="1" applyProtection="1">
      <alignment horizontal="center" vertical="center" wrapText="1"/>
      <protection locked="0"/>
    </xf>
    <xf numFmtId="0" fontId="0" fillId="0" borderId="69" xfId="0" applyBorder="1" applyAlignment="1" applyProtection="1">
      <alignment horizontal="center" vertical="center" wrapText="1"/>
      <protection locked="0"/>
    </xf>
    <xf numFmtId="0" fontId="7" fillId="22" borderId="1" xfId="0" applyFont="1" applyFill="1" applyBorder="1" applyAlignment="1" applyProtection="1">
      <alignment horizontal="center" vertical="center"/>
      <protection locked="0"/>
    </xf>
    <xf numFmtId="0" fontId="7" fillId="18" borderId="1" xfId="0" applyFont="1" applyFill="1" applyBorder="1" applyAlignment="1" applyProtection="1">
      <alignment horizontal="center" vertical="center"/>
      <protection locked="0"/>
    </xf>
    <xf numFmtId="0" fontId="8" fillId="0" borderId="34" xfId="0" applyFont="1" applyBorder="1" applyAlignment="1" applyProtection="1">
      <alignment horizontal="left" vertical="center" wrapText="1"/>
      <protection hidden="1"/>
    </xf>
    <xf numFmtId="0" fontId="8" fillId="0" borderId="31" xfId="0" applyFont="1" applyBorder="1" applyAlignment="1" applyProtection="1">
      <alignment horizontal="left" vertical="center" wrapText="1"/>
      <protection hidden="1"/>
    </xf>
    <xf numFmtId="0" fontId="8" fillId="0" borderId="6" xfId="0" applyFont="1" applyBorder="1" applyAlignment="1" applyProtection="1">
      <alignment horizontal="left" vertical="center" wrapText="1"/>
      <protection hidden="1"/>
    </xf>
    <xf numFmtId="0" fontId="53" fillId="0" borderId="1" xfId="0" applyFont="1" applyBorder="1" applyAlignment="1" applyProtection="1">
      <alignment horizontal="left" vertical="center" wrapText="1"/>
      <protection hidden="1"/>
    </xf>
    <xf numFmtId="0" fontId="53" fillId="0" borderId="34" xfId="0" applyFont="1" applyBorder="1" applyAlignment="1" applyProtection="1">
      <alignment horizontal="left" vertical="center" wrapText="1"/>
      <protection hidden="1"/>
    </xf>
    <xf numFmtId="0" fontId="53" fillId="0" borderId="31" xfId="0" applyFont="1" applyBorder="1" applyAlignment="1" applyProtection="1">
      <alignment horizontal="left" vertical="center" wrapText="1"/>
      <protection hidden="1"/>
    </xf>
    <xf numFmtId="0" fontId="53" fillId="0" borderId="6" xfId="0" applyFont="1" applyBorder="1" applyAlignment="1" applyProtection="1">
      <alignment horizontal="left" vertical="center"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left" vertical="center" wrapText="1"/>
      <protection hidden="1"/>
    </xf>
    <xf numFmtId="0" fontId="53" fillId="0" borderId="1" xfId="0" applyFont="1" applyBorder="1" applyAlignment="1" applyProtection="1">
      <alignment horizontal="center" vertical="center" wrapText="1"/>
      <protection hidden="1"/>
    </xf>
    <xf numFmtId="0" fontId="0" fillId="18" borderId="1" xfId="0" applyFill="1" applyBorder="1" applyAlignment="1" applyProtection="1">
      <alignment horizontal="center" vertical="center"/>
      <protection locked="0"/>
    </xf>
    <xf numFmtId="0" fontId="8" fillId="0" borderId="34" xfId="0" applyFont="1" applyBorder="1" applyAlignment="1" applyProtection="1">
      <alignment horizontal="center" vertical="center" wrapText="1"/>
      <protection hidden="1"/>
    </xf>
    <xf numFmtId="0" fontId="8" fillId="0" borderId="31"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50" fillId="18" borderId="1" xfId="0" applyFont="1" applyFill="1" applyBorder="1" applyAlignment="1" applyProtection="1">
      <alignment horizontal="center" vertical="center"/>
      <protection locked="0"/>
    </xf>
    <xf numFmtId="0" fontId="2" fillId="0" borderId="29"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vertical="center"/>
    </xf>
    <xf numFmtId="0" fontId="2" fillId="0" borderId="14" xfId="0" applyFont="1" applyBorder="1" applyAlignment="1">
      <alignment horizontal="center" vertical="center"/>
    </xf>
    <xf numFmtId="49" fontId="53" fillId="0" borderId="1" xfId="0" applyNumberFormat="1" applyFont="1" applyBorder="1" applyAlignment="1" applyProtection="1">
      <alignment horizontal="center" vertical="center" wrapText="1"/>
      <protection hidden="1"/>
    </xf>
    <xf numFmtId="0" fontId="15" fillId="0" borderId="25"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14"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3" xfId="0" applyFont="1" applyBorder="1" applyAlignment="1">
      <alignment horizontal="center" vertical="center" wrapText="1"/>
    </xf>
    <xf numFmtId="9" fontId="18" fillId="10" borderId="45" xfId="0" applyNumberFormat="1" applyFont="1" applyFill="1" applyBorder="1" applyAlignment="1" applyProtection="1">
      <alignment horizontal="center" vertical="center"/>
      <protection hidden="1"/>
    </xf>
    <xf numFmtId="0" fontId="18" fillId="10" borderId="46" xfId="0" applyFont="1" applyFill="1" applyBorder="1" applyAlignment="1" applyProtection="1">
      <alignment horizontal="center" vertical="center"/>
      <protection hidden="1"/>
    </xf>
    <xf numFmtId="0" fontId="18" fillId="10" borderId="47" xfId="0" applyFont="1" applyFill="1" applyBorder="1" applyAlignment="1" applyProtection="1">
      <alignment horizontal="center" vertical="center"/>
      <protection hidden="1"/>
    </xf>
    <xf numFmtId="9" fontId="18" fillId="9" borderId="45" xfId="0" applyNumberFormat="1" applyFont="1" applyFill="1" applyBorder="1" applyAlignment="1" applyProtection="1">
      <alignment horizontal="center" vertical="center"/>
      <protection hidden="1"/>
    </xf>
    <xf numFmtId="0" fontId="18" fillId="9" borderId="46" xfId="0"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9" fontId="18" fillId="8" borderId="45" xfId="0" applyNumberFormat="1" applyFont="1" applyFill="1" applyBorder="1" applyAlignment="1" applyProtection="1">
      <alignment horizontal="center" vertical="center"/>
      <protection hidden="1"/>
    </xf>
    <xf numFmtId="0" fontId="18" fillId="8" borderId="46" xfId="0" applyFont="1" applyFill="1" applyBorder="1" applyAlignment="1" applyProtection="1">
      <alignment horizontal="center" vertical="center"/>
      <protection hidden="1"/>
    </xf>
    <xf numFmtId="0" fontId="18" fillId="8" borderId="47" xfId="0" applyFont="1" applyFill="1" applyBorder="1" applyAlignment="1" applyProtection="1">
      <alignment horizontal="center" vertical="center"/>
      <protection hidden="1"/>
    </xf>
    <xf numFmtId="0" fontId="9" fillId="2" borderId="0" xfId="0" applyFont="1" applyFill="1" applyBorder="1" applyAlignment="1">
      <alignment horizontal="center" vertical="center"/>
    </xf>
    <xf numFmtId="9" fontId="18" fillId="7" borderId="45" xfId="0" applyNumberFormat="1" applyFont="1" applyFill="1" applyBorder="1" applyAlignment="1" applyProtection="1">
      <alignment horizontal="center" vertical="center"/>
      <protection hidden="1"/>
    </xf>
    <xf numFmtId="0" fontId="18" fillId="7" borderId="46" xfId="0" applyFont="1" applyFill="1" applyBorder="1" applyAlignment="1" applyProtection="1">
      <alignment horizontal="center" vertical="center"/>
      <protection hidden="1"/>
    </xf>
    <xf numFmtId="0" fontId="18" fillId="7" borderId="47" xfId="0" applyFont="1" applyFill="1" applyBorder="1" applyAlignment="1" applyProtection="1">
      <alignment horizontal="center" vertical="center"/>
      <protection hidden="1"/>
    </xf>
    <xf numFmtId="0" fontId="7" fillId="2" borderId="0" xfId="0" applyFont="1" applyFill="1" applyBorder="1" applyAlignment="1">
      <alignment horizontal="center" vertical="center"/>
    </xf>
    <xf numFmtId="0" fontId="10" fillId="2" borderId="18" xfId="0" applyFont="1" applyFill="1" applyBorder="1" applyAlignment="1">
      <alignment horizontal="center" vertical="center" textRotation="90"/>
    </xf>
    <xf numFmtId="0" fontId="9" fillId="2" borderId="18" xfId="0" applyFont="1" applyFill="1" applyBorder="1" applyAlignment="1">
      <alignment horizontal="center"/>
    </xf>
    <xf numFmtId="0" fontId="9" fillId="2" borderId="0" xfId="0" applyFont="1" applyFill="1" applyBorder="1" applyAlignment="1">
      <alignment horizontal="center"/>
    </xf>
    <xf numFmtId="0" fontId="9" fillId="2" borderId="19" xfId="0" applyFont="1" applyFill="1" applyBorder="1" applyAlignment="1">
      <alignment horizontal="center"/>
    </xf>
    <xf numFmtId="0" fontId="7" fillId="2" borderId="0" xfId="0" applyFont="1" applyFill="1" applyBorder="1" applyAlignment="1">
      <alignment horizontal="center"/>
    </xf>
    <xf numFmtId="9" fontId="18" fillId="7" borderId="43" xfId="0" applyNumberFormat="1" applyFont="1" applyFill="1" applyBorder="1" applyAlignment="1" applyProtection="1">
      <alignment horizontal="center" vertical="center"/>
      <protection hidden="1"/>
    </xf>
    <xf numFmtId="0" fontId="18" fillId="7" borderId="0" xfId="0" applyFont="1" applyFill="1" applyBorder="1" applyAlignment="1" applyProtection="1">
      <alignment horizontal="center" vertical="center"/>
      <protection hidden="1"/>
    </xf>
    <xf numFmtId="9" fontId="18" fillId="9" borderId="46" xfId="0" applyNumberFormat="1" applyFont="1" applyFill="1" applyBorder="1" applyAlignment="1" applyProtection="1">
      <alignment horizontal="center" vertical="center"/>
      <protection hidden="1"/>
    </xf>
    <xf numFmtId="0" fontId="18" fillId="7" borderId="44" xfId="0" applyFont="1" applyFill="1" applyBorder="1" applyAlignment="1" applyProtection="1">
      <alignment horizontal="center" vertical="center"/>
      <protection hidden="1"/>
    </xf>
    <xf numFmtId="9" fontId="18" fillId="8" borderId="43" xfId="0" applyNumberFormat="1" applyFont="1" applyFill="1" applyBorder="1" applyAlignment="1" applyProtection="1">
      <alignment horizontal="center" vertical="center"/>
      <protection hidden="1"/>
    </xf>
    <xf numFmtId="0" fontId="18" fillId="8" borderId="0" xfId="0" applyFont="1" applyFill="1" applyBorder="1" applyAlignment="1" applyProtection="1">
      <alignment horizontal="center" vertical="center"/>
      <protection hidden="1"/>
    </xf>
    <xf numFmtId="0" fontId="18" fillId="8" borderId="44" xfId="0" applyFont="1" applyFill="1" applyBorder="1" applyAlignment="1" applyProtection="1">
      <alignment horizontal="center" vertical="center"/>
      <protection hidden="1"/>
    </xf>
    <xf numFmtId="9" fontId="18" fillId="9" borderId="43" xfId="0" applyNumberFormat="1" applyFont="1" applyFill="1" applyBorder="1" applyAlignment="1" applyProtection="1">
      <alignment horizontal="center" vertical="center"/>
      <protection hidden="1"/>
    </xf>
    <xf numFmtId="0" fontId="18" fillId="9" borderId="0" xfId="0" applyFont="1" applyFill="1" applyBorder="1" applyAlignment="1" applyProtection="1">
      <alignment horizontal="center" vertical="center"/>
      <protection hidden="1"/>
    </xf>
    <xf numFmtId="0" fontId="18" fillId="9" borderId="44" xfId="0" applyFont="1" applyFill="1" applyBorder="1" applyAlignment="1" applyProtection="1">
      <alignment horizontal="center" vertical="center"/>
      <protection hidden="1"/>
    </xf>
    <xf numFmtId="9" fontId="18" fillId="10" borderId="0" xfId="0" applyNumberFormat="1" applyFont="1" applyFill="1" applyBorder="1" applyAlignment="1" applyProtection="1">
      <alignment horizontal="center" vertical="center"/>
      <protection hidden="1"/>
    </xf>
    <xf numFmtId="0" fontId="18" fillId="10" borderId="0" xfId="0" applyFont="1" applyFill="1" applyBorder="1" applyAlignment="1" applyProtection="1">
      <alignment horizontal="center" vertical="center"/>
      <protection hidden="1"/>
    </xf>
    <xf numFmtId="0" fontId="18" fillId="10" borderId="44" xfId="0" applyFont="1" applyFill="1" applyBorder="1" applyAlignment="1" applyProtection="1">
      <alignment horizontal="center" vertical="center"/>
      <protection hidden="1"/>
    </xf>
    <xf numFmtId="0" fontId="19" fillId="2" borderId="18"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9" xfId="0" applyFont="1" applyFill="1" applyBorder="1" applyAlignment="1">
      <alignment horizontal="center" vertical="center"/>
    </xf>
    <xf numFmtId="0" fontId="54" fillId="0" borderId="34" xfId="1" applyFont="1" applyBorder="1" applyAlignment="1">
      <alignment horizontal="left" vertical="center" wrapText="1"/>
    </xf>
    <xf numFmtId="0" fontId="54" fillId="0" borderId="31" xfId="1" applyFont="1" applyBorder="1" applyAlignment="1">
      <alignment horizontal="left" vertical="center" wrapText="1"/>
    </xf>
    <xf numFmtId="0" fontId="54" fillId="0" borderId="6" xfId="1" applyFont="1" applyBorder="1" applyAlignment="1">
      <alignment horizontal="left" vertical="center" wrapText="1"/>
    </xf>
    <xf numFmtId="0" fontId="49" fillId="0" borderId="91" xfId="1" applyFont="1" applyBorder="1" applyAlignment="1">
      <alignment horizontal="center" vertical="center" wrapText="1"/>
    </xf>
    <xf numFmtId="0" fontId="49" fillId="0" borderId="31" xfId="1" applyFont="1" applyBorder="1" applyAlignment="1">
      <alignment horizontal="center" vertical="center" wrapText="1"/>
    </xf>
    <xf numFmtId="0" fontId="49" fillId="0" borderId="6" xfId="1" applyFont="1" applyBorder="1" applyAlignment="1">
      <alignment horizontal="center" vertical="center" wrapText="1"/>
    </xf>
    <xf numFmtId="0" fontId="49" fillId="0" borderId="34" xfId="1" applyFont="1" applyBorder="1" applyAlignment="1">
      <alignment horizontal="center" vertical="center" wrapText="1"/>
    </xf>
    <xf numFmtId="0" fontId="49" fillId="0" borderId="92" xfId="1" applyFont="1" applyBorder="1" applyAlignment="1">
      <alignment horizontal="center" vertical="center" wrapText="1"/>
    </xf>
    <xf numFmtId="9" fontId="0" fillId="0" borderId="34" xfId="5" applyFont="1" applyBorder="1" applyAlignment="1" applyProtection="1">
      <alignment horizontal="center" vertical="center"/>
      <protection locked="0"/>
    </xf>
    <xf numFmtId="9" fontId="0" fillId="0" borderId="31" xfId="5" applyFont="1" applyBorder="1" applyAlignment="1" applyProtection="1">
      <alignment horizontal="center" vertical="center"/>
      <protection locked="0"/>
    </xf>
    <xf numFmtId="9" fontId="0" fillId="0" borderId="6" xfId="5" applyFont="1" applyBorder="1" applyAlignment="1" applyProtection="1">
      <alignment horizontal="center" vertical="center"/>
      <protection locked="0"/>
    </xf>
    <xf numFmtId="0" fontId="0" fillId="0" borderId="34" xfId="0" applyBorder="1" applyAlignment="1" applyProtection="1">
      <alignment horizontal="left" vertical="center" wrapText="1"/>
      <protection hidden="1"/>
    </xf>
    <xf numFmtId="0" fontId="0" fillId="0" borderId="31"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6" xfId="0" applyBorder="1" applyAlignment="1" applyProtection="1">
      <alignment horizontal="center" vertical="center" wrapText="1"/>
      <protection locked="0"/>
    </xf>
    <xf numFmtId="0" fontId="0" fillId="0" borderId="38" xfId="0" applyBorder="1" applyAlignment="1" applyProtection="1">
      <alignment horizontal="left" vertical="center" wrapText="1"/>
      <protection hidden="1"/>
    </xf>
    <xf numFmtId="9" fontId="0" fillId="0" borderId="38" xfId="5" applyFont="1" applyBorder="1" applyAlignment="1" applyProtection="1">
      <alignment horizontal="center" vertical="center"/>
      <protection locked="0"/>
    </xf>
    <xf numFmtId="0" fontId="0" fillId="2" borderId="4" xfId="0" applyFill="1" applyBorder="1" applyAlignment="1">
      <alignment horizontal="center" vertical="center"/>
    </xf>
    <xf numFmtId="0" fontId="0" fillId="2" borderId="23" xfId="0" applyFill="1" applyBorder="1" applyAlignment="1">
      <alignment horizontal="center" vertical="center"/>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43" fillId="0" borderId="31" xfId="0" applyFont="1" applyBorder="1" applyAlignment="1" applyProtection="1">
      <alignment horizontal="center" vertical="center" wrapText="1"/>
      <protection locked="0"/>
    </xf>
    <xf numFmtId="0" fontId="43" fillId="0" borderId="38" xfId="0" applyFont="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7" fillId="0" borderId="1"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15" fillId="0" borderId="1" xfId="0" applyFont="1" applyBorder="1" applyAlignment="1">
      <alignment horizontal="left" vertical="center" wrapText="1"/>
    </xf>
    <xf numFmtId="0" fontId="20" fillId="6" borderId="34" xfId="0" applyFont="1" applyFill="1" applyBorder="1" applyAlignment="1">
      <alignment horizontal="center" vertical="center" wrapText="1"/>
    </xf>
    <xf numFmtId="0" fontId="20" fillId="6" borderId="31" xfId="0" applyFont="1" applyFill="1" applyBorder="1" applyAlignment="1">
      <alignment horizontal="center" vertical="center" wrapText="1"/>
    </xf>
    <xf numFmtId="0" fontId="0" fillId="0" borderId="1" xfId="0" applyBorder="1" applyAlignment="1" applyProtection="1">
      <alignment horizontal="left" vertical="center" wrapText="1"/>
      <protection hidden="1"/>
    </xf>
    <xf numFmtId="0" fontId="20" fillId="2" borderId="4"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7" fillId="18" borderId="2" xfId="0" applyFont="1" applyFill="1" applyBorder="1" applyAlignment="1">
      <alignment horizontal="center" vertical="center"/>
    </xf>
    <xf numFmtId="0" fontId="7" fillId="18" borderId="4" xfId="0" applyFont="1" applyFill="1" applyBorder="1" applyAlignment="1">
      <alignment horizontal="center" vertical="center"/>
    </xf>
    <xf numFmtId="0" fontId="7" fillId="18" borderId="23" xfId="0" applyFont="1" applyFill="1" applyBorder="1" applyAlignment="1">
      <alignment horizontal="center" vertical="center"/>
    </xf>
    <xf numFmtId="0" fontId="0" fillId="0" borderId="34" xfId="0" applyBorder="1" applyAlignment="1" applyProtection="1">
      <alignment horizontal="center" vertical="center" wrapText="1"/>
      <protection hidden="1"/>
    </xf>
    <xf numFmtId="9" fontId="0" fillId="0" borderId="1" xfId="0" applyNumberFormat="1" applyFont="1" applyBorder="1" applyAlignment="1" applyProtection="1">
      <alignment horizontal="center" vertical="center" wrapText="1"/>
      <protection hidden="1"/>
    </xf>
    <xf numFmtId="0" fontId="0" fillId="0" borderId="1" xfId="0" applyFont="1" applyBorder="1" applyAlignment="1" applyProtection="1">
      <alignment horizontal="center" vertical="center" wrapText="1"/>
      <protection hidden="1"/>
    </xf>
    <xf numFmtId="0" fontId="0" fillId="0" borderId="34" xfId="0" applyFont="1" applyBorder="1" applyAlignment="1" applyProtection="1">
      <alignment horizontal="center" vertical="center" wrapText="1"/>
      <protection hidden="1"/>
    </xf>
    <xf numFmtId="0" fontId="20" fillId="6" borderId="1" xfId="0" applyFont="1" applyFill="1" applyBorder="1" applyAlignment="1">
      <alignment horizontal="center" vertical="center" wrapText="1"/>
    </xf>
    <xf numFmtId="0" fontId="61" fillId="0" borderId="34" xfId="1" applyFont="1" applyBorder="1" applyAlignment="1">
      <alignment horizontal="left" vertical="center" wrapText="1"/>
    </xf>
    <xf numFmtId="0" fontId="61" fillId="0" borderId="31" xfId="1" applyFont="1" applyBorder="1" applyAlignment="1">
      <alignment horizontal="left" vertical="center" wrapText="1"/>
    </xf>
    <xf numFmtId="0" fontId="61" fillId="0" borderId="6" xfId="1" applyFont="1" applyBorder="1" applyAlignment="1">
      <alignment horizontal="left" vertical="center" wrapText="1"/>
    </xf>
    <xf numFmtId="0" fontId="0" fillId="0" borderId="34" xfId="0" applyFont="1" applyBorder="1" applyAlignment="1" applyProtection="1">
      <alignment horizontal="center" vertical="center" wrapText="1"/>
      <protection locked="0"/>
    </xf>
    <xf numFmtId="0" fontId="0" fillId="0" borderId="31"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7" fillId="18" borderId="37" xfId="0" applyFont="1" applyFill="1" applyBorder="1" applyAlignment="1">
      <alignment horizontal="center" vertical="center"/>
    </xf>
    <xf numFmtId="9" fontId="0" fillId="0" borderId="1" xfId="0" applyNumberFormat="1" applyBorder="1" applyAlignment="1" applyProtection="1">
      <alignment horizontal="center" vertical="center" wrapText="1"/>
      <protection hidden="1"/>
    </xf>
    <xf numFmtId="0" fontId="50" fillId="0" borderId="34" xfId="0" applyFont="1" applyBorder="1" applyAlignment="1" applyProtection="1">
      <alignment horizontal="left" vertical="center" wrapText="1"/>
      <protection locked="0"/>
    </xf>
    <xf numFmtId="0" fontId="50" fillId="0" borderId="31" xfId="0" applyFont="1" applyBorder="1" applyAlignment="1" applyProtection="1">
      <alignment horizontal="left" vertical="center" wrapText="1"/>
      <protection locked="0"/>
    </xf>
    <xf numFmtId="0" fontId="50" fillId="0" borderId="6" xfId="0" applyFont="1" applyBorder="1" applyAlignment="1" applyProtection="1">
      <alignment horizontal="left" vertical="center" wrapText="1"/>
      <protection locked="0"/>
    </xf>
    <xf numFmtId="0" fontId="7" fillId="18" borderId="36" xfId="0" applyFont="1" applyFill="1" applyBorder="1" applyAlignment="1">
      <alignment horizontal="center" vertical="center"/>
    </xf>
    <xf numFmtId="0" fontId="7" fillId="18" borderId="1" xfId="0" applyFont="1" applyFill="1" applyBorder="1" applyAlignment="1">
      <alignment horizontal="center" vertical="center"/>
    </xf>
    <xf numFmtId="9" fontId="0" fillId="0" borderId="6" xfId="0" applyNumberFormat="1" applyBorder="1" applyAlignment="1" applyProtection="1">
      <alignment horizontal="center" vertical="center" wrapText="1"/>
      <protection hidden="1"/>
    </xf>
    <xf numFmtId="0" fontId="7" fillId="5" borderId="1" xfId="0" applyFont="1" applyFill="1"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9" fontId="0" fillId="0" borderId="1" xfId="5" applyFont="1" applyBorder="1" applyAlignment="1" applyProtection="1">
      <alignment horizontal="center" vertical="center"/>
      <protection locked="0"/>
    </xf>
    <xf numFmtId="0" fontId="20" fillId="6" borderId="7" xfId="0" applyFont="1" applyFill="1" applyBorder="1" applyAlignment="1">
      <alignment horizontal="center" vertical="center"/>
    </xf>
    <xf numFmtId="0" fontId="20" fillId="6" borderId="1" xfId="0" applyFont="1" applyFill="1" applyBorder="1" applyAlignment="1">
      <alignment horizontal="center" wrapText="1"/>
    </xf>
    <xf numFmtId="0" fontId="20" fillId="6" borderId="5" xfId="0" applyFont="1" applyFill="1" applyBorder="1" applyAlignment="1">
      <alignment horizontal="center" vertical="center" wrapText="1"/>
    </xf>
    <xf numFmtId="0" fontId="0" fillId="0" borderId="34" xfId="0" applyBorder="1" applyAlignment="1" applyProtection="1">
      <alignment horizontal="center" vertical="center"/>
      <protection locked="0"/>
    </xf>
    <xf numFmtId="0" fontId="7" fillId="0" borderId="34" xfId="0" applyFont="1" applyBorder="1" applyAlignment="1" applyProtection="1">
      <alignment horizontal="center" vertical="center" wrapText="1"/>
      <protection hidden="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3" xfId="0" applyFont="1" applyBorder="1" applyAlignment="1" applyProtection="1">
      <alignment horizontal="center" vertical="center" wrapText="1"/>
      <protection hidden="1"/>
    </xf>
    <xf numFmtId="0" fontId="8" fillId="0" borderId="12" xfId="0" applyFont="1" applyBorder="1" applyAlignment="1" applyProtection="1">
      <alignment horizontal="center" vertical="center" wrapText="1"/>
      <protection hidden="1"/>
    </xf>
    <xf numFmtId="0" fontId="8" fillId="0" borderId="3" xfId="0" applyFont="1" applyBorder="1" applyAlignment="1" applyProtection="1">
      <alignment horizontal="left" vertical="center" wrapText="1"/>
      <protection hidden="1"/>
    </xf>
    <xf numFmtId="0" fontId="8" fillId="0" borderId="12" xfId="0" applyFont="1" applyBorder="1" applyAlignment="1" applyProtection="1">
      <alignment horizontal="left" vertical="center" wrapText="1"/>
      <protection hidden="1"/>
    </xf>
    <xf numFmtId="9" fontId="8" fillId="0" borderId="3" xfId="0" applyNumberFormat="1" applyFont="1" applyBorder="1" applyAlignment="1" applyProtection="1">
      <alignment horizontal="center" vertical="center"/>
      <protection hidden="1"/>
    </xf>
    <xf numFmtId="9" fontId="8" fillId="0" borderId="1" xfId="0" applyNumberFormat="1" applyFont="1" applyBorder="1" applyAlignment="1" applyProtection="1">
      <alignment horizontal="center" vertical="center"/>
      <protection hidden="1"/>
    </xf>
    <xf numFmtId="9" fontId="8" fillId="0" borderId="12" xfId="0" applyNumberFormat="1" applyFont="1" applyBorder="1" applyAlignment="1" applyProtection="1">
      <alignment horizontal="center" vertical="center"/>
      <protection hidden="1"/>
    </xf>
    <xf numFmtId="0" fontId="8" fillId="0" borderId="8" xfId="0" applyFont="1" applyBorder="1" applyAlignment="1" applyProtection="1">
      <alignment horizontal="center" vertical="center" wrapText="1"/>
      <protection hidden="1"/>
    </xf>
    <xf numFmtId="0" fontId="8" fillId="0" borderId="38" xfId="0" applyFont="1" applyBorder="1" applyAlignment="1" applyProtection="1">
      <alignment horizontal="center" vertical="center" wrapText="1"/>
      <protection hidden="1"/>
    </xf>
    <xf numFmtId="0" fontId="8" fillId="0" borderId="8" xfId="0" applyNumberFormat="1" applyFont="1" applyBorder="1" applyAlignment="1" applyProtection="1">
      <alignment horizontal="center" vertical="center" wrapText="1"/>
      <protection hidden="1"/>
    </xf>
    <xf numFmtId="0" fontId="8" fillId="0" borderId="31" xfId="0" applyNumberFormat="1" applyFont="1" applyBorder="1" applyAlignment="1" applyProtection="1">
      <alignment horizontal="center" vertical="center" wrapText="1"/>
      <protection hidden="1"/>
    </xf>
    <xf numFmtId="0" fontId="8" fillId="0" borderId="38" xfId="0" applyNumberFormat="1" applyFont="1" applyBorder="1" applyAlignment="1" applyProtection="1">
      <alignment horizontal="center" vertical="center" wrapText="1"/>
      <protection hidden="1"/>
    </xf>
    <xf numFmtId="0" fontId="8" fillId="0" borderId="8" xfId="0" applyFont="1" applyBorder="1" applyAlignment="1" applyProtection="1">
      <alignment horizontal="left" vertical="center" wrapText="1"/>
      <protection hidden="1"/>
    </xf>
    <xf numFmtId="0" fontId="58" fillId="18" borderId="2" xfId="0" applyFont="1" applyFill="1" applyBorder="1" applyAlignment="1" applyProtection="1">
      <alignment horizontal="center" vertical="center"/>
      <protection hidden="1"/>
    </xf>
    <xf numFmtId="0" fontId="58" fillId="18" borderId="4" xfId="0" applyFont="1" applyFill="1" applyBorder="1" applyAlignment="1" applyProtection="1">
      <alignment horizontal="center" vertical="center"/>
      <protection hidden="1"/>
    </xf>
    <xf numFmtId="0" fontId="58" fillId="18" borderId="23" xfId="0" applyFont="1" applyFill="1" applyBorder="1" applyAlignment="1" applyProtection="1">
      <alignment horizontal="center" vertical="center"/>
      <protection hidden="1"/>
    </xf>
    <xf numFmtId="0" fontId="8" fillId="0" borderId="38" xfId="0" applyFont="1" applyBorder="1" applyAlignment="1" applyProtection="1">
      <alignment horizontal="left" vertical="center" wrapText="1"/>
      <protection hidden="1"/>
    </xf>
    <xf numFmtId="0" fontId="8" fillId="0" borderId="2"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23" xfId="0" applyFont="1" applyBorder="1" applyAlignment="1" applyProtection="1">
      <alignment horizontal="center" vertical="center"/>
      <protection hidden="1"/>
    </xf>
    <xf numFmtId="0" fontId="8" fillId="0" borderId="8" xfId="5" applyNumberFormat="1" applyFont="1" applyBorder="1" applyAlignment="1" applyProtection="1">
      <alignment horizontal="center" vertical="center" wrapText="1"/>
      <protection hidden="1"/>
    </xf>
    <xf numFmtId="0" fontId="8" fillId="0" borderId="31" xfId="5" applyNumberFormat="1" applyFont="1" applyBorder="1" applyAlignment="1" applyProtection="1">
      <alignment horizontal="center" vertical="center" wrapText="1"/>
      <protection hidden="1"/>
    </xf>
    <xf numFmtId="0" fontId="8" fillId="0" borderId="38" xfId="5" applyNumberFormat="1" applyFont="1" applyBorder="1" applyAlignment="1" applyProtection="1">
      <alignment horizontal="center" vertical="center" wrapText="1"/>
      <protection hidden="1"/>
    </xf>
    <xf numFmtId="0" fontId="8" fillId="0" borderId="3"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35" fillId="0" borderId="14" xfId="0" applyFont="1" applyBorder="1" applyAlignment="1">
      <alignment horizontal="center" vertical="center"/>
    </xf>
    <xf numFmtId="0" fontId="35" fillId="0" borderId="33" xfId="0" applyFont="1" applyBorder="1" applyAlignment="1">
      <alignment horizontal="center" vertical="center"/>
    </xf>
    <xf numFmtId="0" fontId="0" fillId="13" borderId="18" xfId="0" applyFill="1" applyBorder="1" applyAlignment="1">
      <alignment horizontal="left" vertical="top" wrapText="1"/>
    </xf>
    <xf numFmtId="0" fontId="0" fillId="13" borderId="16" xfId="0" applyFill="1" applyBorder="1" applyAlignment="1">
      <alignment horizontal="left" vertical="top" wrapText="1"/>
    </xf>
    <xf numFmtId="0" fontId="0" fillId="13" borderId="17" xfId="0" applyFill="1" applyBorder="1" applyAlignment="1">
      <alignment horizontal="left" vertical="top" wrapText="1"/>
    </xf>
    <xf numFmtId="0" fontId="0" fillId="13" borderId="0" xfId="0" applyFill="1" applyAlignment="1">
      <alignment horizontal="left" vertical="top" wrapText="1"/>
    </xf>
    <xf numFmtId="0" fontId="0" fillId="13" borderId="19" xfId="0" applyFill="1" applyBorder="1" applyAlignment="1">
      <alignment horizontal="left" vertical="top" wrapText="1"/>
    </xf>
    <xf numFmtId="0" fontId="0" fillId="13" borderId="20" xfId="0" applyFill="1" applyBorder="1" applyAlignment="1">
      <alignment horizontal="left" vertical="top" wrapText="1"/>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35" fillId="14" borderId="15" xfId="0" applyFont="1" applyFill="1" applyBorder="1" applyAlignment="1">
      <alignment horizontal="center" vertical="center" wrapText="1"/>
    </xf>
    <xf numFmtId="0" fontId="35" fillId="14" borderId="16" xfId="0" applyFont="1" applyFill="1" applyBorder="1" applyAlignment="1">
      <alignment horizontal="center" vertical="center" wrapText="1"/>
    </xf>
    <xf numFmtId="0" fontId="35" fillId="14" borderId="17" xfId="0" applyFont="1" applyFill="1" applyBorder="1" applyAlignment="1">
      <alignment horizontal="center" vertical="center" wrapText="1"/>
    </xf>
    <xf numFmtId="0" fontId="35" fillId="14" borderId="20" xfId="0" applyFont="1" applyFill="1" applyBorder="1" applyAlignment="1">
      <alignment horizontal="center" vertical="center" wrapText="1"/>
    </xf>
    <xf numFmtId="0" fontId="35" fillId="14" borderId="21" xfId="0" applyFont="1" applyFill="1" applyBorder="1" applyAlignment="1">
      <alignment horizontal="center" vertical="center" wrapText="1"/>
    </xf>
    <xf numFmtId="0" fontId="35" fillId="14" borderId="22" xfId="0" applyFont="1" applyFill="1" applyBorder="1" applyAlignment="1">
      <alignment horizontal="center" vertical="center" wrapText="1"/>
    </xf>
    <xf numFmtId="0" fontId="7" fillId="0" borderId="1" xfId="0" applyFont="1" applyBorder="1" applyAlignment="1">
      <alignment horizontal="center"/>
    </xf>
    <xf numFmtId="0" fontId="2" fillId="2" borderId="8" xfId="0" applyFont="1" applyFill="1" applyBorder="1" applyAlignment="1" applyProtection="1">
      <alignment vertical="center" wrapText="1"/>
      <protection locked="0"/>
    </xf>
    <xf numFmtId="0" fontId="2" fillId="2" borderId="31" xfId="0" applyFont="1" applyFill="1" applyBorder="1" applyAlignment="1" applyProtection="1">
      <alignment vertical="center" wrapText="1"/>
      <protection locked="0"/>
    </xf>
    <xf numFmtId="0" fontId="2" fillId="2" borderId="38" xfId="0" applyFont="1" applyFill="1" applyBorder="1" applyAlignment="1" applyProtection="1">
      <alignment vertical="center" wrapText="1"/>
      <protection locked="0"/>
    </xf>
    <xf numFmtId="0" fontId="0" fillId="0" borderId="6" xfId="0" applyBorder="1" applyAlignment="1" applyProtection="1">
      <alignment horizontal="center" vertical="center"/>
      <protection locked="0"/>
    </xf>
  </cellXfs>
  <cellStyles count="6">
    <cellStyle name="Millares" xfId="3" builtinId="3"/>
    <cellStyle name="Millares 2" xfId="4"/>
    <cellStyle name="Normal" xfId="0" builtinId="0"/>
    <cellStyle name="Normal 2" xfId="1"/>
    <cellStyle name="Porcentaje" xfId="5" builtinId="5"/>
    <cellStyle name="Porcentual 2" xfId="2"/>
  </cellStyles>
  <dxfs count="231">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4"/>
        </patternFill>
      </fill>
    </dxf>
    <dxf>
      <fill>
        <patternFill>
          <bgColor rgb="FF92D050"/>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s>
  <tableStyles count="0" defaultTableStyle="TableStyleMedium2" defaultPivotStyle="PivotStyleLight16"/>
  <colors>
    <mruColors>
      <color rgb="FFFFD13F"/>
      <color rgb="FFFF3B3B"/>
      <color rgb="FF6197D9"/>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_rels/data1.xml.rels><?xml version="1.0" encoding="UTF-8" standalone="yes"?>
<Relationships xmlns="http://schemas.openxmlformats.org/package/2006/relationships"><Relationship Id="rId3" Type="http://schemas.openxmlformats.org/officeDocument/2006/relationships/hyperlink" Target="#'3.Controles'!A1"/><Relationship Id="rId2" Type="http://schemas.openxmlformats.org/officeDocument/2006/relationships/hyperlink" Target="#'2.Identificacion_Riesgos'!A1"/><Relationship Id="rId1" Type="http://schemas.openxmlformats.org/officeDocument/2006/relationships/hyperlink" Target="#'1.Contexto'!A1"/><Relationship Id="rId5" Type="http://schemas.openxmlformats.org/officeDocument/2006/relationships/hyperlink" Target="#'5.Plan Manejo'!M12"/><Relationship Id="rId4" Type="http://schemas.openxmlformats.org/officeDocument/2006/relationships/hyperlink" Target="#'5.Plan Manejo'!A1"/></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E02121F-FB70-4629-A946-739A69054CF5}" type="doc">
      <dgm:prSet loTypeId="urn:microsoft.com/office/officeart/2005/8/layout/venn3" loCatId="relationship" qsTypeId="urn:microsoft.com/office/officeart/2005/8/quickstyle/simple5" qsCatId="simple" csTypeId="urn:microsoft.com/office/officeart/2005/8/colors/colorful3" csCatId="colorful" phldr="1"/>
      <dgm:spPr/>
      <dgm:t>
        <a:bodyPr/>
        <a:lstStyle/>
        <a:p>
          <a:endParaRPr lang="es-CO"/>
        </a:p>
      </dgm:t>
    </dgm:pt>
    <dgm:pt modelId="{2CB018DE-54DB-4D27-B8D2-ABB4344840D7}">
      <dgm:prSet phldrT="[Texto]"/>
      <dgm:spPr/>
      <dgm:t>
        <a:bodyPr/>
        <a:lstStyle/>
        <a:p>
          <a:r>
            <a:rPr lang="es-CO"/>
            <a:t>1. Establecer el contexto</a:t>
          </a:r>
        </a:p>
      </dgm:t>
      <dgm:extLst>
        <a:ext uri="{E40237B7-FDA0-4F09-8148-C483321AD2D9}">
          <dgm14:cNvPr xmlns:dgm14="http://schemas.microsoft.com/office/drawing/2010/diagram" id="0" name="">
            <a:hlinkClick xmlns:r="http://schemas.openxmlformats.org/officeDocument/2006/relationships" r:id="rId1"/>
          </dgm14:cNvPr>
        </a:ext>
      </dgm:extLst>
    </dgm:pt>
    <dgm:pt modelId="{157CB0D4-0DA3-4A6D-A357-756914A939A2}" type="parTrans" cxnId="{8B5DBD20-00BA-48B7-99AB-067D2CB5326A}">
      <dgm:prSet/>
      <dgm:spPr/>
      <dgm:t>
        <a:bodyPr/>
        <a:lstStyle/>
        <a:p>
          <a:endParaRPr lang="es-CO"/>
        </a:p>
      </dgm:t>
    </dgm:pt>
    <dgm:pt modelId="{0D341889-F868-4173-B704-D5CBDB537392}" type="sibTrans" cxnId="{8B5DBD20-00BA-48B7-99AB-067D2CB5326A}">
      <dgm:prSet/>
      <dgm:spPr/>
      <dgm:t>
        <a:bodyPr/>
        <a:lstStyle/>
        <a:p>
          <a:endParaRPr lang="es-CO"/>
        </a:p>
      </dgm:t>
    </dgm:pt>
    <dgm:pt modelId="{D31B6811-D07B-48D0-BEA3-F27AC56129AD}">
      <dgm:prSet phldrT="[Texto]"/>
      <dgm:spPr/>
      <dgm:t>
        <a:bodyPr/>
        <a:lstStyle/>
        <a:p>
          <a:r>
            <a:rPr lang="es-CO"/>
            <a:t>2. Identificar el riesgo</a:t>
          </a:r>
        </a:p>
      </dgm:t>
      <dgm:extLst>
        <a:ext uri="{E40237B7-FDA0-4F09-8148-C483321AD2D9}">
          <dgm14:cNvPr xmlns:dgm14="http://schemas.microsoft.com/office/drawing/2010/diagram" id="0" name="">
            <a:hlinkClick xmlns:r="http://schemas.openxmlformats.org/officeDocument/2006/relationships" r:id="rId2"/>
          </dgm14:cNvPr>
        </a:ext>
      </dgm:extLst>
    </dgm:pt>
    <dgm:pt modelId="{A34A8566-27BE-45E1-9462-74B26B4C4FAC}" type="parTrans" cxnId="{4C92B0CA-F062-4494-8950-ADB4349E7EBC}">
      <dgm:prSet/>
      <dgm:spPr/>
      <dgm:t>
        <a:bodyPr/>
        <a:lstStyle/>
        <a:p>
          <a:endParaRPr lang="es-CO"/>
        </a:p>
      </dgm:t>
    </dgm:pt>
    <dgm:pt modelId="{52A3AEE2-047A-4E8B-8342-9D36994BB228}" type="sibTrans" cxnId="{4C92B0CA-F062-4494-8950-ADB4349E7EBC}">
      <dgm:prSet/>
      <dgm:spPr/>
      <dgm:t>
        <a:bodyPr/>
        <a:lstStyle/>
        <a:p>
          <a:endParaRPr lang="es-CO"/>
        </a:p>
      </dgm:t>
    </dgm:pt>
    <dgm:pt modelId="{F5A6420D-603A-4DBC-81AE-1265EB2CC5A0}">
      <dgm:prSet phldrT="[Texto]" custT="1"/>
      <dgm:spPr/>
      <dgm:t>
        <a:bodyPr/>
        <a:lstStyle/>
        <a:p>
          <a:r>
            <a:rPr lang="es-CO" sz="1500"/>
            <a:t>2.1 Analizar la probabilidade impacto</a:t>
          </a:r>
        </a:p>
      </dgm:t>
      <dgm:extLst>
        <a:ext uri="{E40237B7-FDA0-4F09-8148-C483321AD2D9}">
          <dgm14:cNvPr xmlns:dgm14="http://schemas.microsoft.com/office/drawing/2010/diagram" id="0" name="">
            <a:hlinkClick xmlns:r="http://schemas.openxmlformats.org/officeDocument/2006/relationships" r:id="rId2"/>
          </dgm14:cNvPr>
        </a:ext>
      </dgm:extLst>
    </dgm:pt>
    <dgm:pt modelId="{11A64281-8851-403C-AE67-84783975788B}" type="parTrans" cxnId="{67FDA0B0-6091-4418-A3B5-C18CE875E3B4}">
      <dgm:prSet/>
      <dgm:spPr/>
      <dgm:t>
        <a:bodyPr/>
        <a:lstStyle/>
        <a:p>
          <a:endParaRPr lang="es-CO"/>
        </a:p>
      </dgm:t>
    </dgm:pt>
    <dgm:pt modelId="{E4B756B2-BB1E-434B-BA31-D6D42808FE35}" type="sibTrans" cxnId="{67FDA0B0-6091-4418-A3B5-C18CE875E3B4}">
      <dgm:prSet/>
      <dgm:spPr/>
      <dgm:t>
        <a:bodyPr/>
        <a:lstStyle/>
        <a:p>
          <a:endParaRPr lang="es-CO"/>
        </a:p>
      </dgm:t>
    </dgm:pt>
    <dgm:pt modelId="{538F1A57-8BDB-4C56-8AC0-90879C375F48}">
      <dgm:prSet phldrT="[Texto]"/>
      <dgm:spPr/>
      <dgm:t>
        <a:bodyPr/>
        <a:lstStyle/>
        <a:p>
          <a:r>
            <a:rPr lang="es-CO"/>
            <a:t>3. Valorar Controles</a:t>
          </a:r>
        </a:p>
      </dgm:t>
      <dgm:extLst>
        <a:ext uri="{E40237B7-FDA0-4F09-8148-C483321AD2D9}">
          <dgm14:cNvPr xmlns:dgm14="http://schemas.microsoft.com/office/drawing/2010/diagram" id="0" name="">
            <a:hlinkClick xmlns:r="http://schemas.openxmlformats.org/officeDocument/2006/relationships" r:id="rId3"/>
          </dgm14:cNvPr>
        </a:ext>
      </dgm:extLst>
    </dgm:pt>
    <dgm:pt modelId="{C5D42705-CABD-4DCC-A4AD-6B63047EB53F}" type="parTrans" cxnId="{F8D0C9B5-8AE1-4F1F-A268-00E8BD7F17E7}">
      <dgm:prSet/>
      <dgm:spPr/>
      <dgm:t>
        <a:bodyPr/>
        <a:lstStyle/>
        <a:p>
          <a:endParaRPr lang="es-CO"/>
        </a:p>
      </dgm:t>
    </dgm:pt>
    <dgm:pt modelId="{DE1E37FF-7B4E-490E-A812-8C67E9E9BD67}" type="sibTrans" cxnId="{F8D0C9B5-8AE1-4F1F-A268-00E8BD7F17E7}">
      <dgm:prSet/>
      <dgm:spPr/>
      <dgm:t>
        <a:bodyPr/>
        <a:lstStyle/>
        <a:p>
          <a:endParaRPr lang="es-CO"/>
        </a:p>
      </dgm:t>
    </dgm:pt>
    <dgm:pt modelId="{E750F11B-9BBE-451B-9AC2-68ADC50D1CEB}">
      <dgm:prSet phldrT="[Texto]"/>
      <dgm:spPr/>
      <dgm:t>
        <a:bodyPr/>
        <a:lstStyle/>
        <a:p>
          <a:r>
            <a:rPr lang="es-CO"/>
            <a:t>4. Definir plan de manejo</a:t>
          </a:r>
        </a:p>
      </dgm:t>
      <dgm:extLst>
        <a:ext uri="{E40237B7-FDA0-4F09-8148-C483321AD2D9}">
          <dgm14:cNvPr xmlns:dgm14="http://schemas.microsoft.com/office/drawing/2010/diagram" id="0" name="">
            <a:hlinkClick xmlns:r="http://schemas.openxmlformats.org/officeDocument/2006/relationships" r:id="rId4"/>
          </dgm14:cNvPr>
        </a:ext>
      </dgm:extLst>
    </dgm:pt>
    <dgm:pt modelId="{026D7281-993D-4C70-B1B4-95651F2D6EC9}" type="parTrans" cxnId="{89223FDE-A043-4BAC-A040-B006B0A07E69}">
      <dgm:prSet/>
      <dgm:spPr/>
      <dgm:t>
        <a:bodyPr/>
        <a:lstStyle/>
        <a:p>
          <a:endParaRPr lang="es-CO"/>
        </a:p>
      </dgm:t>
    </dgm:pt>
    <dgm:pt modelId="{D71E2E25-1EC1-488A-A5E2-262139C2DB35}" type="sibTrans" cxnId="{89223FDE-A043-4BAC-A040-B006B0A07E69}">
      <dgm:prSet/>
      <dgm:spPr/>
      <dgm:t>
        <a:bodyPr/>
        <a:lstStyle/>
        <a:p>
          <a:endParaRPr lang="es-CO"/>
        </a:p>
      </dgm:t>
    </dgm:pt>
    <dgm:pt modelId="{F662F26E-8411-405E-B967-B00AF3551F65}">
      <dgm:prSet phldrT="[Texto]" custT="1"/>
      <dgm:spPr/>
      <dgm:t>
        <a:bodyPr/>
        <a:lstStyle/>
        <a:p>
          <a:r>
            <a:rPr lang="es-CO" sz="1800"/>
            <a:t>5. Realizar monitoreo y seguimiento</a:t>
          </a:r>
        </a:p>
      </dgm:t>
      <dgm:extLst>
        <a:ext uri="{E40237B7-FDA0-4F09-8148-C483321AD2D9}">
          <dgm14:cNvPr xmlns:dgm14="http://schemas.microsoft.com/office/drawing/2010/diagram" id="0" name="">
            <a:hlinkClick xmlns:r="http://schemas.openxmlformats.org/officeDocument/2006/relationships" r:id="rId5"/>
          </dgm14:cNvPr>
        </a:ext>
      </dgm:extLst>
    </dgm:pt>
    <dgm:pt modelId="{BC221607-FD87-42D0-A38B-67CBA477F765}" type="parTrans" cxnId="{64486982-50EC-4776-AFB0-1AE7496F1043}">
      <dgm:prSet/>
      <dgm:spPr/>
      <dgm:t>
        <a:bodyPr/>
        <a:lstStyle/>
        <a:p>
          <a:endParaRPr lang="es-CO"/>
        </a:p>
      </dgm:t>
    </dgm:pt>
    <dgm:pt modelId="{81DF8EF0-36D5-415D-AC2F-CB82824453AD}" type="sibTrans" cxnId="{64486982-50EC-4776-AFB0-1AE7496F1043}">
      <dgm:prSet/>
      <dgm:spPr/>
      <dgm:t>
        <a:bodyPr/>
        <a:lstStyle/>
        <a:p>
          <a:endParaRPr lang="es-CO"/>
        </a:p>
      </dgm:t>
    </dgm:pt>
    <dgm:pt modelId="{3299D503-B96F-4CE4-948C-E9D610261BE8}" type="pres">
      <dgm:prSet presAssocID="{BE02121F-FB70-4629-A946-739A69054CF5}" presName="Name0" presStyleCnt="0">
        <dgm:presLayoutVars>
          <dgm:dir/>
          <dgm:resizeHandles val="exact"/>
        </dgm:presLayoutVars>
      </dgm:prSet>
      <dgm:spPr/>
      <dgm:t>
        <a:bodyPr/>
        <a:lstStyle/>
        <a:p>
          <a:endParaRPr lang="es-CO"/>
        </a:p>
      </dgm:t>
    </dgm:pt>
    <dgm:pt modelId="{B3342460-F253-4A2C-A29B-3DC29F5FE467}" type="pres">
      <dgm:prSet presAssocID="{2CB018DE-54DB-4D27-B8D2-ABB4344840D7}" presName="Name5" presStyleLbl="vennNode1" presStyleIdx="0" presStyleCnt="6">
        <dgm:presLayoutVars>
          <dgm:bulletEnabled val="1"/>
        </dgm:presLayoutVars>
      </dgm:prSet>
      <dgm:spPr/>
      <dgm:t>
        <a:bodyPr/>
        <a:lstStyle/>
        <a:p>
          <a:endParaRPr lang="es-CO"/>
        </a:p>
      </dgm:t>
    </dgm:pt>
    <dgm:pt modelId="{92E1C8B0-EC0A-4B30-8516-881C71C244C7}" type="pres">
      <dgm:prSet presAssocID="{0D341889-F868-4173-B704-D5CBDB537392}" presName="space" presStyleCnt="0"/>
      <dgm:spPr/>
    </dgm:pt>
    <dgm:pt modelId="{F9FF677F-8ED7-43AE-858C-4E009FAB78A2}" type="pres">
      <dgm:prSet presAssocID="{D31B6811-D07B-48D0-BEA3-F27AC56129AD}" presName="Name5" presStyleLbl="vennNode1" presStyleIdx="1" presStyleCnt="6">
        <dgm:presLayoutVars>
          <dgm:bulletEnabled val="1"/>
        </dgm:presLayoutVars>
      </dgm:prSet>
      <dgm:spPr/>
      <dgm:t>
        <a:bodyPr/>
        <a:lstStyle/>
        <a:p>
          <a:endParaRPr lang="es-CO"/>
        </a:p>
      </dgm:t>
    </dgm:pt>
    <dgm:pt modelId="{3FD95839-2B3A-4D88-BFDD-29B0ABEE9B3F}" type="pres">
      <dgm:prSet presAssocID="{52A3AEE2-047A-4E8B-8342-9D36994BB228}" presName="space" presStyleCnt="0"/>
      <dgm:spPr/>
    </dgm:pt>
    <dgm:pt modelId="{1D27E079-06D5-4731-8779-831A2E6B728C}" type="pres">
      <dgm:prSet presAssocID="{F5A6420D-603A-4DBC-81AE-1265EB2CC5A0}" presName="Name5" presStyleLbl="vennNode1" presStyleIdx="2" presStyleCnt="6">
        <dgm:presLayoutVars>
          <dgm:bulletEnabled val="1"/>
        </dgm:presLayoutVars>
      </dgm:prSet>
      <dgm:spPr/>
      <dgm:t>
        <a:bodyPr/>
        <a:lstStyle/>
        <a:p>
          <a:endParaRPr lang="es-CO"/>
        </a:p>
      </dgm:t>
    </dgm:pt>
    <dgm:pt modelId="{21C3D410-BB5E-4957-A3ED-55B9F29C7905}" type="pres">
      <dgm:prSet presAssocID="{E4B756B2-BB1E-434B-BA31-D6D42808FE35}" presName="space" presStyleCnt="0"/>
      <dgm:spPr/>
    </dgm:pt>
    <dgm:pt modelId="{9D27A1CB-E83B-415B-9B61-545C1E0BD9B7}" type="pres">
      <dgm:prSet presAssocID="{538F1A57-8BDB-4C56-8AC0-90879C375F48}" presName="Name5" presStyleLbl="vennNode1" presStyleIdx="3" presStyleCnt="6">
        <dgm:presLayoutVars>
          <dgm:bulletEnabled val="1"/>
        </dgm:presLayoutVars>
      </dgm:prSet>
      <dgm:spPr/>
      <dgm:t>
        <a:bodyPr/>
        <a:lstStyle/>
        <a:p>
          <a:endParaRPr lang="es-CO"/>
        </a:p>
      </dgm:t>
    </dgm:pt>
    <dgm:pt modelId="{5696CAD4-C121-47B1-A687-2BB0E3F81033}" type="pres">
      <dgm:prSet presAssocID="{DE1E37FF-7B4E-490E-A812-8C67E9E9BD67}" presName="space" presStyleCnt="0"/>
      <dgm:spPr/>
    </dgm:pt>
    <dgm:pt modelId="{F6C7A601-8A8D-4D2E-A780-0401F857D757}" type="pres">
      <dgm:prSet presAssocID="{E750F11B-9BBE-451B-9AC2-68ADC50D1CEB}" presName="Name5" presStyleLbl="vennNode1" presStyleIdx="4" presStyleCnt="6">
        <dgm:presLayoutVars>
          <dgm:bulletEnabled val="1"/>
        </dgm:presLayoutVars>
      </dgm:prSet>
      <dgm:spPr/>
      <dgm:t>
        <a:bodyPr/>
        <a:lstStyle/>
        <a:p>
          <a:endParaRPr lang="es-CO"/>
        </a:p>
      </dgm:t>
    </dgm:pt>
    <dgm:pt modelId="{1B6A8616-25B8-4BFF-896A-63BC081A73E7}" type="pres">
      <dgm:prSet presAssocID="{D71E2E25-1EC1-488A-A5E2-262139C2DB35}" presName="space" presStyleCnt="0"/>
      <dgm:spPr/>
    </dgm:pt>
    <dgm:pt modelId="{8E23C061-D8F1-4FEF-ABF1-38659CBBA1C9}" type="pres">
      <dgm:prSet presAssocID="{F662F26E-8411-405E-B967-B00AF3551F65}" presName="Name5" presStyleLbl="vennNode1" presStyleIdx="5" presStyleCnt="6" custScaleX="117530" custScaleY="101737">
        <dgm:presLayoutVars>
          <dgm:bulletEnabled val="1"/>
        </dgm:presLayoutVars>
      </dgm:prSet>
      <dgm:spPr/>
      <dgm:t>
        <a:bodyPr/>
        <a:lstStyle/>
        <a:p>
          <a:endParaRPr lang="es-CO"/>
        </a:p>
      </dgm:t>
    </dgm:pt>
  </dgm:ptLst>
  <dgm:cxnLst>
    <dgm:cxn modelId="{1E879759-E081-4557-B19D-205D2281E414}" type="presOf" srcId="{538F1A57-8BDB-4C56-8AC0-90879C375F48}" destId="{9D27A1CB-E83B-415B-9B61-545C1E0BD9B7}" srcOrd="0" destOrd="0" presId="urn:microsoft.com/office/officeart/2005/8/layout/venn3"/>
    <dgm:cxn modelId="{67FDA0B0-6091-4418-A3B5-C18CE875E3B4}" srcId="{BE02121F-FB70-4629-A946-739A69054CF5}" destId="{F5A6420D-603A-4DBC-81AE-1265EB2CC5A0}" srcOrd="2" destOrd="0" parTransId="{11A64281-8851-403C-AE67-84783975788B}" sibTransId="{E4B756B2-BB1E-434B-BA31-D6D42808FE35}"/>
    <dgm:cxn modelId="{F8D0C9B5-8AE1-4F1F-A268-00E8BD7F17E7}" srcId="{BE02121F-FB70-4629-A946-739A69054CF5}" destId="{538F1A57-8BDB-4C56-8AC0-90879C375F48}" srcOrd="3" destOrd="0" parTransId="{C5D42705-CABD-4DCC-A4AD-6B63047EB53F}" sibTransId="{DE1E37FF-7B4E-490E-A812-8C67E9E9BD67}"/>
    <dgm:cxn modelId="{64486982-50EC-4776-AFB0-1AE7496F1043}" srcId="{BE02121F-FB70-4629-A946-739A69054CF5}" destId="{F662F26E-8411-405E-B967-B00AF3551F65}" srcOrd="5" destOrd="0" parTransId="{BC221607-FD87-42D0-A38B-67CBA477F765}" sibTransId="{81DF8EF0-36D5-415D-AC2F-CB82824453AD}"/>
    <dgm:cxn modelId="{50B0B83D-F19E-4898-8D5D-16C136097BB3}" type="presOf" srcId="{2CB018DE-54DB-4D27-B8D2-ABB4344840D7}" destId="{B3342460-F253-4A2C-A29B-3DC29F5FE467}" srcOrd="0" destOrd="0" presId="urn:microsoft.com/office/officeart/2005/8/layout/venn3"/>
    <dgm:cxn modelId="{D17C07E3-7177-4BF7-8D33-BE1CF57812BB}" type="presOf" srcId="{F662F26E-8411-405E-B967-B00AF3551F65}" destId="{8E23C061-D8F1-4FEF-ABF1-38659CBBA1C9}" srcOrd="0" destOrd="0" presId="urn:microsoft.com/office/officeart/2005/8/layout/venn3"/>
    <dgm:cxn modelId="{5748DAB6-93C4-4E1B-B05F-765716B3CD3C}" type="presOf" srcId="{F5A6420D-603A-4DBC-81AE-1265EB2CC5A0}" destId="{1D27E079-06D5-4731-8779-831A2E6B728C}" srcOrd="0" destOrd="0" presId="urn:microsoft.com/office/officeart/2005/8/layout/venn3"/>
    <dgm:cxn modelId="{450C13B7-5DCE-4FB7-9690-0C4DE445FB8A}" type="presOf" srcId="{E750F11B-9BBE-451B-9AC2-68ADC50D1CEB}" destId="{F6C7A601-8A8D-4D2E-A780-0401F857D757}" srcOrd="0" destOrd="0" presId="urn:microsoft.com/office/officeart/2005/8/layout/venn3"/>
    <dgm:cxn modelId="{93AAB092-DE69-49A0-A3FF-37E81DF89E17}" type="presOf" srcId="{D31B6811-D07B-48D0-BEA3-F27AC56129AD}" destId="{F9FF677F-8ED7-43AE-858C-4E009FAB78A2}" srcOrd="0" destOrd="0" presId="urn:microsoft.com/office/officeart/2005/8/layout/venn3"/>
    <dgm:cxn modelId="{8B5DBD20-00BA-48B7-99AB-067D2CB5326A}" srcId="{BE02121F-FB70-4629-A946-739A69054CF5}" destId="{2CB018DE-54DB-4D27-B8D2-ABB4344840D7}" srcOrd="0" destOrd="0" parTransId="{157CB0D4-0DA3-4A6D-A357-756914A939A2}" sibTransId="{0D341889-F868-4173-B704-D5CBDB537392}"/>
    <dgm:cxn modelId="{89223FDE-A043-4BAC-A040-B006B0A07E69}" srcId="{BE02121F-FB70-4629-A946-739A69054CF5}" destId="{E750F11B-9BBE-451B-9AC2-68ADC50D1CEB}" srcOrd="4" destOrd="0" parTransId="{026D7281-993D-4C70-B1B4-95651F2D6EC9}" sibTransId="{D71E2E25-1EC1-488A-A5E2-262139C2DB35}"/>
    <dgm:cxn modelId="{C798AA1F-8F06-43B4-848A-72C51B758239}" type="presOf" srcId="{BE02121F-FB70-4629-A946-739A69054CF5}" destId="{3299D503-B96F-4CE4-948C-E9D610261BE8}" srcOrd="0" destOrd="0" presId="urn:microsoft.com/office/officeart/2005/8/layout/venn3"/>
    <dgm:cxn modelId="{4C92B0CA-F062-4494-8950-ADB4349E7EBC}" srcId="{BE02121F-FB70-4629-A946-739A69054CF5}" destId="{D31B6811-D07B-48D0-BEA3-F27AC56129AD}" srcOrd="1" destOrd="0" parTransId="{A34A8566-27BE-45E1-9462-74B26B4C4FAC}" sibTransId="{52A3AEE2-047A-4E8B-8342-9D36994BB228}"/>
    <dgm:cxn modelId="{C3F8388D-2818-46B7-AF95-BF24A3ED0E25}" type="presParOf" srcId="{3299D503-B96F-4CE4-948C-E9D610261BE8}" destId="{B3342460-F253-4A2C-A29B-3DC29F5FE467}" srcOrd="0" destOrd="0" presId="urn:microsoft.com/office/officeart/2005/8/layout/venn3"/>
    <dgm:cxn modelId="{2A2A142C-A6C7-4512-B3EF-186E9F833D42}" type="presParOf" srcId="{3299D503-B96F-4CE4-948C-E9D610261BE8}" destId="{92E1C8B0-EC0A-4B30-8516-881C71C244C7}" srcOrd="1" destOrd="0" presId="urn:microsoft.com/office/officeart/2005/8/layout/venn3"/>
    <dgm:cxn modelId="{60025CF3-121B-47EC-9B47-01F778C42B68}" type="presParOf" srcId="{3299D503-B96F-4CE4-948C-E9D610261BE8}" destId="{F9FF677F-8ED7-43AE-858C-4E009FAB78A2}" srcOrd="2" destOrd="0" presId="urn:microsoft.com/office/officeart/2005/8/layout/venn3"/>
    <dgm:cxn modelId="{D9EBA32B-A4A9-474E-84DE-32E58393D31C}" type="presParOf" srcId="{3299D503-B96F-4CE4-948C-E9D610261BE8}" destId="{3FD95839-2B3A-4D88-BFDD-29B0ABEE9B3F}" srcOrd="3" destOrd="0" presId="urn:microsoft.com/office/officeart/2005/8/layout/venn3"/>
    <dgm:cxn modelId="{CD5983C3-588B-48C0-B56F-A64507B2B4ED}" type="presParOf" srcId="{3299D503-B96F-4CE4-948C-E9D610261BE8}" destId="{1D27E079-06D5-4731-8779-831A2E6B728C}" srcOrd="4" destOrd="0" presId="urn:microsoft.com/office/officeart/2005/8/layout/venn3"/>
    <dgm:cxn modelId="{3A6C3868-6511-4DB8-9401-089D3E95E949}" type="presParOf" srcId="{3299D503-B96F-4CE4-948C-E9D610261BE8}" destId="{21C3D410-BB5E-4957-A3ED-55B9F29C7905}" srcOrd="5" destOrd="0" presId="urn:microsoft.com/office/officeart/2005/8/layout/venn3"/>
    <dgm:cxn modelId="{079FAD86-82DD-4E95-94DF-16BBF4F50CBB}" type="presParOf" srcId="{3299D503-B96F-4CE4-948C-E9D610261BE8}" destId="{9D27A1CB-E83B-415B-9B61-545C1E0BD9B7}" srcOrd="6" destOrd="0" presId="urn:microsoft.com/office/officeart/2005/8/layout/venn3"/>
    <dgm:cxn modelId="{94D816F2-F024-438A-B379-C88ED0494202}" type="presParOf" srcId="{3299D503-B96F-4CE4-948C-E9D610261BE8}" destId="{5696CAD4-C121-47B1-A687-2BB0E3F81033}" srcOrd="7" destOrd="0" presId="urn:microsoft.com/office/officeart/2005/8/layout/venn3"/>
    <dgm:cxn modelId="{C0BB5008-67D8-4CD1-8354-56FF110A19E3}" type="presParOf" srcId="{3299D503-B96F-4CE4-948C-E9D610261BE8}" destId="{F6C7A601-8A8D-4D2E-A780-0401F857D757}" srcOrd="8" destOrd="0" presId="urn:microsoft.com/office/officeart/2005/8/layout/venn3"/>
    <dgm:cxn modelId="{B24B433B-F820-4894-A51C-B92B9DBB5AF5}" type="presParOf" srcId="{3299D503-B96F-4CE4-948C-E9D610261BE8}" destId="{1B6A8616-25B8-4BFF-896A-63BC081A73E7}" srcOrd="9" destOrd="0" presId="urn:microsoft.com/office/officeart/2005/8/layout/venn3"/>
    <dgm:cxn modelId="{88E5B568-FC3E-445B-8768-3B40D5FF2D33}" type="presParOf" srcId="{3299D503-B96F-4CE4-948C-E9D610261BE8}" destId="{8E23C061-D8F1-4FEF-ABF1-38659CBBA1C9}" srcOrd="10" destOrd="0" presId="urn:microsoft.com/office/officeart/2005/8/layout/ven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3342460-F253-4A2C-A29B-3DC29F5FE467}">
      <dsp:nvSpPr>
        <dsp:cNvPr id="0" name=""/>
        <dsp:cNvSpPr/>
      </dsp:nvSpPr>
      <dsp:spPr>
        <a:xfrm>
          <a:off x="2539" y="574195"/>
          <a:ext cx="1718634" cy="1718634"/>
        </a:xfrm>
        <a:prstGeom prst="ellipse">
          <a:avLst/>
        </a:prstGeom>
        <a:gradFill rotWithShape="0">
          <a:gsLst>
            <a:gs pos="0">
              <a:schemeClr val="accent3">
                <a:alpha val="50000"/>
                <a:hueOff val="0"/>
                <a:satOff val="0"/>
                <a:lumOff val="0"/>
                <a:alphaOff val="0"/>
                <a:shade val="51000"/>
                <a:satMod val="130000"/>
              </a:schemeClr>
            </a:gs>
            <a:gs pos="80000">
              <a:schemeClr val="accent3">
                <a:alpha val="50000"/>
                <a:hueOff val="0"/>
                <a:satOff val="0"/>
                <a:lumOff val="0"/>
                <a:alphaOff val="0"/>
                <a:shade val="93000"/>
                <a:satMod val="130000"/>
              </a:schemeClr>
            </a:gs>
            <a:gs pos="100000">
              <a:schemeClr val="accent3">
                <a:alpha val="5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lvl="0" algn="ctr" defTabSz="844550">
            <a:lnSpc>
              <a:spcPct val="90000"/>
            </a:lnSpc>
            <a:spcBef>
              <a:spcPct val="0"/>
            </a:spcBef>
            <a:spcAft>
              <a:spcPct val="35000"/>
            </a:spcAft>
          </a:pPr>
          <a:r>
            <a:rPr lang="es-CO" sz="1900" kern="1200"/>
            <a:t>1. Establecer el contexto</a:t>
          </a:r>
        </a:p>
      </dsp:txBody>
      <dsp:txXfrm>
        <a:off x="254227" y="825883"/>
        <a:ext cx="1215258" cy="1215258"/>
      </dsp:txXfrm>
    </dsp:sp>
    <dsp:sp modelId="{F9FF677F-8ED7-43AE-858C-4E009FAB78A2}">
      <dsp:nvSpPr>
        <dsp:cNvPr id="0" name=""/>
        <dsp:cNvSpPr/>
      </dsp:nvSpPr>
      <dsp:spPr>
        <a:xfrm>
          <a:off x="1377446" y="574195"/>
          <a:ext cx="1718634" cy="1718634"/>
        </a:xfrm>
        <a:prstGeom prst="ellipse">
          <a:avLst/>
        </a:prstGeom>
        <a:gradFill rotWithShape="0">
          <a:gsLst>
            <a:gs pos="0">
              <a:schemeClr val="accent3">
                <a:alpha val="50000"/>
                <a:hueOff val="2250053"/>
                <a:satOff val="-3376"/>
                <a:lumOff val="-549"/>
                <a:alphaOff val="0"/>
                <a:shade val="51000"/>
                <a:satMod val="130000"/>
              </a:schemeClr>
            </a:gs>
            <a:gs pos="80000">
              <a:schemeClr val="accent3">
                <a:alpha val="50000"/>
                <a:hueOff val="2250053"/>
                <a:satOff val="-3376"/>
                <a:lumOff val="-549"/>
                <a:alphaOff val="0"/>
                <a:shade val="93000"/>
                <a:satMod val="130000"/>
              </a:schemeClr>
            </a:gs>
            <a:gs pos="100000">
              <a:schemeClr val="accent3">
                <a:alpha val="50000"/>
                <a:hueOff val="2250053"/>
                <a:satOff val="-3376"/>
                <a:lumOff val="-549"/>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lvl="0" algn="ctr" defTabSz="844550">
            <a:lnSpc>
              <a:spcPct val="90000"/>
            </a:lnSpc>
            <a:spcBef>
              <a:spcPct val="0"/>
            </a:spcBef>
            <a:spcAft>
              <a:spcPct val="35000"/>
            </a:spcAft>
          </a:pPr>
          <a:r>
            <a:rPr lang="es-CO" sz="1900" kern="1200"/>
            <a:t>2. Identificar el riesgo</a:t>
          </a:r>
        </a:p>
      </dsp:txBody>
      <dsp:txXfrm>
        <a:off x="1629134" y="825883"/>
        <a:ext cx="1215258" cy="1215258"/>
      </dsp:txXfrm>
    </dsp:sp>
    <dsp:sp modelId="{1D27E079-06D5-4731-8779-831A2E6B728C}">
      <dsp:nvSpPr>
        <dsp:cNvPr id="0" name=""/>
        <dsp:cNvSpPr/>
      </dsp:nvSpPr>
      <dsp:spPr>
        <a:xfrm>
          <a:off x="2752354" y="574195"/>
          <a:ext cx="1718634" cy="1718634"/>
        </a:xfrm>
        <a:prstGeom prst="ellipse">
          <a:avLst/>
        </a:prstGeom>
        <a:gradFill rotWithShape="0">
          <a:gsLst>
            <a:gs pos="0">
              <a:schemeClr val="accent3">
                <a:alpha val="50000"/>
                <a:hueOff val="4500106"/>
                <a:satOff val="-6752"/>
                <a:lumOff val="-1098"/>
                <a:alphaOff val="0"/>
                <a:shade val="51000"/>
                <a:satMod val="130000"/>
              </a:schemeClr>
            </a:gs>
            <a:gs pos="80000">
              <a:schemeClr val="accent3">
                <a:alpha val="50000"/>
                <a:hueOff val="4500106"/>
                <a:satOff val="-6752"/>
                <a:lumOff val="-1098"/>
                <a:alphaOff val="0"/>
                <a:shade val="93000"/>
                <a:satMod val="130000"/>
              </a:schemeClr>
            </a:gs>
            <a:gs pos="100000">
              <a:schemeClr val="accent3">
                <a:alpha val="50000"/>
                <a:hueOff val="4500106"/>
                <a:satOff val="-6752"/>
                <a:lumOff val="-1098"/>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19050" rIns="94582" bIns="19050" numCol="1" spcCol="1270" anchor="ctr" anchorCtr="0">
          <a:noAutofit/>
        </a:bodyPr>
        <a:lstStyle/>
        <a:p>
          <a:pPr lvl="0" algn="ctr" defTabSz="666750">
            <a:lnSpc>
              <a:spcPct val="90000"/>
            </a:lnSpc>
            <a:spcBef>
              <a:spcPct val="0"/>
            </a:spcBef>
            <a:spcAft>
              <a:spcPct val="35000"/>
            </a:spcAft>
          </a:pPr>
          <a:r>
            <a:rPr lang="es-CO" sz="1500" kern="1200"/>
            <a:t>2.1 Analizar la probabilidade impacto</a:t>
          </a:r>
        </a:p>
      </dsp:txBody>
      <dsp:txXfrm>
        <a:off x="3004042" y="825883"/>
        <a:ext cx="1215258" cy="1215258"/>
      </dsp:txXfrm>
    </dsp:sp>
    <dsp:sp modelId="{9D27A1CB-E83B-415B-9B61-545C1E0BD9B7}">
      <dsp:nvSpPr>
        <dsp:cNvPr id="0" name=""/>
        <dsp:cNvSpPr/>
      </dsp:nvSpPr>
      <dsp:spPr>
        <a:xfrm>
          <a:off x="4127261" y="574195"/>
          <a:ext cx="1718634" cy="1718634"/>
        </a:xfrm>
        <a:prstGeom prst="ellipse">
          <a:avLst/>
        </a:prstGeom>
        <a:gradFill rotWithShape="0">
          <a:gsLst>
            <a:gs pos="0">
              <a:schemeClr val="accent3">
                <a:alpha val="50000"/>
                <a:hueOff val="6750158"/>
                <a:satOff val="-10128"/>
                <a:lumOff val="-1647"/>
                <a:alphaOff val="0"/>
                <a:shade val="51000"/>
                <a:satMod val="130000"/>
              </a:schemeClr>
            </a:gs>
            <a:gs pos="80000">
              <a:schemeClr val="accent3">
                <a:alpha val="50000"/>
                <a:hueOff val="6750158"/>
                <a:satOff val="-10128"/>
                <a:lumOff val="-1647"/>
                <a:alphaOff val="0"/>
                <a:shade val="93000"/>
                <a:satMod val="130000"/>
              </a:schemeClr>
            </a:gs>
            <a:gs pos="100000">
              <a:schemeClr val="accent3">
                <a:alpha val="50000"/>
                <a:hueOff val="6750158"/>
                <a:satOff val="-10128"/>
                <a:lumOff val="-1647"/>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lvl="0" algn="ctr" defTabSz="844550">
            <a:lnSpc>
              <a:spcPct val="90000"/>
            </a:lnSpc>
            <a:spcBef>
              <a:spcPct val="0"/>
            </a:spcBef>
            <a:spcAft>
              <a:spcPct val="35000"/>
            </a:spcAft>
          </a:pPr>
          <a:r>
            <a:rPr lang="es-CO" sz="1900" kern="1200"/>
            <a:t>3. Valorar Controles</a:t>
          </a:r>
        </a:p>
      </dsp:txBody>
      <dsp:txXfrm>
        <a:off x="4378949" y="825883"/>
        <a:ext cx="1215258" cy="1215258"/>
      </dsp:txXfrm>
    </dsp:sp>
    <dsp:sp modelId="{F6C7A601-8A8D-4D2E-A780-0401F857D757}">
      <dsp:nvSpPr>
        <dsp:cNvPr id="0" name=""/>
        <dsp:cNvSpPr/>
      </dsp:nvSpPr>
      <dsp:spPr>
        <a:xfrm>
          <a:off x="5502168" y="574195"/>
          <a:ext cx="1718634" cy="1718634"/>
        </a:xfrm>
        <a:prstGeom prst="ellipse">
          <a:avLst/>
        </a:prstGeom>
        <a:gradFill rotWithShape="0">
          <a:gsLst>
            <a:gs pos="0">
              <a:schemeClr val="accent3">
                <a:alpha val="50000"/>
                <a:hueOff val="9000211"/>
                <a:satOff val="-13504"/>
                <a:lumOff val="-2196"/>
                <a:alphaOff val="0"/>
                <a:shade val="51000"/>
                <a:satMod val="130000"/>
              </a:schemeClr>
            </a:gs>
            <a:gs pos="80000">
              <a:schemeClr val="accent3">
                <a:alpha val="50000"/>
                <a:hueOff val="9000211"/>
                <a:satOff val="-13504"/>
                <a:lumOff val="-2196"/>
                <a:alphaOff val="0"/>
                <a:shade val="93000"/>
                <a:satMod val="130000"/>
              </a:schemeClr>
            </a:gs>
            <a:gs pos="100000">
              <a:schemeClr val="accent3">
                <a:alpha val="50000"/>
                <a:hueOff val="9000211"/>
                <a:satOff val="-13504"/>
                <a:lumOff val="-2196"/>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lvl="0" algn="ctr" defTabSz="844550">
            <a:lnSpc>
              <a:spcPct val="90000"/>
            </a:lnSpc>
            <a:spcBef>
              <a:spcPct val="0"/>
            </a:spcBef>
            <a:spcAft>
              <a:spcPct val="35000"/>
            </a:spcAft>
          </a:pPr>
          <a:r>
            <a:rPr lang="es-CO" sz="1900" kern="1200"/>
            <a:t>4. Definir plan de manejo</a:t>
          </a:r>
        </a:p>
      </dsp:txBody>
      <dsp:txXfrm>
        <a:off x="5753856" y="825883"/>
        <a:ext cx="1215258" cy="1215258"/>
      </dsp:txXfrm>
    </dsp:sp>
    <dsp:sp modelId="{8E23C061-D8F1-4FEF-ABF1-38659CBBA1C9}">
      <dsp:nvSpPr>
        <dsp:cNvPr id="0" name=""/>
        <dsp:cNvSpPr/>
      </dsp:nvSpPr>
      <dsp:spPr>
        <a:xfrm>
          <a:off x="6877075" y="559269"/>
          <a:ext cx="2019910" cy="1748486"/>
        </a:xfrm>
        <a:prstGeom prst="ellipse">
          <a:avLst/>
        </a:prstGeom>
        <a:gradFill rotWithShape="0">
          <a:gsLst>
            <a:gs pos="0">
              <a:schemeClr val="accent3">
                <a:alpha val="50000"/>
                <a:hueOff val="11250264"/>
                <a:satOff val="-16880"/>
                <a:lumOff val="-2745"/>
                <a:alphaOff val="0"/>
                <a:shade val="51000"/>
                <a:satMod val="130000"/>
              </a:schemeClr>
            </a:gs>
            <a:gs pos="80000">
              <a:schemeClr val="accent3">
                <a:alpha val="50000"/>
                <a:hueOff val="11250264"/>
                <a:satOff val="-16880"/>
                <a:lumOff val="-2745"/>
                <a:alphaOff val="0"/>
                <a:shade val="93000"/>
                <a:satMod val="130000"/>
              </a:schemeClr>
            </a:gs>
            <a:gs pos="100000">
              <a:schemeClr val="accent3">
                <a:alpha val="50000"/>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2860" rIns="94582" bIns="22860" numCol="1" spcCol="1270" anchor="ctr" anchorCtr="0">
          <a:noAutofit/>
        </a:bodyPr>
        <a:lstStyle/>
        <a:p>
          <a:pPr lvl="0" algn="ctr" defTabSz="800100">
            <a:lnSpc>
              <a:spcPct val="90000"/>
            </a:lnSpc>
            <a:spcBef>
              <a:spcPct val="0"/>
            </a:spcBef>
            <a:spcAft>
              <a:spcPct val="35000"/>
            </a:spcAft>
          </a:pPr>
          <a:r>
            <a:rPr lang="es-CO" sz="1800" kern="1200"/>
            <a:t>5. Realizar monitoreo y seguimiento</a:t>
          </a:r>
        </a:p>
      </dsp:txBody>
      <dsp:txXfrm>
        <a:off x="7172884" y="815329"/>
        <a:ext cx="1428292" cy="1236366"/>
      </dsp:txXfrm>
    </dsp:sp>
  </dsp:spTree>
</dsp:drawing>
</file>

<file path=xl/diagrams/layout1.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dent. riesgos corrupci&#243;n'!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0.Portad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2.Identificacion_Riesgo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238124</xdr:colOff>
      <xdr:row>8</xdr:row>
      <xdr:rowOff>171450</xdr:rowOff>
    </xdr:from>
    <xdr:to>
      <xdr:col>12</xdr:col>
      <xdr:colOff>31750</xdr:colOff>
      <xdr:row>23</xdr:row>
      <xdr:rowOff>161925</xdr:rowOff>
    </xdr:to>
    <xdr:graphicFrame macro="">
      <xdr:nvGraphicFramePr>
        <xdr:cNvPr id="3" name="Diagrama 2">
          <a:extLst>
            <a:ext uri="{FF2B5EF4-FFF2-40B4-BE49-F238E27FC236}">
              <a16:creationId xmlns=""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342900</xdr:colOff>
      <xdr:row>0</xdr:row>
      <xdr:rowOff>142875</xdr:rowOff>
    </xdr:from>
    <xdr:to>
      <xdr:col>1</xdr:col>
      <xdr:colOff>638175</xdr:colOff>
      <xdr:row>6</xdr:row>
      <xdr:rowOff>141019</xdr:rowOff>
    </xdr:to>
    <xdr:pic>
      <xdr:nvPicPr>
        <xdr:cNvPr id="5" name="Imagen 4">
          <a:extLst>
            <a:ext uri="{FF2B5EF4-FFF2-40B4-BE49-F238E27FC236}">
              <a16:creationId xmlns="" xmlns:a16="http://schemas.microsoft.com/office/drawing/2014/main" id="{0E665AB5-A70B-4A2D-8DB9-3DB712AF0065}"/>
            </a:ext>
          </a:extLst>
        </xdr:cNvPr>
        <xdr:cNvPicPr>
          <a:picLocks noChangeAspect="1"/>
        </xdr:cNvPicPr>
      </xdr:nvPicPr>
      <xdr:blipFill>
        <a:blip xmlns:r="http://schemas.openxmlformats.org/officeDocument/2006/relationships" r:embed="rId6"/>
        <a:stretch>
          <a:fillRect/>
        </a:stretch>
      </xdr:blipFill>
      <xdr:spPr>
        <a:xfrm>
          <a:off x="342900" y="142875"/>
          <a:ext cx="1219200" cy="1141144"/>
        </a:xfrm>
        <a:prstGeom prst="rect">
          <a:avLst/>
        </a:prstGeom>
      </xdr:spPr>
    </xdr:pic>
    <xdr:clientData/>
  </xdr:twoCellAnchor>
  <xdr:twoCellAnchor>
    <xdr:from>
      <xdr:col>2</xdr:col>
      <xdr:colOff>628650</xdr:colOff>
      <xdr:row>21</xdr:row>
      <xdr:rowOff>57150</xdr:rowOff>
    </xdr:from>
    <xdr:to>
      <xdr:col>4</xdr:col>
      <xdr:colOff>523875</xdr:colOff>
      <xdr:row>23</xdr:row>
      <xdr:rowOff>180975</xdr:rowOff>
    </xdr:to>
    <xdr:sp macro="" textlink="">
      <xdr:nvSpPr>
        <xdr:cNvPr id="19" name="Rectángulo: esquinas redondeadas 18">
          <a:hlinkClick xmlns:r="http://schemas.openxmlformats.org/officeDocument/2006/relationships" r:id="rId7"/>
          <a:extLst>
            <a:ext uri="{FF2B5EF4-FFF2-40B4-BE49-F238E27FC236}">
              <a16:creationId xmlns="" xmlns:a16="http://schemas.microsoft.com/office/drawing/2014/main" id="{DA1FEE47-FDDF-4EAE-A17D-13AAF1E0BFF0}"/>
            </a:ext>
          </a:extLst>
        </xdr:cNvPr>
        <xdr:cNvSpPr/>
      </xdr:nvSpPr>
      <xdr:spPr>
        <a:xfrm>
          <a:off x="2533650" y="4229100"/>
          <a:ext cx="1552575" cy="50482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100" b="1"/>
            <a:t>Valoración</a:t>
          </a:r>
          <a:r>
            <a:rPr lang="es-CO" sz="1100" b="1" baseline="0"/>
            <a:t> de Riesgos de Corrupción</a:t>
          </a:r>
          <a:endParaRPr lang="es-CO"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286389</xdr:colOff>
      <xdr:row>0</xdr:row>
      <xdr:rowOff>114540</xdr:rowOff>
    </xdr:from>
    <xdr:to>
      <xdr:col>0</xdr:col>
      <xdr:colOff>1134114</xdr:colOff>
      <xdr:row>7</xdr:row>
      <xdr:rowOff>66506</xdr:rowOff>
    </xdr:to>
    <xdr:pic>
      <xdr:nvPicPr>
        <xdr:cNvPr id="3" name="Imagen 2">
          <a:extLst>
            <a:ext uri="{FF2B5EF4-FFF2-40B4-BE49-F238E27FC236}">
              <a16:creationId xmlns="" xmlns:a16="http://schemas.microsoft.com/office/drawing/2014/main" id="{6B839DFB-1B0C-4F3C-AACE-641B32253E75}"/>
            </a:ext>
          </a:extLst>
        </xdr:cNvPr>
        <xdr:cNvPicPr>
          <a:picLocks noChangeAspect="1"/>
        </xdr:cNvPicPr>
      </xdr:nvPicPr>
      <xdr:blipFill>
        <a:blip xmlns:r="http://schemas.openxmlformats.org/officeDocument/2006/relationships" r:embed="rId1"/>
        <a:stretch>
          <a:fillRect/>
        </a:stretch>
      </xdr:blipFill>
      <xdr:spPr>
        <a:xfrm>
          <a:off x="286389" y="114540"/>
          <a:ext cx="847725" cy="822823"/>
        </a:xfrm>
        <a:prstGeom prst="rect">
          <a:avLst/>
        </a:prstGeom>
      </xdr:spPr>
    </xdr:pic>
    <xdr:clientData/>
  </xdr:twoCellAnchor>
  <xdr:twoCellAnchor>
    <xdr:from>
      <xdr:col>21</xdr:col>
      <xdr:colOff>557892</xdr:colOff>
      <xdr:row>1</xdr:row>
      <xdr:rowOff>67234</xdr:rowOff>
    </xdr:from>
    <xdr:to>
      <xdr:col>22</xdr:col>
      <xdr:colOff>549086</xdr:colOff>
      <xdr:row>7</xdr:row>
      <xdr:rowOff>40822</xdr:rowOff>
    </xdr:to>
    <xdr:sp macro="" textlink="">
      <xdr:nvSpPr>
        <xdr:cNvPr id="4" name="Flecha: hacia la izquierda 3">
          <a:hlinkClick xmlns:r="http://schemas.openxmlformats.org/officeDocument/2006/relationships" r:id="rId2"/>
          <a:extLst>
            <a:ext uri="{FF2B5EF4-FFF2-40B4-BE49-F238E27FC236}">
              <a16:creationId xmlns="" xmlns:a16="http://schemas.microsoft.com/office/drawing/2014/main" id="{AA8EC73D-72B9-4720-8171-2FFFA9929673}"/>
            </a:ext>
          </a:extLst>
        </xdr:cNvPr>
        <xdr:cNvSpPr/>
      </xdr:nvSpPr>
      <xdr:spPr>
        <a:xfrm>
          <a:off x="16777606" y="216913"/>
          <a:ext cx="1215837" cy="69476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1450901</xdr:colOff>
      <xdr:row>0</xdr:row>
      <xdr:rowOff>99680</xdr:rowOff>
    </xdr:from>
    <xdr:to>
      <xdr:col>2</xdr:col>
      <xdr:colOff>998353</xdr:colOff>
      <xdr:row>5</xdr:row>
      <xdr:rowOff>125778</xdr:rowOff>
    </xdr:to>
    <xdr:pic>
      <xdr:nvPicPr>
        <xdr:cNvPr id="3" name="Imagen 2">
          <a:extLst>
            <a:ext uri="{FF2B5EF4-FFF2-40B4-BE49-F238E27FC236}">
              <a16:creationId xmlns="" xmlns:a16="http://schemas.microsoft.com/office/drawing/2014/main" id="{986CE226-1AF0-401A-9E37-2CA52BB0928C}"/>
            </a:ext>
          </a:extLst>
        </xdr:cNvPr>
        <xdr:cNvPicPr>
          <a:picLocks noChangeAspect="1"/>
        </xdr:cNvPicPr>
      </xdr:nvPicPr>
      <xdr:blipFill>
        <a:blip xmlns:r="http://schemas.openxmlformats.org/officeDocument/2006/relationships" r:embed="rId1"/>
        <a:stretch>
          <a:fillRect/>
        </a:stretch>
      </xdr:blipFill>
      <xdr:spPr>
        <a:xfrm>
          <a:off x="1893924" y="99680"/>
          <a:ext cx="996803" cy="967522"/>
        </a:xfrm>
        <a:prstGeom prst="rect">
          <a:avLst/>
        </a:prstGeom>
      </xdr:spPr>
    </xdr:pic>
    <xdr:clientData/>
  </xdr:twoCellAnchor>
  <xdr:twoCellAnchor>
    <xdr:from>
      <xdr:col>15</xdr:col>
      <xdr:colOff>465176</xdr:colOff>
      <xdr:row>1</xdr:row>
      <xdr:rowOff>0</xdr:rowOff>
    </xdr:from>
    <xdr:to>
      <xdr:col>16</xdr:col>
      <xdr:colOff>564855</xdr:colOff>
      <xdr:row>4</xdr:row>
      <xdr:rowOff>55377</xdr:rowOff>
    </xdr:to>
    <xdr:sp macro="" textlink="">
      <xdr:nvSpPr>
        <xdr:cNvPr id="4" name="Flecha: hacia la izquierda 3">
          <a:hlinkClick xmlns:r="http://schemas.openxmlformats.org/officeDocument/2006/relationships" r:id="rId2"/>
          <a:extLst>
            <a:ext uri="{FF2B5EF4-FFF2-40B4-BE49-F238E27FC236}">
              <a16:creationId xmlns="" xmlns:a16="http://schemas.microsoft.com/office/drawing/2014/main" id="{0302D930-FB33-4DAD-954F-02FE945FBB64}"/>
            </a:ext>
          </a:extLst>
        </xdr:cNvPr>
        <xdr:cNvSpPr/>
      </xdr:nvSpPr>
      <xdr:spPr>
        <a:xfrm>
          <a:off x="18152879" y="188285"/>
          <a:ext cx="1151860" cy="6202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85725</xdr:rowOff>
    </xdr:from>
    <xdr:to>
      <xdr:col>1</xdr:col>
      <xdr:colOff>1292078</xdr:colOff>
      <xdr:row>6</xdr:row>
      <xdr:rowOff>62647</xdr:rowOff>
    </xdr:to>
    <xdr:pic>
      <xdr:nvPicPr>
        <xdr:cNvPr id="3" name="Imagen 2">
          <a:extLst>
            <a:ext uri="{FF2B5EF4-FFF2-40B4-BE49-F238E27FC236}">
              <a16:creationId xmlns="" xmlns:a16="http://schemas.microsoft.com/office/drawing/2014/main" id="{097FA3AD-84D7-48DC-9423-210A030A2F55}"/>
            </a:ext>
          </a:extLst>
        </xdr:cNvPr>
        <xdr:cNvPicPr>
          <a:picLocks noChangeAspect="1"/>
        </xdr:cNvPicPr>
      </xdr:nvPicPr>
      <xdr:blipFill>
        <a:blip xmlns:r="http://schemas.openxmlformats.org/officeDocument/2006/relationships" r:embed="rId1"/>
        <a:stretch>
          <a:fillRect/>
        </a:stretch>
      </xdr:blipFill>
      <xdr:spPr>
        <a:xfrm>
          <a:off x="857250" y="85725"/>
          <a:ext cx="996803" cy="967522"/>
        </a:xfrm>
        <a:prstGeom prst="rect">
          <a:avLst/>
        </a:prstGeom>
      </xdr:spPr>
    </xdr:pic>
    <xdr:clientData/>
  </xdr:twoCellAnchor>
  <xdr:twoCellAnchor>
    <xdr:from>
      <xdr:col>21</xdr:col>
      <xdr:colOff>485775</xdr:colOff>
      <xdr:row>2</xdr:row>
      <xdr:rowOff>0</xdr:rowOff>
    </xdr:from>
    <xdr:to>
      <xdr:col>22</xdr:col>
      <xdr:colOff>904876</xdr:colOff>
      <xdr:row>5</xdr:row>
      <xdr:rowOff>66675</xdr:rowOff>
    </xdr:to>
    <xdr:sp macro="" textlink="">
      <xdr:nvSpPr>
        <xdr:cNvPr id="2" name="Flecha: a la derecha 1">
          <a:hlinkClick xmlns:r="http://schemas.openxmlformats.org/officeDocument/2006/relationships" r:id="rId2"/>
          <a:extLst>
            <a:ext uri="{FF2B5EF4-FFF2-40B4-BE49-F238E27FC236}">
              <a16:creationId xmlns="" xmlns:a16="http://schemas.microsoft.com/office/drawing/2014/main" id="{C168A98F-59CA-4B83-86B5-26ECA90D0A0B}"/>
            </a:ext>
          </a:extLst>
        </xdr:cNvPr>
        <xdr:cNvSpPr/>
      </xdr:nvSpPr>
      <xdr:spPr>
        <a:xfrm flipH="1">
          <a:off x="23355300" y="304800"/>
          <a:ext cx="990601"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20089</xdr:colOff>
      <xdr:row>61</xdr:row>
      <xdr:rowOff>107830</xdr:rowOff>
    </xdr:from>
    <xdr:to>
      <xdr:col>34</xdr:col>
      <xdr:colOff>395378</xdr:colOff>
      <xdr:row>70</xdr:row>
      <xdr:rowOff>179718</xdr:rowOff>
    </xdr:to>
    <xdr:pic>
      <xdr:nvPicPr>
        <xdr:cNvPr id="3" name="2 Imagen">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69381" y="21961415"/>
          <a:ext cx="15255855" cy="3306794"/>
        </a:xfrm>
        <a:prstGeom prst="rect">
          <a:avLst/>
        </a:prstGeom>
      </xdr:spPr>
    </xdr:pic>
    <xdr:clientData/>
  </xdr:twoCellAnchor>
  <xdr:twoCellAnchor editAs="oneCell">
    <xdr:from>
      <xdr:col>2</xdr:col>
      <xdr:colOff>254000</xdr:colOff>
      <xdr:row>1</xdr:row>
      <xdr:rowOff>228600</xdr:rowOff>
    </xdr:from>
    <xdr:to>
      <xdr:col>5</xdr:col>
      <xdr:colOff>243173</xdr:colOff>
      <xdr:row>5</xdr:row>
      <xdr:rowOff>127000</xdr:rowOff>
    </xdr:to>
    <xdr:pic>
      <xdr:nvPicPr>
        <xdr:cNvPr id="4" name="Imagen 3">
          <a:extLst>
            <a:ext uri="{FF2B5EF4-FFF2-40B4-BE49-F238E27FC236}">
              <a16:creationId xmlns="" xmlns:a16="http://schemas.microsoft.com/office/drawing/2014/main" id="{D4F1B8EC-8ECD-441C-B136-5A21D4DC0C37}"/>
            </a:ext>
          </a:extLst>
        </xdr:cNvPr>
        <xdr:cNvPicPr>
          <a:picLocks noChangeAspect="1"/>
        </xdr:cNvPicPr>
      </xdr:nvPicPr>
      <xdr:blipFill>
        <a:blip xmlns:r="http://schemas.openxmlformats.org/officeDocument/2006/relationships" r:embed="rId2"/>
        <a:stretch>
          <a:fillRect/>
        </a:stretch>
      </xdr:blipFill>
      <xdr:spPr>
        <a:xfrm>
          <a:off x="1168400" y="584200"/>
          <a:ext cx="1360773" cy="1320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1071563</xdr:colOff>
      <xdr:row>1</xdr:row>
      <xdr:rowOff>102054</xdr:rowOff>
    </xdr:from>
    <xdr:to>
      <xdr:col>1</xdr:col>
      <xdr:colOff>2013858</xdr:colOff>
      <xdr:row>6</xdr:row>
      <xdr:rowOff>82829</xdr:rowOff>
    </xdr:to>
    <xdr:pic>
      <xdr:nvPicPr>
        <xdr:cNvPr id="2" name="Imagen 1">
          <a:extLst>
            <a:ext uri="{FF2B5EF4-FFF2-40B4-BE49-F238E27FC236}">
              <a16:creationId xmlns="" xmlns:a16="http://schemas.microsoft.com/office/drawing/2014/main" id="{F97E0331-423C-4E89-88F2-C8CB44107946}"/>
            </a:ext>
          </a:extLst>
        </xdr:cNvPr>
        <xdr:cNvPicPr>
          <a:picLocks noChangeAspect="1"/>
        </xdr:cNvPicPr>
      </xdr:nvPicPr>
      <xdr:blipFill>
        <a:blip xmlns:r="http://schemas.openxmlformats.org/officeDocument/2006/relationships" r:embed="rId1"/>
        <a:stretch>
          <a:fillRect/>
        </a:stretch>
      </xdr:blipFill>
      <xdr:spPr>
        <a:xfrm>
          <a:off x="1836965" y="289152"/>
          <a:ext cx="943996" cy="916266"/>
        </a:xfrm>
        <a:prstGeom prst="rect">
          <a:avLst/>
        </a:prstGeom>
      </xdr:spPr>
    </xdr:pic>
    <xdr:clientData/>
  </xdr:twoCellAnchor>
  <xdr:twoCellAnchor>
    <xdr:from>
      <xdr:col>13</xdr:col>
      <xdr:colOff>688861</xdr:colOff>
      <xdr:row>2</xdr:row>
      <xdr:rowOff>102054</xdr:rowOff>
    </xdr:from>
    <xdr:to>
      <xdr:col>13</xdr:col>
      <xdr:colOff>1658370</xdr:colOff>
      <xdr:row>5</xdr:row>
      <xdr:rowOff>93549</xdr:rowOff>
    </xdr:to>
    <xdr:sp macro="" textlink="">
      <xdr:nvSpPr>
        <xdr:cNvPr id="3" name="Flecha: a la derecha 2">
          <a:hlinkClick xmlns:r="http://schemas.openxmlformats.org/officeDocument/2006/relationships" r:id="rId2"/>
          <a:extLst>
            <a:ext uri="{FF2B5EF4-FFF2-40B4-BE49-F238E27FC236}">
              <a16:creationId xmlns="" xmlns:a16="http://schemas.microsoft.com/office/drawing/2014/main" id="{D6A3F3B0-DD74-4E6E-A5E9-9937B7448B66}"/>
            </a:ext>
          </a:extLst>
        </xdr:cNvPr>
        <xdr:cNvSpPr/>
      </xdr:nvSpPr>
      <xdr:spPr>
        <a:xfrm flipH="1">
          <a:off x="17570223" y="476250"/>
          <a:ext cx="969509" cy="5527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381000</xdr:colOff>
      <xdr:row>0</xdr:row>
      <xdr:rowOff>130968</xdr:rowOff>
    </xdr:from>
    <xdr:to>
      <xdr:col>1</xdr:col>
      <xdr:colOff>1168400</xdr:colOff>
      <xdr:row>6</xdr:row>
      <xdr:rowOff>129112</xdr:rowOff>
    </xdr:to>
    <xdr:pic>
      <xdr:nvPicPr>
        <xdr:cNvPr id="2" name="Imagen 1">
          <a:extLst>
            <a:ext uri="{FF2B5EF4-FFF2-40B4-BE49-F238E27FC236}">
              <a16:creationId xmlns="" xmlns:a16="http://schemas.microsoft.com/office/drawing/2014/main" id="{845BB6AA-984E-49DE-A4AD-400ED28D335C}"/>
            </a:ext>
          </a:extLst>
        </xdr:cNvPr>
        <xdr:cNvPicPr>
          <a:picLocks noChangeAspect="1"/>
        </xdr:cNvPicPr>
      </xdr:nvPicPr>
      <xdr:blipFill>
        <a:blip xmlns:r="http://schemas.openxmlformats.org/officeDocument/2006/relationships" r:embed="rId1"/>
        <a:stretch>
          <a:fillRect/>
        </a:stretch>
      </xdr:blipFill>
      <xdr:spPr>
        <a:xfrm>
          <a:off x="381000" y="130968"/>
          <a:ext cx="1216025" cy="11411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209550</xdr:colOff>
      <xdr:row>0</xdr:row>
      <xdr:rowOff>647700</xdr:rowOff>
    </xdr:to>
    <xdr:pic>
      <xdr:nvPicPr>
        <xdr:cNvPr id="2" name="Imagen 1">
          <a:extLst>
            <a:ext uri="{FF2B5EF4-FFF2-40B4-BE49-F238E27FC236}">
              <a16:creationId xmlns="" xmlns:a16="http://schemas.microsoft.com/office/drawing/2014/main" id="{A4B92A38-BDE9-4E1E-A9A4-B15FF58AA081}"/>
            </a:ext>
          </a:extLst>
        </xdr:cNvPr>
        <xdr:cNvPicPr>
          <a:picLocks noChangeAspect="1"/>
        </xdr:cNvPicPr>
      </xdr:nvPicPr>
      <xdr:blipFill>
        <a:blip xmlns:r="http://schemas.openxmlformats.org/officeDocument/2006/relationships" r:embed="rId1"/>
        <a:stretch>
          <a:fillRect/>
        </a:stretch>
      </xdr:blipFill>
      <xdr:spPr>
        <a:xfrm>
          <a:off x="200025" y="76200"/>
          <a:ext cx="523875" cy="571500"/>
        </a:xfrm>
        <a:prstGeom prst="rect">
          <a:avLst/>
        </a:prstGeom>
      </xdr:spPr>
    </xdr:pic>
    <xdr:clientData/>
  </xdr:twoCellAnchor>
  <xdr:twoCellAnchor>
    <xdr:from>
      <xdr:col>4</xdr:col>
      <xdr:colOff>507999</xdr:colOff>
      <xdr:row>0</xdr:row>
      <xdr:rowOff>74084</xdr:rowOff>
    </xdr:from>
    <xdr:to>
      <xdr:col>5</xdr:col>
      <xdr:colOff>624415</xdr:colOff>
      <xdr:row>0</xdr:row>
      <xdr:rowOff>550334</xdr:rowOff>
    </xdr:to>
    <xdr:sp macro="" textlink="">
      <xdr:nvSpPr>
        <xdr:cNvPr id="3" name="Flecha: a la derecha 2">
          <a:hlinkClick xmlns:r="http://schemas.openxmlformats.org/officeDocument/2006/relationships" r:id="rId2"/>
          <a:extLst>
            <a:ext uri="{FF2B5EF4-FFF2-40B4-BE49-F238E27FC236}">
              <a16:creationId xmlns="" xmlns:a16="http://schemas.microsoft.com/office/drawing/2014/main" id="{637EA25E-F6B9-4195-881C-8181AC93B415}"/>
            </a:ext>
          </a:extLst>
        </xdr:cNvPr>
        <xdr:cNvSpPr/>
      </xdr:nvSpPr>
      <xdr:spPr>
        <a:xfrm flipH="1">
          <a:off x="12052299" y="74084"/>
          <a:ext cx="1202266"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Ident. </a:t>
          </a:r>
          <a:r>
            <a:rPr lang="es-CO" sz="1100" baseline="0"/>
            <a:t>Riesgos</a:t>
          </a: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N56"/>
  <sheetViews>
    <sheetView view="pageBreakPreview" zoomScale="80" zoomScaleNormal="100" zoomScaleSheetLayoutView="80" workbookViewId="0">
      <selection activeCell="C1" sqref="C1:K8"/>
    </sheetView>
  </sheetViews>
  <sheetFormatPr baseColWidth="10" defaultRowHeight="15" x14ac:dyDescent="0.25"/>
  <cols>
    <col min="1" max="1" width="13.85546875" customWidth="1"/>
    <col min="2" max="2" width="14.7109375" customWidth="1"/>
    <col min="4" max="4" width="13.42578125" customWidth="1"/>
    <col min="7" max="7" width="15" customWidth="1"/>
    <col min="9" max="9" width="13.42578125" customWidth="1"/>
    <col min="13" max="13" width="19.28515625" customWidth="1"/>
  </cols>
  <sheetData>
    <row r="1" spans="1:13" x14ac:dyDescent="0.25">
      <c r="A1" s="243"/>
      <c r="B1" s="244"/>
      <c r="C1" s="247" t="s">
        <v>229</v>
      </c>
      <c r="D1" s="247"/>
      <c r="E1" s="247"/>
      <c r="F1" s="247"/>
      <c r="G1" s="247"/>
      <c r="H1" s="247"/>
      <c r="I1" s="247"/>
      <c r="J1" s="247"/>
      <c r="K1" s="247"/>
      <c r="L1" s="249" t="s">
        <v>198</v>
      </c>
      <c r="M1" s="250"/>
    </row>
    <row r="2" spans="1:13" x14ac:dyDescent="0.25">
      <c r="A2" s="245"/>
      <c r="B2" s="246"/>
      <c r="C2" s="248"/>
      <c r="D2" s="248"/>
      <c r="E2" s="248"/>
      <c r="F2" s="248"/>
      <c r="G2" s="248"/>
      <c r="H2" s="248"/>
      <c r="I2" s="248"/>
      <c r="J2" s="248"/>
      <c r="K2" s="248"/>
      <c r="L2" s="251"/>
      <c r="M2" s="252"/>
    </row>
    <row r="3" spans="1:13" x14ac:dyDescent="0.25">
      <c r="A3" s="245"/>
      <c r="B3" s="246"/>
      <c r="C3" s="248"/>
      <c r="D3" s="248"/>
      <c r="E3" s="248"/>
      <c r="F3" s="248"/>
      <c r="G3" s="248"/>
      <c r="H3" s="248"/>
      <c r="I3" s="248"/>
      <c r="J3" s="248"/>
      <c r="K3" s="248"/>
      <c r="L3" s="251"/>
      <c r="M3" s="252"/>
    </row>
    <row r="4" spans="1:13" x14ac:dyDescent="0.25">
      <c r="A4" s="245"/>
      <c r="B4" s="246"/>
      <c r="C4" s="248"/>
      <c r="D4" s="248"/>
      <c r="E4" s="248"/>
      <c r="F4" s="248"/>
      <c r="G4" s="248"/>
      <c r="H4" s="248"/>
      <c r="I4" s="248"/>
      <c r="J4" s="248"/>
      <c r="K4" s="248"/>
      <c r="L4" s="251"/>
      <c r="M4" s="252"/>
    </row>
    <row r="5" spans="1:13" ht="15" customHeight="1" x14ac:dyDescent="0.25">
      <c r="A5" s="245"/>
      <c r="B5" s="246"/>
      <c r="C5" s="248"/>
      <c r="D5" s="248"/>
      <c r="E5" s="248"/>
      <c r="F5" s="248"/>
      <c r="G5" s="248"/>
      <c r="H5" s="248"/>
      <c r="I5" s="248"/>
      <c r="J5" s="248"/>
      <c r="K5" s="248"/>
      <c r="L5" s="253" t="s">
        <v>230</v>
      </c>
      <c r="M5" s="254" t="s">
        <v>231</v>
      </c>
    </row>
    <row r="6" spans="1:13" x14ac:dyDescent="0.25">
      <c r="A6" s="245"/>
      <c r="B6" s="246"/>
      <c r="C6" s="248"/>
      <c r="D6" s="248"/>
      <c r="E6" s="248"/>
      <c r="F6" s="248"/>
      <c r="G6" s="248"/>
      <c r="H6" s="248"/>
      <c r="I6" s="248"/>
      <c r="J6" s="248"/>
      <c r="K6" s="248"/>
      <c r="L6" s="253"/>
      <c r="M6" s="254"/>
    </row>
    <row r="7" spans="1:13" ht="22.5" customHeight="1" x14ac:dyDescent="0.25">
      <c r="A7" s="245"/>
      <c r="B7" s="246"/>
      <c r="C7" s="248"/>
      <c r="D7" s="248"/>
      <c r="E7" s="248"/>
      <c r="F7" s="248"/>
      <c r="G7" s="248"/>
      <c r="H7" s="248"/>
      <c r="I7" s="248"/>
      <c r="J7" s="248"/>
      <c r="K7" s="248"/>
      <c r="L7" s="102" t="s">
        <v>232</v>
      </c>
      <c r="M7" s="103">
        <v>2</v>
      </c>
    </row>
    <row r="8" spans="1:13" ht="19.5" customHeight="1" x14ac:dyDescent="0.25">
      <c r="A8" s="245"/>
      <c r="B8" s="246"/>
      <c r="C8" s="248"/>
      <c r="D8" s="248"/>
      <c r="E8" s="248"/>
      <c r="F8" s="248"/>
      <c r="G8" s="248"/>
      <c r="H8" s="248"/>
      <c r="I8" s="248"/>
      <c r="J8" s="248"/>
      <c r="K8" s="248"/>
      <c r="L8" s="102" t="s">
        <v>233</v>
      </c>
      <c r="M8" s="105">
        <v>43783</v>
      </c>
    </row>
    <row r="9" spans="1:13" x14ac:dyDescent="0.25">
      <c r="A9" s="228" t="s">
        <v>238</v>
      </c>
      <c r="B9" s="257" t="s">
        <v>389</v>
      </c>
      <c r="C9" s="258"/>
      <c r="D9" s="258"/>
      <c r="E9" s="261" t="s">
        <v>239</v>
      </c>
      <c r="F9" s="261"/>
      <c r="G9" s="262" t="s">
        <v>390</v>
      </c>
      <c r="H9" s="262"/>
      <c r="I9" s="262"/>
      <c r="J9" s="261" t="s">
        <v>388</v>
      </c>
      <c r="K9" s="261"/>
      <c r="L9" s="255" t="s">
        <v>391</v>
      </c>
      <c r="M9" s="256"/>
    </row>
    <row r="10" spans="1:13" s="2" customFormat="1" x14ac:dyDescent="0.25">
      <c r="A10" s="229"/>
      <c r="B10" s="259"/>
      <c r="C10" s="260"/>
      <c r="D10" s="260"/>
      <c r="E10" s="261"/>
      <c r="F10" s="261"/>
      <c r="G10" s="262"/>
      <c r="H10" s="262"/>
      <c r="I10" s="262"/>
      <c r="J10" s="261"/>
      <c r="K10" s="261"/>
      <c r="L10" s="255"/>
      <c r="M10" s="256"/>
    </row>
    <row r="11" spans="1:13" s="2" customFormat="1" x14ac:dyDescent="0.25">
      <c r="A11" s="18"/>
      <c r="B11" s="17"/>
      <c r="C11" s="17"/>
      <c r="D11" s="17"/>
      <c r="E11" s="17"/>
      <c r="F11" s="17"/>
      <c r="G11" s="17"/>
      <c r="H11" s="17"/>
      <c r="I11" s="17"/>
      <c r="J11" s="17"/>
      <c r="K11" s="17"/>
      <c r="L11" s="17"/>
      <c r="M11" s="19"/>
    </row>
    <row r="12" spans="1:13" s="2" customFormat="1" x14ac:dyDescent="0.25">
      <c r="A12" s="18"/>
      <c r="B12" s="17"/>
      <c r="C12" s="17"/>
      <c r="D12" s="17"/>
      <c r="E12" s="17"/>
      <c r="F12" s="17"/>
      <c r="G12" s="17"/>
      <c r="H12" s="17"/>
      <c r="I12" s="17"/>
      <c r="J12" s="17"/>
      <c r="K12" s="17"/>
      <c r="L12" s="17"/>
      <c r="M12" s="19"/>
    </row>
    <row r="13" spans="1:13" x14ac:dyDescent="0.25">
      <c r="A13" s="18"/>
      <c r="B13" s="17"/>
      <c r="C13" s="17"/>
      <c r="D13" s="17"/>
      <c r="E13" s="17"/>
      <c r="F13" s="17"/>
      <c r="G13" s="17"/>
      <c r="H13" s="17"/>
      <c r="I13" s="17"/>
      <c r="J13" s="17"/>
      <c r="K13" s="17"/>
      <c r="L13" s="17"/>
      <c r="M13" s="19"/>
    </row>
    <row r="14" spans="1:13" ht="15" customHeight="1" x14ac:dyDescent="0.25">
      <c r="A14" s="18"/>
      <c r="B14" s="17"/>
      <c r="C14" s="17"/>
      <c r="D14" s="17"/>
      <c r="E14" s="17"/>
      <c r="F14" s="17"/>
      <c r="G14" s="17"/>
      <c r="H14" s="17"/>
      <c r="I14" s="17"/>
      <c r="J14" s="17"/>
      <c r="K14" s="17"/>
      <c r="L14" s="17"/>
      <c r="M14" s="19"/>
    </row>
    <row r="15" spans="1:13" ht="16.5" customHeight="1" x14ac:dyDescent="0.25">
      <c r="A15" s="18"/>
      <c r="B15" s="17"/>
      <c r="C15" s="17"/>
      <c r="D15" s="17"/>
      <c r="E15" s="17"/>
      <c r="F15" s="17"/>
      <c r="G15" s="17"/>
      <c r="H15" s="17"/>
      <c r="I15" s="17"/>
      <c r="J15" s="17"/>
      <c r="K15" s="17"/>
      <c r="L15" s="17"/>
      <c r="M15" s="19"/>
    </row>
    <row r="16" spans="1:13" x14ac:dyDescent="0.25">
      <c r="A16" s="18"/>
      <c r="B16" s="17"/>
      <c r="C16" s="17"/>
      <c r="D16" s="17"/>
      <c r="E16" s="17"/>
      <c r="F16" s="17"/>
      <c r="G16" s="17"/>
      <c r="H16" s="17"/>
      <c r="I16" s="17"/>
      <c r="J16" s="17"/>
      <c r="K16" s="17"/>
      <c r="L16" s="17"/>
      <c r="M16" s="19"/>
    </row>
    <row r="17" spans="1:13" x14ac:dyDescent="0.25">
      <c r="A17" s="18"/>
      <c r="B17" s="17"/>
      <c r="C17" s="17"/>
      <c r="D17" s="17"/>
      <c r="E17" s="17"/>
      <c r="F17" s="17"/>
      <c r="G17" s="17"/>
      <c r="H17" s="17"/>
      <c r="I17" s="17"/>
      <c r="J17" s="17"/>
      <c r="K17" s="17"/>
      <c r="L17" s="17"/>
      <c r="M17" s="19"/>
    </row>
    <row r="18" spans="1:13" x14ac:dyDescent="0.25">
      <c r="A18" s="18"/>
      <c r="B18" s="17"/>
      <c r="C18" s="17"/>
      <c r="D18" s="17"/>
      <c r="E18" s="17"/>
      <c r="F18" s="17"/>
      <c r="G18" s="17"/>
      <c r="H18" s="17"/>
      <c r="I18" s="17"/>
      <c r="J18" s="17"/>
      <c r="K18" s="17"/>
      <c r="L18" s="17"/>
      <c r="M18" s="19"/>
    </row>
    <row r="19" spans="1:13" x14ac:dyDescent="0.25">
      <c r="A19" s="18"/>
      <c r="B19" s="17"/>
      <c r="C19" s="17"/>
      <c r="D19" s="17"/>
      <c r="E19" s="17"/>
      <c r="F19" s="17"/>
      <c r="G19" s="17"/>
      <c r="H19" s="17"/>
      <c r="I19" s="17"/>
      <c r="J19" s="17"/>
      <c r="K19" s="17"/>
      <c r="L19" s="17"/>
      <c r="M19" s="19"/>
    </row>
    <row r="20" spans="1:13" x14ac:dyDescent="0.25">
      <c r="A20" s="18"/>
      <c r="B20" s="17"/>
      <c r="C20" s="17"/>
      <c r="D20" s="17"/>
      <c r="E20" s="17"/>
      <c r="F20" s="17"/>
      <c r="G20" s="17"/>
      <c r="H20" s="17"/>
      <c r="I20" s="17"/>
      <c r="J20" s="17"/>
      <c r="K20" s="17"/>
      <c r="L20" s="17"/>
      <c r="M20" s="19"/>
    </row>
    <row r="21" spans="1:13" x14ac:dyDescent="0.25">
      <c r="A21" s="18"/>
      <c r="B21" s="17"/>
      <c r="C21" s="17"/>
      <c r="D21" s="17"/>
      <c r="E21" s="17"/>
      <c r="F21" s="17"/>
      <c r="G21" s="17"/>
      <c r="H21" s="17"/>
      <c r="I21" s="17"/>
      <c r="J21" s="17"/>
      <c r="K21" s="17"/>
      <c r="L21" s="17"/>
      <c r="M21" s="19"/>
    </row>
    <row r="22" spans="1:13" x14ac:dyDescent="0.25">
      <c r="A22" s="18"/>
      <c r="B22" s="17"/>
      <c r="C22" s="17"/>
      <c r="D22" s="17"/>
      <c r="E22" s="17"/>
      <c r="F22" s="17"/>
      <c r="G22" s="17"/>
      <c r="H22" s="17"/>
      <c r="I22" s="17"/>
      <c r="J22" s="17"/>
      <c r="K22" s="17"/>
      <c r="L22" s="17"/>
      <c r="M22" s="19"/>
    </row>
    <row r="23" spans="1:13" x14ac:dyDescent="0.25">
      <c r="A23" s="18"/>
      <c r="B23" s="17"/>
      <c r="C23" s="17"/>
      <c r="D23" s="17"/>
      <c r="E23" s="17"/>
      <c r="F23" s="17"/>
      <c r="G23" s="17"/>
      <c r="H23" s="17"/>
      <c r="I23" s="17"/>
      <c r="J23" s="17"/>
      <c r="K23" s="17"/>
      <c r="L23" s="17"/>
      <c r="M23" s="19"/>
    </row>
    <row r="24" spans="1:13" x14ac:dyDescent="0.25">
      <c r="A24" s="18"/>
      <c r="B24" s="17"/>
      <c r="C24" s="17"/>
      <c r="D24" s="17"/>
      <c r="E24" s="17"/>
      <c r="F24" s="17"/>
      <c r="G24" s="17"/>
      <c r="H24" s="17"/>
      <c r="I24" s="17"/>
      <c r="J24" s="17"/>
      <c r="K24" s="17"/>
      <c r="L24" s="17"/>
      <c r="M24" s="19"/>
    </row>
    <row r="25" spans="1:13" x14ac:dyDescent="0.25">
      <c r="A25" s="18"/>
      <c r="B25" s="17"/>
      <c r="C25" s="17"/>
      <c r="D25" s="17"/>
      <c r="E25" s="17"/>
      <c r="F25" s="17"/>
      <c r="G25" s="17"/>
      <c r="H25" s="17"/>
      <c r="I25" s="17"/>
      <c r="J25" s="17"/>
      <c r="K25" s="17"/>
      <c r="L25" s="17"/>
      <c r="M25" s="19"/>
    </row>
    <row r="26" spans="1:13" x14ac:dyDescent="0.25">
      <c r="A26" s="99" t="s">
        <v>216</v>
      </c>
      <c r="B26" s="101" t="s">
        <v>217</v>
      </c>
      <c r="C26" s="234" t="s">
        <v>234</v>
      </c>
      <c r="D26" s="234"/>
      <c r="E26" s="234"/>
      <c r="F26" s="234"/>
      <c r="G26" s="234"/>
      <c r="H26" s="234"/>
      <c r="I26" s="234"/>
      <c r="J26" s="234"/>
      <c r="K26" s="234"/>
      <c r="L26" s="234"/>
      <c r="M26" s="235"/>
    </row>
    <row r="27" spans="1:13" ht="22.5" customHeight="1" x14ac:dyDescent="0.25">
      <c r="A27" s="236">
        <v>1</v>
      </c>
      <c r="B27" s="104">
        <v>43458</v>
      </c>
      <c r="C27" s="238" t="s">
        <v>235</v>
      </c>
      <c r="D27" s="238"/>
      <c r="E27" s="238"/>
      <c r="F27" s="238"/>
      <c r="G27" s="238"/>
      <c r="H27" s="238"/>
      <c r="I27" s="238"/>
      <c r="J27" s="238"/>
      <c r="K27" s="238"/>
      <c r="L27" s="238"/>
      <c r="M27" s="239"/>
    </row>
    <row r="28" spans="1:13" ht="31.5" customHeight="1" x14ac:dyDescent="0.25">
      <c r="A28" s="237"/>
      <c r="B28" s="104" t="s">
        <v>236</v>
      </c>
      <c r="C28" s="238" t="s">
        <v>237</v>
      </c>
      <c r="D28" s="238"/>
      <c r="E28" s="238"/>
      <c r="F28" s="238"/>
      <c r="G28" s="238"/>
      <c r="H28" s="238"/>
      <c r="I28" s="238"/>
      <c r="J28" s="238"/>
      <c r="K28" s="238"/>
      <c r="L28" s="238"/>
      <c r="M28" s="239"/>
    </row>
    <row r="29" spans="1:13" s="2" customFormat="1" ht="41.25" customHeight="1" x14ac:dyDescent="0.25">
      <c r="A29" s="143">
        <v>2</v>
      </c>
      <c r="B29" s="144" t="s">
        <v>383</v>
      </c>
      <c r="C29" s="240" t="s">
        <v>385</v>
      </c>
      <c r="D29" s="241"/>
      <c r="E29" s="241"/>
      <c r="F29" s="241"/>
      <c r="G29" s="241"/>
      <c r="H29" s="241"/>
      <c r="I29" s="241"/>
      <c r="J29" s="241"/>
      <c r="K29" s="241"/>
      <c r="L29" s="241"/>
      <c r="M29" s="242"/>
    </row>
    <row r="30" spans="1:13" s="2" customFormat="1" ht="41.25" customHeight="1" x14ac:dyDescent="0.25">
      <c r="A30" s="143">
        <v>3</v>
      </c>
      <c r="B30" s="146" t="s">
        <v>396</v>
      </c>
      <c r="C30" s="240" t="s">
        <v>397</v>
      </c>
      <c r="D30" s="241"/>
      <c r="E30" s="241"/>
      <c r="F30" s="241"/>
      <c r="G30" s="241"/>
      <c r="H30" s="241"/>
      <c r="I30" s="241"/>
      <c r="J30" s="241"/>
      <c r="K30" s="241"/>
      <c r="L30" s="241"/>
      <c r="M30" s="242"/>
    </row>
    <row r="31" spans="1:13" s="2" customFormat="1" ht="41.25" customHeight="1" x14ac:dyDescent="0.25">
      <c r="A31" s="143">
        <v>4</v>
      </c>
      <c r="B31" s="144" t="s">
        <v>392</v>
      </c>
      <c r="C31" s="240" t="s">
        <v>407</v>
      </c>
      <c r="D31" s="241"/>
      <c r="E31" s="241"/>
      <c r="F31" s="241"/>
      <c r="G31" s="241"/>
      <c r="H31" s="241"/>
      <c r="I31" s="241"/>
      <c r="J31" s="241"/>
      <c r="K31" s="241"/>
      <c r="L31" s="241"/>
      <c r="M31" s="242"/>
    </row>
    <row r="32" spans="1:13" x14ac:dyDescent="0.25">
      <c r="A32" s="18"/>
      <c r="B32" s="17"/>
      <c r="C32" s="17"/>
      <c r="D32" s="17"/>
      <c r="E32" s="17"/>
      <c r="F32" s="17"/>
      <c r="G32" s="17"/>
      <c r="H32" s="17"/>
      <c r="I32" s="17"/>
      <c r="J32" s="17"/>
      <c r="K32" s="17"/>
      <c r="L32" s="17"/>
      <c r="M32" s="19"/>
    </row>
    <row r="33" spans="1:14" x14ac:dyDescent="0.25">
      <c r="A33" s="96" t="s">
        <v>218</v>
      </c>
      <c r="B33" s="17"/>
      <c r="C33" s="17"/>
      <c r="D33" s="17"/>
      <c r="E33" s="17"/>
      <c r="F33" s="17"/>
      <c r="G33" s="17"/>
      <c r="H33" s="17"/>
      <c r="I33" s="17"/>
      <c r="J33" s="17"/>
      <c r="K33" s="17"/>
      <c r="L33" s="17"/>
      <c r="M33" s="19"/>
    </row>
    <row r="34" spans="1:14" x14ac:dyDescent="0.25">
      <c r="A34" s="96"/>
      <c r="B34" s="17"/>
      <c r="C34" s="17"/>
      <c r="D34" s="17"/>
      <c r="E34" s="17"/>
      <c r="F34" s="17"/>
      <c r="G34" s="17"/>
      <c r="H34" s="17"/>
      <c r="I34" s="17"/>
      <c r="J34" s="17"/>
      <c r="K34" s="17"/>
      <c r="L34" s="17"/>
      <c r="M34" s="19"/>
    </row>
    <row r="35" spans="1:14" x14ac:dyDescent="0.25">
      <c r="A35" s="97"/>
      <c r="B35" s="94" t="s">
        <v>219</v>
      </c>
      <c r="C35" s="233"/>
      <c r="D35" s="231"/>
      <c r="E35" s="231"/>
      <c r="F35" s="232"/>
      <c r="G35" s="94" t="s">
        <v>220</v>
      </c>
      <c r="H35" s="233"/>
      <c r="I35" s="231"/>
      <c r="J35" s="231"/>
      <c r="K35" s="232"/>
      <c r="L35" s="17"/>
      <c r="M35" s="19"/>
    </row>
    <row r="36" spans="1:14" x14ac:dyDescent="0.25">
      <c r="A36" s="98"/>
      <c r="B36" s="93" t="s">
        <v>221</v>
      </c>
      <c r="C36" s="233" t="s">
        <v>393</v>
      </c>
      <c r="D36" s="231"/>
      <c r="E36" s="231"/>
      <c r="F36" s="232"/>
      <c r="G36" s="93" t="s">
        <v>221</v>
      </c>
      <c r="H36" s="233" t="s">
        <v>390</v>
      </c>
      <c r="I36" s="231"/>
      <c r="J36" s="231"/>
      <c r="K36" s="232"/>
      <c r="L36" s="17"/>
      <c r="M36" s="19"/>
    </row>
    <row r="37" spans="1:14" x14ac:dyDescent="0.25">
      <c r="A37" s="98"/>
      <c r="B37" s="92" t="s">
        <v>222</v>
      </c>
      <c r="C37" s="233" t="s">
        <v>394</v>
      </c>
      <c r="D37" s="231"/>
      <c r="E37" s="231"/>
      <c r="F37" s="232"/>
      <c r="G37" s="92" t="s">
        <v>222</v>
      </c>
      <c r="H37" s="233" t="s">
        <v>395</v>
      </c>
      <c r="I37" s="231"/>
      <c r="J37" s="231"/>
      <c r="K37" s="232"/>
      <c r="L37" s="17"/>
      <c r="M37" s="19"/>
    </row>
    <row r="38" spans="1:14" x14ac:dyDescent="0.25">
      <c r="A38" s="98"/>
      <c r="B38" s="92" t="s">
        <v>130</v>
      </c>
      <c r="C38" s="233" t="s">
        <v>292</v>
      </c>
      <c r="D38" s="231"/>
      <c r="E38" s="231"/>
      <c r="F38" s="232"/>
      <c r="G38" s="92" t="s">
        <v>130</v>
      </c>
      <c r="H38" s="233" t="s">
        <v>292</v>
      </c>
      <c r="I38" s="231"/>
      <c r="J38" s="231"/>
      <c r="K38" s="232"/>
      <c r="L38" s="17"/>
      <c r="M38" s="19"/>
      <c r="N38" s="16"/>
    </row>
    <row r="39" spans="1:14" x14ac:dyDescent="0.25">
      <c r="A39" s="18"/>
      <c r="B39" s="92" t="s">
        <v>223</v>
      </c>
      <c r="C39" s="230">
        <v>44180</v>
      </c>
      <c r="D39" s="231"/>
      <c r="E39" s="231"/>
      <c r="F39" s="232"/>
      <c r="G39" s="92" t="s">
        <v>223</v>
      </c>
      <c r="H39" s="230">
        <v>44180</v>
      </c>
      <c r="I39" s="231"/>
      <c r="J39" s="231"/>
      <c r="K39" s="232"/>
      <c r="L39" s="17"/>
      <c r="M39" s="19"/>
      <c r="N39" s="16"/>
    </row>
    <row r="40" spans="1:14" s="2" customFormat="1" ht="15.75" thickBot="1" x14ac:dyDescent="0.3">
      <c r="A40" s="20"/>
      <c r="B40" s="21"/>
      <c r="C40" s="21"/>
      <c r="D40" s="21"/>
      <c r="E40" s="21"/>
      <c r="F40" s="21"/>
      <c r="G40" s="21"/>
      <c r="H40" s="21"/>
      <c r="I40" s="21"/>
      <c r="J40" s="21"/>
      <c r="K40" s="21"/>
      <c r="L40" s="21"/>
      <c r="M40" s="22"/>
      <c r="N40" s="16"/>
    </row>
    <row r="41" spans="1:14" ht="1.5" customHeight="1" x14ac:dyDescent="0.25">
      <c r="A41" s="16"/>
      <c r="B41" s="16"/>
      <c r="C41" s="16"/>
      <c r="D41" s="16"/>
      <c r="E41" s="16"/>
      <c r="F41" s="16"/>
      <c r="G41" s="16"/>
      <c r="H41" s="16"/>
      <c r="I41" s="16"/>
      <c r="J41" s="16"/>
      <c r="K41" s="16"/>
      <c r="L41" s="16"/>
      <c r="M41" s="16"/>
      <c r="N41" s="16"/>
    </row>
    <row r="42" spans="1:14" x14ac:dyDescent="0.25">
      <c r="A42" s="16"/>
      <c r="B42" s="16"/>
      <c r="C42" s="16"/>
      <c r="D42" s="16"/>
      <c r="E42" s="16"/>
      <c r="F42" s="16"/>
      <c r="G42" s="16"/>
      <c r="H42" s="16"/>
      <c r="I42" s="16"/>
      <c r="J42" s="16"/>
      <c r="K42" s="16"/>
      <c r="L42" s="16"/>
      <c r="M42" s="16"/>
      <c r="N42" s="16"/>
    </row>
    <row r="43" spans="1:14" x14ac:dyDescent="0.25">
      <c r="A43" s="16"/>
      <c r="B43" s="16"/>
      <c r="C43" s="16"/>
      <c r="D43" s="16"/>
      <c r="E43" s="16"/>
      <c r="F43" s="16"/>
      <c r="G43" s="16"/>
      <c r="H43" s="16"/>
      <c r="I43" s="16"/>
      <c r="J43" s="16"/>
      <c r="K43" s="16"/>
      <c r="L43" s="16"/>
      <c r="M43" s="16"/>
      <c r="N43" s="16"/>
    </row>
    <row r="44" spans="1:14" x14ac:dyDescent="0.25">
      <c r="A44" s="16"/>
      <c r="B44" s="16"/>
      <c r="C44" s="16"/>
      <c r="D44" s="16"/>
      <c r="E44" s="16"/>
      <c r="F44" s="16"/>
      <c r="G44" s="16"/>
      <c r="H44" s="16"/>
      <c r="I44" s="16"/>
      <c r="J44" s="16"/>
      <c r="K44" s="16"/>
      <c r="L44" s="16"/>
      <c r="M44" s="16"/>
      <c r="N44" s="16"/>
    </row>
    <row r="45" spans="1:14" x14ac:dyDescent="0.25">
      <c r="A45" s="16"/>
      <c r="B45" s="16"/>
      <c r="C45" s="16"/>
      <c r="D45" s="16"/>
      <c r="E45" s="16"/>
      <c r="F45" s="16"/>
      <c r="G45" s="16"/>
      <c r="H45" s="16"/>
      <c r="I45" s="16"/>
      <c r="J45" s="16"/>
      <c r="K45" s="16"/>
      <c r="L45" s="16"/>
      <c r="M45" s="16"/>
      <c r="N45" s="16"/>
    </row>
    <row r="46" spans="1:14" x14ac:dyDescent="0.25">
      <c r="L46" s="16"/>
      <c r="M46" s="16"/>
      <c r="N46" s="16"/>
    </row>
    <row r="47" spans="1:14" x14ac:dyDescent="0.25">
      <c r="L47" s="16"/>
      <c r="M47" s="16"/>
      <c r="N47" s="16"/>
    </row>
    <row r="48" spans="1:14" x14ac:dyDescent="0.25">
      <c r="L48" s="16"/>
      <c r="M48" s="16"/>
      <c r="N48" s="16"/>
    </row>
    <row r="49" spans="12:14" x14ac:dyDescent="0.25">
      <c r="L49" s="16"/>
      <c r="M49" s="16"/>
      <c r="N49" s="16"/>
    </row>
    <row r="50" spans="12:14" x14ac:dyDescent="0.25">
      <c r="L50" s="16"/>
      <c r="M50" s="16"/>
      <c r="N50" s="16"/>
    </row>
    <row r="51" spans="12:14" x14ac:dyDescent="0.25">
      <c r="N51" s="16"/>
    </row>
    <row r="52" spans="12:14" x14ac:dyDescent="0.25">
      <c r="N52" s="16"/>
    </row>
    <row r="53" spans="12:14" x14ac:dyDescent="0.25">
      <c r="N53" s="16"/>
    </row>
    <row r="54" spans="12:14" x14ac:dyDescent="0.25">
      <c r="N54" s="16"/>
    </row>
    <row r="55" spans="12:14" x14ac:dyDescent="0.25">
      <c r="N55" s="16"/>
    </row>
    <row r="56" spans="12:14" x14ac:dyDescent="0.25">
      <c r="N56" s="16"/>
    </row>
  </sheetData>
  <mergeCells count="28">
    <mergeCell ref="C30:M30"/>
    <mergeCell ref="C29:M29"/>
    <mergeCell ref="L9:M10"/>
    <mergeCell ref="B9:D10"/>
    <mergeCell ref="E9:F10"/>
    <mergeCell ref="G9:I10"/>
    <mergeCell ref="J9:K10"/>
    <mergeCell ref="A1:B8"/>
    <mergeCell ref="C1:K8"/>
    <mergeCell ref="L1:M4"/>
    <mergeCell ref="L5:L6"/>
    <mergeCell ref="M5:M6"/>
    <mergeCell ref="A9:A10"/>
    <mergeCell ref="C39:F39"/>
    <mergeCell ref="H36:K36"/>
    <mergeCell ref="H37:K37"/>
    <mergeCell ref="H38:K38"/>
    <mergeCell ref="H39:K39"/>
    <mergeCell ref="C35:F35"/>
    <mergeCell ref="H35:K35"/>
    <mergeCell ref="C36:F36"/>
    <mergeCell ref="C37:F37"/>
    <mergeCell ref="C38:F38"/>
    <mergeCell ref="C26:M26"/>
    <mergeCell ref="A27:A28"/>
    <mergeCell ref="C27:M27"/>
    <mergeCell ref="C28:M28"/>
    <mergeCell ref="C31:M31"/>
  </mergeCells>
  <pageMargins left="0.7" right="0.7" top="0.75" bottom="0.75" header="0.3" footer="0.3"/>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22"/>
  <sheetViews>
    <sheetView view="pageBreakPreview" zoomScale="70" zoomScaleNormal="80" zoomScaleSheetLayoutView="70" workbookViewId="0">
      <selection activeCell="B3" sqref="B3"/>
    </sheetView>
  </sheetViews>
  <sheetFormatPr baseColWidth="10" defaultRowHeight="15" x14ac:dyDescent="0.25"/>
  <cols>
    <col min="1" max="1" width="7.7109375" style="2" customWidth="1"/>
    <col min="2" max="2" width="144.28515625" style="2" customWidth="1"/>
    <col min="3" max="3" width="9.85546875" style="2" customWidth="1"/>
    <col min="4" max="4" width="9" style="2" customWidth="1"/>
    <col min="5" max="5" width="14.85546875" style="2" customWidth="1"/>
    <col min="6" max="6" width="11" style="2" customWidth="1"/>
    <col min="7" max="7" width="4.85546875" style="2" customWidth="1"/>
    <col min="8" max="8" width="4.140625" style="2" bestFit="1" customWidth="1"/>
    <col min="9" max="9" width="111.42578125" style="116" customWidth="1"/>
    <col min="10" max="10" width="5.5703125" style="127" customWidth="1"/>
    <col min="11" max="11" width="4.5703125" style="127" customWidth="1"/>
    <col min="12" max="12" width="5" style="127" customWidth="1"/>
    <col min="13" max="13" width="3.85546875" style="127" customWidth="1"/>
    <col min="14" max="14" width="4" style="127" customWidth="1"/>
    <col min="15" max="15" width="4.42578125" style="127" customWidth="1"/>
    <col min="16" max="16" width="5.7109375" style="127" customWidth="1"/>
    <col min="17" max="17" width="4.5703125" style="127" customWidth="1"/>
    <col min="18" max="18" width="5.5703125" style="127" customWidth="1"/>
    <col min="19" max="19" width="5.140625" style="127" customWidth="1"/>
    <col min="20" max="20" width="5.5703125" style="127" customWidth="1"/>
    <col min="21" max="21" width="3.28515625" style="2" customWidth="1"/>
    <col min="22" max="16384" width="11.42578125" style="2"/>
  </cols>
  <sheetData>
    <row r="1" spans="1:26" ht="58.5" customHeight="1" x14ac:dyDescent="0.25">
      <c r="A1" s="693" t="s">
        <v>331</v>
      </c>
      <c r="B1" s="693"/>
      <c r="C1" s="693"/>
      <c r="D1" s="693"/>
      <c r="E1" s="693"/>
      <c r="F1" s="694"/>
      <c r="H1" s="128" t="s">
        <v>332</v>
      </c>
      <c r="I1" s="129"/>
      <c r="J1" s="129"/>
      <c r="K1" s="129"/>
      <c r="L1" s="129"/>
      <c r="M1" s="129"/>
      <c r="N1" s="129"/>
      <c r="O1" s="129"/>
      <c r="P1" s="129"/>
      <c r="Q1" s="129"/>
      <c r="R1" s="129"/>
      <c r="S1" s="129"/>
      <c r="T1" s="130"/>
    </row>
    <row r="2" spans="1:26" ht="46.5" customHeight="1" thickBot="1" x14ac:dyDescent="0.3">
      <c r="A2" s="108" t="s">
        <v>333</v>
      </c>
      <c r="B2" s="109" t="s">
        <v>334</v>
      </c>
      <c r="C2" s="110" t="s">
        <v>335</v>
      </c>
      <c r="D2" s="110" t="s">
        <v>336</v>
      </c>
      <c r="E2" s="110" t="s">
        <v>384</v>
      </c>
      <c r="F2" s="110" t="s">
        <v>337</v>
      </c>
      <c r="H2" s="108" t="s">
        <v>333</v>
      </c>
      <c r="I2" s="111" t="s">
        <v>338</v>
      </c>
      <c r="J2" s="108"/>
      <c r="K2" s="108"/>
      <c r="L2" s="108"/>
      <c r="M2" s="108"/>
      <c r="N2" s="108"/>
      <c r="O2" s="108"/>
      <c r="P2" s="108"/>
      <c r="Q2" s="108"/>
      <c r="R2" s="108"/>
      <c r="S2" s="108"/>
      <c r="T2" s="108"/>
      <c r="V2" s="108" t="s">
        <v>339</v>
      </c>
    </row>
    <row r="3" spans="1:26" x14ac:dyDescent="0.25">
      <c r="A3" s="112">
        <v>1</v>
      </c>
      <c r="B3" s="113" t="s">
        <v>453</v>
      </c>
      <c r="C3" s="108" t="s">
        <v>401</v>
      </c>
      <c r="D3" s="108" t="s">
        <v>401</v>
      </c>
      <c r="E3" s="108" t="s">
        <v>401</v>
      </c>
      <c r="F3" s="108" t="s">
        <v>401</v>
      </c>
      <c r="H3" s="114">
        <v>1</v>
      </c>
      <c r="I3" s="115" t="s">
        <v>340</v>
      </c>
      <c r="J3" s="112">
        <v>1</v>
      </c>
      <c r="K3" s="112">
        <v>1</v>
      </c>
      <c r="L3" s="112"/>
      <c r="M3" s="112"/>
      <c r="N3" s="112"/>
      <c r="O3" s="112"/>
      <c r="P3" s="112"/>
      <c r="Q3" s="112"/>
      <c r="R3" s="112"/>
      <c r="S3" s="112"/>
      <c r="T3" s="112"/>
      <c r="U3" s="116"/>
      <c r="V3" s="695" t="s">
        <v>341</v>
      </c>
      <c r="W3" s="696"/>
      <c r="X3" s="696"/>
      <c r="Y3" s="696"/>
      <c r="Z3" s="697"/>
    </row>
    <row r="4" spans="1:26" x14ac:dyDescent="0.25">
      <c r="A4" s="112">
        <v>2</v>
      </c>
      <c r="B4" s="113" t="s">
        <v>402</v>
      </c>
      <c r="C4" s="108" t="s">
        <v>401</v>
      </c>
      <c r="D4" s="108" t="s">
        <v>401</v>
      </c>
      <c r="E4" s="108" t="s">
        <v>401</v>
      </c>
      <c r="F4" s="108" t="s">
        <v>401</v>
      </c>
      <c r="H4" s="114">
        <v>2</v>
      </c>
      <c r="I4" s="115" t="s">
        <v>342</v>
      </c>
      <c r="J4" s="112">
        <v>1</v>
      </c>
      <c r="K4" s="112">
        <v>1</v>
      </c>
      <c r="L4" s="112"/>
      <c r="M4" s="112"/>
      <c r="N4" s="112"/>
      <c r="O4" s="112"/>
      <c r="P4" s="112"/>
      <c r="Q4" s="112"/>
      <c r="R4" s="112"/>
      <c r="S4" s="112"/>
      <c r="T4" s="112"/>
      <c r="U4" s="116"/>
      <c r="V4" s="695"/>
      <c r="W4" s="698"/>
      <c r="X4" s="698"/>
      <c r="Y4" s="698"/>
      <c r="Z4" s="699"/>
    </row>
    <row r="5" spans="1:26" x14ac:dyDescent="0.25">
      <c r="A5" s="112"/>
      <c r="B5" s="117"/>
      <c r="C5" s="108"/>
      <c r="D5" s="108"/>
      <c r="E5" s="108"/>
      <c r="F5" s="108"/>
      <c r="H5" s="114">
        <v>3</v>
      </c>
      <c r="I5" s="115" t="s">
        <v>343</v>
      </c>
      <c r="J5" s="112">
        <v>0</v>
      </c>
      <c r="K5" s="112">
        <v>0</v>
      </c>
      <c r="L5" s="112"/>
      <c r="M5" s="112"/>
      <c r="N5" s="112"/>
      <c r="O5" s="112"/>
      <c r="P5" s="112"/>
      <c r="Q5" s="112"/>
      <c r="R5" s="112"/>
      <c r="S5" s="112"/>
      <c r="T5" s="112"/>
      <c r="U5" s="116"/>
      <c r="V5" s="695"/>
      <c r="W5" s="698"/>
      <c r="X5" s="698"/>
      <c r="Y5" s="698"/>
      <c r="Z5" s="699"/>
    </row>
    <row r="6" spans="1:26" x14ac:dyDescent="0.25">
      <c r="A6" s="112"/>
      <c r="B6" s="113"/>
      <c r="C6" s="108"/>
      <c r="D6" s="108"/>
      <c r="E6" s="108"/>
      <c r="F6" s="108"/>
      <c r="H6" s="114">
        <v>4</v>
      </c>
      <c r="I6" s="115" t="s">
        <v>344</v>
      </c>
      <c r="J6" s="112">
        <v>0</v>
      </c>
      <c r="K6" s="112">
        <v>0</v>
      </c>
      <c r="L6" s="112"/>
      <c r="M6" s="112"/>
      <c r="N6" s="112"/>
      <c r="O6" s="112"/>
      <c r="P6" s="112"/>
      <c r="Q6" s="112"/>
      <c r="R6" s="112"/>
      <c r="S6" s="112"/>
      <c r="T6" s="112"/>
      <c r="U6" s="116"/>
      <c r="V6" s="695"/>
      <c r="W6" s="698"/>
      <c r="X6" s="698"/>
      <c r="Y6" s="698"/>
      <c r="Z6" s="699"/>
    </row>
    <row r="7" spans="1:26" x14ac:dyDescent="0.25">
      <c r="A7" s="112"/>
      <c r="B7" s="113"/>
      <c r="C7" s="108"/>
      <c r="D7" s="108"/>
      <c r="E7" s="108"/>
      <c r="F7" s="108"/>
      <c r="H7" s="114">
        <v>5</v>
      </c>
      <c r="I7" s="115" t="s">
        <v>345</v>
      </c>
      <c r="J7" s="112">
        <v>1</v>
      </c>
      <c r="K7" s="112">
        <v>1</v>
      </c>
      <c r="L7" s="112"/>
      <c r="M7" s="112"/>
      <c r="N7" s="112"/>
      <c r="O7" s="112"/>
      <c r="P7" s="112"/>
      <c r="Q7" s="112"/>
      <c r="R7" s="112"/>
      <c r="S7" s="112"/>
      <c r="T7" s="112"/>
      <c r="U7" s="116"/>
      <c r="V7" s="695"/>
      <c r="W7" s="698"/>
      <c r="X7" s="698"/>
      <c r="Y7" s="698"/>
      <c r="Z7" s="699"/>
    </row>
    <row r="8" spans="1:26" ht="15.75" thickBot="1" x14ac:dyDescent="0.3">
      <c r="A8" s="112"/>
      <c r="B8" s="113"/>
      <c r="C8" s="108"/>
      <c r="D8" s="108"/>
      <c r="E8" s="108"/>
      <c r="F8" s="108"/>
      <c r="H8" s="114">
        <v>6</v>
      </c>
      <c r="I8" s="115" t="s">
        <v>346</v>
      </c>
      <c r="J8" s="112">
        <v>1</v>
      </c>
      <c r="K8" s="112">
        <v>1</v>
      </c>
      <c r="L8" s="112"/>
      <c r="M8" s="112"/>
      <c r="N8" s="112"/>
      <c r="O8" s="112"/>
      <c r="P8" s="112"/>
      <c r="Q8" s="112"/>
      <c r="R8" s="112"/>
      <c r="S8" s="112"/>
      <c r="T8" s="112"/>
      <c r="U8" s="116"/>
      <c r="V8" s="700"/>
      <c r="W8" s="701"/>
      <c r="X8" s="701"/>
      <c r="Y8" s="701"/>
      <c r="Z8" s="702"/>
    </row>
    <row r="9" spans="1:26" x14ac:dyDescent="0.25">
      <c r="A9" s="112"/>
      <c r="B9" s="113"/>
      <c r="C9" s="108"/>
      <c r="D9" s="108"/>
      <c r="E9" s="108"/>
      <c r="F9" s="108"/>
      <c r="H9" s="114">
        <v>7</v>
      </c>
      <c r="I9" s="115" t="s">
        <v>347</v>
      </c>
      <c r="J9" s="112">
        <v>1</v>
      </c>
      <c r="K9" s="112">
        <v>1</v>
      </c>
      <c r="L9" s="112"/>
      <c r="M9" s="112"/>
      <c r="N9" s="112"/>
      <c r="O9" s="112"/>
      <c r="P9" s="112"/>
      <c r="Q9" s="112"/>
      <c r="R9" s="112"/>
      <c r="S9" s="112"/>
      <c r="T9" s="112"/>
      <c r="U9" s="116"/>
      <c r="V9" s="118"/>
      <c r="W9" s="118"/>
      <c r="X9" s="118"/>
      <c r="Y9" s="118"/>
      <c r="Z9" s="118"/>
    </row>
    <row r="10" spans="1:26" x14ac:dyDescent="0.25">
      <c r="A10" s="112"/>
      <c r="B10" s="119"/>
      <c r="C10" s="108"/>
      <c r="D10" s="108"/>
      <c r="E10" s="108"/>
      <c r="F10" s="108"/>
      <c r="H10" s="112">
        <v>8</v>
      </c>
      <c r="I10" s="120" t="s">
        <v>348</v>
      </c>
      <c r="J10" s="112">
        <v>0</v>
      </c>
      <c r="K10" s="112">
        <v>0</v>
      </c>
      <c r="L10" s="112"/>
      <c r="M10" s="112"/>
      <c r="N10" s="112"/>
      <c r="O10" s="112"/>
      <c r="P10" s="112"/>
      <c r="Q10" s="112"/>
      <c r="R10" s="112"/>
      <c r="S10" s="112"/>
      <c r="T10" s="112"/>
      <c r="U10" s="116"/>
      <c r="V10" s="118"/>
      <c r="W10" s="118"/>
      <c r="X10" s="118"/>
      <c r="Y10" s="118"/>
      <c r="Z10" s="118"/>
    </row>
    <row r="11" spans="1:26" x14ac:dyDescent="0.25">
      <c r="A11" s="114"/>
      <c r="B11" s="121"/>
      <c r="C11" s="108"/>
      <c r="D11" s="108"/>
      <c r="E11" s="108"/>
      <c r="F11" s="108"/>
      <c r="H11" s="114">
        <v>9</v>
      </c>
      <c r="I11" s="115" t="s">
        <v>349</v>
      </c>
      <c r="J11" s="112">
        <v>0</v>
      </c>
      <c r="K11" s="112">
        <v>0</v>
      </c>
      <c r="L11" s="112"/>
      <c r="M11" s="112"/>
      <c r="N11" s="112"/>
      <c r="O11" s="112"/>
      <c r="P11" s="112"/>
      <c r="Q11" s="112"/>
      <c r="R11" s="112"/>
      <c r="S11" s="112"/>
      <c r="T11" s="112"/>
      <c r="U11" s="116"/>
      <c r="V11" s="118"/>
      <c r="W11" s="118"/>
      <c r="X11" s="118"/>
      <c r="Y11" s="118"/>
      <c r="Z11" s="118"/>
    </row>
    <row r="12" spans="1:26" x14ac:dyDescent="0.25">
      <c r="A12" s="114"/>
      <c r="B12" s="117"/>
      <c r="C12" s="108"/>
      <c r="D12" s="108"/>
      <c r="E12" s="108"/>
      <c r="F12" s="108"/>
      <c r="H12" s="114">
        <v>10</v>
      </c>
      <c r="I12" s="115" t="s">
        <v>350</v>
      </c>
      <c r="J12" s="112">
        <v>1</v>
      </c>
      <c r="K12" s="112">
        <v>1</v>
      </c>
      <c r="L12" s="112"/>
      <c r="M12" s="112"/>
      <c r="N12" s="112"/>
      <c r="O12" s="112"/>
      <c r="P12" s="112"/>
      <c r="Q12" s="112"/>
      <c r="R12" s="112"/>
      <c r="S12" s="112"/>
      <c r="T12" s="112"/>
      <c r="U12" s="116"/>
      <c r="V12" s="118"/>
      <c r="W12" s="118"/>
      <c r="X12" s="118"/>
      <c r="Y12" s="118"/>
      <c r="Z12" s="118"/>
    </row>
    <row r="13" spans="1:26" x14ac:dyDescent="0.25">
      <c r="A13" s="114"/>
      <c r="B13" s="117"/>
      <c r="C13" s="108"/>
      <c r="D13" s="108"/>
      <c r="E13" s="108"/>
      <c r="F13" s="108"/>
      <c r="H13" s="114">
        <v>11</v>
      </c>
      <c r="I13" s="115" t="s">
        <v>351</v>
      </c>
      <c r="J13" s="112">
        <v>1</v>
      </c>
      <c r="K13" s="112">
        <v>1</v>
      </c>
      <c r="L13" s="112"/>
      <c r="M13" s="112"/>
      <c r="N13" s="112"/>
      <c r="O13" s="112"/>
      <c r="P13" s="112"/>
      <c r="Q13" s="112"/>
      <c r="R13" s="112"/>
      <c r="S13" s="112"/>
      <c r="T13" s="112"/>
      <c r="U13" s="116"/>
    </row>
    <row r="14" spans="1:26" x14ac:dyDescent="0.25">
      <c r="A14" s="114"/>
      <c r="B14" s="117"/>
      <c r="C14" s="108"/>
      <c r="D14" s="108"/>
      <c r="E14" s="108"/>
      <c r="F14" s="108"/>
      <c r="H14" s="114">
        <v>12</v>
      </c>
      <c r="I14" s="115" t="s">
        <v>352</v>
      </c>
      <c r="J14" s="112">
        <v>1</v>
      </c>
      <c r="K14" s="112">
        <v>1</v>
      </c>
      <c r="L14" s="112"/>
      <c r="M14" s="112"/>
      <c r="N14" s="112"/>
      <c r="O14" s="112"/>
      <c r="P14" s="112"/>
      <c r="Q14" s="112"/>
      <c r="R14" s="112"/>
      <c r="S14" s="112"/>
      <c r="T14" s="112"/>
      <c r="U14" s="116"/>
    </row>
    <row r="15" spans="1:26" x14ac:dyDescent="0.25">
      <c r="A15" s="114"/>
      <c r="B15" s="117"/>
      <c r="C15" s="108"/>
      <c r="D15" s="108"/>
      <c r="E15" s="108"/>
      <c r="F15" s="108"/>
      <c r="H15" s="114">
        <v>13</v>
      </c>
      <c r="I15" s="115" t="s">
        <v>353</v>
      </c>
      <c r="J15" s="112">
        <v>1</v>
      </c>
      <c r="K15" s="112">
        <v>1</v>
      </c>
      <c r="L15" s="112"/>
      <c r="M15" s="112"/>
      <c r="N15" s="112"/>
      <c r="O15" s="112"/>
      <c r="P15" s="112"/>
      <c r="Q15" s="112"/>
      <c r="R15" s="112"/>
      <c r="S15" s="112"/>
      <c r="T15" s="112"/>
      <c r="U15" s="116"/>
    </row>
    <row r="16" spans="1:26" x14ac:dyDescent="0.25">
      <c r="A16" s="122"/>
      <c r="B16" s="123"/>
      <c r="C16" s="124"/>
      <c r="D16" s="124"/>
      <c r="E16" s="124"/>
      <c r="F16" s="124"/>
      <c r="H16" s="114">
        <v>14</v>
      </c>
      <c r="I16" s="115" t="s">
        <v>354</v>
      </c>
      <c r="J16" s="112">
        <v>1</v>
      </c>
      <c r="K16" s="112">
        <v>1</v>
      </c>
      <c r="L16" s="112"/>
      <c r="M16" s="112"/>
      <c r="N16" s="112"/>
      <c r="O16" s="112"/>
      <c r="P16" s="112"/>
      <c r="Q16" s="112"/>
      <c r="R16" s="112"/>
      <c r="S16" s="112"/>
      <c r="T16" s="112"/>
      <c r="U16" s="116"/>
    </row>
    <row r="17" spans="1:21" x14ac:dyDescent="0.25">
      <c r="A17" s="117"/>
      <c r="B17" s="117"/>
      <c r="C17" s="117"/>
      <c r="D17" s="117"/>
      <c r="E17" s="117"/>
      <c r="F17" s="117"/>
      <c r="H17" s="114">
        <v>15</v>
      </c>
      <c r="I17" s="115" t="s">
        <v>355</v>
      </c>
      <c r="J17" s="112">
        <v>1</v>
      </c>
      <c r="K17" s="112">
        <v>1</v>
      </c>
      <c r="L17" s="112"/>
      <c r="M17" s="112"/>
      <c r="N17" s="112"/>
      <c r="O17" s="112"/>
      <c r="P17" s="112"/>
      <c r="Q17" s="112"/>
      <c r="R17" s="112"/>
      <c r="S17" s="112"/>
      <c r="T17" s="112"/>
      <c r="U17" s="116"/>
    </row>
    <row r="18" spans="1:21" x14ac:dyDescent="0.25">
      <c r="A18" s="117"/>
      <c r="B18" s="117"/>
      <c r="C18" s="117"/>
      <c r="D18" s="117"/>
      <c r="E18" s="117"/>
      <c r="F18" s="117"/>
      <c r="H18" s="114">
        <v>16</v>
      </c>
      <c r="I18" s="115" t="s">
        <v>356</v>
      </c>
      <c r="J18" s="112">
        <v>0</v>
      </c>
      <c r="K18" s="112">
        <v>0</v>
      </c>
      <c r="L18" s="112"/>
      <c r="M18" s="112"/>
      <c r="N18" s="112"/>
      <c r="O18" s="112"/>
      <c r="P18" s="112"/>
      <c r="Q18" s="112"/>
      <c r="R18" s="112"/>
      <c r="S18" s="112"/>
      <c r="T18" s="112"/>
      <c r="U18" s="116"/>
    </row>
    <row r="19" spans="1:21" x14ac:dyDescent="0.25">
      <c r="A19" s="117"/>
      <c r="B19" s="117"/>
      <c r="C19" s="117"/>
      <c r="D19" s="117"/>
      <c r="E19" s="117"/>
      <c r="F19" s="117"/>
      <c r="H19" s="114">
        <v>17</v>
      </c>
      <c r="I19" s="115" t="s">
        <v>357</v>
      </c>
      <c r="J19" s="112">
        <v>0</v>
      </c>
      <c r="K19" s="112">
        <v>0</v>
      </c>
      <c r="L19" s="112"/>
      <c r="M19" s="112"/>
      <c r="N19" s="112"/>
      <c r="O19" s="112"/>
      <c r="P19" s="112"/>
      <c r="Q19" s="112"/>
      <c r="R19" s="112"/>
      <c r="S19" s="112"/>
      <c r="T19" s="112"/>
      <c r="U19" s="116"/>
    </row>
    <row r="20" spans="1:21" ht="15.75" thickBot="1" x14ac:dyDescent="0.3">
      <c r="H20" s="114">
        <v>18</v>
      </c>
      <c r="I20" s="115" t="s">
        <v>358</v>
      </c>
      <c r="J20" s="112">
        <v>0</v>
      </c>
      <c r="K20" s="112">
        <v>0</v>
      </c>
      <c r="L20" s="112"/>
      <c r="M20" s="112"/>
      <c r="N20" s="112"/>
      <c r="O20" s="112"/>
      <c r="P20" s="112"/>
      <c r="Q20" s="112"/>
      <c r="R20" s="112"/>
      <c r="S20" s="112"/>
      <c r="T20" s="112"/>
      <c r="U20" s="116"/>
    </row>
    <row r="21" spans="1:21" x14ac:dyDescent="0.25">
      <c r="B21" s="703" t="s">
        <v>359</v>
      </c>
      <c r="C21" s="704"/>
      <c r="D21" s="705"/>
      <c r="H21" s="114">
        <v>19</v>
      </c>
      <c r="I21" s="115" t="s">
        <v>360</v>
      </c>
      <c r="J21" s="112">
        <v>0</v>
      </c>
      <c r="K21" s="112">
        <v>0</v>
      </c>
      <c r="L21" s="112"/>
      <c r="M21" s="112"/>
      <c r="N21" s="112"/>
      <c r="O21" s="112"/>
      <c r="P21" s="112"/>
      <c r="Q21" s="112"/>
      <c r="R21" s="112"/>
      <c r="S21" s="112"/>
      <c r="T21" s="112"/>
      <c r="U21" s="116"/>
    </row>
    <row r="22" spans="1:21" ht="16.5" thickBot="1" x14ac:dyDescent="0.3">
      <c r="B22" s="706"/>
      <c r="C22" s="707"/>
      <c r="D22" s="708"/>
      <c r="H22" s="709" t="s">
        <v>361</v>
      </c>
      <c r="I22" s="709"/>
      <c r="J22" s="125">
        <f t="shared" ref="J22:T22" si="0">SUM(J3:J21)</f>
        <v>11</v>
      </c>
      <c r="K22" s="125">
        <f t="shared" si="0"/>
        <v>11</v>
      </c>
      <c r="L22" s="125">
        <f t="shared" si="0"/>
        <v>0</v>
      </c>
      <c r="M22" s="125">
        <f t="shared" si="0"/>
        <v>0</v>
      </c>
      <c r="N22" s="125">
        <f t="shared" si="0"/>
        <v>0</v>
      </c>
      <c r="O22" s="125">
        <f t="shared" si="0"/>
        <v>0</v>
      </c>
      <c r="P22" s="125">
        <f t="shared" si="0"/>
        <v>0</v>
      </c>
      <c r="Q22" s="125">
        <f t="shared" si="0"/>
        <v>0</v>
      </c>
      <c r="R22" s="125">
        <f t="shared" si="0"/>
        <v>0</v>
      </c>
      <c r="S22" s="125">
        <f t="shared" si="0"/>
        <v>0</v>
      </c>
      <c r="T22" s="125">
        <f t="shared" si="0"/>
        <v>0</v>
      </c>
      <c r="U22" s="126"/>
    </row>
  </sheetData>
  <mergeCells count="4">
    <mergeCell ref="A1:F1"/>
    <mergeCell ref="V3:Z8"/>
    <mergeCell ref="B21:D22"/>
    <mergeCell ref="H22:I22"/>
  </mergeCells>
  <pageMargins left="0.7" right="0.7" top="0.75" bottom="0.75" header="0.3" footer="0.3"/>
  <pageSetup paperSize="9" scale="2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A66"/>
  <sheetViews>
    <sheetView view="pageBreakPreview" zoomScale="60" zoomScaleNormal="85" workbookViewId="0">
      <selection activeCell="N32" sqref="N32:R32"/>
    </sheetView>
  </sheetViews>
  <sheetFormatPr baseColWidth="10" defaultRowHeight="15" x14ac:dyDescent="0.25"/>
  <cols>
    <col min="1" max="1" width="18.85546875" style="2" customWidth="1"/>
    <col min="2" max="4" width="11.42578125" style="2"/>
    <col min="5" max="5" width="7.42578125" style="2" customWidth="1"/>
    <col min="6" max="9" width="11.42578125" style="2"/>
    <col min="10" max="10" width="20.28515625" style="2" customWidth="1"/>
    <col min="11" max="12" width="11.42578125" style="2"/>
    <col min="13" max="13" width="12.140625" style="2" customWidth="1"/>
    <col min="14" max="14" width="6.85546875" style="2" customWidth="1"/>
    <col min="15" max="16" width="5.85546875" style="2" customWidth="1"/>
    <col min="17" max="18" width="11.42578125" style="2"/>
    <col min="19" max="19" width="17.28515625" style="2" customWidth="1"/>
    <col min="20" max="21" width="11.42578125" style="2"/>
    <col min="22" max="22" width="18.42578125" style="2" customWidth="1"/>
    <col min="23" max="16384" width="11.42578125" style="2"/>
  </cols>
  <sheetData>
    <row r="1" spans="1:27" s="1" customFormat="1" ht="12" customHeight="1" x14ac:dyDescent="0.25">
      <c r="A1" s="359"/>
      <c r="B1" s="362" t="s">
        <v>224</v>
      </c>
      <c r="C1" s="363"/>
      <c r="D1" s="363"/>
      <c r="E1" s="363"/>
      <c r="F1" s="363"/>
      <c r="G1" s="363"/>
      <c r="H1" s="363"/>
      <c r="I1" s="363"/>
      <c r="J1" s="363"/>
      <c r="K1" s="363"/>
      <c r="L1" s="363"/>
      <c r="M1" s="363"/>
      <c r="N1" s="363"/>
      <c r="O1" s="363"/>
      <c r="P1" s="363"/>
      <c r="Q1" s="363"/>
      <c r="R1" s="363"/>
      <c r="S1" s="363"/>
      <c r="T1" s="363"/>
      <c r="U1" s="363"/>
      <c r="V1" s="363"/>
      <c r="W1" s="364"/>
      <c r="X1" s="332" t="s">
        <v>198</v>
      </c>
      <c r="Y1" s="333"/>
      <c r="Z1" s="333"/>
      <c r="AA1" s="334"/>
    </row>
    <row r="2" spans="1:27" s="1" customFormat="1" ht="12" customHeight="1" x14ac:dyDescent="0.25">
      <c r="A2" s="360"/>
      <c r="B2" s="362"/>
      <c r="C2" s="363"/>
      <c r="D2" s="363"/>
      <c r="E2" s="363"/>
      <c r="F2" s="363"/>
      <c r="G2" s="363"/>
      <c r="H2" s="363"/>
      <c r="I2" s="363"/>
      <c r="J2" s="363"/>
      <c r="K2" s="363"/>
      <c r="L2" s="363"/>
      <c r="M2" s="363"/>
      <c r="N2" s="363"/>
      <c r="O2" s="363"/>
      <c r="P2" s="363"/>
      <c r="Q2" s="363"/>
      <c r="R2" s="363"/>
      <c r="S2" s="363"/>
      <c r="T2" s="363"/>
      <c r="U2" s="363"/>
      <c r="V2" s="363"/>
      <c r="W2" s="364"/>
      <c r="X2" s="335"/>
      <c r="Y2" s="336"/>
      <c r="Z2" s="336"/>
      <c r="AA2" s="337"/>
    </row>
    <row r="3" spans="1:27" s="1" customFormat="1" ht="1.5" hidden="1" customHeight="1" x14ac:dyDescent="0.25">
      <c r="A3" s="360"/>
      <c r="B3" s="362"/>
      <c r="C3" s="363"/>
      <c r="D3" s="363"/>
      <c r="E3" s="363"/>
      <c r="F3" s="363"/>
      <c r="G3" s="363"/>
      <c r="H3" s="363"/>
      <c r="I3" s="363"/>
      <c r="J3" s="363"/>
      <c r="K3" s="363"/>
      <c r="L3" s="363"/>
      <c r="M3" s="363"/>
      <c r="N3" s="363"/>
      <c r="O3" s="363"/>
      <c r="P3" s="363"/>
      <c r="Q3" s="363"/>
      <c r="R3" s="363"/>
      <c r="S3" s="363"/>
      <c r="T3" s="363"/>
      <c r="U3" s="363"/>
      <c r="V3" s="363"/>
      <c r="W3" s="364"/>
      <c r="X3" s="335"/>
      <c r="Y3" s="336"/>
      <c r="Z3" s="336"/>
      <c r="AA3" s="337"/>
    </row>
    <row r="4" spans="1:27" s="1" customFormat="1" ht="3.75" customHeight="1" x14ac:dyDescent="0.25">
      <c r="A4" s="360"/>
      <c r="B4" s="362"/>
      <c r="C4" s="363"/>
      <c r="D4" s="363"/>
      <c r="E4" s="363"/>
      <c r="F4" s="363"/>
      <c r="G4" s="363"/>
      <c r="H4" s="363"/>
      <c r="I4" s="363"/>
      <c r="J4" s="363"/>
      <c r="K4" s="363"/>
      <c r="L4" s="363"/>
      <c r="M4" s="363"/>
      <c r="N4" s="363"/>
      <c r="O4" s="363"/>
      <c r="P4" s="363"/>
      <c r="Q4" s="363"/>
      <c r="R4" s="363"/>
      <c r="S4" s="363"/>
      <c r="T4" s="363"/>
      <c r="U4" s="363"/>
      <c r="V4" s="363"/>
      <c r="W4" s="364"/>
      <c r="X4" s="338"/>
      <c r="Y4" s="339"/>
      <c r="Z4" s="339"/>
      <c r="AA4" s="340"/>
    </row>
    <row r="5" spans="1:27" s="1" customFormat="1" ht="12" customHeight="1" x14ac:dyDescent="0.25">
      <c r="A5" s="360"/>
      <c r="B5" s="362"/>
      <c r="C5" s="363"/>
      <c r="D5" s="363"/>
      <c r="E5" s="363"/>
      <c r="F5" s="363"/>
      <c r="G5" s="363"/>
      <c r="H5" s="363"/>
      <c r="I5" s="363"/>
      <c r="J5" s="363"/>
      <c r="K5" s="363"/>
      <c r="L5" s="363"/>
      <c r="M5" s="363"/>
      <c r="N5" s="363"/>
      <c r="O5" s="363"/>
      <c r="P5" s="363"/>
      <c r="Q5" s="363"/>
      <c r="R5" s="363"/>
      <c r="S5" s="363"/>
      <c r="T5" s="363"/>
      <c r="U5" s="363"/>
      <c r="V5" s="363"/>
      <c r="W5" s="364"/>
      <c r="X5" s="341" t="s">
        <v>230</v>
      </c>
      <c r="Y5" s="342"/>
      <c r="Z5" s="341" t="s">
        <v>231</v>
      </c>
      <c r="AA5" s="342"/>
    </row>
    <row r="6" spans="1:27" s="1" customFormat="1" ht="7.5" customHeight="1" x14ac:dyDescent="0.25">
      <c r="A6" s="360"/>
      <c r="B6" s="362"/>
      <c r="C6" s="363"/>
      <c r="D6" s="363"/>
      <c r="E6" s="363"/>
      <c r="F6" s="363"/>
      <c r="G6" s="363"/>
      <c r="H6" s="363"/>
      <c r="I6" s="363"/>
      <c r="J6" s="363"/>
      <c r="K6" s="363"/>
      <c r="L6" s="363"/>
      <c r="M6" s="363"/>
      <c r="N6" s="363"/>
      <c r="O6" s="363"/>
      <c r="P6" s="363"/>
      <c r="Q6" s="363"/>
      <c r="R6" s="363"/>
      <c r="S6" s="363"/>
      <c r="T6" s="363"/>
      <c r="U6" s="363"/>
      <c r="V6" s="363"/>
      <c r="W6" s="364"/>
      <c r="X6" s="343"/>
      <c r="Y6" s="344"/>
      <c r="Z6" s="343"/>
      <c r="AA6" s="344"/>
    </row>
    <row r="7" spans="1:27" s="1" customFormat="1" ht="21" customHeight="1" x14ac:dyDescent="0.25">
      <c r="A7" s="360"/>
      <c r="B7" s="362"/>
      <c r="C7" s="363"/>
      <c r="D7" s="363"/>
      <c r="E7" s="363"/>
      <c r="F7" s="363"/>
      <c r="G7" s="363"/>
      <c r="H7" s="363"/>
      <c r="I7" s="363"/>
      <c r="J7" s="363"/>
      <c r="K7" s="363"/>
      <c r="L7" s="363"/>
      <c r="M7" s="363"/>
      <c r="N7" s="363"/>
      <c r="O7" s="363"/>
      <c r="P7" s="363"/>
      <c r="Q7" s="363"/>
      <c r="R7" s="363"/>
      <c r="S7" s="363"/>
      <c r="T7" s="363"/>
      <c r="U7" s="363"/>
      <c r="V7" s="363"/>
      <c r="W7" s="364"/>
      <c r="X7" s="345" t="s">
        <v>232</v>
      </c>
      <c r="Y7" s="346"/>
      <c r="Z7" s="345">
        <v>2</v>
      </c>
      <c r="AA7" s="346"/>
    </row>
    <row r="8" spans="1:27" s="1" customFormat="1" ht="18.75" customHeight="1" x14ac:dyDescent="0.25">
      <c r="A8" s="361"/>
      <c r="B8" s="365"/>
      <c r="C8" s="366"/>
      <c r="D8" s="366"/>
      <c r="E8" s="366"/>
      <c r="F8" s="366"/>
      <c r="G8" s="366"/>
      <c r="H8" s="366"/>
      <c r="I8" s="366"/>
      <c r="J8" s="366"/>
      <c r="K8" s="366"/>
      <c r="L8" s="366"/>
      <c r="M8" s="366"/>
      <c r="N8" s="366"/>
      <c r="O8" s="366"/>
      <c r="P8" s="366"/>
      <c r="Q8" s="366"/>
      <c r="R8" s="366"/>
      <c r="S8" s="366"/>
      <c r="T8" s="366"/>
      <c r="U8" s="366"/>
      <c r="V8" s="366"/>
      <c r="W8" s="367"/>
      <c r="X8" s="345" t="s">
        <v>233</v>
      </c>
      <c r="Y8" s="346"/>
      <c r="Z8" s="347">
        <v>43783</v>
      </c>
      <c r="AA8" s="348"/>
    </row>
    <row r="9" spans="1:27" s="1" customFormat="1" ht="25.5" customHeight="1" x14ac:dyDescent="0.25">
      <c r="A9" s="349" t="s">
        <v>328</v>
      </c>
      <c r="B9" s="350"/>
      <c r="C9" s="350"/>
      <c r="D9" s="350"/>
      <c r="E9" s="350"/>
      <c r="F9" s="350"/>
      <c r="G9" s="350"/>
      <c r="H9" s="350"/>
      <c r="I9" s="350"/>
      <c r="J9" s="350"/>
      <c r="K9" s="350"/>
      <c r="L9" s="350"/>
      <c r="M9" s="350"/>
      <c r="N9" s="350"/>
      <c r="O9" s="350"/>
      <c r="P9" s="350"/>
      <c r="Q9" s="350"/>
      <c r="R9" s="350"/>
      <c r="S9" s="350"/>
      <c r="T9" s="350"/>
      <c r="U9" s="350"/>
      <c r="V9" s="350"/>
      <c r="W9" s="350"/>
      <c r="X9" s="350"/>
      <c r="Y9" s="350"/>
      <c r="Z9" s="350"/>
      <c r="AA9" s="351"/>
    </row>
    <row r="10" spans="1:27" s="1" customFormat="1" ht="27" customHeight="1" x14ac:dyDescent="0.25">
      <c r="A10" s="352"/>
      <c r="B10" s="353"/>
      <c r="C10" s="353"/>
      <c r="D10" s="353"/>
      <c r="E10" s="353"/>
      <c r="F10" s="353"/>
      <c r="G10" s="353"/>
      <c r="H10" s="353"/>
      <c r="I10" s="353"/>
      <c r="J10" s="353"/>
      <c r="K10" s="353"/>
      <c r="L10" s="353"/>
      <c r="M10" s="353"/>
      <c r="N10" s="353"/>
      <c r="O10" s="353"/>
      <c r="P10" s="353"/>
      <c r="Q10" s="353"/>
      <c r="R10" s="353"/>
      <c r="S10" s="353"/>
      <c r="T10" s="353"/>
      <c r="U10" s="353"/>
      <c r="V10" s="353"/>
      <c r="W10" s="353"/>
      <c r="X10" s="353"/>
      <c r="Y10" s="353"/>
      <c r="Z10" s="353"/>
      <c r="AA10" s="354"/>
    </row>
    <row r="11" spans="1:27" s="1" customFormat="1" ht="12" customHeight="1" x14ac:dyDescent="0.25">
      <c r="A11" s="355" t="s">
        <v>329</v>
      </c>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row>
    <row r="12" spans="1:27" s="1" customFormat="1" ht="12" customHeight="1" thickBot="1" x14ac:dyDescent="0.3">
      <c r="A12" s="357"/>
      <c r="B12" s="358"/>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row>
    <row r="13" spans="1:27" s="1" customFormat="1" ht="17.25" customHeight="1" thickBot="1" x14ac:dyDescent="0.3">
      <c r="A13" s="368" t="s">
        <v>240</v>
      </c>
      <c r="B13" s="369"/>
      <c r="C13" s="369"/>
      <c r="D13" s="369"/>
      <c r="E13" s="369"/>
      <c r="F13" s="369"/>
      <c r="G13" s="369"/>
      <c r="H13" s="369"/>
      <c r="I13" s="370"/>
      <c r="J13" s="368" t="s">
        <v>241</v>
      </c>
      <c r="K13" s="369"/>
      <c r="L13" s="369"/>
      <c r="M13" s="369"/>
      <c r="N13" s="369"/>
      <c r="O13" s="369"/>
      <c r="P13" s="369"/>
      <c r="Q13" s="369"/>
      <c r="R13" s="370"/>
      <c r="S13" s="368" t="s">
        <v>238</v>
      </c>
      <c r="T13" s="369"/>
      <c r="U13" s="369"/>
      <c r="V13" s="369"/>
      <c r="W13" s="369"/>
      <c r="X13" s="369"/>
      <c r="Y13" s="369"/>
      <c r="Z13" s="369"/>
      <c r="AA13" s="370"/>
    </row>
    <row r="14" spans="1:27" s="1" customFormat="1" ht="18" customHeight="1" thickBot="1" x14ac:dyDescent="0.3">
      <c r="A14" s="95" t="s">
        <v>242</v>
      </c>
      <c r="B14" s="368" t="s">
        <v>155</v>
      </c>
      <c r="C14" s="369"/>
      <c r="D14" s="369"/>
      <c r="E14" s="370"/>
      <c r="F14" s="368" t="s">
        <v>226</v>
      </c>
      <c r="G14" s="369"/>
      <c r="H14" s="369"/>
      <c r="I14" s="370"/>
      <c r="J14" s="95" t="s">
        <v>242</v>
      </c>
      <c r="K14" s="368" t="s">
        <v>154</v>
      </c>
      <c r="L14" s="369"/>
      <c r="M14" s="370"/>
      <c r="N14" s="368" t="s">
        <v>226</v>
      </c>
      <c r="O14" s="369"/>
      <c r="P14" s="369"/>
      <c r="Q14" s="369"/>
      <c r="R14" s="370"/>
      <c r="S14" s="95" t="s">
        <v>242</v>
      </c>
      <c r="T14" s="368" t="s">
        <v>154</v>
      </c>
      <c r="U14" s="369"/>
      <c r="V14" s="370"/>
      <c r="W14" s="368" t="s">
        <v>226</v>
      </c>
      <c r="X14" s="369"/>
      <c r="Y14" s="369"/>
      <c r="Z14" s="369"/>
      <c r="AA14" s="370"/>
    </row>
    <row r="15" spans="1:27" s="1" customFormat="1" ht="183" customHeight="1" thickBot="1" x14ac:dyDescent="0.3">
      <c r="A15" s="297" t="s">
        <v>258</v>
      </c>
      <c r="B15" s="313" t="s">
        <v>408</v>
      </c>
      <c r="C15" s="313"/>
      <c r="D15" s="313"/>
      <c r="E15" s="314"/>
      <c r="F15" s="281" t="s">
        <v>533</v>
      </c>
      <c r="G15" s="264"/>
      <c r="H15" s="264"/>
      <c r="I15" s="264"/>
      <c r="J15" s="297" t="s">
        <v>262</v>
      </c>
      <c r="K15" s="264" t="s">
        <v>404</v>
      </c>
      <c r="L15" s="264"/>
      <c r="M15" s="265"/>
      <c r="N15" s="281" t="s">
        <v>531</v>
      </c>
      <c r="O15" s="264"/>
      <c r="P15" s="264"/>
      <c r="Q15" s="264"/>
      <c r="R15" s="264"/>
      <c r="S15" s="297" t="s">
        <v>268</v>
      </c>
      <c r="T15" s="263" t="s">
        <v>405</v>
      </c>
      <c r="U15" s="264"/>
      <c r="V15" s="265"/>
      <c r="W15" s="281" t="s">
        <v>530</v>
      </c>
      <c r="X15" s="264"/>
      <c r="Y15" s="264"/>
      <c r="Z15" s="264"/>
      <c r="AA15" s="282"/>
    </row>
    <row r="16" spans="1:27" s="1" customFormat="1" ht="105.75" hidden="1" customHeight="1" x14ac:dyDescent="0.25">
      <c r="A16" s="298"/>
      <c r="B16" s="371"/>
      <c r="C16" s="371"/>
      <c r="D16" s="371"/>
      <c r="E16" s="372"/>
      <c r="F16" s="373"/>
      <c r="G16" s="374"/>
      <c r="H16" s="374"/>
      <c r="I16" s="374"/>
      <c r="J16" s="298"/>
      <c r="K16" s="291"/>
      <c r="L16" s="291"/>
      <c r="M16" s="292"/>
      <c r="N16" s="293"/>
      <c r="O16" s="291"/>
      <c r="P16" s="291"/>
      <c r="Q16" s="291"/>
      <c r="R16" s="291"/>
      <c r="S16" s="298"/>
      <c r="T16" s="375"/>
      <c r="U16" s="376"/>
      <c r="V16" s="377"/>
      <c r="W16" s="378"/>
      <c r="X16" s="376"/>
      <c r="Y16" s="376"/>
      <c r="Z16" s="376"/>
      <c r="AA16" s="379"/>
    </row>
    <row r="17" spans="1:27" s="1" customFormat="1" ht="73.5" hidden="1" customHeight="1" x14ac:dyDescent="0.25">
      <c r="A17" s="298"/>
      <c r="B17" s="380"/>
      <c r="C17" s="380"/>
      <c r="D17" s="380"/>
      <c r="E17" s="381"/>
      <c r="F17" s="382"/>
      <c r="G17" s="380"/>
      <c r="H17" s="380"/>
      <c r="I17" s="380"/>
      <c r="J17" s="298"/>
      <c r="K17" s="374"/>
      <c r="L17" s="374"/>
      <c r="M17" s="383"/>
      <c r="N17" s="373"/>
      <c r="O17" s="374"/>
      <c r="P17" s="374"/>
      <c r="Q17" s="374"/>
      <c r="R17" s="374"/>
      <c r="S17" s="298"/>
      <c r="T17" s="384"/>
      <c r="U17" s="291"/>
      <c r="V17" s="292"/>
      <c r="W17" s="293"/>
      <c r="X17" s="291"/>
      <c r="Y17" s="291"/>
      <c r="Z17" s="291"/>
      <c r="AA17" s="329"/>
    </row>
    <row r="18" spans="1:27" ht="96" hidden="1" customHeight="1" thickBot="1" x14ac:dyDescent="0.3">
      <c r="A18" s="299"/>
      <c r="B18" s="279"/>
      <c r="C18" s="279"/>
      <c r="D18" s="279"/>
      <c r="E18" s="280"/>
      <c r="F18" s="278"/>
      <c r="G18" s="279"/>
      <c r="H18" s="279"/>
      <c r="I18" s="279"/>
      <c r="J18" s="299"/>
      <c r="K18" s="330"/>
      <c r="L18" s="330"/>
      <c r="M18" s="331"/>
      <c r="N18" s="385"/>
      <c r="O18" s="330"/>
      <c r="P18" s="330"/>
      <c r="Q18" s="330"/>
      <c r="R18" s="330"/>
      <c r="S18" s="299"/>
      <c r="T18" s="386"/>
      <c r="U18" s="279"/>
      <c r="V18" s="280"/>
      <c r="W18" s="278"/>
      <c r="X18" s="279"/>
      <c r="Y18" s="279"/>
      <c r="Z18" s="279"/>
      <c r="AA18" s="323"/>
    </row>
    <row r="19" spans="1:27" ht="346.5" customHeight="1" thickBot="1" x14ac:dyDescent="0.3">
      <c r="A19" s="297" t="s">
        <v>257</v>
      </c>
      <c r="B19" s="325" t="s">
        <v>409</v>
      </c>
      <c r="C19" s="325"/>
      <c r="D19" s="325"/>
      <c r="E19" s="326"/>
      <c r="F19" s="325" t="s">
        <v>398</v>
      </c>
      <c r="G19" s="325"/>
      <c r="H19" s="325"/>
      <c r="I19" s="326"/>
      <c r="J19" s="297" t="s">
        <v>263</v>
      </c>
      <c r="K19" s="291"/>
      <c r="L19" s="291"/>
      <c r="M19" s="292"/>
      <c r="N19" s="293"/>
      <c r="O19" s="291"/>
      <c r="P19" s="291"/>
      <c r="Q19" s="291"/>
      <c r="R19" s="291"/>
      <c r="S19" s="297" t="s">
        <v>269</v>
      </c>
      <c r="T19" s="291"/>
      <c r="U19" s="291"/>
      <c r="V19" s="292"/>
      <c r="W19" s="293"/>
      <c r="X19" s="291"/>
      <c r="Y19" s="291"/>
      <c r="Z19" s="291"/>
      <c r="AA19" s="329"/>
    </row>
    <row r="20" spans="1:27" ht="90.75" hidden="1" customHeight="1" x14ac:dyDescent="0.25">
      <c r="A20" s="298"/>
      <c r="B20" s="325"/>
      <c r="C20" s="325"/>
      <c r="D20" s="325"/>
      <c r="E20" s="326"/>
      <c r="F20" s="293"/>
      <c r="G20" s="291"/>
      <c r="H20" s="291"/>
      <c r="I20" s="291"/>
      <c r="J20" s="298"/>
      <c r="K20" s="291"/>
      <c r="L20" s="291"/>
      <c r="M20" s="292"/>
      <c r="N20" s="293"/>
      <c r="O20" s="291"/>
      <c r="P20" s="291"/>
      <c r="Q20" s="291"/>
      <c r="R20" s="291"/>
      <c r="S20" s="298"/>
      <c r="T20" s="291"/>
      <c r="U20" s="291"/>
      <c r="V20" s="292"/>
      <c r="W20" s="293"/>
      <c r="X20" s="291"/>
      <c r="Y20" s="291"/>
      <c r="Z20" s="291"/>
      <c r="AA20" s="329"/>
    </row>
    <row r="21" spans="1:27" ht="90" hidden="1" customHeight="1" x14ac:dyDescent="0.25">
      <c r="A21" s="298"/>
      <c r="B21" s="325"/>
      <c r="C21" s="325"/>
      <c r="D21" s="325"/>
      <c r="E21" s="326"/>
      <c r="F21" s="293"/>
      <c r="G21" s="291"/>
      <c r="H21" s="291"/>
      <c r="I21" s="291"/>
      <c r="J21" s="298"/>
      <c r="K21" s="291"/>
      <c r="L21" s="291"/>
      <c r="M21" s="292"/>
      <c r="N21" s="293"/>
      <c r="O21" s="291"/>
      <c r="P21" s="291"/>
      <c r="Q21" s="291"/>
      <c r="R21" s="291"/>
      <c r="S21" s="298"/>
      <c r="T21" s="291"/>
      <c r="U21" s="291"/>
      <c r="V21" s="292"/>
      <c r="W21" s="293"/>
      <c r="X21" s="291"/>
      <c r="Y21" s="291"/>
      <c r="Z21" s="291"/>
      <c r="AA21" s="329"/>
    </row>
    <row r="22" spans="1:27" ht="99" hidden="1" customHeight="1" x14ac:dyDescent="0.25">
      <c r="A22" s="298"/>
      <c r="B22" s="325"/>
      <c r="C22" s="325"/>
      <c r="D22" s="325"/>
      <c r="E22" s="326"/>
      <c r="F22" s="293"/>
      <c r="G22" s="291"/>
      <c r="H22" s="291"/>
      <c r="I22" s="291"/>
      <c r="J22" s="298"/>
      <c r="K22" s="291"/>
      <c r="L22" s="291"/>
      <c r="M22" s="292"/>
      <c r="N22" s="294"/>
      <c r="O22" s="295"/>
      <c r="P22" s="295"/>
      <c r="Q22" s="295"/>
      <c r="R22" s="295"/>
      <c r="S22" s="298"/>
      <c r="T22" s="291"/>
      <c r="U22" s="291"/>
      <c r="V22" s="292"/>
      <c r="W22" s="293"/>
      <c r="X22" s="291"/>
      <c r="Y22" s="291"/>
      <c r="Z22" s="291"/>
      <c r="AA22" s="329"/>
    </row>
    <row r="23" spans="1:27" ht="99.75" hidden="1" customHeight="1" thickBot="1" x14ac:dyDescent="0.3">
      <c r="A23" s="298"/>
      <c r="B23" s="325"/>
      <c r="C23" s="325"/>
      <c r="D23" s="325"/>
      <c r="E23" s="326"/>
      <c r="F23" s="293"/>
      <c r="G23" s="291"/>
      <c r="H23" s="291"/>
      <c r="I23" s="291"/>
      <c r="J23" s="299"/>
      <c r="K23" s="291"/>
      <c r="L23" s="291"/>
      <c r="M23" s="292"/>
      <c r="N23" s="296"/>
      <c r="O23" s="296"/>
      <c r="P23" s="296"/>
      <c r="Q23" s="296"/>
      <c r="R23" s="293"/>
      <c r="S23" s="299"/>
      <c r="T23" s="291"/>
      <c r="U23" s="291"/>
      <c r="V23" s="292"/>
      <c r="W23" s="293"/>
      <c r="X23" s="291"/>
      <c r="Y23" s="291"/>
      <c r="Z23" s="291"/>
      <c r="AA23" s="329"/>
    </row>
    <row r="24" spans="1:27" ht="177.75" hidden="1" customHeight="1" x14ac:dyDescent="0.25">
      <c r="A24" s="297" t="s">
        <v>256</v>
      </c>
      <c r="B24" s="327"/>
      <c r="C24" s="313"/>
      <c r="D24" s="313"/>
      <c r="E24" s="314"/>
      <c r="F24" s="281"/>
      <c r="G24" s="264"/>
      <c r="H24" s="264"/>
      <c r="I24" s="282"/>
      <c r="J24" s="297" t="s">
        <v>264</v>
      </c>
      <c r="K24" s="263"/>
      <c r="L24" s="264"/>
      <c r="M24" s="265"/>
      <c r="N24" s="281"/>
      <c r="O24" s="264"/>
      <c r="P24" s="264"/>
      <c r="Q24" s="264"/>
      <c r="R24" s="282"/>
      <c r="S24" s="297" t="s">
        <v>270</v>
      </c>
      <c r="T24" s="263"/>
      <c r="U24" s="264"/>
      <c r="V24" s="265"/>
      <c r="W24" s="281"/>
      <c r="X24" s="264"/>
      <c r="Y24" s="264"/>
      <c r="Z24" s="264"/>
      <c r="AA24" s="282"/>
    </row>
    <row r="25" spans="1:27" ht="77.25" hidden="1" customHeight="1" x14ac:dyDescent="0.25">
      <c r="A25" s="298"/>
      <c r="B25" s="328"/>
      <c r="C25" s="325"/>
      <c r="D25" s="325"/>
      <c r="E25" s="326"/>
      <c r="F25" s="293"/>
      <c r="G25" s="291"/>
      <c r="H25" s="291"/>
      <c r="I25" s="329"/>
      <c r="J25" s="298"/>
      <c r="K25" s="384"/>
      <c r="L25" s="291"/>
      <c r="M25" s="292"/>
      <c r="N25" s="293"/>
      <c r="O25" s="291"/>
      <c r="P25" s="291"/>
      <c r="Q25" s="291"/>
      <c r="R25" s="329"/>
      <c r="S25" s="298"/>
      <c r="T25" s="384"/>
      <c r="U25" s="291"/>
      <c r="V25" s="292"/>
      <c r="W25" s="293"/>
      <c r="X25" s="291"/>
      <c r="Y25" s="291"/>
      <c r="Z25" s="291"/>
      <c r="AA25" s="329"/>
    </row>
    <row r="26" spans="1:27" ht="78" hidden="1" customHeight="1" thickBot="1" x14ac:dyDescent="0.3">
      <c r="A26" s="299"/>
      <c r="B26" s="309"/>
      <c r="C26" s="310"/>
      <c r="D26" s="310"/>
      <c r="E26" s="311"/>
      <c r="F26" s="278"/>
      <c r="G26" s="279"/>
      <c r="H26" s="279"/>
      <c r="I26" s="323"/>
      <c r="J26" s="299"/>
      <c r="K26" s="386"/>
      <c r="L26" s="279"/>
      <c r="M26" s="280"/>
      <c r="N26" s="278"/>
      <c r="O26" s="279"/>
      <c r="P26" s="279"/>
      <c r="Q26" s="279"/>
      <c r="R26" s="323"/>
      <c r="S26" s="299"/>
      <c r="T26" s="386"/>
      <c r="U26" s="279"/>
      <c r="V26" s="280"/>
      <c r="W26" s="278"/>
      <c r="X26" s="279"/>
      <c r="Y26" s="279"/>
      <c r="Z26" s="279"/>
      <c r="AA26" s="323"/>
    </row>
    <row r="27" spans="1:27" ht="189" customHeight="1" thickBot="1" x14ac:dyDescent="0.3">
      <c r="A27" s="387" t="s">
        <v>259</v>
      </c>
      <c r="B27" s="312" t="s">
        <v>399</v>
      </c>
      <c r="C27" s="313"/>
      <c r="D27" s="313"/>
      <c r="E27" s="314"/>
      <c r="F27" s="281" t="s">
        <v>534</v>
      </c>
      <c r="G27" s="264"/>
      <c r="H27" s="264"/>
      <c r="I27" s="265"/>
      <c r="J27" s="390" t="s">
        <v>265</v>
      </c>
      <c r="K27" s="281"/>
      <c r="L27" s="264"/>
      <c r="M27" s="265"/>
      <c r="N27" s="281"/>
      <c r="O27" s="264"/>
      <c r="P27" s="264"/>
      <c r="Q27" s="264"/>
      <c r="R27" s="265"/>
      <c r="S27" s="390" t="s">
        <v>271</v>
      </c>
      <c r="T27" s="393"/>
      <c r="U27" s="394"/>
      <c r="V27" s="395"/>
      <c r="W27" s="393"/>
      <c r="X27" s="394"/>
      <c r="Y27" s="394"/>
      <c r="Z27" s="394"/>
      <c r="AA27" s="396"/>
    </row>
    <row r="28" spans="1:27" ht="102" hidden="1" customHeight="1" x14ac:dyDescent="0.25">
      <c r="A28" s="388"/>
      <c r="B28" s="315"/>
      <c r="C28" s="316"/>
      <c r="D28" s="316"/>
      <c r="E28" s="317"/>
      <c r="F28" s="283"/>
      <c r="G28" s="267"/>
      <c r="H28" s="267"/>
      <c r="I28" s="268"/>
      <c r="J28" s="391"/>
      <c r="K28" s="293"/>
      <c r="L28" s="291"/>
      <c r="M28" s="292"/>
      <c r="N28" s="293"/>
      <c r="O28" s="291"/>
      <c r="P28" s="291"/>
      <c r="Q28" s="291"/>
      <c r="R28" s="292"/>
      <c r="S28" s="391"/>
      <c r="T28" s="293"/>
      <c r="U28" s="291"/>
      <c r="V28" s="292"/>
      <c r="W28" s="293"/>
      <c r="X28" s="291"/>
      <c r="Y28" s="291"/>
      <c r="Z28" s="291"/>
      <c r="AA28" s="329"/>
    </row>
    <row r="29" spans="1:27" ht="66.75" hidden="1" customHeight="1" x14ac:dyDescent="0.25">
      <c r="A29" s="388"/>
      <c r="B29" s="315"/>
      <c r="C29" s="316"/>
      <c r="D29" s="316"/>
      <c r="E29" s="317"/>
      <c r="F29" s="283"/>
      <c r="G29" s="267"/>
      <c r="H29" s="267"/>
      <c r="I29" s="268"/>
      <c r="J29" s="391"/>
      <c r="K29" s="293"/>
      <c r="L29" s="291"/>
      <c r="M29" s="292"/>
      <c r="N29" s="293"/>
      <c r="O29" s="291"/>
      <c r="P29" s="291"/>
      <c r="Q29" s="291"/>
      <c r="R29" s="292"/>
      <c r="S29" s="391"/>
      <c r="T29" s="293"/>
      <c r="U29" s="291"/>
      <c r="V29" s="292"/>
      <c r="W29" s="293"/>
      <c r="X29" s="291"/>
      <c r="Y29" s="291"/>
      <c r="Z29" s="291"/>
      <c r="AA29" s="329"/>
    </row>
    <row r="30" spans="1:27" ht="77.25" hidden="1" customHeight="1" x14ac:dyDescent="0.25">
      <c r="A30" s="388"/>
      <c r="B30" s="315"/>
      <c r="C30" s="316"/>
      <c r="D30" s="316"/>
      <c r="E30" s="317"/>
      <c r="F30" s="283"/>
      <c r="G30" s="267"/>
      <c r="H30" s="267"/>
      <c r="I30" s="268"/>
      <c r="J30" s="391"/>
      <c r="K30" s="293"/>
      <c r="L30" s="291"/>
      <c r="M30" s="292"/>
      <c r="N30" s="293"/>
      <c r="O30" s="291"/>
      <c r="P30" s="291"/>
      <c r="Q30" s="291"/>
      <c r="R30" s="292"/>
      <c r="S30" s="391"/>
      <c r="T30" s="293"/>
      <c r="U30" s="291"/>
      <c r="V30" s="292"/>
      <c r="W30" s="293"/>
      <c r="X30" s="291"/>
      <c r="Y30" s="291"/>
      <c r="Z30" s="291"/>
      <c r="AA30" s="329"/>
    </row>
    <row r="31" spans="1:27" ht="36" hidden="1" customHeight="1" thickBot="1" x14ac:dyDescent="0.3">
      <c r="A31" s="389"/>
      <c r="B31" s="318"/>
      <c r="C31" s="304"/>
      <c r="D31" s="304"/>
      <c r="E31" s="305"/>
      <c r="F31" s="306"/>
      <c r="G31" s="307"/>
      <c r="H31" s="307"/>
      <c r="I31" s="324"/>
      <c r="J31" s="392"/>
      <c r="K31" s="278"/>
      <c r="L31" s="279"/>
      <c r="M31" s="280"/>
      <c r="N31" s="278"/>
      <c r="O31" s="279"/>
      <c r="P31" s="279"/>
      <c r="Q31" s="279"/>
      <c r="R31" s="280"/>
      <c r="S31" s="392"/>
      <c r="T31" s="278"/>
      <c r="U31" s="279"/>
      <c r="V31" s="280"/>
      <c r="W31" s="278"/>
      <c r="X31" s="279"/>
      <c r="Y31" s="279"/>
      <c r="Z31" s="279"/>
      <c r="AA31" s="323"/>
    </row>
    <row r="32" spans="1:27" ht="187.5" customHeight="1" x14ac:dyDescent="0.25">
      <c r="A32" s="297" t="s">
        <v>260</v>
      </c>
      <c r="B32" s="319"/>
      <c r="C32" s="320"/>
      <c r="D32" s="320"/>
      <c r="E32" s="321"/>
      <c r="F32" s="289"/>
      <c r="G32" s="276"/>
      <c r="H32" s="276"/>
      <c r="I32" s="290"/>
      <c r="J32" s="300" t="s">
        <v>266</v>
      </c>
      <c r="K32" s="263"/>
      <c r="L32" s="264"/>
      <c r="M32" s="265"/>
      <c r="N32" s="281"/>
      <c r="O32" s="264"/>
      <c r="P32" s="264"/>
      <c r="Q32" s="264"/>
      <c r="R32" s="282"/>
      <c r="S32" s="397" t="s">
        <v>272</v>
      </c>
      <c r="T32" s="263" t="s">
        <v>406</v>
      </c>
      <c r="U32" s="264"/>
      <c r="V32" s="265"/>
      <c r="W32" s="281" t="s">
        <v>532</v>
      </c>
      <c r="X32" s="264"/>
      <c r="Y32" s="264"/>
      <c r="Z32" s="264"/>
      <c r="AA32" s="282"/>
    </row>
    <row r="33" spans="1:27" ht="85.5" hidden="1" customHeight="1" x14ac:dyDescent="0.25">
      <c r="A33" s="298"/>
      <c r="B33" s="322"/>
      <c r="C33" s="316"/>
      <c r="D33" s="316"/>
      <c r="E33" s="317"/>
      <c r="F33" s="283"/>
      <c r="G33" s="267"/>
      <c r="H33" s="267"/>
      <c r="I33" s="284"/>
      <c r="J33" s="301"/>
      <c r="K33" s="266"/>
      <c r="L33" s="267"/>
      <c r="M33" s="268"/>
      <c r="N33" s="283"/>
      <c r="O33" s="267"/>
      <c r="P33" s="267"/>
      <c r="Q33" s="267"/>
      <c r="R33" s="284"/>
      <c r="S33" s="398"/>
      <c r="T33" s="266"/>
      <c r="U33" s="267"/>
      <c r="V33" s="268"/>
      <c r="W33" s="283"/>
      <c r="X33" s="267"/>
      <c r="Y33" s="267"/>
      <c r="Z33" s="267"/>
      <c r="AA33" s="284"/>
    </row>
    <row r="34" spans="1:27" ht="77.25" hidden="1" customHeight="1" x14ac:dyDescent="0.25">
      <c r="A34" s="298"/>
      <c r="B34" s="322"/>
      <c r="C34" s="316"/>
      <c r="D34" s="316"/>
      <c r="E34" s="317"/>
      <c r="F34" s="283"/>
      <c r="G34" s="267"/>
      <c r="H34" s="267"/>
      <c r="I34" s="284"/>
      <c r="J34" s="301"/>
      <c r="K34" s="269"/>
      <c r="L34" s="270"/>
      <c r="M34" s="271"/>
      <c r="N34" s="285"/>
      <c r="O34" s="270"/>
      <c r="P34" s="270"/>
      <c r="Q34" s="270"/>
      <c r="R34" s="286"/>
      <c r="S34" s="398"/>
      <c r="T34" s="266"/>
      <c r="U34" s="267"/>
      <c r="V34" s="268"/>
      <c r="W34" s="283"/>
      <c r="X34" s="267"/>
      <c r="Y34" s="267"/>
      <c r="Z34" s="267"/>
      <c r="AA34" s="284"/>
    </row>
    <row r="35" spans="1:27" ht="75" hidden="1" customHeight="1" thickBot="1" x14ac:dyDescent="0.3">
      <c r="A35" s="299"/>
      <c r="B35" s="303"/>
      <c r="C35" s="304"/>
      <c r="D35" s="304"/>
      <c r="E35" s="305"/>
      <c r="F35" s="306"/>
      <c r="G35" s="307"/>
      <c r="H35" s="307"/>
      <c r="I35" s="308"/>
      <c r="J35" s="302"/>
      <c r="K35" s="272"/>
      <c r="L35" s="273"/>
      <c r="M35" s="274"/>
      <c r="N35" s="287"/>
      <c r="O35" s="273"/>
      <c r="P35" s="273"/>
      <c r="Q35" s="273"/>
      <c r="R35" s="288"/>
      <c r="S35" s="399"/>
      <c r="T35" s="400"/>
      <c r="U35" s="307"/>
      <c r="V35" s="324"/>
      <c r="W35" s="306"/>
      <c r="X35" s="307"/>
      <c r="Y35" s="307"/>
      <c r="Z35" s="307"/>
      <c r="AA35" s="308"/>
    </row>
    <row r="36" spans="1:27" ht="114.75" hidden="1" customHeight="1" x14ac:dyDescent="0.25">
      <c r="A36" s="297" t="s">
        <v>261</v>
      </c>
      <c r="B36" s="319" t="s">
        <v>400</v>
      </c>
      <c r="C36" s="320"/>
      <c r="D36" s="320"/>
      <c r="E36" s="321"/>
      <c r="F36" s="289"/>
      <c r="G36" s="276"/>
      <c r="H36" s="276"/>
      <c r="I36" s="290"/>
      <c r="J36" s="297" t="s">
        <v>267</v>
      </c>
      <c r="K36" s="275"/>
      <c r="L36" s="276"/>
      <c r="M36" s="277"/>
      <c r="N36" s="289"/>
      <c r="O36" s="276"/>
      <c r="P36" s="276"/>
      <c r="Q36" s="276"/>
      <c r="R36" s="290"/>
      <c r="S36" s="297" t="s">
        <v>273</v>
      </c>
      <c r="T36" s="275"/>
      <c r="U36" s="276"/>
      <c r="V36" s="277"/>
      <c r="W36" s="289"/>
      <c r="X36" s="276"/>
      <c r="Y36" s="276"/>
      <c r="Z36" s="276"/>
      <c r="AA36" s="290"/>
    </row>
    <row r="37" spans="1:27" ht="84" hidden="1" customHeight="1" x14ac:dyDescent="0.25">
      <c r="A37" s="298"/>
      <c r="B37" s="322"/>
      <c r="C37" s="316"/>
      <c r="D37" s="316"/>
      <c r="E37" s="317"/>
      <c r="F37" s="283"/>
      <c r="G37" s="267"/>
      <c r="H37" s="267"/>
      <c r="I37" s="284"/>
      <c r="J37" s="298"/>
      <c r="K37" s="266"/>
      <c r="L37" s="267"/>
      <c r="M37" s="268"/>
      <c r="N37" s="283"/>
      <c r="O37" s="267"/>
      <c r="P37" s="267"/>
      <c r="Q37" s="267"/>
      <c r="R37" s="284"/>
      <c r="S37" s="298"/>
      <c r="T37" s="266"/>
      <c r="U37" s="267"/>
      <c r="V37" s="268"/>
      <c r="W37" s="283"/>
      <c r="X37" s="267"/>
      <c r="Y37" s="267"/>
      <c r="Z37" s="267"/>
      <c r="AA37" s="284"/>
    </row>
    <row r="38" spans="1:27" ht="89.25" hidden="1" customHeight="1" x14ac:dyDescent="0.25">
      <c r="A38" s="298"/>
      <c r="B38" s="322"/>
      <c r="C38" s="316"/>
      <c r="D38" s="316"/>
      <c r="E38" s="317"/>
      <c r="F38" s="283"/>
      <c r="G38" s="267"/>
      <c r="H38" s="267"/>
      <c r="I38" s="284"/>
      <c r="J38" s="298"/>
      <c r="K38" s="266"/>
      <c r="L38" s="267"/>
      <c r="M38" s="268"/>
      <c r="N38" s="283"/>
      <c r="O38" s="267"/>
      <c r="P38" s="267"/>
      <c r="Q38" s="267"/>
      <c r="R38" s="284"/>
      <c r="S38" s="298"/>
      <c r="T38" s="266"/>
      <c r="U38" s="267"/>
      <c r="V38" s="268"/>
      <c r="W38" s="283"/>
      <c r="X38" s="267"/>
      <c r="Y38" s="267"/>
      <c r="Z38" s="267"/>
      <c r="AA38" s="284"/>
    </row>
    <row r="39" spans="1:27" ht="78.75" hidden="1" customHeight="1" x14ac:dyDescent="0.25">
      <c r="A39" s="298"/>
      <c r="B39" s="322"/>
      <c r="C39" s="316"/>
      <c r="D39" s="316"/>
      <c r="E39" s="317"/>
      <c r="F39" s="283"/>
      <c r="G39" s="267"/>
      <c r="H39" s="267"/>
      <c r="I39" s="284"/>
      <c r="J39" s="298"/>
      <c r="K39" s="266"/>
      <c r="L39" s="267"/>
      <c r="M39" s="268"/>
      <c r="N39" s="283"/>
      <c r="O39" s="267"/>
      <c r="P39" s="267"/>
      <c r="Q39" s="267"/>
      <c r="R39" s="284"/>
      <c r="S39" s="298"/>
      <c r="T39" s="266"/>
      <c r="U39" s="267"/>
      <c r="V39" s="268"/>
      <c r="W39" s="283"/>
      <c r="X39" s="267"/>
      <c r="Y39" s="267"/>
      <c r="Z39" s="267"/>
      <c r="AA39" s="284"/>
    </row>
    <row r="40" spans="1:27" ht="90" hidden="1" customHeight="1" thickBot="1" x14ac:dyDescent="0.3">
      <c r="A40" s="299"/>
      <c r="B40" s="303"/>
      <c r="C40" s="304"/>
      <c r="D40" s="304"/>
      <c r="E40" s="305"/>
      <c r="F40" s="306"/>
      <c r="G40" s="307"/>
      <c r="H40" s="307"/>
      <c r="I40" s="308"/>
      <c r="J40" s="299"/>
      <c r="K40" s="400"/>
      <c r="L40" s="307"/>
      <c r="M40" s="324"/>
      <c r="N40" s="306"/>
      <c r="O40" s="307"/>
      <c r="P40" s="307"/>
      <c r="Q40" s="307"/>
      <c r="R40" s="308"/>
      <c r="S40" s="299"/>
      <c r="T40" s="400"/>
      <c r="U40" s="307"/>
      <c r="V40" s="324"/>
      <c r="W40" s="306"/>
      <c r="X40" s="307"/>
      <c r="Y40" s="307"/>
      <c r="Z40" s="307"/>
      <c r="AA40" s="308"/>
    </row>
    <row r="41" spans="1:27" ht="24.75" customHeight="1" x14ac:dyDescent="0.25">
      <c r="A41" s="31"/>
      <c r="B41" s="31"/>
      <c r="C41" s="31"/>
      <c r="D41" s="31"/>
      <c r="E41" s="31"/>
      <c r="F41" s="31"/>
      <c r="G41" s="31"/>
      <c r="H41" s="31"/>
      <c r="I41" s="31"/>
      <c r="J41" s="31"/>
      <c r="K41" s="31"/>
      <c r="L41" s="31"/>
      <c r="M41" s="31"/>
      <c r="N41" s="31"/>
      <c r="O41" s="31"/>
      <c r="P41" s="31"/>
      <c r="Q41" s="31"/>
      <c r="R41" s="31"/>
    </row>
    <row r="42" spans="1:27" ht="24.75" customHeight="1" x14ac:dyDescent="0.25">
      <c r="A42" s="31"/>
      <c r="B42" s="31"/>
      <c r="C42" s="31"/>
      <c r="D42" s="31"/>
      <c r="E42" s="31"/>
      <c r="F42" s="31"/>
      <c r="G42" s="31"/>
      <c r="H42" s="31"/>
      <c r="I42" s="31"/>
      <c r="J42" s="31"/>
      <c r="K42" s="31"/>
      <c r="L42" s="31"/>
      <c r="M42" s="31"/>
      <c r="N42" s="31"/>
      <c r="O42" s="31"/>
      <c r="P42" s="31"/>
      <c r="Q42" s="31"/>
      <c r="R42" s="31"/>
    </row>
    <row r="43" spans="1:27" ht="24.75" customHeight="1" x14ac:dyDescent="0.25">
      <c r="A43" s="31"/>
      <c r="B43" s="31"/>
      <c r="C43" s="31"/>
      <c r="D43" s="31"/>
      <c r="E43" s="31"/>
      <c r="F43" s="31"/>
      <c r="G43" s="31"/>
      <c r="H43" s="31"/>
      <c r="I43" s="31"/>
      <c r="J43" s="31"/>
      <c r="K43" s="31"/>
      <c r="L43" s="31"/>
      <c r="M43" s="31"/>
      <c r="N43" s="31"/>
      <c r="O43" s="31"/>
      <c r="P43" s="31"/>
      <c r="Q43" s="31"/>
      <c r="R43" s="31"/>
    </row>
    <row r="44" spans="1:27" ht="24.75" customHeight="1" x14ac:dyDescent="0.25">
      <c r="A44" s="31"/>
      <c r="B44" s="31"/>
      <c r="C44" s="31"/>
      <c r="D44" s="31"/>
      <c r="E44" s="31"/>
      <c r="F44" s="31"/>
      <c r="G44" s="31"/>
      <c r="H44" s="31"/>
      <c r="I44" s="31"/>
      <c r="J44" s="31"/>
      <c r="K44" s="31"/>
      <c r="L44" s="31"/>
      <c r="M44" s="31"/>
      <c r="N44" s="31"/>
      <c r="O44" s="31"/>
      <c r="P44" s="31"/>
      <c r="Q44" s="31"/>
      <c r="R44" s="31"/>
    </row>
    <row r="45" spans="1:27" ht="24.75" customHeight="1" x14ac:dyDescent="0.25">
      <c r="A45" s="31"/>
      <c r="B45" s="31"/>
      <c r="C45" s="31"/>
      <c r="D45" s="31"/>
      <c r="E45" s="31"/>
      <c r="F45" s="31"/>
      <c r="G45" s="31"/>
      <c r="H45" s="31"/>
      <c r="I45" s="31"/>
      <c r="J45" s="31"/>
      <c r="K45" s="31"/>
      <c r="L45" s="31"/>
      <c r="M45" s="31"/>
      <c r="N45" s="31"/>
      <c r="O45" s="31"/>
      <c r="P45" s="31"/>
      <c r="Q45" s="31"/>
      <c r="R45" s="31"/>
    </row>
    <row r="46" spans="1:27" x14ac:dyDescent="0.25">
      <c r="A46" s="31"/>
      <c r="B46" s="31"/>
      <c r="C46" s="31"/>
      <c r="D46" s="31"/>
      <c r="E46" s="31"/>
      <c r="F46" s="31"/>
      <c r="G46" s="31"/>
      <c r="H46" s="31"/>
      <c r="I46" s="31"/>
      <c r="J46" s="31"/>
      <c r="K46" s="31"/>
      <c r="L46" s="31"/>
      <c r="M46" s="31"/>
      <c r="N46" s="31"/>
      <c r="O46" s="31"/>
      <c r="P46" s="31"/>
      <c r="Q46" s="31"/>
      <c r="R46" s="31"/>
    </row>
    <row r="47" spans="1:27" x14ac:dyDescent="0.25">
      <c r="A47" s="31"/>
      <c r="B47" s="31"/>
      <c r="C47" s="31"/>
      <c r="D47" s="31"/>
      <c r="E47" s="31"/>
      <c r="F47" s="31"/>
      <c r="G47" s="31"/>
      <c r="H47" s="31"/>
      <c r="I47" s="31"/>
      <c r="J47" s="31"/>
      <c r="K47" s="31"/>
      <c r="L47" s="31"/>
      <c r="M47" s="31"/>
      <c r="N47" s="31"/>
      <c r="O47" s="31"/>
      <c r="P47" s="31"/>
      <c r="Q47" s="31"/>
      <c r="R47" s="31"/>
    </row>
    <row r="48" spans="1:27" x14ac:dyDescent="0.25">
      <c r="A48" s="31"/>
      <c r="B48" s="31"/>
      <c r="C48" s="31"/>
      <c r="D48" s="31"/>
      <c r="E48" s="31"/>
      <c r="F48" s="31"/>
      <c r="G48" s="31"/>
      <c r="H48" s="31"/>
      <c r="I48" s="31"/>
      <c r="J48" s="31"/>
      <c r="K48" s="31"/>
      <c r="L48" s="31"/>
      <c r="M48" s="31"/>
      <c r="N48" s="31"/>
      <c r="O48" s="31"/>
      <c r="P48" s="31"/>
      <c r="Q48" s="31"/>
      <c r="R48" s="31"/>
    </row>
    <row r="49" spans="1:18" x14ac:dyDescent="0.25">
      <c r="A49" s="31"/>
      <c r="B49" s="31"/>
      <c r="C49" s="31"/>
      <c r="D49" s="31"/>
      <c r="E49" s="31"/>
      <c r="F49" s="31"/>
      <c r="G49" s="31"/>
      <c r="H49" s="31"/>
      <c r="I49" s="31"/>
      <c r="J49" s="31"/>
      <c r="K49" s="31"/>
      <c r="L49" s="31"/>
      <c r="M49" s="31"/>
      <c r="N49" s="31"/>
      <c r="O49" s="31"/>
      <c r="P49" s="31"/>
      <c r="Q49" s="31"/>
      <c r="R49" s="31"/>
    </row>
    <row r="50" spans="1:18" x14ac:dyDescent="0.25">
      <c r="A50" s="31"/>
      <c r="B50" s="31"/>
      <c r="C50" s="31"/>
      <c r="D50" s="31"/>
      <c r="E50" s="31"/>
      <c r="F50" s="31"/>
      <c r="G50" s="31"/>
      <c r="H50" s="31"/>
      <c r="I50" s="31"/>
      <c r="J50" s="31"/>
      <c r="K50" s="31"/>
      <c r="L50" s="31"/>
      <c r="M50" s="31"/>
      <c r="N50" s="31"/>
      <c r="O50" s="31"/>
      <c r="P50" s="31"/>
      <c r="Q50" s="31"/>
      <c r="R50" s="31"/>
    </row>
    <row r="51" spans="1:18" x14ac:dyDescent="0.25">
      <c r="A51" s="31"/>
      <c r="B51" s="31"/>
      <c r="C51" s="31"/>
      <c r="D51" s="31"/>
      <c r="E51" s="31"/>
      <c r="F51" s="31"/>
      <c r="G51" s="31"/>
      <c r="H51" s="31"/>
      <c r="I51" s="31"/>
      <c r="J51" s="31"/>
      <c r="K51" s="31"/>
      <c r="L51" s="31"/>
      <c r="M51" s="31"/>
      <c r="N51" s="31"/>
      <c r="O51" s="31"/>
      <c r="P51" s="31"/>
      <c r="Q51" s="31"/>
      <c r="R51" s="31"/>
    </row>
    <row r="52" spans="1:18" x14ac:dyDescent="0.25">
      <c r="A52" s="31"/>
      <c r="B52" s="31"/>
      <c r="C52" s="31"/>
      <c r="D52" s="31"/>
      <c r="E52" s="31"/>
      <c r="F52" s="31"/>
      <c r="G52" s="31"/>
      <c r="H52" s="31"/>
      <c r="I52" s="31"/>
      <c r="J52" s="31"/>
      <c r="K52" s="31"/>
      <c r="L52" s="31"/>
      <c r="M52" s="31"/>
      <c r="N52" s="31"/>
      <c r="O52" s="31"/>
      <c r="P52" s="31"/>
      <c r="Q52" s="31"/>
      <c r="R52" s="31"/>
    </row>
    <row r="53" spans="1:18" x14ac:dyDescent="0.25">
      <c r="A53" s="31"/>
      <c r="B53" s="31"/>
      <c r="C53" s="31"/>
      <c r="D53" s="31"/>
      <c r="E53" s="31"/>
      <c r="F53" s="31"/>
      <c r="G53" s="31"/>
      <c r="H53" s="31"/>
      <c r="I53" s="31"/>
      <c r="J53" s="31"/>
      <c r="K53" s="31"/>
      <c r="L53" s="31"/>
      <c r="M53" s="31"/>
      <c r="N53" s="31"/>
      <c r="O53" s="31"/>
      <c r="P53" s="31"/>
      <c r="Q53" s="31"/>
      <c r="R53" s="31"/>
    </row>
    <row r="54" spans="1:18" x14ac:dyDescent="0.25">
      <c r="A54" s="31"/>
      <c r="B54" s="31"/>
      <c r="C54" s="31"/>
      <c r="D54" s="31"/>
      <c r="E54" s="31"/>
      <c r="F54" s="31"/>
      <c r="G54" s="31"/>
      <c r="H54" s="31"/>
      <c r="I54" s="31"/>
      <c r="J54" s="31"/>
      <c r="K54" s="31"/>
      <c r="L54" s="31"/>
      <c r="M54" s="31"/>
      <c r="N54" s="31"/>
      <c r="O54" s="31"/>
      <c r="P54" s="31"/>
      <c r="Q54" s="31"/>
      <c r="R54" s="31"/>
    </row>
    <row r="55" spans="1:18" x14ac:dyDescent="0.25">
      <c r="A55" s="31"/>
      <c r="B55" s="31"/>
      <c r="C55" s="31"/>
      <c r="D55" s="31"/>
      <c r="E55" s="31"/>
      <c r="F55" s="31"/>
      <c r="G55" s="31"/>
      <c r="H55" s="31"/>
      <c r="I55" s="31"/>
      <c r="J55" s="31"/>
      <c r="K55" s="31"/>
      <c r="L55" s="31"/>
      <c r="M55" s="31"/>
      <c r="N55" s="31"/>
      <c r="O55" s="31"/>
      <c r="P55" s="31"/>
      <c r="Q55" s="31"/>
      <c r="R55" s="31"/>
    </row>
    <row r="56" spans="1:18" x14ac:dyDescent="0.25">
      <c r="A56" s="31"/>
      <c r="B56" s="31"/>
      <c r="C56" s="31"/>
      <c r="D56" s="31"/>
      <c r="E56" s="31"/>
      <c r="F56" s="31"/>
      <c r="G56" s="31"/>
      <c r="H56" s="31"/>
      <c r="I56" s="31"/>
      <c r="J56" s="31"/>
      <c r="K56" s="31"/>
      <c r="L56" s="31"/>
      <c r="M56" s="31"/>
      <c r="N56" s="31"/>
      <c r="O56" s="31"/>
      <c r="P56" s="31"/>
      <c r="Q56" s="31"/>
      <c r="R56" s="31"/>
    </row>
    <row r="57" spans="1:18" x14ac:dyDescent="0.25">
      <c r="A57" s="31"/>
      <c r="B57" s="31"/>
      <c r="C57" s="31"/>
      <c r="D57" s="31"/>
      <c r="E57" s="31"/>
      <c r="F57" s="31"/>
      <c r="G57" s="31"/>
      <c r="H57" s="31"/>
      <c r="I57" s="31"/>
      <c r="J57" s="31"/>
      <c r="K57" s="31"/>
      <c r="L57" s="31"/>
      <c r="M57" s="31"/>
      <c r="N57" s="31"/>
      <c r="O57" s="31"/>
      <c r="P57" s="31"/>
      <c r="Q57" s="31"/>
      <c r="R57" s="31"/>
    </row>
    <row r="58" spans="1:18" x14ac:dyDescent="0.25">
      <c r="A58" s="31"/>
      <c r="B58" s="31"/>
      <c r="C58" s="31"/>
      <c r="D58" s="31"/>
      <c r="E58" s="31"/>
      <c r="F58" s="31"/>
      <c r="G58" s="31"/>
      <c r="H58" s="31"/>
      <c r="I58" s="31"/>
      <c r="J58" s="31"/>
      <c r="K58" s="31"/>
      <c r="L58" s="31"/>
      <c r="M58" s="31"/>
      <c r="N58" s="31"/>
      <c r="O58" s="31"/>
      <c r="P58" s="31"/>
      <c r="Q58" s="31"/>
      <c r="R58" s="31"/>
    </row>
    <row r="59" spans="1:18" x14ac:dyDescent="0.25">
      <c r="A59" s="31"/>
      <c r="B59" s="31"/>
      <c r="C59" s="31"/>
      <c r="D59" s="31"/>
      <c r="E59" s="31"/>
      <c r="F59" s="31"/>
      <c r="G59" s="31"/>
      <c r="H59" s="31"/>
      <c r="I59" s="31"/>
      <c r="J59" s="31"/>
      <c r="K59" s="31"/>
      <c r="L59" s="31"/>
      <c r="M59" s="31"/>
      <c r="N59" s="31"/>
      <c r="O59" s="31"/>
      <c r="P59" s="31"/>
      <c r="Q59" s="31"/>
      <c r="R59" s="31"/>
    </row>
    <row r="60" spans="1:18" x14ac:dyDescent="0.25">
      <c r="A60" s="31"/>
      <c r="B60" s="31"/>
      <c r="C60" s="31"/>
      <c r="D60" s="31"/>
      <c r="E60" s="31"/>
      <c r="F60" s="31"/>
      <c r="G60" s="31"/>
      <c r="H60" s="31"/>
      <c r="I60" s="31"/>
      <c r="J60" s="31"/>
      <c r="K60" s="31"/>
      <c r="L60" s="31"/>
      <c r="M60" s="31"/>
      <c r="N60" s="31"/>
      <c r="O60" s="31"/>
      <c r="P60" s="31"/>
      <c r="Q60" s="31"/>
      <c r="R60" s="31"/>
    </row>
    <row r="61" spans="1:18" x14ac:dyDescent="0.25">
      <c r="A61" s="31"/>
      <c r="B61" s="31"/>
      <c r="C61" s="31"/>
      <c r="D61" s="31"/>
      <c r="E61" s="31"/>
      <c r="F61" s="31"/>
      <c r="G61" s="31"/>
      <c r="H61" s="31"/>
      <c r="I61" s="31"/>
      <c r="J61" s="31"/>
      <c r="K61" s="31"/>
      <c r="L61" s="31"/>
      <c r="M61" s="31"/>
      <c r="N61" s="31"/>
      <c r="O61" s="31"/>
      <c r="P61" s="31"/>
      <c r="Q61" s="31"/>
      <c r="R61" s="31"/>
    </row>
    <row r="62" spans="1:18" x14ac:dyDescent="0.25">
      <c r="A62" s="31"/>
      <c r="B62" s="31"/>
      <c r="C62" s="31"/>
      <c r="D62" s="31"/>
      <c r="E62" s="31"/>
      <c r="F62" s="31"/>
      <c r="G62" s="31"/>
      <c r="H62" s="31"/>
      <c r="I62" s="31"/>
      <c r="J62" s="31"/>
      <c r="K62" s="31"/>
      <c r="L62" s="31"/>
      <c r="M62" s="31"/>
      <c r="N62" s="31"/>
      <c r="O62" s="31"/>
      <c r="P62" s="31"/>
      <c r="Q62" s="31"/>
      <c r="R62" s="31"/>
    </row>
    <row r="63" spans="1:18" x14ac:dyDescent="0.25">
      <c r="A63" s="31"/>
      <c r="B63" s="31"/>
      <c r="C63" s="31"/>
      <c r="D63" s="31"/>
      <c r="E63" s="31"/>
      <c r="F63" s="31"/>
      <c r="G63" s="31"/>
      <c r="H63" s="31"/>
      <c r="I63" s="31"/>
      <c r="J63" s="31"/>
      <c r="K63" s="31"/>
      <c r="L63" s="31"/>
      <c r="M63" s="31"/>
      <c r="N63" s="31"/>
      <c r="O63" s="31"/>
      <c r="P63" s="31"/>
      <c r="Q63" s="31"/>
      <c r="R63" s="31"/>
    </row>
    <row r="64" spans="1:18" x14ac:dyDescent="0.25">
      <c r="A64" s="31"/>
      <c r="B64" s="31"/>
      <c r="C64" s="31"/>
      <c r="D64" s="31"/>
      <c r="E64" s="31"/>
      <c r="F64" s="31"/>
      <c r="G64" s="31"/>
      <c r="H64" s="31"/>
      <c r="I64" s="31"/>
      <c r="J64" s="31"/>
      <c r="K64" s="31"/>
      <c r="L64" s="31"/>
      <c r="M64" s="31"/>
      <c r="N64" s="31"/>
      <c r="O64" s="31"/>
      <c r="P64" s="31"/>
      <c r="Q64" s="31"/>
      <c r="R64" s="31"/>
    </row>
    <row r="65" spans="1:18" x14ac:dyDescent="0.25">
      <c r="A65" s="31"/>
      <c r="B65" s="31"/>
      <c r="C65" s="31"/>
      <c r="D65" s="31"/>
      <c r="E65" s="31"/>
      <c r="F65" s="31"/>
      <c r="G65" s="31"/>
      <c r="H65" s="31"/>
      <c r="I65" s="31"/>
      <c r="J65" s="31"/>
      <c r="K65" s="31"/>
      <c r="L65" s="31"/>
      <c r="M65" s="31"/>
      <c r="N65" s="31"/>
      <c r="O65" s="31"/>
      <c r="P65" s="31"/>
      <c r="Q65" s="31"/>
      <c r="R65" s="31"/>
    </row>
    <row r="66" spans="1:18" x14ac:dyDescent="0.25">
      <c r="A66" s="31"/>
      <c r="B66" s="31"/>
      <c r="C66" s="31"/>
      <c r="D66" s="31"/>
      <c r="E66" s="31"/>
      <c r="F66" s="31"/>
      <c r="G66" s="31"/>
      <c r="H66" s="31"/>
      <c r="I66" s="31"/>
      <c r="J66" s="31"/>
      <c r="K66" s="31"/>
      <c r="L66" s="31"/>
      <c r="M66" s="31"/>
      <c r="N66" s="31"/>
      <c r="O66" s="31"/>
      <c r="P66" s="31"/>
      <c r="Q66" s="31"/>
      <c r="R66" s="31"/>
    </row>
  </sheetData>
  <mergeCells count="194">
    <mergeCell ref="K40:M40"/>
    <mergeCell ref="N40:R40"/>
    <mergeCell ref="T40:V40"/>
    <mergeCell ref="W40:AA40"/>
    <mergeCell ref="S36:S40"/>
    <mergeCell ref="T36:V36"/>
    <mergeCell ref="W36:AA36"/>
    <mergeCell ref="T37:V37"/>
    <mergeCell ref="W37:AA37"/>
    <mergeCell ref="T38:V38"/>
    <mergeCell ref="W38:AA38"/>
    <mergeCell ref="T39:V39"/>
    <mergeCell ref="W39:AA39"/>
    <mergeCell ref="N39:R39"/>
    <mergeCell ref="S32:S35"/>
    <mergeCell ref="T32:V32"/>
    <mergeCell ref="W32:AA32"/>
    <mergeCell ref="T33:V33"/>
    <mergeCell ref="W33:AA33"/>
    <mergeCell ref="T34:V34"/>
    <mergeCell ref="W34:AA34"/>
    <mergeCell ref="T35:V35"/>
    <mergeCell ref="W35:AA35"/>
    <mergeCell ref="A27:A31"/>
    <mergeCell ref="J27:J31"/>
    <mergeCell ref="S27:S31"/>
    <mergeCell ref="T27:V27"/>
    <mergeCell ref="W27:AA27"/>
    <mergeCell ref="T28:V28"/>
    <mergeCell ref="W28:AA28"/>
    <mergeCell ref="T29:V29"/>
    <mergeCell ref="W29:AA29"/>
    <mergeCell ref="T30:V30"/>
    <mergeCell ref="W30:AA30"/>
    <mergeCell ref="T31:V31"/>
    <mergeCell ref="W31:AA31"/>
    <mergeCell ref="K27:M27"/>
    <mergeCell ref="K28:M28"/>
    <mergeCell ref="K29:M29"/>
    <mergeCell ref="K30:M30"/>
    <mergeCell ref="K31:M31"/>
    <mergeCell ref="N27:R27"/>
    <mergeCell ref="N28:R28"/>
    <mergeCell ref="N29:R29"/>
    <mergeCell ref="N30:R30"/>
    <mergeCell ref="A24:A26"/>
    <mergeCell ref="J24:J26"/>
    <mergeCell ref="S24:S26"/>
    <mergeCell ref="T24:V24"/>
    <mergeCell ref="W24:AA24"/>
    <mergeCell ref="T25:V25"/>
    <mergeCell ref="W25:AA25"/>
    <mergeCell ref="T26:V26"/>
    <mergeCell ref="W26:AA26"/>
    <mergeCell ref="K24:M24"/>
    <mergeCell ref="K25:M25"/>
    <mergeCell ref="K26:M26"/>
    <mergeCell ref="N24:R24"/>
    <mergeCell ref="N25:R25"/>
    <mergeCell ref="N26:R26"/>
    <mergeCell ref="N18:R18"/>
    <mergeCell ref="T18:V18"/>
    <mergeCell ref="W18:AA18"/>
    <mergeCell ref="A19:A23"/>
    <mergeCell ref="J19:J23"/>
    <mergeCell ref="S19:S23"/>
    <mergeCell ref="T19:V19"/>
    <mergeCell ref="W19:AA19"/>
    <mergeCell ref="T20:V20"/>
    <mergeCell ref="W20:AA20"/>
    <mergeCell ref="T21:V21"/>
    <mergeCell ref="W21:AA21"/>
    <mergeCell ref="T22:V22"/>
    <mergeCell ref="W22:AA22"/>
    <mergeCell ref="T23:V23"/>
    <mergeCell ref="W23:AA23"/>
    <mergeCell ref="A15:A18"/>
    <mergeCell ref="B15:E15"/>
    <mergeCell ref="F15:I15"/>
    <mergeCell ref="J15:J18"/>
    <mergeCell ref="K15:M15"/>
    <mergeCell ref="N15:R15"/>
    <mergeCell ref="S15:S18"/>
    <mergeCell ref="T15:V15"/>
    <mergeCell ref="B16:E16"/>
    <mergeCell ref="F16:I16"/>
    <mergeCell ref="K16:M16"/>
    <mergeCell ref="N16:R16"/>
    <mergeCell ref="T16:V16"/>
    <mergeCell ref="W16:AA16"/>
    <mergeCell ref="B17:E17"/>
    <mergeCell ref="F17:I17"/>
    <mergeCell ref="K17:M17"/>
    <mergeCell ref="N17:R17"/>
    <mergeCell ref="T17:V17"/>
    <mergeCell ref="W17:AA17"/>
    <mergeCell ref="B18:E18"/>
    <mergeCell ref="F18:I18"/>
    <mergeCell ref="K18:M18"/>
    <mergeCell ref="X1:AA4"/>
    <mergeCell ref="X5:Y6"/>
    <mergeCell ref="Z5:AA6"/>
    <mergeCell ref="X7:Y7"/>
    <mergeCell ref="Z7:AA7"/>
    <mergeCell ref="X8:Y8"/>
    <mergeCell ref="Z8:AA8"/>
    <mergeCell ref="A9:AA10"/>
    <mergeCell ref="A11:AA12"/>
    <mergeCell ref="A1:A8"/>
    <mergeCell ref="B1:W8"/>
    <mergeCell ref="A13:I13"/>
    <mergeCell ref="J13:R13"/>
    <mergeCell ref="S13:AA13"/>
    <mergeCell ref="B14:E14"/>
    <mergeCell ref="F14:I14"/>
    <mergeCell ref="K14:M14"/>
    <mergeCell ref="N14:R14"/>
    <mergeCell ref="T14:V14"/>
    <mergeCell ref="W14:AA14"/>
    <mergeCell ref="W15:AA15"/>
    <mergeCell ref="B19:E19"/>
    <mergeCell ref="B20:E20"/>
    <mergeCell ref="F19:I19"/>
    <mergeCell ref="F20:I20"/>
    <mergeCell ref="B21:E21"/>
    <mergeCell ref="B22:E22"/>
    <mergeCell ref="B23:E23"/>
    <mergeCell ref="B24:E24"/>
    <mergeCell ref="B25:E25"/>
    <mergeCell ref="F21:I21"/>
    <mergeCell ref="F22:I22"/>
    <mergeCell ref="F23:I23"/>
    <mergeCell ref="F24:I24"/>
    <mergeCell ref="F25:I25"/>
    <mergeCell ref="B35:E35"/>
    <mergeCell ref="B36:E36"/>
    <mergeCell ref="B37:E37"/>
    <mergeCell ref="B38:E38"/>
    <mergeCell ref="B39:E39"/>
    <mergeCell ref="F32:I32"/>
    <mergeCell ref="F33:I33"/>
    <mergeCell ref="F34:I34"/>
    <mergeCell ref="F35:I35"/>
    <mergeCell ref="F39:I39"/>
    <mergeCell ref="A32:A35"/>
    <mergeCell ref="J32:J35"/>
    <mergeCell ref="A36:A40"/>
    <mergeCell ref="J36:J40"/>
    <mergeCell ref="B40:E40"/>
    <mergeCell ref="F40:I40"/>
    <mergeCell ref="B26:E26"/>
    <mergeCell ref="B27:E27"/>
    <mergeCell ref="B28:E28"/>
    <mergeCell ref="B29:E29"/>
    <mergeCell ref="B30:E30"/>
    <mergeCell ref="B31:E31"/>
    <mergeCell ref="B32:E32"/>
    <mergeCell ref="B33:E33"/>
    <mergeCell ref="B34:E34"/>
    <mergeCell ref="F26:I26"/>
    <mergeCell ref="F27:I27"/>
    <mergeCell ref="F28:I28"/>
    <mergeCell ref="F29:I29"/>
    <mergeCell ref="F30:I30"/>
    <mergeCell ref="F31:I31"/>
    <mergeCell ref="F36:I36"/>
    <mergeCell ref="F37:I37"/>
    <mergeCell ref="F38:I38"/>
    <mergeCell ref="K19:M19"/>
    <mergeCell ref="K20:M20"/>
    <mergeCell ref="K21:M21"/>
    <mergeCell ref="K22:M22"/>
    <mergeCell ref="K23:M23"/>
    <mergeCell ref="N19:R19"/>
    <mergeCell ref="N20:R20"/>
    <mergeCell ref="N21:R21"/>
    <mergeCell ref="N22:R22"/>
    <mergeCell ref="N23:R23"/>
    <mergeCell ref="K32:M32"/>
    <mergeCell ref="K33:M33"/>
    <mergeCell ref="K34:M34"/>
    <mergeCell ref="K35:M35"/>
    <mergeCell ref="K36:M36"/>
    <mergeCell ref="K37:M37"/>
    <mergeCell ref="K38:M38"/>
    <mergeCell ref="K39:M39"/>
    <mergeCell ref="N31:R31"/>
    <mergeCell ref="N32:R32"/>
    <mergeCell ref="N33:R33"/>
    <mergeCell ref="N34:R34"/>
    <mergeCell ref="N35:R35"/>
    <mergeCell ref="N36:R36"/>
    <mergeCell ref="N37:R37"/>
    <mergeCell ref="N38:R38"/>
  </mergeCells>
  <dataValidations count="3">
    <dataValidation type="list" allowBlank="1" showInputMessage="1" showErrorMessage="1" sqref="B10:R10">
      <formula1>Tipo</formula1>
    </dataValidation>
    <dataValidation type="list" allowBlank="1" showInputMessage="1" showErrorMessage="1" sqref="B11:R11">
      <formula1>INDIRECT(B10)</formula1>
    </dataValidation>
    <dataValidation type="list" allowBlank="1" showInputMessage="1" showErrorMessage="1" sqref="B12:R12">
      <formula1>Dependencia</formula1>
    </dataValidation>
  </dataValidations>
  <pageMargins left="0.7" right="0.7" top="0.75" bottom="0.75" header="0.3" footer="0.3"/>
  <pageSetup paperSize="9" scale="2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V51"/>
  <sheetViews>
    <sheetView view="pageBreakPreview" topLeftCell="G44" zoomScale="70" zoomScaleNormal="100" zoomScaleSheetLayoutView="70" workbookViewId="0">
      <selection activeCell="V47" sqref="V47:V51"/>
    </sheetView>
  </sheetViews>
  <sheetFormatPr baseColWidth="10" defaultColWidth="4.7109375" defaultRowHeight="15" x14ac:dyDescent="0.25"/>
  <cols>
    <col min="1" max="1" width="6.7109375" customWidth="1"/>
    <col min="2" max="2" width="14.42578125" customWidth="1"/>
    <col min="3" max="3" width="17.85546875" customWidth="1"/>
    <col min="4" max="4" width="24.85546875" customWidth="1"/>
    <col min="5" max="5" width="34" customWidth="1"/>
    <col min="6" max="6" width="52.5703125" customWidth="1"/>
    <col min="7" max="7" width="43.42578125" customWidth="1"/>
    <col min="8" max="8" width="22" customWidth="1"/>
    <col min="9" max="9" width="22" style="2" customWidth="1"/>
    <col min="10" max="10" width="7.140625" style="2" bestFit="1" customWidth="1"/>
    <col min="11" max="11" width="17.28515625" customWidth="1"/>
    <col min="12" max="12" width="7.140625" bestFit="1" customWidth="1"/>
    <col min="13" max="13" width="18.5703125" customWidth="1"/>
    <col min="14" max="14" width="16.140625" customWidth="1"/>
    <col min="15" max="15" width="17.5703125" style="2" customWidth="1"/>
    <col min="16" max="16" width="15.7109375" style="2" customWidth="1"/>
    <col min="17" max="17" width="12.140625" style="2" customWidth="1"/>
    <col min="18" max="18" width="7.140625" style="2" bestFit="1" customWidth="1"/>
    <col min="19" max="19" width="15.42578125" customWidth="1"/>
    <col min="20" max="20" width="7.140625" bestFit="1" customWidth="1"/>
    <col min="21" max="21" width="16.140625" customWidth="1"/>
    <col min="22" max="22" width="13.7109375" customWidth="1"/>
  </cols>
  <sheetData>
    <row r="1" spans="1:22" s="2" customFormat="1" ht="15" customHeight="1" x14ac:dyDescent="0.25">
      <c r="A1" s="496"/>
      <c r="B1" s="497"/>
      <c r="C1" s="497"/>
      <c r="D1" s="498"/>
      <c r="E1" s="248" t="s">
        <v>224</v>
      </c>
      <c r="F1" s="248"/>
      <c r="G1" s="248"/>
      <c r="H1" s="248"/>
      <c r="I1" s="248"/>
      <c r="J1" s="248"/>
      <c r="K1" s="248"/>
      <c r="L1" s="248"/>
      <c r="M1" s="248"/>
      <c r="N1" s="248"/>
      <c r="O1" s="248"/>
      <c r="P1" s="248"/>
      <c r="Q1" s="248"/>
      <c r="R1" s="251" t="s">
        <v>199</v>
      </c>
      <c r="S1" s="251"/>
      <c r="T1" s="251"/>
      <c r="U1" s="251"/>
      <c r="V1" s="251"/>
    </row>
    <row r="2" spans="1:22" s="2" customFormat="1" ht="15" customHeight="1" x14ac:dyDescent="0.25">
      <c r="A2" s="362"/>
      <c r="B2" s="499"/>
      <c r="C2" s="499"/>
      <c r="D2" s="364"/>
      <c r="E2" s="248"/>
      <c r="F2" s="248"/>
      <c r="G2" s="248"/>
      <c r="H2" s="248"/>
      <c r="I2" s="248"/>
      <c r="J2" s="248"/>
      <c r="K2" s="248"/>
      <c r="L2" s="248"/>
      <c r="M2" s="248"/>
      <c r="N2" s="248"/>
      <c r="O2" s="248"/>
      <c r="P2" s="248"/>
      <c r="Q2" s="248"/>
      <c r="R2" s="251"/>
      <c r="S2" s="251"/>
      <c r="T2" s="251"/>
      <c r="U2" s="251"/>
      <c r="V2" s="251"/>
    </row>
    <row r="3" spans="1:22" s="2" customFormat="1" ht="15" customHeight="1" x14ac:dyDescent="0.25">
      <c r="A3" s="362"/>
      <c r="B3" s="499"/>
      <c r="C3" s="499"/>
      <c r="D3" s="364"/>
      <c r="E3" s="248"/>
      <c r="F3" s="248"/>
      <c r="G3" s="248"/>
      <c r="H3" s="248"/>
      <c r="I3" s="248"/>
      <c r="J3" s="248"/>
      <c r="K3" s="248"/>
      <c r="L3" s="248"/>
      <c r="M3" s="248"/>
      <c r="N3" s="248"/>
      <c r="O3" s="248"/>
      <c r="P3" s="248"/>
      <c r="Q3" s="248"/>
      <c r="R3" s="251"/>
      <c r="S3" s="251"/>
      <c r="T3" s="251"/>
      <c r="U3" s="251"/>
      <c r="V3" s="251"/>
    </row>
    <row r="4" spans="1:22" s="2" customFormat="1" ht="15" customHeight="1" x14ac:dyDescent="0.25">
      <c r="A4" s="362"/>
      <c r="B4" s="499"/>
      <c r="C4" s="499"/>
      <c r="D4" s="364"/>
      <c r="E4" s="248"/>
      <c r="F4" s="248"/>
      <c r="G4" s="248"/>
      <c r="H4" s="248"/>
      <c r="I4" s="248"/>
      <c r="J4" s="248"/>
      <c r="K4" s="248"/>
      <c r="L4" s="248"/>
      <c r="M4" s="248"/>
      <c r="N4" s="248"/>
      <c r="O4" s="248"/>
      <c r="P4" s="248"/>
      <c r="Q4" s="248"/>
      <c r="R4" s="251"/>
      <c r="S4" s="251"/>
      <c r="T4" s="251"/>
      <c r="U4" s="251"/>
      <c r="V4" s="251"/>
    </row>
    <row r="5" spans="1:22" s="2" customFormat="1" ht="15" customHeight="1" x14ac:dyDescent="0.25">
      <c r="A5" s="362"/>
      <c r="B5" s="499"/>
      <c r="C5" s="499"/>
      <c r="D5" s="364"/>
      <c r="E5" s="248"/>
      <c r="F5" s="248"/>
      <c r="G5" s="248"/>
      <c r="H5" s="248"/>
      <c r="I5" s="248"/>
      <c r="J5" s="248"/>
      <c r="K5" s="248"/>
      <c r="L5" s="248"/>
      <c r="M5" s="248"/>
      <c r="N5" s="248"/>
      <c r="O5" s="248"/>
      <c r="P5" s="248"/>
      <c r="Q5" s="248"/>
      <c r="R5" s="253" t="s">
        <v>230</v>
      </c>
      <c r="S5" s="253"/>
      <c r="T5" s="253"/>
      <c r="U5" s="253" t="s">
        <v>231</v>
      </c>
      <c r="V5" s="253"/>
    </row>
    <row r="6" spans="1:22" s="2" customFormat="1" ht="15" customHeight="1" x14ac:dyDescent="0.25">
      <c r="A6" s="362"/>
      <c r="B6" s="499"/>
      <c r="C6" s="499"/>
      <c r="D6" s="364"/>
      <c r="E6" s="248"/>
      <c r="F6" s="248"/>
      <c r="G6" s="248"/>
      <c r="H6" s="248"/>
      <c r="I6" s="248"/>
      <c r="J6" s="248"/>
      <c r="K6" s="248"/>
      <c r="L6" s="248"/>
      <c r="M6" s="248"/>
      <c r="N6" s="248"/>
      <c r="O6" s="248"/>
      <c r="P6" s="248"/>
      <c r="Q6" s="248"/>
      <c r="R6" s="253" t="s">
        <v>232</v>
      </c>
      <c r="S6" s="253"/>
      <c r="T6" s="253"/>
      <c r="U6" s="253">
        <v>2</v>
      </c>
      <c r="V6" s="253"/>
    </row>
    <row r="7" spans="1:22" s="2" customFormat="1" ht="15" customHeight="1" thickBot="1" x14ac:dyDescent="0.3">
      <c r="A7" s="500"/>
      <c r="B7" s="501"/>
      <c r="C7" s="501"/>
      <c r="D7" s="502"/>
      <c r="E7" s="511"/>
      <c r="F7" s="511"/>
      <c r="G7" s="511"/>
      <c r="H7" s="511"/>
      <c r="I7" s="511"/>
      <c r="J7" s="511"/>
      <c r="K7" s="511"/>
      <c r="L7" s="511"/>
      <c r="M7" s="511"/>
      <c r="N7" s="511"/>
      <c r="O7" s="511"/>
      <c r="P7" s="511"/>
      <c r="Q7" s="511"/>
      <c r="R7" s="509" t="s">
        <v>233</v>
      </c>
      <c r="S7" s="509"/>
      <c r="T7" s="509"/>
      <c r="U7" s="510">
        <v>43783</v>
      </c>
      <c r="V7" s="509"/>
    </row>
    <row r="8" spans="1:22" s="2" customFormat="1" ht="15.75" customHeight="1" x14ac:dyDescent="0.25">
      <c r="A8" s="453" t="s">
        <v>191</v>
      </c>
      <c r="B8" s="455" t="s">
        <v>204</v>
      </c>
      <c r="C8" s="455" t="s">
        <v>238</v>
      </c>
      <c r="D8" s="455" t="s">
        <v>243</v>
      </c>
      <c r="E8" s="457" t="s">
        <v>174</v>
      </c>
      <c r="F8" s="457" t="s">
        <v>205</v>
      </c>
      <c r="G8" s="457" t="s">
        <v>0</v>
      </c>
      <c r="H8" s="457" t="s">
        <v>274</v>
      </c>
      <c r="I8" s="447" t="s">
        <v>27</v>
      </c>
      <c r="J8" s="447"/>
      <c r="K8" s="447" t="s">
        <v>1</v>
      </c>
      <c r="L8" s="447"/>
      <c r="M8" s="447" t="s">
        <v>2</v>
      </c>
      <c r="N8" s="451" t="s">
        <v>149</v>
      </c>
      <c r="O8" s="459" t="s">
        <v>196</v>
      </c>
      <c r="P8" s="459" t="s">
        <v>197</v>
      </c>
      <c r="Q8" s="449" t="s">
        <v>27</v>
      </c>
      <c r="R8" s="449"/>
      <c r="S8" s="449" t="s">
        <v>6</v>
      </c>
      <c r="T8" s="449"/>
      <c r="U8" s="449" t="s">
        <v>7</v>
      </c>
      <c r="V8" s="437" t="s">
        <v>195</v>
      </c>
    </row>
    <row r="9" spans="1:22" ht="89.25" customHeight="1" thickBot="1" x14ac:dyDescent="0.3">
      <c r="A9" s="454"/>
      <c r="B9" s="456"/>
      <c r="C9" s="456"/>
      <c r="D9" s="456"/>
      <c r="E9" s="458"/>
      <c r="F9" s="458"/>
      <c r="G9" s="458"/>
      <c r="H9" s="458"/>
      <c r="I9" s="448"/>
      <c r="J9" s="448"/>
      <c r="K9" s="448"/>
      <c r="L9" s="448"/>
      <c r="M9" s="448"/>
      <c r="N9" s="452"/>
      <c r="O9" s="460"/>
      <c r="P9" s="460"/>
      <c r="Q9" s="450"/>
      <c r="R9" s="450"/>
      <c r="S9" s="450"/>
      <c r="T9" s="450"/>
      <c r="U9" s="450"/>
      <c r="V9" s="438"/>
    </row>
    <row r="10" spans="1:22" ht="43.5" customHeight="1" x14ac:dyDescent="0.25">
      <c r="A10" s="473" t="s">
        <v>72</v>
      </c>
      <c r="B10" s="461" t="s">
        <v>79</v>
      </c>
      <c r="C10" s="461" t="s">
        <v>255</v>
      </c>
      <c r="D10" s="461" t="s">
        <v>292</v>
      </c>
      <c r="E10" s="464" t="s">
        <v>446</v>
      </c>
      <c r="F10" s="476" t="s">
        <v>445</v>
      </c>
      <c r="G10" s="467" t="s">
        <v>444</v>
      </c>
      <c r="H10" s="410" t="s">
        <v>323</v>
      </c>
      <c r="I10" s="470" t="s">
        <v>16</v>
      </c>
      <c r="J10" s="482">
        <f t="shared" ref="J10:J27" si="0">IF(I10="Raro",1,IF(I10="Improbable",2,IF(I10="Posible",3,IF(I10="Probable",4,IF(I10="Casi Seguro",5)))))</f>
        <v>3</v>
      </c>
      <c r="K10" s="470" t="s">
        <v>15</v>
      </c>
      <c r="L10" s="482">
        <f>IF(K10="Insignificante",1,IF(K10="Menor",2,IF(K10="Moderado",3,IF(K10="Mayor ",4,IF(K10="Catastrófico",5)))))</f>
        <v>3</v>
      </c>
      <c r="M10" s="482" t="str">
        <f>IF(AND(J10=1,L10=1),"BAJO 4%",IF(AND(J10=1,L10=2),"BAJO 16%",IF(AND(J10=2,L10=1),"BAJO 8%",IF(AND(J10=2,L10=2),"BAJO 20%",IF(AND(J10=3,L10=1),"BAJO 12%",IF(AND(J10=4,L10=1),"MODERADO 24%",IF(AND(J10=3,L10=2),"MODERADO 28%",IF(AND(J10=1,L10=3),"MODERADO 32%",IF(AND(J10=2,L10=3),"MODERADO 36%",IF(AND(J10=5,L10=1),"ALTO 40%",IF(AND(J10=4,L10=2),"ALTO 44%",IF(AND(J10=5,L10=2),"ALTO 48%",IF(AND(J10=3,L10=3),"ALTO 52%",IF(AND(J10=4,L10=3),"ALTO 56%",IF(AND(J10=1,L10=4),"ALTO 60%",IF(AND(J10=2,L10=4),"ALTO 64%",IF(AND(J10=1,L10=5),"ALTO 68%",IF(AND(J10=5,L10=3),"EXTREMA 72%",IF(AND(J10=3,L10=4),"EXTREMA 76%",IF(AND(J10=4,L10=4),"EXTREMA 80%",IF(AND(J10=5,L10=4),"EXTREMA 84%",IF(AND(J10=2,L10=5),"EXTREMA 88%",IF(AND(J10=3,L10=5),"EXTREMA 92%",IF(AND(J10=4,L10=5),"EXTREMA 96%",IF(AND(J10=5,L10=5),"EXTREMA 100%")))))))))))))))))))))))))</f>
        <v>ALTO 52%</v>
      </c>
      <c r="N10" s="439" t="str">
        <f>IF('3.Controles'!D16=1,"C1",IF('3.Controles'!D16=2,"C1,C2",IF('3.Controles'!D16=3,"C1,C2,C3",IF('3.Controles'!D16=4,"C1,C2,C3,C4",IF('3.Controles'!D16=5,"C1,C2,C3,C4,C5",IF('3.Controles'!D16=6,"C1,C2,C3,C4,C5,C6"))))))</f>
        <v>C1,C2,C3</v>
      </c>
      <c r="O10" s="439">
        <f>'3.Controles'!V16</f>
        <v>100</v>
      </c>
      <c r="P10" s="439">
        <f>'3.Controles'!V15</f>
        <v>100</v>
      </c>
      <c r="Q10" s="439" t="str">
        <f>IF(R10=1,"Raro",IF(R10=2,"Improbable",IF(R10=3,"Posible",IF(R10=4,"Probable",IF(R10=5,"Casi Seguro")))))</f>
        <v>Raro</v>
      </c>
      <c r="R10" s="439">
        <f>IF('3.Controles'!U16=1,IF('3.Controles'!V16&lt;55,J10,IF('3.Controles'!V16&lt;75,J10-1,IF('3.Controles'!V16&lt;110,J10-2))),J10)</f>
        <v>1</v>
      </c>
      <c r="S10" s="439" t="str">
        <f t="shared" ref="S10:S27" si="1">IF(T10=1,"Insignificante",IF(T10=2,"Menor",IF(T10=3,"Moderado",IF(T10=4,"Mayor",IF(T10=5,"Catastrofico")))))</f>
        <v>Insignificante</v>
      </c>
      <c r="T10" s="439">
        <f>IF('3.Controles'!U15=1,IF('3.Controles'!V15&lt;55,L10,IF('3.Controles'!V15&lt;75,L10-1,IF('3.Controles'!V15&lt;110,L10-2))),L10)</f>
        <v>1</v>
      </c>
      <c r="U10" s="440" t="str">
        <f>IF(AND(R10=1,T10=1),"BAJO 4%",IF(AND(R10=1,T10=2),"BAJO 16%",IF(AND(R10=2,T10=1),"BAJO 8%",IF(AND(R10=2,T10=2),"BAJO 20%",IF(AND(R10=3,T10=1),"BAJO 12%",IF(AND(R10=4,T10=1),"MODERADO 24%",IF(AND(R10=3,T10=2),"MODERADO 28%",IF(AND(R10=1,T10=3),"MODERADO 32%",IF(AND(R10=2,T10=3),"MODERADO 36%",IF(AND(R10=5,T10=1),"ALTO 40%",IF(AND(R10=4,T10=2),"ALTO 44%",IF(AND(R10=5,T10=2),"ALTO 48%",IF(AND(R10=3,T10=3),"ALTO 52%",IF(AND(R10=4,T10=3),"ALTO 56%",IF(AND(R10=1,T10=4),"ALTO 60%",IF(AND(R10=2,T10=4),"ALTO 64%",IF(AND(R10=1,T10=5),"ALTO 68%",IF(AND(R10=5,T10=3),"EXTREMA 72%",IF(AND(R10=3,T10=4),"EXTREMA 76%",IF(AND(R10=4,T10=4),"EXTREMA 80%",IF(AND(R10=5,T10=4),"EXTREMA 84%",IF(AND(R10=2,T10=5),"EXTREMA 88%",IF(AND(R10=3,T10=5),"EXTREMA 92%",IF(AND(R10=4,T10=5),"EXTREMA 96%",IF(AND(R10=5,T10=5),"EXTREMA 100%")))))))))))))))))))))))))</f>
        <v>BAJO 4%</v>
      </c>
      <c r="V10" s="512" t="s">
        <v>74</v>
      </c>
    </row>
    <row r="11" spans="1:22" s="2" customFormat="1" ht="30.75" customHeight="1" x14ac:dyDescent="0.25">
      <c r="A11" s="474"/>
      <c r="B11" s="462"/>
      <c r="C11" s="462"/>
      <c r="D11" s="462"/>
      <c r="E11" s="465"/>
      <c r="F11" s="477"/>
      <c r="G11" s="468"/>
      <c r="H11" s="411"/>
      <c r="I11" s="471"/>
      <c r="J11" s="483"/>
      <c r="K11" s="471"/>
      <c r="L11" s="483"/>
      <c r="M11" s="483"/>
      <c r="N11" s="420"/>
      <c r="O11" s="420"/>
      <c r="P11" s="420"/>
      <c r="Q11" s="420"/>
      <c r="R11" s="420"/>
      <c r="S11" s="420"/>
      <c r="T11" s="420"/>
      <c r="U11" s="441"/>
      <c r="V11" s="513"/>
    </row>
    <row r="12" spans="1:22" s="2" customFormat="1" ht="46.5" customHeight="1" x14ac:dyDescent="0.25">
      <c r="A12" s="474"/>
      <c r="B12" s="462"/>
      <c r="C12" s="462"/>
      <c r="D12" s="462"/>
      <c r="E12" s="465"/>
      <c r="F12" s="477"/>
      <c r="G12" s="468"/>
      <c r="H12" s="411"/>
      <c r="I12" s="471"/>
      <c r="J12" s="483"/>
      <c r="K12" s="471"/>
      <c r="L12" s="483"/>
      <c r="M12" s="483"/>
      <c r="N12" s="420"/>
      <c r="O12" s="420"/>
      <c r="P12" s="420"/>
      <c r="Q12" s="420"/>
      <c r="R12" s="420"/>
      <c r="S12" s="420"/>
      <c r="T12" s="420"/>
      <c r="U12" s="441"/>
      <c r="V12" s="513"/>
    </row>
    <row r="13" spans="1:22" s="2" customFormat="1" x14ac:dyDescent="0.25">
      <c r="A13" s="474"/>
      <c r="B13" s="462"/>
      <c r="C13" s="462"/>
      <c r="D13" s="462"/>
      <c r="E13" s="465"/>
      <c r="F13" s="477"/>
      <c r="G13" s="468"/>
      <c r="H13" s="411"/>
      <c r="I13" s="471"/>
      <c r="J13" s="483"/>
      <c r="K13" s="471"/>
      <c r="L13" s="483"/>
      <c r="M13" s="483"/>
      <c r="N13" s="420"/>
      <c r="O13" s="420"/>
      <c r="P13" s="420"/>
      <c r="Q13" s="420"/>
      <c r="R13" s="420"/>
      <c r="S13" s="420"/>
      <c r="T13" s="420"/>
      <c r="U13" s="441"/>
      <c r="V13" s="513"/>
    </row>
    <row r="14" spans="1:22" s="2" customFormat="1" ht="80.25" customHeight="1" x14ac:dyDescent="0.25">
      <c r="A14" s="474"/>
      <c r="B14" s="462"/>
      <c r="C14" s="462"/>
      <c r="D14" s="462"/>
      <c r="E14" s="465"/>
      <c r="F14" s="477"/>
      <c r="G14" s="468"/>
      <c r="H14" s="411"/>
      <c r="I14" s="471"/>
      <c r="J14" s="483"/>
      <c r="K14" s="471"/>
      <c r="L14" s="483"/>
      <c r="M14" s="483"/>
      <c r="N14" s="420"/>
      <c r="O14" s="420"/>
      <c r="P14" s="420"/>
      <c r="Q14" s="420"/>
      <c r="R14" s="420"/>
      <c r="S14" s="420"/>
      <c r="T14" s="420"/>
      <c r="U14" s="441"/>
      <c r="V14" s="513"/>
    </row>
    <row r="15" spans="1:22" s="2" customFormat="1" ht="70.5" customHeight="1" x14ac:dyDescent="0.25">
      <c r="A15" s="474"/>
      <c r="B15" s="462"/>
      <c r="C15" s="462"/>
      <c r="D15" s="462"/>
      <c r="E15" s="465"/>
      <c r="F15" s="477"/>
      <c r="G15" s="468"/>
      <c r="H15" s="411"/>
      <c r="I15" s="471"/>
      <c r="J15" s="483"/>
      <c r="K15" s="471"/>
      <c r="L15" s="483"/>
      <c r="M15" s="483"/>
      <c r="N15" s="420"/>
      <c r="O15" s="420"/>
      <c r="P15" s="420"/>
      <c r="Q15" s="420"/>
      <c r="R15" s="420"/>
      <c r="S15" s="420"/>
      <c r="T15" s="420"/>
      <c r="U15" s="441"/>
      <c r="V15" s="513"/>
    </row>
    <row r="16" spans="1:22" s="2" customFormat="1" ht="56.25" customHeight="1" thickBot="1" x14ac:dyDescent="0.3">
      <c r="A16" s="475"/>
      <c r="B16" s="463"/>
      <c r="C16" s="463"/>
      <c r="D16" s="463"/>
      <c r="E16" s="466"/>
      <c r="F16" s="478"/>
      <c r="G16" s="469"/>
      <c r="H16" s="412"/>
      <c r="I16" s="472"/>
      <c r="J16" s="484"/>
      <c r="K16" s="472"/>
      <c r="L16" s="484"/>
      <c r="M16" s="484"/>
      <c r="N16" s="421"/>
      <c r="O16" s="421"/>
      <c r="P16" s="421"/>
      <c r="Q16" s="421"/>
      <c r="R16" s="421"/>
      <c r="S16" s="421"/>
      <c r="T16" s="421"/>
      <c r="U16" s="442"/>
      <c r="V16" s="514"/>
    </row>
    <row r="17" spans="1:22" ht="66" customHeight="1" x14ac:dyDescent="0.25">
      <c r="A17" s="473" t="s">
        <v>145</v>
      </c>
      <c r="B17" s="461" t="s">
        <v>79</v>
      </c>
      <c r="C17" s="461" t="s">
        <v>255</v>
      </c>
      <c r="D17" s="461" t="s">
        <v>292</v>
      </c>
      <c r="E17" s="464" t="s">
        <v>416</v>
      </c>
      <c r="F17" s="479" t="s">
        <v>417</v>
      </c>
      <c r="G17" s="467" t="s">
        <v>418</v>
      </c>
      <c r="H17" s="410" t="s">
        <v>323</v>
      </c>
      <c r="I17" s="410" t="s">
        <v>16</v>
      </c>
      <c r="J17" s="485">
        <f t="shared" si="0"/>
        <v>3</v>
      </c>
      <c r="K17" s="410" t="s">
        <v>15</v>
      </c>
      <c r="L17" s="485">
        <f>IF(K17="Insignificante",1,IF(K17="Menor",2,IF(K17="Moderado",3,IF(K17="Mayor ",4,IF(K17="Catastrófico",5)))))</f>
        <v>3</v>
      </c>
      <c r="M17" s="482" t="str">
        <f>IF(AND(J17=1,L17=1),"BAJO 4%",IF(AND(J17=1,L17=2),"BAJO 16%",IF(AND(J17=2,L17=1),"BAJO 8%",IF(AND(J17=2,L17=2),"BAJO 20%",IF(AND(J17=3,L17=1),"BAJO 12%",IF(AND(J17=4,L17=1),"MODERADO 24%",IF(AND(J17=3,L17=2),"MODERADO 28%",IF(AND(J17=1,L17=3),"MODERADO 32%",IF(AND(J17=2,L17=3),"MODERADO 36%",IF(AND(J17=5,L17=1),"ALTO 40%",IF(AND(J17=4,L17=2),"ALTO 44%",IF(AND(J17=5,L17=2),"ALTO 48%",IF(AND(J17=3,L17=3),"ALTO 52%",IF(AND(J17=4,L17=3),"ALTO 56%",IF(AND(J17=1,L17=4),"ALTO 60%",IF(AND(J17=2,L17=4),"ALTO 64%",IF(AND(J17=1,L17=5),"ALTO 68%",IF(AND(J17=5,L17=3),"EXTREMA 72%",IF(AND(J17=3,L17=4),"EXTREMA 76%",IF(AND(J17=4,L17=4),"EXTREMA 80%",IF(AND(J17=5,L17=4),"EXTREMA 84%",IF(AND(J17=2,L17=5),"EXTREMA 88%",IF(AND(J17=3,L17=5),"EXTREMA 92%",IF(AND(J17=4,L17=5),"EXTREMA 96%",IF(AND(J17=5,L17=5),"EXTREMA 100%")))))))))))))))))))))))))</f>
        <v>ALTO 52%</v>
      </c>
      <c r="N17" s="419" t="str">
        <f>IF('3.Controles'!D24=1,"C1",IF('3.Controles'!D24=2,"C1,C2",IF('3.Controles'!D24=3,"C1,C2,C3",IF('3.Controles'!D24=4,"C1,C2,C3,C4",IF('3.Controles'!D24=5,"C1,C2,C3,C4,C5",IF('3.Controles'!D24=6,"C1,C2,C3,C4,C5,C6"))))))</f>
        <v>C1,C2,C3,C4</v>
      </c>
      <c r="O17" s="419">
        <f>'3.Controles'!V24</f>
        <v>100</v>
      </c>
      <c r="P17" s="419">
        <f>'3.Controles'!V23</f>
        <v>100</v>
      </c>
      <c r="Q17" s="419" t="str">
        <f t="shared" ref="Q17:Q27" si="2">IF(R17=1,"Raro",IF(R17=2,"Improbable",IF(R17=3,"Posible",IF(R17=4,"Probable",IF(R17=5,"Casi Seguro")))))</f>
        <v>Raro</v>
      </c>
      <c r="R17" s="419">
        <f>IF('3.Controles'!U24=1,IF('3.Controles'!V24&lt;55,J17,IF('3.Controles'!V24&lt;75,J17-1,IF('3.Controles'!V24&lt;110,J17-2))),J17)</f>
        <v>1</v>
      </c>
      <c r="S17" s="419" t="str">
        <f t="shared" si="1"/>
        <v>Insignificante</v>
      </c>
      <c r="T17" s="419">
        <f>IF('3.Controles'!U23=1,IF('3.Controles'!V23&lt;55,L17,IF('3.Controles'!V23&lt;75,L17-1,IF('3.Controles'!V23&lt;110,L17-2))),L17)</f>
        <v>1</v>
      </c>
      <c r="U17" s="443" t="str">
        <f>IF(AND(R17=1,T17=1),"BAJO 4%",IF(AND(R17=1,T17=2),"BAJO 16%",IF(AND(R17=2,T17=1),"BAJO 8%",IF(AND(R17=2,T17=2),"BAJO 20%",IF(AND(R17=3,T17=1),"BAJO 12%",IF(AND(R17=4,T17=1),"MODERADO 24%",IF(AND(R17=3,T17=2),"MODERADO 28%",IF(AND(R17=1,T17=3),"MODERADO 32%",IF(AND(R17=2,T17=3),"MODERADO 36%",IF(AND(R17=5,T17=1),"ALTO 40%",IF(AND(R17=4,T17=2),"ALTO 44%",IF(AND(R17=5,T17=2),"ALTO 48%",IF(AND(R17=3,T17=3),"ALTO 52%",IF(AND(R17=4,T17=3),"ALTO 56%",IF(AND(R17=1,T17=4),"ALTO 60%",IF(AND(R17=2,T17=4),"ALTO 64%",IF(AND(R17=1,T17=5),"ALTO 68%",IF(AND(R17=5,T17=3),"EXTREMA 72%",IF(AND(R17=3,T17=4),"EXTREMA 76%",IF(AND(R17=4,T17=4),"EXTREMA 80%",IF(AND(R17=5,T17=4),"EXTREMA 84%",IF(AND(R17=2,T17=5),"EXTREMA 88%",IF(AND(R17=3,T17=5),"EXTREMA 92%",IF(AND(R17=4,T17=5),"EXTREMA 96%",IF(AND(R17=5,T17=5),"EXTREMA 100%")))))))))))))))))))))))))</f>
        <v>BAJO 4%</v>
      </c>
      <c r="V17" s="515" t="s">
        <v>74</v>
      </c>
    </row>
    <row r="18" spans="1:22" s="2" customFormat="1" ht="90.75" customHeight="1" x14ac:dyDescent="0.25">
      <c r="A18" s="474"/>
      <c r="B18" s="462"/>
      <c r="C18" s="462"/>
      <c r="D18" s="462"/>
      <c r="E18" s="465"/>
      <c r="F18" s="480"/>
      <c r="G18" s="468"/>
      <c r="H18" s="411"/>
      <c r="I18" s="411"/>
      <c r="J18" s="486"/>
      <c r="K18" s="411"/>
      <c r="L18" s="486"/>
      <c r="M18" s="483"/>
      <c r="N18" s="420"/>
      <c r="O18" s="420"/>
      <c r="P18" s="420"/>
      <c r="Q18" s="420"/>
      <c r="R18" s="420"/>
      <c r="S18" s="420"/>
      <c r="T18" s="420"/>
      <c r="U18" s="441"/>
      <c r="V18" s="516"/>
    </row>
    <row r="19" spans="1:22" s="2" customFormat="1" ht="46.5" customHeight="1" x14ac:dyDescent="0.25">
      <c r="A19" s="474"/>
      <c r="B19" s="462"/>
      <c r="C19" s="462"/>
      <c r="D19" s="462"/>
      <c r="E19" s="465"/>
      <c r="F19" s="480"/>
      <c r="G19" s="468"/>
      <c r="H19" s="411"/>
      <c r="I19" s="411"/>
      <c r="J19" s="486"/>
      <c r="K19" s="411"/>
      <c r="L19" s="486"/>
      <c r="M19" s="483"/>
      <c r="N19" s="420"/>
      <c r="O19" s="420"/>
      <c r="P19" s="420"/>
      <c r="Q19" s="420"/>
      <c r="R19" s="420"/>
      <c r="S19" s="420"/>
      <c r="T19" s="420"/>
      <c r="U19" s="441"/>
      <c r="V19" s="516"/>
    </row>
    <row r="20" spans="1:22" s="2" customFormat="1" ht="35.25" customHeight="1" x14ac:dyDescent="0.25">
      <c r="A20" s="474"/>
      <c r="B20" s="462"/>
      <c r="C20" s="462"/>
      <c r="D20" s="462"/>
      <c r="E20" s="465"/>
      <c r="F20" s="480"/>
      <c r="G20" s="468"/>
      <c r="H20" s="411"/>
      <c r="I20" s="411"/>
      <c r="J20" s="486"/>
      <c r="K20" s="411"/>
      <c r="L20" s="486"/>
      <c r="M20" s="483"/>
      <c r="N20" s="420"/>
      <c r="O20" s="420"/>
      <c r="P20" s="420"/>
      <c r="Q20" s="420"/>
      <c r="R20" s="420"/>
      <c r="S20" s="420"/>
      <c r="T20" s="420"/>
      <c r="U20" s="441"/>
      <c r="V20" s="516"/>
    </row>
    <row r="21" spans="1:22" s="2" customFormat="1" ht="24.95" customHeight="1" thickBot="1" x14ac:dyDescent="0.3">
      <c r="A21" s="475"/>
      <c r="B21" s="463"/>
      <c r="C21" s="463"/>
      <c r="D21" s="463"/>
      <c r="E21" s="466"/>
      <c r="F21" s="481"/>
      <c r="G21" s="469"/>
      <c r="H21" s="412"/>
      <c r="I21" s="412"/>
      <c r="J21" s="487"/>
      <c r="K21" s="412"/>
      <c r="L21" s="487"/>
      <c r="M21" s="484"/>
      <c r="N21" s="421"/>
      <c r="O21" s="421"/>
      <c r="P21" s="421"/>
      <c r="Q21" s="421"/>
      <c r="R21" s="421"/>
      <c r="S21" s="421"/>
      <c r="T21" s="421"/>
      <c r="U21" s="442"/>
      <c r="V21" s="517"/>
    </row>
    <row r="22" spans="1:22" ht="45" customHeight="1" x14ac:dyDescent="0.25">
      <c r="A22" s="473" t="s">
        <v>143</v>
      </c>
      <c r="B22" s="461" t="s">
        <v>79</v>
      </c>
      <c r="C22" s="461" t="s">
        <v>255</v>
      </c>
      <c r="D22" s="461" t="s">
        <v>292</v>
      </c>
      <c r="E22" s="464" t="s">
        <v>428</v>
      </c>
      <c r="F22" s="479" t="s">
        <v>429</v>
      </c>
      <c r="G22" s="467" t="s">
        <v>430</v>
      </c>
      <c r="H22" s="410" t="s">
        <v>323</v>
      </c>
      <c r="I22" s="470" t="s">
        <v>16</v>
      </c>
      <c r="J22" s="482">
        <f t="shared" ref="J22" si="3">IF(I22="Raro",1,IF(I22="Improbable",2,IF(I22="Posible",3,IF(I22="Probable",4,IF(I22="Casi Seguro",5)))))</f>
        <v>3</v>
      </c>
      <c r="K22" s="470" t="s">
        <v>15</v>
      </c>
      <c r="L22" s="482">
        <f>IF(K22="Insignificante",1,IF(K22="Menor",2,IF(K22="Moderado",3,IF(K22="Mayor ",4,IF(K22="Catastrófico",5)))))</f>
        <v>3</v>
      </c>
      <c r="M22" s="482" t="str">
        <f>IF(AND(J22=1,L22=1),"BAJO 4%",IF(AND(J22=1,L22=2),"BAJO 16%",IF(AND(J22=2,L22=1),"BAJO 8%",IF(AND(J22=2,L22=2),"BAJO 20%",IF(AND(J22=3,L22=1),"BAJO 12%",IF(AND(J22=4,L22=1),"MODERADO 24%",IF(AND(J22=3,L22=2),"MODERADO 28%",IF(AND(J22=1,L22=3),"MODERADO 32%",IF(AND(J22=2,L22=3),"MODERADO 36%",IF(AND(J22=5,L22=1),"ALTO 40%",IF(AND(J22=4,L22=2),"ALTO 44%",IF(AND(J22=5,L22=2),"ALTO 48%",IF(AND(J22=3,L22=3),"ALTO 52%",IF(AND(J22=4,L22=3),"ALTO 56%",IF(AND(J22=1,L22=4),"ALTO 60%",IF(AND(J22=2,L22=4),"ALTO 64%",IF(AND(J22=1,L22=5),"ALTO 68%",IF(AND(J22=5,L22=3),"EXTREMA 72%",IF(AND(J22=3,L22=4),"EXTREMA 76%",IF(AND(J22=4,L22=4),"EXTREMA 80%",IF(AND(J22=5,L22=4),"EXTREMA 84%",IF(AND(J22=2,L22=5),"EXTREMA 88%",IF(AND(J22=3,L22=5),"EXTREMA 92%",IF(AND(J22=4,L22=5),"EXTREMA 96%",IF(AND(J22=5,L22=5),"EXTREMA 100%")))))))))))))))))))))))))</f>
        <v>ALTO 52%</v>
      </c>
      <c r="N22" s="419" t="str">
        <f>IF('3.Controles'!D32=1,"C1",IF('3.Controles'!D32=2,"C1,C2",IF('3.Controles'!D32=3,"C1,C2,C3",IF('3.Controles'!D32=4,"C1,C2,C3,C4",IF('3.Controles'!D32=5,"C1,C2,C3,C4,C5",IF('3.Controles'!D32=6,"C1,C2,C3,C4,C5,C6"))))))</f>
        <v>C1,C2,C3,C4</v>
      </c>
      <c r="O22" s="419">
        <f>'3.Controles'!V32</f>
        <v>100</v>
      </c>
      <c r="P22" s="419">
        <f>'3.Controles'!V31</f>
        <v>100</v>
      </c>
      <c r="Q22" s="419" t="str">
        <f t="shared" ref="Q22" si="4">IF(R22=1,"Raro",IF(R22=2,"Improbable",IF(R22=3,"Posible",IF(R22=4,"Probable",IF(R22=5,"Casi Seguro")))))</f>
        <v>Raro</v>
      </c>
      <c r="R22" s="419">
        <f>IF('3.Controles'!U32=1,IF('3.Controles'!V32&lt;55,J22,IF('3.Controles'!V32&lt;75,J22-1,IF('3.Controles'!V32&lt;110,J22-2))),J22)</f>
        <v>1</v>
      </c>
      <c r="S22" s="419" t="str">
        <f t="shared" ref="S22" si="5">IF(T22=1,"Insignificante",IF(T22=2,"Menor",IF(T22=3,"Moderado",IF(T22=4,"Mayor",IF(T22=5,"Catastrofico")))))</f>
        <v>Insignificante</v>
      </c>
      <c r="T22" s="419">
        <f>IF('3.Controles'!U31=1,IF('3.Controles'!V31&lt;55,L22,IF('3.Controles'!V31&lt;75,L22-1,IF('3.Controles'!V31&lt;110,L22-2))),L22)</f>
        <v>1</v>
      </c>
      <c r="U22" s="443" t="str">
        <f>IF(AND(R22=1,T22=1),"BAJO 4%",IF(AND(R22=1,T22=2),"BAJO 16%",IF(AND(R22=2,T22=1),"BAJO 8%",IF(AND(R22=2,T22=2),"BAJO 20%",IF(AND(R22=3,T22=1),"BAJO 12%",IF(AND(R22=4,T22=1),"MODERADO 24%",IF(AND(R22=3,T22=2),"MODERADO 28%",IF(AND(R22=1,T22=3),"MODERADO 32%",IF(AND(R22=2,T22=3),"MODERADO 36%",IF(AND(R22=5,T22=1),"ALTO 40%",IF(AND(R22=4,T22=2),"ALTO 44%",IF(AND(R22=5,T22=2),"ALTO 48%",IF(AND(R22=3,T22=3),"ALTO 52%",IF(AND(R22=4,T22=3),"ALTO 56%",IF(AND(R22=1,T22=4),"ALTO 60%",IF(AND(R22=2,T22=4),"ALTO 64%",IF(AND(R22=1,T22=5),"ALTO 68%",IF(AND(R22=5,T22=3),"EXTREMA 72%",IF(AND(R22=3,T22=4),"EXTREMA 76%",IF(AND(R22=4,T22=4),"EXTREMA 80%",IF(AND(R22=5,T22=4),"EXTREMA 84%",IF(AND(R22=2,T22=5),"EXTREMA 88%",IF(AND(R22=3,T22=5),"EXTREMA 92%",IF(AND(R22=4,T22=5),"EXTREMA 96%",IF(AND(R22=5,T22=5),"EXTREMA 100%")))))))))))))))))))))))))</f>
        <v>BAJO 4%</v>
      </c>
      <c r="V22" s="515" t="s">
        <v>74</v>
      </c>
    </row>
    <row r="23" spans="1:22" s="2" customFormat="1" ht="45" customHeight="1" x14ac:dyDescent="0.25">
      <c r="A23" s="474"/>
      <c r="B23" s="462"/>
      <c r="C23" s="462"/>
      <c r="D23" s="462"/>
      <c r="E23" s="465"/>
      <c r="F23" s="480"/>
      <c r="G23" s="468"/>
      <c r="H23" s="411"/>
      <c r="I23" s="471"/>
      <c r="J23" s="483"/>
      <c r="K23" s="471"/>
      <c r="L23" s="483"/>
      <c r="M23" s="483"/>
      <c r="N23" s="420"/>
      <c r="O23" s="420"/>
      <c r="P23" s="420"/>
      <c r="Q23" s="420"/>
      <c r="R23" s="420"/>
      <c r="S23" s="420"/>
      <c r="T23" s="420"/>
      <c r="U23" s="441"/>
      <c r="V23" s="516"/>
    </row>
    <row r="24" spans="1:22" s="2" customFormat="1" ht="45" customHeight="1" x14ac:dyDescent="0.25">
      <c r="A24" s="474"/>
      <c r="B24" s="462"/>
      <c r="C24" s="462"/>
      <c r="D24" s="462"/>
      <c r="E24" s="465"/>
      <c r="F24" s="480"/>
      <c r="G24" s="468"/>
      <c r="H24" s="411"/>
      <c r="I24" s="471"/>
      <c r="J24" s="483"/>
      <c r="K24" s="471"/>
      <c r="L24" s="483"/>
      <c r="M24" s="483"/>
      <c r="N24" s="420"/>
      <c r="O24" s="420"/>
      <c r="P24" s="420"/>
      <c r="Q24" s="420"/>
      <c r="R24" s="420"/>
      <c r="S24" s="420"/>
      <c r="T24" s="420"/>
      <c r="U24" s="441"/>
      <c r="V24" s="516"/>
    </row>
    <row r="25" spans="1:22" s="2" customFormat="1" ht="45" customHeight="1" x14ac:dyDescent="0.25">
      <c r="A25" s="474"/>
      <c r="B25" s="462"/>
      <c r="C25" s="462"/>
      <c r="D25" s="462"/>
      <c r="E25" s="465"/>
      <c r="F25" s="480"/>
      <c r="G25" s="468"/>
      <c r="H25" s="411"/>
      <c r="I25" s="471"/>
      <c r="J25" s="483"/>
      <c r="K25" s="471"/>
      <c r="L25" s="483"/>
      <c r="M25" s="483"/>
      <c r="N25" s="420"/>
      <c r="O25" s="420"/>
      <c r="P25" s="420"/>
      <c r="Q25" s="420"/>
      <c r="R25" s="420"/>
      <c r="S25" s="420"/>
      <c r="T25" s="420"/>
      <c r="U25" s="441"/>
      <c r="V25" s="516"/>
    </row>
    <row r="26" spans="1:22" s="2" customFormat="1" ht="51" customHeight="1" thickBot="1" x14ac:dyDescent="0.3">
      <c r="A26" s="475"/>
      <c r="B26" s="463"/>
      <c r="C26" s="463"/>
      <c r="D26" s="463"/>
      <c r="E26" s="466"/>
      <c r="F26" s="481"/>
      <c r="G26" s="469"/>
      <c r="H26" s="412"/>
      <c r="I26" s="472"/>
      <c r="J26" s="484"/>
      <c r="K26" s="472"/>
      <c r="L26" s="484"/>
      <c r="M26" s="484"/>
      <c r="N26" s="421"/>
      <c r="O26" s="421"/>
      <c r="P26" s="421"/>
      <c r="Q26" s="421"/>
      <c r="R26" s="421"/>
      <c r="S26" s="421"/>
      <c r="T26" s="421"/>
      <c r="U26" s="442"/>
      <c r="V26" s="517"/>
    </row>
    <row r="27" spans="1:22" ht="17.25" customHeight="1" x14ac:dyDescent="0.25">
      <c r="A27" s="473" t="s">
        <v>144</v>
      </c>
      <c r="B27" s="488" t="s">
        <v>79</v>
      </c>
      <c r="C27" s="488" t="s">
        <v>255</v>
      </c>
      <c r="D27" s="488" t="s">
        <v>292</v>
      </c>
      <c r="E27" s="491" t="s">
        <v>436</v>
      </c>
      <c r="F27" s="503" t="s">
        <v>437</v>
      </c>
      <c r="G27" s="491" t="s">
        <v>438</v>
      </c>
      <c r="H27" s="410" t="s">
        <v>323</v>
      </c>
      <c r="I27" s="470" t="s">
        <v>16</v>
      </c>
      <c r="J27" s="482">
        <f t="shared" si="0"/>
        <v>3</v>
      </c>
      <c r="K27" s="470" t="s">
        <v>15</v>
      </c>
      <c r="L27" s="482">
        <f>IF(K27="Insignificante",1,IF(K27="Menor",2,IF(K27="Moderado",3,IF(K27="Mayor ",4,IF(K27="Catastrófico",5)))))</f>
        <v>3</v>
      </c>
      <c r="M27" s="482" t="str">
        <f>IF(AND(J27=1,L27=1),"BAJO 4%",IF(AND(J27=1,L27=2),"BAJO 16%",IF(AND(J27=2,L27=1),"BAJO 8%",IF(AND(J27=2,L27=2),"BAJO 20%",IF(AND(J27=3,L27=1),"BAJO 12%",IF(AND(J27=4,L27=1),"MODERADO 24%",IF(AND(J27=3,L27=2),"MODERADO 28%",IF(AND(J27=1,L27=3),"MODERADO 32%",IF(AND(J27=2,L27=3),"MODERADO 36%",IF(AND(J27=5,L27=1),"ALTO 40%",IF(AND(J27=4,L27=2),"ALTO 44%",IF(AND(J27=5,L27=2),"ALTO 48%",IF(AND(J27=3,L27=3),"ALTO 52%",IF(AND(J27=4,L27=3),"ALTO 56%",IF(AND(J27=1,L27=4),"ALTO 60%",IF(AND(J27=2,L27=4),"ALTO 64%",IF(AND(J27=1,L27=5),"ALTO 68%",IF(AND(J27=5,L27=3),"EXTREMA 72%",IF(AND(J27=3,L27=4),"EXTREMA 76%",IF(AND(J27=4,L27=4),"EXTREMA 80%",IF(AND(J27=5,L27=4),"EXTREMA 84%",IF(AND(J27=2,L27=5),"EXTREMA 88%",IF(AND(J27=3,L27=5),"EXTREMA 92%",IF(AND(J27=4,L27=5),"EXTREMA 96%",IF(AND(J27=5,L27=5),"EXTREMA 100%")))))))))))))))))))))))))</f>
        <v>ALTO 52%</v>
      </c>
      <c r="N27" s="419" t="str">
        <f>IF('3.Controles'!D40=1,"C1",IF('3.Controles'!D40=2,"C1,C2",IF('3.Controles'!D40=3,"C1,C2,C3",IF('3.Controles'!D40=4,"C1,C2,C3,C4",IF('3.Controles'!D40=5,"C1,C2,C3,C4,C5",IF('3.Controles'!D40=6,"C1,C2,C3,C4,C5,C6"))))))</f>
        <v>C1,C2</v>
      </c>
      <c r="O27" s="419">
        <f>'3.Controles'!V40</f>
        <v>100</v>
      </c>
      <c r="P27" s="419">
        <f>'3.Controles'!V39</f>
        <v>100</v>
      </c>
      <c r="Q27" s="419" t="str">
        <f t="shared" si="2"/>
        <v>Raro</v>
      </c>
      <c r="R27" s="419">
        <f>IF('3.Controles'!U40=1,IF('3.Controles'!V40&lt;55,J27,IF('3.Controles'!V40&lt;75,J27-1,IF('3.Controles'!V40&lt;110,J27-2))),J27)</f>
        <v>1</v>
      </c>
      <c r="S27" s="419" t="str">
        <f t="shared" si="1"/>
        <v>Insignificante</v>
      </c>
      <c r="T27" s="419">
        <f>IF('3.Controles'!U39=1,IF('3.Controles'!V39&lt;55,L27,IF('3.Controles'!V39&lt;75,L27-1,IF('3.Controles'!V39&lt;110,L27-2))),L27)</f>
        <v>1</v>
      </c>
      <c r="U27" s="444" t="str">
        <f>IF(AND(R27=1,T27=1),"BAJO 4%",IF(AND(R27=1,T27=2),"BAJO 16%",IF(AND(R27=2,T27=1),"BAJO 8%",IF(AND(R27=2,T27=2),"BAJO 20%",IF(AND(R27=3,T27=1),"BAJO 12%",IF(AND(R27=4,T27=1),"MODERADO 24%",IF(AND(R27=3,T27=2),"MODERADO 28%",IF(AND(R27=1,T27=3),"MODERADO 32%",IF(AND(R27=2,T27=3),"MODERADO 36%",IF(AND(R27=5,T27=1),"ALTO 40%",IF(AND(R27=4,T27=2),"ALTO 44%",IF(AND(R27=5,T27=2),"ALTO 48%",IF(AND(R27=3,T27=3),"ALTO 52%",IF(AND(R27=4,T27=3),"ALTO 56%",IF(AND(R27=1,T27=4),"ALTO 60%",IF(AND(R27=2,T27=4),"ALTO 64%",IF(AND(R27=1,T27=5),"ALTO 68%",IF(AND(R27=5,T27=3),"EXTREMA 72%",IF(AND(R27=3,T27=4),"EXTREMA 76%",IF(AND(R27=4,T27=4),"EXTREMA 80%",IF(AND(R27=5,T27=4),"EXTREMA 84%",IF(AND(R27=2,T27=5),"EXTREMA 88%",IF(AND(R27=3,T27=5),"EXTREMA 92%",IF(AND(R27=4,T27=5),"EXTREMA 96%",IF(AND(R27=5,T27=5),"EXTREMA 100%")))))))))))))))))))))))))</f>
        <v>BAJO 4%</v>
      </c>
      <c r="V27" s="404" t="s">
        <v>76</v>
      </c>
    </row>
    <row r="28" spans="1:22" s="2" customFormat="1" ht="25.5" customHeight="1" x14ac:dyDescent="0.25">
      <c r="A28" s="474"/>
      <c r="B28" s="489"/>
      <c r="C28" s="489"/>
      <c r="D28" s="489"/>
      <c r="E28" s="492"/>
      <c r="F28" s="504"/>
      <c r="G28" s="492"/>
      <c r="H28" s="411"/>
      <c r="I28" s="471"/>
      <c r="J28" s="483"/>
      <c r="K28" s="471"/>
      <c r="L28" s="483"/>
      <c r="M28" s="483"/>
      <c r="N28" s="420"/>
      <c r="O28" s="420"/>
      <c r="P28" s="420"/>
      <c r="Q28" s="420"/>
      <c r="R28" s="420"/>
      <c r="S28" s="420"/>
      <c r="T28" s="420"/>
      <c r="U28" s="445"/>
      <c r="V28" s="405"/>
    </row>
    <row r="29" spans="1:22" s="2" customFormat="1" ht="18.75" customHeight="1" x14ac:dyDescent="0.25">
      <c r="A29" s="474"/>
      <c r="B29" s="489"/>
      <c r="C29" s="489"/>
      <c r="D29" s="489"/>
      <c r="E29" s="492"/>
      <c r="F29" s="504"/>
      <c r="G29" s="492"/>
      <c r="H29" s="411"/>
      <c r="I29" s="471"/>
      <c r="J29" s="483"/>
      <c r="K29" s="471"/>
      <c r="L29" s="483"/>
      <c r="M29" s="483"/>
      <c r="N29" s="420"/>
      <c r="O29" s="420"/>
      <c r="P29" s="420"/>
      <c r="Q29" s="420"/>
      <c r="R29" s="420"/>
      <c r="S29" s="420"/>
      <c r="T29" s="420"/>
      <c r="U29" s="445"/>
      <c r="V29" s="405"/>
    </row>
    <row r="30" spans="1:22" s="2" customFormat="1" ht="17.25" customHeight="1" x14ac:dyDescent="0.25">
      <c r="A30" s="474"/>
      <c r="B30" s="489"/>
      <c r="C30" s="489"/>
      <c r="D30" s="489"/>
      <c r="E30" s="492"/>
      <c r="F30" s="504"/>
      <c r="G30" s="492"/>
      <c r="H30" s="411"/>
      <c r="I30" s="471"/>
      <c r="J30" s="483"/>
      <c r="K30" s="471"/>
      <c r="L30" s="483"/>
      <c r="M30" s="483"/>
      <c r="N30" s="420"/>
      <c r="O30" s="420"/>
      <c r="P30" s="420"/>
      <c r="Q30" s="420"/>
      <c r="R30" s="420"/>
      <c r="S30" s="420"/>
      <c r="T30" s="420"/>
      <c r="U30" s="445"/>
      <c r="V30" s="405"/>
    </row>
    <row r="31" spans="1:22" s="2" customFormat="1" ht="11.25" customHeight="1" thickBot="1" x14ac:dyDescent="0.3">
      <c r="A31" s="475"/>
      <c r="B31" s="490"/>
      <c r="C31" s="490"/>
      <c r="D31" s="490"/>
      <c r="E31" s="493"/>
      <c r="F31" s="505"/>
      <c r="G31" s="493"/>
      <c r="H31" s="412"/>
      <c r="I31" s="472"/>
      <c r="J31" s="484"/>
      <c r="K31" s="472"/>
      <c r="L31" s="484"/>
      <c r="M31" s="484"/>
      <c r="N31" s="421"/>
      <c r="O31" s="421"/>
      <c r="P31" s="421"/>
      <c r="Q31" s="421"/>
      <c r="R31" s="421"/>
      <c r="S31" s="421"/>
      <c r="T31" s="421"/>
      <c r="U31" s="446"/>
      <c r="V31" s="406"/>
    </row>
    <row r="32" spans="1:22" s="2" customFormat="1" ht="75" customHeight="1" x14ac:dyDescent="0.25">
      <c r="A32" s="473" t="s">
        <v>146</v>
      </c>
      <c r="B32" s="425" t="s">
        <v>79</v>
      </c>
      <c r="C32" s="425" t="s">
        <v>255</v>
      </c>
      <c r="D32" s="425" t="s">
        <v>292</v>
      </c>
      <c r="E32" s="428" t="s">
        <v>447</v>
      </c>
      <c r="F32" s="506" t="s">
        <v>448</v>
      </c>
      <c r="G32" s="494" t="s">
        <v>450</v>
      </c>
      <c r="H32" s="410" t="s">
        <v>323</v>
      </c>
      <c r="I32" s="413" t="s">
        <v>16</v>
      </c>
      <c r="J32" s="416">
        <f t="shared" ref="J32" si="6">IF(I32="Raro",1,IF(I32="Improbable",2,IF(I32="Posible",3,IF(I32="Probable",4,IF(I32="Casi Seguro",5)))))</f>
        <v>3</v>
      </c>
      <c r="K32" s="413" t="s">
        <v>15</v>
      </c>
      <c r="L32" s="416">
        <f t="shared" ref="L32" si="7">IF(K32="Insignificante",1,IF(K32="Menor",2,IF(K32="Moderado",3,IF(K32="Mayor",4,IF(K32="Catastrófico",5)))))</f>
        <v>3</v>
      </c>
      <c r="M32" s="416" t="str">
        <f>IF(AND(J32=1,L32=1),"BAJO 4%",IF(AND(J32=1,L32=2),"BAJO 16%",IF(AND(J32=2,L32=1),"BAJO 8%",IF(AND(J32=2,L32=2),"BAJO 20%",IF(AND(J32=3,L32=1),"BAJO 12%",IF(AND(J32=4,L32=1),"MODERADO 24%",IF(AND(J32=3,L32=2),"MODERADO 28%",IF(AND(J32=1,L32=3),"MODERADO 32%",IF(AND(J32=2,L32=3),"MODERADO 36%",IF(AND(J32=5,L32=1),"ALTO 40%",IF(AND(J32=4,L32=2),"ALTO 44%",IF(AND(J32=5,L32=2),"ALTO 48%",IF(AND(J32=3,L32=3),"ALTO 52%",IF(AND(J32=4,L32=3),"ALTO 56%",IF(AND(J32=1,L32=4),"ALTO 60%",IF(AND(J32=2,L32=4),"ALTO 64%",IF(AND(J32=1,L32=5),"ALTO 68%",IF(AND(J32=5,L32=3),"EXTREMA 72%",IF(AND(J32=3,L32=4),"EXTREMA 76%",IF(AND(J32=4,L32=4),"EXTREMA 80%",IF(AND(J32=5,L32=4),"EXTREMA 84%",IF(AND(J32=2,L32=5),"EXTREMA 88%",IF(AND(J32=3,L32=5),"EXTREMA 92%",IF(AND(J32=4,L32=5),"EXTREMA 96%",IF(AND(J32=5,L32=5),"EXTREMA 100%")))))))))))))))))))))))))</f>
        <v>ALTO 52%</v>
      </c>
      <c r="N32" s="419" t="str">
        <f>IF('3.Controles'!D48=1,"C1",IF('3.Controles'!D48=2,"C1,C2",IF('3.Controles'!D48=3,"C1,C2,C3",IF('3.Controles'!D48=4,"C1,C2,C3,C4",IF('3.Controles'!D48=5,"C1,C2,C3,C4,C5",IF('3.Controles'!D48=6,"C1,C2,C3,C4,C5,C6"))))))</f>
        <v>C1,C2,C3,C4,C5,C6</v>
      </c>
      <c r="O32" s="419">
        <f>'3.Controles'!V48</f>
        <v>100</v>
      </c>
      <c r="P32" s="419">
        <f>'3.Controles'!V47</f>
        <v>100</v>
      </c>
      <c r="Q32" s="419" t="str">
        <f t="shared" ref="Q32" si="8">IF(R32=1,"Raro",IF(R32=2,"Improbable",IF(R32=3,"Posible",IF(R32=4,"Probable",IF(R32=5,"Casi Seguro")))))</f>
        <v>Raro</v>
      </c>
      <c r="R32" s="419">
        <f>IF('3.Controles'!U47=1,IF('3.Controles'!V47&lt;55,J32,IF('3.Controles'!V47&lt;75,J32-1,IF('3.Controles'!V47&lt;110,J32-2))),J32)</f>
        <v>1</v>
      </c>
      <c r="S32" s="419" t="str">
        <f t="shared" ref="S32" si="9">IF(T32=1,"Insignificante",IF(T32=2,"Menor",IF(T32=3,"Moderado",IF(T32=4,"Mayor",IF(T32=5,"Catastrofico")))))</f>
        <v>Insignificante</v>
      </c>
      <c r="T32" s="419">
        <f>IF('3.Controles'!U48=1,IF('3.Controles'!V48&lt;55,L32,IF('3.Controles'!V48&lt;75,L32-1,IF('3.Controles'!V48&lt;110,L32-2))),L32)</f>
        <v>1</v>
      </c>
      <c r="U32" s="401" t="str">
        <f>IF(AND(R32=1,T32=1),"BAJO 4%",IF(AND(R32=1,T32=2),"BAJO 16%",IF(AND(R32=2,T32=1),"BAJO 8%",IF(AND(R32=2,T32=2),"BAJO 20%",IF(AND(R32=3,T32=1),"BAJO 12%",IF(AND(R32=4,T32=1),"MODERADO 24%",IF(AND(R32=3,T32=2),"MODERADO 28%",IF(AND(R32=1,T32=3),"MODERADO 32%",IF(AND(R32=2,T32=3),"MODERADO 36%",IF(AND(R32=5,T32=1),"ALTO 40%",IF(AND(R32=4,T32=2),"ALTO 44%",IF(AND(R32=5,T32=2),"ALTO 48%",IF(AND(R32=3,T32=3),"ALTO 52%",IF(AND(R32=4,T32=3),"ALTO 56%",IF(AND(R32=1,T32=4),"ALTO 60%",IF(AND(R32=2,T32=4),"ALTO 64%",IF(AND(R32=1,T32=5),"ALTO 68%",IF(AND(R32=5,T32=3),"EXTREMA 72%",IF(AND(R32=3,T32=4),"EXTREMA 76%",IF(AND(R32=4,T32=4),"EXTREMA 80%",IF(AND(R32=5,T32=4),"EXTREMA 84%",IF(AND(R32=2,T32=5),"EXTREMA 88%",IF(AND(R32=3,T32=5),"EXTREMA 92%",IF(AND(R32=4,T32=5),"EXTREMA 96%",IF(AND(R32=5,T32=5),"EXTREMA 100%")))))))))))))))))))))))))</f>
        <v>BAJO 4%</v>
      </c>
      <c r="V32" s="404" t="s">
        <v>74</v>
      </c>
    </row>
    <row r="33" spans="1:22" s="2" customFormat="1" ht="69" customHeight="1" x14ac:dyDescent="0.25">
      <c r="A33" s="474"/>
      <c r="B33" s="426"/>
      <c r="C33" s="426"/>
      <c r="D33" s="426"/>
      <c r="E33" s="429"/>
      <c r="F33" s="507"/>
      <c r="G33" s="495"/>
      <c r="H33" s="411"/>
      <c r="I33" s="414"/>
      <c r="J33" s="417"/>
      <c r="K33" s="414"/>
      <c r="L33" s="417"/>
      <c r="M33" s="417"/>
      <c r="N33" s="420"/>
      <c r="O33" s="420"/>
      <c r="P33" s="420"/>
      <c r="Q33" s="420"/>
      <c r="R33" s="420"/>
      <c r="S33" s="420"/>
      <c r="T33" s="420"/>
      <c r="U33" s="402"/>
      <c r="V33" s="405"/>
    </row>
    <row r="34" spans="1:22" s="2" customFormat="1" ht="77.25" customHeight="1" x14ac:dyDescent="0.25">
      <c r="A34" s="474"/>
      <c r="B34" s="426"/>
      <c r="C34" s="426"/>
      <c r="D34" s="426"/>
      <c r="E34" s="429"/>
      <c r="F34" s="507"/>
      <c r="G34" s="495"/>
      <c r="H34" s="411"/>
      <c r="I34" s="414"/>
      <c r="J34" s="417"/>
      <c r="K34" s="414"/>
      <c r="L34" s="417"/>
      <c r="M34" s="417"/>
      <c r="N34" s="420"/>
      <c r="O34" s="420"/>
      <c r="P34" s="420"/>
      <c r="Q34" s="420"/>
      <c r="R34" s="420"/>
      <c r="S34" s="420"/>
      <c r="T34" s="420"/>
      <c r="U34" s="402"/>
      <c r="V34" s="405"/>
    </row>
    <row r="35" spans="1:22" s="2" customFormat="1" ht="57" customHeight="1" x14ac:dyDescent="0.25">
      <c r="A35" s="474"/>
      <c r="B35" s="426"/>
      <c r="C35" s="426"/>
      <c r="D35" s="426"/>
      <c r="E35" s="429"/>
      <c r="F35" s="507"/>
      <c r="G35" s="495"/>
      <c r="H35" s="411"/>
      <c r="I35" s="414"/>
      <c r="J35" s="417"/>
      <c r="K35" s="414"/>
      <c r="L35" s="417"/>
      <c r="M35" s="417"/>
      <c r="N35" s="420"/>
      <c r="O35" s="420"/>
      <c r="P35" s="420"/>
      <c r="Q35" s="420"/>
      <c r="R35" s="420"/>
      <c r="S35" s="420"/>
      <c r="T35" s="420"/>
      <c r="U35" s="402"/>
      <c r="V35" s="405"/>
    </row>
    <row r="36" spans="1:22" s="2" customFormat="1" ht="79.5" customHeight="1" thickBot="1" x14ac:dyDescent="0.3">
      <c r="A36" s="475"/>
      <c r="B36" s="427"/>
      <c r="C36" s="427"/>
      <c r="D36" s="427"/>
      <c r="E36" s="430"/>
      <c r="F36" s="507"/>
      <c r="G36" s="495"/>
      <c r="H36" s="412"/>
      <c r="I36" s="415"/>
      <c r="J36" s="418"/>
      <c r="K36" s="415"/>
      <c r="L36" s="418"/>
      <c r="M36" s="418"/>
      <c r="N36" s="421"/>
      <c r="O36" s="421"/>
      <c r="P36" s="421"/>
      <c r="Q36" s="421"/>
      <c r="R36" s="421"/>
      <c r="S36" s="421"/>
      <c r="T36" s="421"/>
      <c r="U36" s="403"/>
      <c r="V36" s="406"/>
    </row>
    <row r="37" spans="1:22" s="2" customFormat="1" ht="47.25" customHeight="1" x14ac:dyDescent="0.25">
      <c r="A37" s="473" t="s">
        <v>157</v>
      </c>
      <c r="B37" s="425" t="s">
        <v>79</v>
      </c>
      <c r="C37" s="425" t="s">
        <v>255</v>
      </c>
      <c r="D37" s="425" t="s">
        <v>292</v>
      </c>
      <c r="E37" s="428" t="s">
        <v>449</v>
      </c>
      <c r="F37" s="428" t="s">
        <v>451</v>
      </c>
      <c r="G37" s="494" t="s">
        <v>452</v>
      </c>
      <c r="H37" s="410" t="s">
        <v>17</v>
      </c>
      <c r="I37" s="413" t="s">
        <v>16</v>
      </c>
      <c r="J37" s="416">
        <f t="shared" ref="J37" si="10">IF(I37="Raro",1,IF(I37="Improbable",2,IF(I37="Posible",3,IF(I37="Probable",4,IF(I37="Casi Seguro",5)))))</f>
        <v>3</v>
      </c>
      <c r="K37" s="413" t="s">
        <v>15</v>
      </c>
      <c r="L37" s="416">
        <f t="shared" ref="L37" si="11">IF(K37="Insignificante",1,IF(K37="Menor",2,IF(K37="Moderado",3,IF(K37="Mayor",4,IF(K37="Catastrófico",5)))))</f>
        <v>3</v>
      </c>
      <c r="M37" s="416" t="str">
        <f>IF(AND(J37=1,L37=1),"BAJO 4%",IF(AND(J37=1,L37=2),"BAJO 16%",IF(AND(J37=2,L37=1),"BAJO 8%",IF(AND(J37=2,L37=2),"BAJO 20%",IF(AND(J37=3,L37=1),"BAJO 12%",IF(AND(J37=4,L37=1),"MODERADO 24%",IF(AND(J37=3,L37=2),"MODERADO 28%",IF(AND(J37=1,L37=3),"MODERADO 32%",IF(AND(J37=2,L37=3),"MODERADO 36%",IF(AND(J37=5,L37=1),"ALTO 40%",IF(AND(J37=4,L37=2),"ALTO 44%",IF(AND(J37=5,L37=2),"ALTO 48%",IF(AND(J37=3,L37=3),"ALTO 52%",IF(AND(J37=4,L37=3),"ALTO 56%",IF(AND(J37=1,L37=4),"ALTO 60%",IF(AND(J37=2,L37=4),"ALTO 64%",IF(AND(J37=1,L37=5),"ALTO 68%",IF(AND(J37=5,L37=3),"EXTREMA 72%",IF(AND(J37=3,L37=4),"EXTREMA 76%",IF(AND(J37=4,L37=4),"EXTREMA 80%",IF(AND(J37=5,L37=4),"EXTREMA 84%",IF(AND(J37=2,L37=5),"EXTREMA 88%",IF(AND(J37=3,L37=5),"EXTREMA 92%",IF(AND(J37=4,L37=5),"EXTREMA 96%",IF(AND(J37=5,L37=5),"EXTREMA 100%")))))))))))))))))))))))))</f>
        <v>ALTO 52%</v>
      </c>
      <c r="N37" s="419" t="str">
        <f>IF('3.Controles'!D62=1,"C1",IF('3.Controles'!D62=2,"C1,C2",IF('3.Controles'!D62=3,"C1,C2,C3",IF('3.Controles'!D62=4,"C1,C2,C3,C4",IF('3.Controles'!D62=5,"C1,C2,C3,C4,C5",IF('3.Controles'!D62=6,"C1,C2,C3,C4,C5,C6"))))))</f>
        <v>C1,C2,C3</v>
      </c>
      <c r="O37" s="419">
        <f>'3.Controles'!V61</f>
        <v>100</v>
      </c>
      <c r="P37" s="419">
        <f>'3.Controles'!V62</f>
        <v>100</v>
      </c>
      <c r="Q37" s="407" t="str">
        <f t="shared" ref="Q37:Q47" si="12">IF(R37=1,"Raro",IF(R37=2,"Improbable",IF(R37=3,"Posible",IF(R37=4,"Probable",IF(R37=5,"Casi Seguro")))))</f>
        <v>Improbable</v>
      </c>
      <c r="R37" s="407">
        <f>IF('3.Controles'!U62=1,IF('3.Controles'!V62&lt;55,J37,IF('3.Controles'!U62&lt;75,J37-1,IF('3.Controles'!U62&lt;110,J37-2))),J37)</f>
        <v>2</v>
      </c>
      <c r="S37" s="407" t="str">
        <f t="shared" ref="S37" si="13">IF(T37=1,"Insignificante",IF(T37=2,"Menor",IF(T37=3,"Moderado",IF(T37=4,"Mayor",IF(T37=5,"Catastrofico")))))</f>
        <v>Insignificante</v>
      </c>
      <c r="T37" s="407">
        <f>IF('3.Controles'!U61=1,IF('3.Controles'!V61&lt;55,L37,IF('3.Controles'!V61&lt;75,L37-1,IF('3.Controles'!V61&lt;110,L37-2))),L37)</f>
        <v>1</v>
      </c>
      <c r="U37" s="401" t="str">
        <f>IF(AND(R37=1,T37=1),"BAJO 4%",IF(AND(R37=1,T37=2),"BAJO 16%",IF(AND(R37=2,T37=1),"BAJO 8%",IF(AND(R37=2,T37=2),"BAJO 20%",IF(AND(R37=3,T37=1),"BAJO 12%",IF(AND(R37=4,T37=1),"MODERADO 24%",IF(AND(R37=3,T37=2),"MODERADO 28%",IF(AND(R37=1,T37=3),"MODERADO 32%",IF(AND(R37=2,T37=3),"MODERADO 36%",IF(AND(R37=5,T37=1),"ALTO 40%",IF(AND(R37=4,T37=2),"ALTO 44%",IF(AND(R37=5,T37=2),"ALTO 48%",IF(AND(R37=3,T37=3),"ALTO 52%",IF(AND(R37=4,T37=3),"ALTO 56%",IF(AND(R37=1,T37=4),"ALTO 60%",IF(AND(R37=2,T37=4),"ALTO 64%",IF(AND(R37=1,T37=5),"ALTO 68%",IF(AND(R37=5,T37=3),"EXTREMA 72%",IF(AND(R37=3,T37=4),"EXTREMA 76%",IF(AND(R37=4,T37=4),"EXTREMA 80%",IF(AND(R37=5,T37=4),"EXTREMA 84%",IF(AND(R37=2,T37=5),"EXTREMA 88%",IF(AND(R37=3,T37=5),"EXTREMA 92%",IF(AND(R37=4,T37=5),"EXTREMA 96%",IF(AND(R37=5,T37=5),"EXTREMA 100%")))))))))))))))))))))))))</f>
        <v>BAJO 8%</v>
      </c>
      <c r="V37" s="404" t="s">
        <v>74</v>
      </c>
    </row>
    <row r="38" spans="1:22" s="2" customFormat="1" ht="33.75" customHeight="1" x14ac:dyDescent="0.25">
      <c r="A38" s="474"/>
      <c r="B38" s="426"/>
      <c r="C38" s="426"/>
      <c r="D38" s="426"/>
      <c r="E38" s="429"/>
      <c r="F38" s="429"/>
      <c r="G38" s="495"/>
      <c r="H38" s="411"/>
      <c r="I38" s="414"/>
      <c r="J38" s="417"/>
      <c r="K38" s="414"/>
      <c r="L38" s="417"/>
      <c r="M38" s="417"/>
      <c r="N38" s="420"/>
      <c r="O38" s="420"/>
      <c r="P38" s="420"/>
      <c r="Q38" s="408"/>
      <c r="R38" s="408"/>
      <c r="S38" s="408"/>
      <c r="T38" s="408"/>
      <c r="U38" s="402"/>
      <c r="V38" s="405"/>
    </row>
    <row r="39" spans="1:22" s="2" customFormat="1" ht="36" customHeight="1" x14ac:dyDescent="0.25">
      <c r="A39" s="474"/>
      <c r="B39" s="426"/>
      <c r="C39" s="426"/>
      <c r="D39" s="426"/>
      <c r="E39" s="429"/>
      <c r="F39" s="429"/>
      <c r="G39" s="495"/>
      <c r="H39" s="411"/>
      <c r="I39" s="414"/>
      <c r="J39" s="417"/>
      <c r="K39" s="414"/>
      <c r="L39" s="417"/>
      <c r="M39" s="417"/>
      <c r="N39" s="420"/>
      <c r="O39" s="420"/>
      <c r="P39" s="420"/>
      <c r="Q39" s="408"/>
      <c r="R39" s="408"/>
      <c r="S39" s="408"/>
      <c r="T39" s="408"/>
      <c r="U39" s="402"/>
      <c r="V39" s="405"/>
    </row>
    <row r="40" spans="1:22" s="2" customFormat="1" ht="30" customHeight="1" x14ac:dyDescent="0.25">
      <c r="A40" s="474"/>
      <c r="B40" s="426"/>
      <c r="C40" s="426"/>
      <c r="D40" s="426"/>
      <c r="E40" s="429"/>
      <c r="F40" s="429"/>
      <c r="G40" s="495"/>
      <c r="H40" s="411"/>
      <c r="I40" s="414"/>
      <c r="J40" s="417"/>
      <c r="K40" s="414"/>
      <c r="L40" s="417"/>
      <c r="M40" s="417"/>
      <c r="N40" s="420"/>
      <c r="O40" s="420"/>
      <c r="P40" s="420"/>
      <c r="Q40" s="408"/>
      <c r="R40" s="408"/>
      <c r="S40" s="408"/>
      <c r="T40" s="408"/>
      <c r="U40" s="402"/>
      <c r="V40" s="405"/>
    </row>
    <row r="41" spans="1:22" s="2" customFormat="1" ht="79.5" customHeight="1" thickBot="1" x14ac:dyDescent="0.3">
      <c r="A41" s="475"/>
      <c r="B41" s="427"/>
      <c r="C41" s="427"/>
      <c r="D41" s="427"/>
      <c r="E41" s="430"/>
      <c r="F41" s="430"/>
      <c r="G41" s="495"/>
      <c r="H41" s="412"/>
      <c r="I41" s="415"/>
      <c r="J41" s="418"/>
      <c r="K41" s="415"/>
      <c r="L41" s="418"/>
      <c r="M41" s="418"/>
      <c r="N41" s="421"/>
      <c r="O41" s="421"/>
      <c r="P41" s="421"/>
      <c r="Q41" s="409"/>
      <c r="R41" s="409"/>
      <c r="S41" s="409"/>
      <c r="T41" s="409"/>
      <c r="U41" s="403"/>
      <c r="V41" s="406"/>
    </row>
    <row r="42" spans="1:22" s="2" customFormat="1" ht="30.75" customHeight="1" x14ac:dyDescent="0.25">
      <c r="A42" s="422" t="s">
        <v>158</v>
      </c>
      <c r="B42" s="425" t="s">
        <v>79</v>
      </c>
      <c r="C42" s="425" t="s">
        <v>255</v>
      </c>
      <c r="D42" s="425" t="s">
        <v>292</v>
      </c>
      <c r="E42" s="428" t="str">
        <f>+'Ident. riesgos corrupción'!B3</f>
        <v>Inadecuado uso de los recursos fisicos  para  beneficios de terceros o propios</v>
      </c>
      <c r="F42" s="506" t="s">
        <v>469</v>
      </c>
      <c r="G42" s="428" t="s">
        <v>465</v>
      </c>
      <c r="H42" s="410" t="s">
        <v>326</v>
      </c>
      <c r="I42" s="431" t="s">
        <v>13</v>
      </c>
      <c r="J42" s="434">
        <f t="shared" ref="J42" si="14">IF(I42="Raro",1,IF(I42="Improbable",2,IF(I42="Posible",3,IF(I42="Probable",4,IF(I42="Casi Seguro",5)))))</f>
        <v>2</v>
      </c>
      <c r="K42" s="431" t="s">
        <v>18</v>
      </c>
      <c r="L42" s="434">
        <f t="shared" ref="L42" si="15">IF(K42="Insignificante",1,IF(K42="Menor",2,IF(K42="Moderado",3,IF(K42="Mayor",4,IF(K42="Catastrófico",5)))))</f>
        <v>4</v>
      </c>
      <c r="M42" s="434" t="str">
        <f>IF(AND(J42=1,L42=1),"BAJO 4%",IF(AND(J42=1,L42=2),"BAJO 16%",IF(AND(J42=2,L42=1),"BAJO 8%",IF(AND(J42=2,L42=2),"BAJO 20%",IF(AND(J42=3,L42=1),"BAJO 12%",IF(AND(J42=4,L42=1),"MODERADO 24%",IF(AND(J42=3,L42=2),"MODERADO 28%",IF(AND(J42=1,L42=3),"MODERADO 32%",IF(AND(J42=2,L42=3),"MODERADO 36%",IF(AND(J42=5,L42=1),"ALTO 40%",IF(AND(J42=4,L42=2),"ALTO 44%",IF(AND(J42=5,L42=2),"ALTO 48%",IF(AND(J42=3,L42=3),"ALTO 52%",IF(AND(J42=4,L42=3),"ALTO 56%",IF(AND(J42=1,L42=4),"ALTO 60%",IF(AND(J42=2,L42=4),"ALTO 64%",IF(AND(J42=1,L42=5),"ALTO 68%",IF(AND(J42=5,L42=3),"EXTREMA 72%",IF(AND(J42=3,L42=4),"EXTREMA 76%",IF(AND(J42=4,L42=4),"EXTREMA 80%",IF(AND(J42=5,L42=4),"EXTREMA 84%",IF(AND(J42=2,L42=5),"EXTREMA 88%",IF(AND(J42=3,L42=5),"EXTREMA 92%",IF(AND(J42=4,L42=5),"EXTREMA 96%",IF(AND(J42=5,L42=5),"EXTREMA 100%")))))))))))))))))))))))))</f>
        <v>ALTO 64%</v>
      </c>
      <c r="N42" s="419" t="str">
        <f>IF('3.Controles'!D48=1,"C1",IF('3.Controles'!D48=2,"C1,C2",IF('3.Controles'!D48=3,"C1,C2,C3",IF('3.Controles'!D48=4,"C1,C2,C3,C4",IF('3.Controles'!D48=5,"C1,C2,C3,C4,C5",IF('3.Controles'!D48=6,"C1,C2,C3,C4,C5,C6"))))))</f>
        <v>C1,C2,C3,C4,C5,C6</v>
      </c>
      <c r="O42" s="419">
        <f>'3.Controles'!V61</f>
        <v>100</v>
      </c>
      <c r="P42" s="419">
        <f>'3.Controles'!V60</f>
        <v>0</v>
      </c>
      <c r="Q42" s="407" t="str">
        <f t="shared" si="12"/>
        <v>Raro</v>
      </c>
      <c r="R42" s="407">
        <f>IF('3.Controles'!U70=1,IF('3.Controles'!V70&lt;55,J42,IF('3.Controles'!U70&lt;75,J42-1,IF('3.Controles'!U70&lt;110,J42-2))),J42)</f>
        <v>1</v>
      </c>
      <c r="S42" s="407" t="str">
        <f t="shared" ref="S42" si="16">IF(T42=1,"Insignificante",IF(T42=2,"Menor",IF(T42=3,"Moderado",IF(T42=4,"Mayor",IF(T42=5,"Catastrofico")))))</f>
        <v>Menor</v>
      </c>
      <c r="T42" s="407">
        <f>IF('3.Controles'!U69=1,IF('3.Controles'!V69&lt;55,L42,IF('3.Controles'!V69&lt;75,L42-1,IF('3.Controles'!V69&lt;110,L42-2))),L42)</f>
        <v>2</v>
      </c>
      <c r="U42" s="401" t="str">
        <f t="shared" ref="U42" si="17">IF(AND(R42=1,T42=1),"BAJO 4%",IF(AND(R42=1,T42=2),"BAJO 16%",IF(AND(R42=2,T42=1),"BAJO 8%",IF(AND(R42=2,T42=2),"BAJO 20%",IF(AND(R42=3,T42=1),"BAJO 12%",IF(AND(R42=4,T42=1),"MODERADO 24%",IF(AND(R42=3,T42=2),"MODERADO 28%",IF(AND(R42=1,T42=3),"MODERADO 32%",IF(AND(R42=2,T42=3),"MODERADO 36%",IF(AND(R42=5,T42=1),"ALTO 40%",IF(AND(R42=4,T42=2),"ALTO 44%",IF(AND(R42=5,T42=2),"ALTO 48%",IF(AND(R42=3,T42=3),"ALTO 52%",IF(AND(R42=4,T42=3),"ALTO 56%",IF(AND(R42=1,T42=4),"ALTO 60%",IF(AND(R42=2,T42=4),"ALTO 64%",IF(AND(R42=1,T42=5),"ALTO 68%",IF(AND(R42=5,T42=3),"EXTREMA 72%",IF(AND(R42=3,T42=4),"EXTREMA 76%",IF(AND(R42=4,T42=4),"EXTREMA 80%",IF(AND(R42=5,T42=4),"EXTREMA 84%",IF(AND(R42=2,T42=5),"EXTREMA 88%",IF(AND(R42=3,T42=5),"EXTREMA 92%",IF(AND(R42=4,T42=5),"EXTREMA 96%",IF(AND(R42=5,T42=5),"EXTREMA 100%")))))))))))))))))))))))))</f>
        <v>BAJO 16%</v>
      </c>
      <c r="V42" s="404" t="s">
        <v>74</v>
      </c>
    </row>
    <row r="43" spans="1:22" s="2" customFormat="1" ht="24.75" customHeight="1" x14ac:dyDescent="0.25">
      <c r="A43" s="423"/>
      <c r="B43" s="426"/>
      <c r="C43" s="426"/>
      <c r="D43" s="426"/>
      <c r="E43" s="429"/>
      <c r="F43" s="507"/>
      <c r="G43" s="429"/>
      <c r="H43" s="411"/>
      <c r="I43" s="432"/>
      <c r="J43" s="435"/>
      <c r="K43" s="432"/>
      <c r="L43" s="435"/>
      <c r="M43" s="435"/>
      <c r="N43" s="420"/>
      <c r="O43" s="420"/>
      <c r="P43" s="420"/>
      <c r="Q43" s="408"/>
      <c r="R43" s="408"/>
      <c r="S43" s="408"/>
      <c r="T43" s="408"/>
      <c r="U43" s="402"/>
      <c r="V43" s="405"/>
    </row>
    <row r="44" spans="1:22" s="2" customFormat="1" ht="25.5" customHeight="1" x14ac:dyDescent="0.25">
      <c r="A44" s="423"/>
      <c r="B44" s="426"/>
      <c r="C44" s="426"/>
      <c r="D44" s="426"/>
      <c r="E44" s="429"/>
      <c r="F44" s="507"/>
      <c r="G44" s="429"/>
      <c r="H44" s="411"/>
      <c r="I44" s="432"/>
      <c r="J44" s="435"/>
      <c r="K44" s="432"/>
      <c r="L44" s="435"/>
      <c r="M44" s="435"/>
      <c r="N44" s="420"/>
      <c r="O44" s="420"/>
      <c r="P44" s="420"/>
      <c r="Q44" s="408"/>
      <c r="R44" s="408"/>
      <c r="S44" s="408"/>
      <c r="T44" s="408"/>
      <c r="U44" s="402"/>
      <c r="V44" s="405"/>
    </row>
    <row r="45" spans="1:22" s="2" customFormat="1" ht="27" customHeight="1" x14ac:dyDescent="0.25">
      <c r="A45" s="423"/>
      <c r="B45" s="426"/>
      <c r="C45" s="426"/>
      <c r="D45" s="426"/>
      <c r="E45" s="429"/>
      <c r="F45" s="507"/>
      <c r="G45" s="429"/>
      <c r="H45" s="411"/>
      <c r="I45" s="432"/>
      <c r="J45" s="435"/>
      <c r="K45" s="432"/>
      <c r="L45" s="435"/>
      <c r="M45" s="435"/>
      <c r="N45" s="420"/>
      <c r="O45" s="420"/>
      <c r="P45" s="420"/>
      <c r="Q45" s="408"/>
      <c r="R45" s="408"/>
      <c r="S45" s="408"/>
      <c r="T45" s="408"/>
      <c r="U45" s="402"/>
      <c r="V45" s="405"/>
    </row>
    <row r="46" spans="1:22" s="2" customFormat="1" ht="33" customHeight="1" thickBot="1" x14ac:dyDescent="0.3">
      <c r="A46" s="424"/>
      <c r="B46" s="427"/>
      <c r="C46" s="427"/>
      <c r="D46" s="427"/>
      <c r="E46" s="430"/>
      <c r="F46" s="508"/>
      <c r="G46" s="430"/>
      <c r="H46" s="412"/>
      <c r="I46" s="433"/>
      <c r="J46" s="436"/>
      <c r="K46" s="433"/>
      <c r="L46" s="436"/>
      <c r="M46" s="436"/>
      <c r="N46" s="421"/>
      <c r="O46" s="421"/>
      <c r="P46" s="421"/>
      <c r="Q46" s="409"/>
      <c r="R46" s="409"/>
      <c r="S46" s="409"/>
      <c r="T46" s="409"/>
      <c r="U46" s="403"/>
      <c r="V46" s="406"/>
    </row>
    <row r="47" spans="1:22" s="2" customFormat="1" ht="33" customHeight="1" x14ac:dyDescent="0.25">
      <c r="A47" s="422" t="s">
        <v>159</v>
      </c>
      <c r="B47" s="425" t="s">
        <v>79</v>
      </c>
      <c r="C47" s="425" t="s">
        <v>255</v>
      </c>
      <c r="D47" s="425" t="s">
        <v>292</v>
      </c>
      <c r="E47" s="428" t="str">
        <f>+'Ident. riesgos corrupción'!B4</f>
        <v>Inadecuado uso de los documentos y la información legal o pública para beneficios de terceros o propios</v>
      </c>
      <c r="F47" s="710" t="s">
        <v>538</v>
      </c>
      <c r="G47" s="428" t="s">
        <v>464</v>
      </c>
      <c r="H47" s="410" t="s">
        <v>326</v>
      </c>
      <c r="I47" s="431" t="s">
        <v>16</v>
      </c>
      <c r="J47" s="434">
        <f t="shared" ref="J47" si="18">IF(I47="Raro",1,IF(I47="Improbable",2,IF(I47="Posible",3,IF(I47="Probable",4,IF(I47="Casi Seguro",5)))))</f>
        <v>3</v>
      </c>
      <c r="K47" s="431" t="s">
        <v>15</v>
      </c>
      <c r="L47" s="434">
        <f t="shared" ref="L47" si="19">IF(K47="Insignificante",1,IF(K47="Menor",2,IF(K47="Moderado",3,IF(K47="Mayor",4,IF(K47="Catastrófico",5)))))</f>
        <v>3</v>
      </c>
      <c r="M47" s="434" t="str">
        <f>IF(AND(J47=1,L47=1),"BAJO 4%",IF(AND(J47=1,L47=2),"BAJO 16%",IF(AND(J47=2,L47=1),"BAJO 8%",IF(AND(J47=2,L47=2),"BAJO 20%",IF(AND(J47=3,L47=1),"BAJO 12%",IF(AND(J47=4,L47=1),"MODERADO 24%",IF(AND(J47=3,L47=2),"MODERADO 28%",IF(AND(J47=1,L47=3),"MODERADO 32%",IF(AND(J47=2,L47=3),"MODERADO 36%",IF(AND(J47=5,L47=1),"ALTO 40%",IF(AND(J47=4,L47=2),"ALTO 44%",IF(AND(J47=5,L47=2),"ALTO 48%",IF(AND(J47=3,L47=3),"ALTO 52%",IF(AND(J47=4,L47=3),"ALTO 56%",IF(AND(J47=1,L47=4),"ALTO 60%",IF(AND(J47=2,L47=4),"ALTO 64%",IF(AND(J47=1,L47=5),"ALTO 68%",IF(AND(J47=5,L47=3),"EXTREMA 72%",IF(AND(J47=3,L47=4),"EXTREMA 76%",IF(AND(J47=4,L47=4),"EXTREMA 80%",IF(AND(J47=5,L47=4),"EXTREMA 84%",IF(AND(J47=2,L47=5),"EXTREMA 88%",IF(AND(J47=3,L47=5),"EXTREMA 92%",IF(AND(J47=4,L47=5),"EXTREMA 96%",IF(AND(J47=5,L47=5),"EXTREMA 100%")))))))))))))))))))))))))</f>
        <v>ALTO 52%</v>
      </c>
      <c r="N47" s="419" t="str">
        <f>IF('3.Controles'!D78=1,"C1",IF('3.Controles'!D78=2,"C1,C2",IF('3.Controles'!D78=3,"C1,C2,C3",IF('3.Controles'!D78=4,"C1,C2,C3,C4",IF('3.Controles'!D78=5,"C1,C2,C3,C4,C5",IF('3.Controles'!D78=6,"C1,C2,C3,C4,C5,C6"))))))</f>
        <v>C1,C2</v>
      </c>
      <c r="O47" s="419">
        <f>'3.Controles'!V78</f>
        <v>100</v>
      </c>
      <c r="P47" s="419">
        <f>'3.Controles'!V77</f>
        <v>100</v>
      </c>
      <c r="Q47" s="407" t="str">
        <f t="shared" si="12"/>
        <v>Raro</v>
      </c>
      <c r="R47" s="407">
        <f>IF('3.Controles'!U78=1,IF('3.Controles'!V78&lt;55,J47,IF('3.Controles'!V78&lt;75,J47-1,IF('3.Controles'!V78&lt;110,J47-2))),J47)</f>
        <v>1</v>
      </c>
      <c r="S47" s="407" t="str">
        <f t="shared" ref="S47" si="20">IF(T47=1,"Insignificante",IF(T47=2,"Menor",IF(T47=3,"Moderado",IF(T47=4,"Mayor",IF(T47=5,"Catastrofico")))))</f>
        <v>Insignificante</v>
      </c>
      <c r="T47" s="407">
        <f>IF('3.Controles'!U77=1,IF('3.Controles'!V77&lt;55,L47,IF('3.Controles'!V77&lt;75,L47-1,IF('3.Controles'!V77&lt;110,L47-2))),L47)</f>
        <v>1</v>
      </c>
      <c r="U47" s="401" t="str">
        <f t="shared" ref="U47" si="21">IF(AND(R47=1,T47=1),"BAJO 4%",IF(AND(R47=1,T47=2),"BAJO 16%",IF(AND(R47=2,T47=1),"BAJO 8%",IF(AND(R47=2,T47=2),"BAJO 20%",IF(AND(R47=3,T47=1),"BAJO 12%",IF(AND(R47=4,T47=1),"MODERADO 24%",IF(AND(R47=3,T47=2),"MODERADO 28%",IF(AND(R47=1,T47=3),"MODERADO 32%",IF(AND(R47=2,T47=3),"MODERADO 36%",IF(AND(R47=5,T47=1),"ALTO 40%",IF(AND(R47=4,T47=2),"ALTO 44%",IF(AND(R47=5,T47=2),"ALTO 48%",IF(AND(R47=3,T47=3),"ALTO 52%",IF(AND(R47=4,T47=3),"ALTO 56%",IF(AND(R47=1,T47=4),"ALTO 60%",IF(AND(R47=2,T47=4),"ALTO 64%",IF(AND(R47=1,T47=5),"ALTO 68%",IF(AND(R47=5,T47=3),"EXTREMA 72%",IF(AND(R47=3,T47=4),"EXTREMA 76%",IF(AND(R47=4,T47=4),"EXTREMA 80%",IF(AND(R47=5,T47=4),"EXTREMA 84%",IF(AND(R47=2,T47=5),"EXTREMA 88%",IF(AND(R47=3,T47=5),"EXTREMA 92%",IF(AND(R47=4,T47=5),"EXTREMA 96%",IF(AND(R47=5,T47=5),"EXTREMA 100%")))))))))))))))))))))))))</f>
        <v>BAJO 4%</v>
      </c>
      <c r="V47" s="404" t="s">
        <v>74</v>
      </c>
    </row>
    <row r="48" spans="1:22" s="2" customFormat="1" ht="36" customHeight="1" x14ac:dyDescent="0.25">
      <c r="A48" s="423"/>
      <c r="B48" s="426"/>
      <c r="C48" s="426"/>
      <c r="D48" s="426"/>
      <c r="E48" s="429"/>
      <c r="F48" s="711"/>
      <c r="G48" s="429"/>
      <c r="H48" s="411"/>
      <c r="I48" s="432"/>
      <c r="J48" s="435"/>
      <c r="K48" s="432"/>
      <c r="L48" s="435"/>
      <c r="M48" s="435"/>
      <c r="N48" s="420"/>
      <c r="O48" s="420"/>
      <c r="P48" s="420"/>
      <c r="Q48" s="408"/>
      <c r="R48" s="408"/>
      <c r="S48" s="408"/>
      <c r="T48" s="408"/>
      <c r="U48" s="402"/>
      <c r="V48" s="405"/>
    </row>
    <row r="49" spans="1:22" s="2" customFormat="1" ht="44.25" customHeight="1" x14ac:dyDescent="0.25">
      <c r="A49" s="423"/>
      <c r="B49" s="426"/>
      <c r="C49" s="426"/>
      <c r="D49" s="426"/>
      <c r="E49" s="429"/>
      <c r="F49" s="711"/>
      <c r="G49" s="429"/>
      <c r="H49" s="411"/>
      <c r="I49" s="432"/>
      <c r="J49" s="435"/>
      <c r="K49" s="432"/>
      <c r="L49" s="435"/>
      <c r="M49" s="435"/>
      <c r="N49" s="420"/>
      <c r="O49" s="420"/>
      <c r="P49" s="420"/>
      <c r="Q49" s="408"/>
      <c r="R49" s="408"/>
      <c r="S49" s="408"/>
      <c r="T49" s="408"/>
      <c r="U49" s="402"/>
      <c r="V49" s="405"/>
    </row>
    <row r="50" spans="1:22" s="2" customFormat="1" ht="24.95" hidden="1" customHeight="1" x14ac:dyDescent="0.25">
      <c r="A50" s="423"/>
      <c r="B50" s="426"/>
      <c r="C50" s="426"/>
      <c r="D50" s="426"/>
      <c r="E50" s="429"/>
      <c r="F50" s="711"/>
      <c r="G50" s="429"/>
      <c r="H50" s="411"/>
      <c r="I50" s="432"/>
      <c r="J50" s="435"/>
      <c r="K50" s="432"/>
      <c r="L50" s="435"/>
      <c r="M50" s="435"/>
      <c r="N50" s="420"/>
      <c r="O50" s="420"/>
      <c r="P50" s="420"/>
      <c r="Q50" s="408"/>
      <c r="R50" s="408"/>
      <c r="S50" s="408"/>
      <c r="T50" s="408"/>
      <c r="U50" s="402"/>
      <c r="V50" s="405"/>
    </row>
    <row r="51" spans="1:22" s="2" customFormat="1" ht="38.25" customHeight="1" thickBot="1" x14ac:dyDescent="0.3">
      <c r="A51" s="424"/>
      <c r="B51" s="427"/>
      <c r="C51" s="427"/>
      <c r="D51" s="427"/>
      <c r="E51" s="430"/>
      <c r="F51" s="712"/>
      <c r="G51" s="430"/>
      <c r="H51" s="412"/>
      <c r="I51" s="433"/>
      <c r="J51" s="436"/>
      <c r="K51" s="433"/>
      <c r="L51" s="436"/>
      <c r="M51" s="436"/>
      <c r="N51" s="421"/>
      <c r="O51" s="421"/>
      <c r="P51" s="421"/>
      <c r="Q51" s="409"/>
      <c r="R51" s="409"/>
      <c r="S51" s="409"/>
      <c r="T51" s="409"/>
      <c r="U51" s="403"/>
      <c r="V51" s="406"/>
    </row>
  </sheetData>
  <dataConsolidate/>
  <mergeCells count="203">
    <mergeCell ref="N47:N51"/>
    <mergeCell ref="K32:K36"/>
    <mergeCell ref="F42:F46"/>
    <mergeCell ref="R6:T6"/>
    <mergeCell ref="R7:T7"/>
    <mergeCell ref="U5:V5"/>
    <mergeCell ref="U6:V6"/>
    <mergeCell ref="U7:V7"/>
    <mergeCell ref="E1:Q7"/>
    <mergeCell ref="T32:T36"/>
    <mergeCell ref="U32:U36"/>
    <mergeCell ref="V10:V16"/>
    <mergeCell ref="V17:V21"/>
    <mergeCell ref="V22:V26"/>
    <mergeCell ref="V27:V31"/>
    <mergeCell ref="V32:V36"/>
    <mergeCell ref="N42:N46"/>
    <mergeCell ref="F32:F36"/>
    <mergeCell ref="O22:O26"/>
    <mergeCell ref="M27:M31"/>
    <mergeCell ref="N27:N31"/>
    <mergeCell ref="M22:M26"/>
    <mergeCell ref="N22:N26"/>
    <mergeCell ref="A1:D7"/>
    <mergeCell ref="L32:L36"/>
    <mergeCell ref="M32:M36"/>
    <mergeCell ref="N32:N36"/>
    <mergeCell ref="O32:O36"/>
    <mergeCell ref="P32:P36"/>
    <mergeCell ref="Q32:Q36"/>
    <mergeCell ref="R32:R36"/>
    <mergeCell ref="S32:S36"/>
    <mergeCell ref="B32:B36"/>
    <mergeCell ref="C32:C36"/>
    <mergeCell ref="D32:D36"/>
    <mergeCell ref="E32:E36"/>
    <mergeCell ref="H32:H36"/>
    <mergeCell ref="I32:I36"/>
    <mergeCell ref="J32:J36"/>
    <mergeCell ref="A22:A26"/>
    <mergeCell ref="B22:B26"/>
    <mergeCell ref="C22:C26"/>
    <mergeCell ref="A32:A36"/>
    <mergeCell ref="Q27:Q31"/>
    <mergeCell ref="R27:R31"/>
    <mergeCell ref="G32:G36"/>
    <mergeCell ref="F27:F31"/>
    <mergeCell ref="A37:A41"/>
    <mergeCell ref="B37:B41"/>
    <mergeCell ref="C37:C41"/>
    <mergeCell ref="D37:D41"/>
    <mergeCell ref="E37:E41"/>
    <mergeCell ref="F37:F41"/>
    <mergeCell ref="P37:P41"/>
    <mergeCell ref="Q37:Q41"/>
    <mergeCell ref="G47:G51"/>
    <mergeCell ref="N37:N41"/>
    <mergeCell ref="G37:G41"/>
    <mergeCell ref="A42:A46"/>
    <mergeCell ref="B42:B46"/>
    <mergeCell ref="C42:C46"/>
    <mergeCell ref="D42:D46"/>
    <mergeCell ref="E42:E46"/>
    <mergeCell ref="G42:G46"/>
    <mergeCell ref="H42:H46"/>
    <mergeCell ref="I42:I46"/>
    <mergeCell ref="J42:J46"/>
    <mergeCell ref="K42:K46"/>
    <mergeCell ref="L42:L46"/>
    <mergeCell ref="M42:M46"/>
    <mergeCell ref="O42:O46"/>
    <mergeCell ref="Q22:Q26"/>
    <mergeCell ref="R22:R26"/>
    <mergeCell ref="O27:O31"/>
    <mergeCell ref="K22:K26"/>
    <mergeCell ref="A27:A31"/>
    <mergeCell ref="B27:B31"/>
    <mergeCell ref="C27:C31"/>
    <mergeCell ref="D27:D31"/>
    <mergeCell ref="E27:E31"/>
    <mergeCell ref="G27:G31"/>
    <mergeCell ref="H27:H31"/>
    <mergeCell ref="I27:I31"/>
    <mergeCell ref="J27:J31"/>
    <mergeCell ref="D22:D26"/>
    <mergeCell ref="E22:E26"/>
    <mergeCell ref="G22:G26"/>
    <mergeCell ref="H22:H26"/>
    <mergeCell ref="I22:I26"/>
    <mergeCell ref="J22:J26"/>
    <mergeCell ref="F22:F26"/>
    <mergeCell ref="K27:K31"/>
    <mergeCell ref="L27:L31"/>
    <mergeCell ref="L22:L26"/>
    <mergeCell ref="J10:J16"/>
    <mergeCell ref="K10:K16"/>
    <mergeCell ref="L10:L16"/>
    <mergeCell ref="M10:M16"/>
    <mergeCell ref="N10:N16"/>
    <mergeCell ref="P10:P16"/>
    <mergeCell ref="O10:O16"/>
    <mergeCell ref="R17:R21"/>
    <mergeCell ref="S17:S21"/>
    <mergeCell ref="K17:K21"/>
    <mergeCell ref="J17:J21"/>
    <mergeCell ref="L17:L21"/>
    <mergeCell ref="M17:M21"/>
    <mergeCell ref="N17:N21"/>
    <mergeCell ref="Q17:Q21"/>
    <mergeCell ref="O17:O21"/>
    <mergeCell ref="D10:D16"/>
    <mergeCell ref="E10:E16"/>
    <mergeCell ref="G10:G16"/>
    <mergeCell ref="H10:H16"/>
    <mergeCell ref="I10:I16"/>
    <mergeCell ref="B10:B16"/>
    <mergeCell ref="A10:A16"/>
    <mergeCell ref="C10:C16"/>
    <mergeCell ref="A17:A21"/>
    <mergeCell ref="B17:B21"/>
    <mergeCell ref="C17:C21"/>
    <mergeCell ref="G17:G21"/>
    <mergeCell ref="H17:H21"/>
    <mergeCell ref="I17:I21"/>
    <mergeCell ref="D17:D21"/>
    <mergeCell ref="E17:E21"/>
    <mergeCell ref="F10:F16"/>
    <mergeCell ref="F17:F21"/>
    <mergeCell ref="I8:J9"/>
    <mergeCell ref="Q8:R9"/>
    <mergeCell ref="M8:M9"/>
    <mergeCell ref="N8:N9"/>
    <mergeCell ref="S8:T9"/>
    <mergeCell ref="U8:U9"/>
    <mergeCell ref="A8:A9"/>
    <mergeCell ref="B8:B9"/>
    <mergeCell ref="C8:C9"/>
    <mergeCell ref="D8:D9"/>
    <mergeCell ref="E8:E9"/>
    <mergeCell ref="F8:F9"/>
    <mergeCell ref="G8:G9"/>
    <mergeCell ref="H8:H9"/>
    <mergeCell ref="K8:L9"/>
    <mergeCell ref="P8:P9"/>
    <mergeCell ref="O8:O9"/>
    <mergeCell ref="P47:P51"/>
    <mergeCell ref="Q47:Q51"/>
    <mergeCell ref="R47:R51"/>
    <mergeCell ref="S47:S51"/>
    <mergeCell ref="T47:T51"/>
    <mergeCell ref="R1:V4"/>
    <mergeCell ref="R5:T5"/>
    <mergeCell ref="P17:P21"/>
    <mergeCell ref="P22:P26"/>
    <mergeCell ref="P27:P31"/>
    <mergeCell ref="V8:V9"/>
    <mergeCell ref="Q10:Q16"/>
    <mergeCell ref="R10:R16"/>
    <mergeCell ref="S10:S16"/>
    <mergeCell ref="T10:T16"/>
    <mergeCell ref="U10:U16"/>
    <mergeCell ref="T17:T21"/>
    <mergeCell ref="U17:U21"/>
    <mergeCell ref="U27:U31"/>
    <mergeCell ref="S22:S26"/>
    <mergeCell ref="T22:T26"/>
    <mergeCell ref="U22:U26"/>
    <mergeCell ref="S27:S31"/>
    <mergeCell ref="T27:T31"/>
    <mergeCell ref="A47:A51"/>
    <mergeCell ref="B47:B51"/>
    <mergeCell ref="C47:C51"/>
    <mergeCell ref="D47:D51"/>
    <mergeCell ref="E47:E51"/>
    <mergeCell ref="H47:H51"/>
    <mergeCell ref="I47:I51"/>
    <mergeCell ref="J47:J51"/>
    <mergeCell ref="K47:K51"/>
    <mergeCell ref="F47:F51"/>
    <mergeCell ref="U47:U51"/>
    <mergeCell ref="V47:V51"/>
    <mergeCell ref="R37:R41"/>
    <mergeCell ref="S37:S41"/>
    <mergeCell ref="T37:T41"/>
    <mergeCell ref="U37:U41"/>
    <mergeCell ref="V37:V41"/>
    <mergeCell ref="H37:H41"/>
    <mergeCell ref="I37:I41"/>
    <mergeCell ref="J37:J41"/>
    <mergeCell ref="K37:K41"/>
    <mergeCell ref="L37:L41"/>
    <mergeCell ref="M37:M41"/>
    <mergeCell ref="O37:O41"/>
    <mergeCell ref="P42:P46"/>
    <mergeCell ref="Q42:Q46"/>
    <mergeCell ref="R42:R46"/>
    <mergeCell ref="S42:S46"/>
    <mergeCell ref="T42:T46"/>
    <mergeCell ref="U42:U46"/>
    <mergeCell ref="V42:V46"/>
    <mergeCell ref="L47:L51"/>
    <mergeCell ref="M47:M51"/>
    <mergeCell ref="O47:O51"/>
  </mergeCells>
  <phoneticPr fontId="42" type="noConversion"/>
  <dataValidations xWindow="1123" yWindow="477" count="4">
    <dataValidation allowBlank="1" showInputMessage="1" showErrorMessage="1" promptTitle="Identificación de Controles" prompt="Remitase a la prestaña de identificación y valoración de controles" sqref="N22 N10 N32 N27 N17 N42 N47 N37"/>
    <dataValidation type="list" allowBlank="1" showInputMessage="1" showErrorMessage="1" sqref="K42 K47 K10:K32 K37">
      <formula1>INDIRECT(H10)</formula1>
    </dataValidation>
    <dataValidation allowBlank="1" showErrorMessage="1" sqref="Q22:R22 Q27:R27 Q47:R47 O17:P51 Q42:R42 O10:R10 Q17:R17 Q37:R37 Q32:R32"/>
    <dataValidation type="list" allowBlank="1" showInputMessage="1" showErrorMessage="1" sqref="H10:H51">
      <formula1>TIPOLOGIA_DE_RIESGOS</formula1>
    </dataValidation>
  </dataValidations>
  <pageMargins left="0.7" right="0.7" top="0.75" bottom="0.75" header="0.3" footer="0.3"/>
  <pageSetup paperSize="9" scale="11" orientation="portrait" r:id="rId1"/>
  <ignoredErrors>
    <ignoredError sqref="E42 E47"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4" operator="containsText" id="{F40A36B7-25FE-40F5-98A0-E4C0CF58FA82}">
            <xm:f>NOT(ISERROR(SEARCH("EXTREMA",M10)))</xm:f>
            <xm:f>"EXTREMA"</xm:f>
            <x14:dxf>
              <fill>
                <patternFill>
                  <bgColor rgb="FFFF0000"/>
                </patternFill>
              </fill>
            </x14:dxf>
          </x14:cfRule>
          <x14:cfRule type="containsText" priority="115" operator="containsText" id="{917ADA60-C6EA-4F6B-900E-A1D5547CA741}">
            <xm:f>NOT(ISERROR(SEARCH("ALTO",M10)))</xm:f>
            <xm:f>"ALTO"</xm:f>
            <x14:dxf>
              <fill>
                <patternFill>
                  <bgColor rgb="FFFFC000"/>
                </patternFill>
              </fill>
            </x14:dxf>
          </x14:cfRule>
          <x14:cfRule type="containsText" priority="116" operator="containsText" id="{A25B921C-3EA3-4641-83A2-ED63FED6D155}">
            <xm:f>NOT(ISERROR(SEARCH("MODERADO",M10)))</xm:f>
            <xm:f>"MODERADO"</xm:f>
            <x14:dxf>
              <fill>
                <patternFill>
                  <bgColor theme="3" tint="0.39994506668294322"/>
                </patternFill>
              </fill>
            </x14:dxf>
          </x14:cfRule>
          <x14:cfRule type="containsText" priority="117" operator="containsText" id="{98750D7E-0E85-4A3F-AABF-6043EC4241B4}">
            <xm:f>NOT(ISERROR(SEARCH("BAJO",M10)))</xm:f>
            <xm:f>"BAJO"</xm:f>
            <x14:dxf>
              <fill>
                <patternFill>
                  <bgColor rgb="FF92D050"/>
                </patternFill>
              </fill>
            </x14:dxf>
          </x14:cfRule>
          <xm:sqref>M10 M17 U17 M27 U27</xm:sqref>
        </x14:conditionalFormatting>
        <x14:conditionalFormatting xmlns:xm="http://schemas.microsoft.com/office/excel/2006/main">
          <x14:cfRule type="containsText" priority="109" operator="containsText" id="{64C4A8A0-62FA-4E8B-8953-3DF2B544662F}">
            <xm:f>NOT(ISERROR(SEARCH("EXTREMA",U10)))</xm:f>
            <xm:f>"EXTREMA"</xm:f>
            <x14:dxf>
              <fill>
                <patternFill>
                  <bgColor rgb="FFFF0000"/>
                </patternFill>
              </fill>
            </x14:dxf>
          </x14:cfRule>
          <x14:cfRule type="containsText" priority="111" operator="containsText" id="{0DC40D6F-7DF9-4BCD-9D67-4ADBA6B4E442}">
            <xm:f>NOT(ISERROR(SEARCH("ALTO",U10)))</xm:f>
            <xm:f>"ALTO"</xm:f>
            <x14:dxf>
              <fill>
                <patternFill>
                  <bgColor rgb="FFFFC000"/>
                </patternFill>
              </fill>
            </x14:dxf>
          </x14:cfRule>
          <x14:cfRule type="containsText" priority="112" operator="containsText" id="{EC10C430-4352-4DDC-93DD-B949142AD40B}">
            <xm:f>NOT(ISERROR(SEARCH("MODERADO",U10)))</xm:f>
            <xm:f>"MODERADO"</xm:f>
            <x14:dxf>
              <fill>
                <patternFill>
                  <bgColor theme="3" tint="0.39994506668294322"/>
                </patternFill>
              </fill>
            </x14:dxf>
          </x14:cfRule>
          <x14:cfRule type="containsText" priority="113" operator="containsText" id="{9E31E861-9C6E-46A4-87C8-9D5AB7FA8A28}">
            <xm:f>NOT(ISERROR(SEARCH("BAJO",U10)))</xm:f>
            <xm:f>"BAJO"</xm:f>
            <x14:dxf>
              <fill>
                <patternFill>
                  <bgColor rgb="FF92D050"/>
                </patternFill>
              </fill>
            </x14:dxf>
          </x14:cfRule>
          <xm:sqref>U10</xm:sqref>
        </x14:conditionalFormatting>
        <x14:conditionalFormatting xmlns:xm="http://schemas.microsoft.com/office/excel/2006/main">
          <x14:cfRule type="containsText" priority="69" operator="containsText" id="{48F8E2E0-F6DD-4FBD-B324-E783C3D20592}">
            <xm:f>NOT(ISERROR(SEARCH("EXTREMA",U22)))</xm:f>
            <xm:f>"EXTREMA"</xm:f>
            <x14:dxf>
              <fill>
                <patternFill>
                  <bgColor rgb="FFFF0000"/>
                </patternFill>
              </fill>
            </x14:dxf>
          </x14:cfRule>
          <x14:cfRule type="containsText" priority="70" operator="containsText" id="{9F8CF875-CA75-4165-8B4C-AE6434AC7591}">
            <xm:f>NOT(ISERROR(SEARCH("ALTO",U22)))</xm:f>
            <xm:f>"ALTO"</xm:f>
            <x14:dxf>
              <fill>
                <patternFill>
                  <bgColor rgb="FFFFC000"/>
                </patternFill>
              </fill>
            </x14:dxf>
          </x14:cfRule>
          <x14:cfRule type="containsText" priority="71" operator="containsText" id="{43B8C671-6B2C-4448-BB8D-7ADF24686DD6}">
            <xm:f>NOT(ISERROR(SEARCH("MODERADO",U22)))</xm:f>
            <xm:f>"MODERADO"</xm:f>
            <x14:dxf>
              <fill>
                <patternFill>
                  <bgColor theme="3" tint="0.39994506668294322"/>
                </patternFill>
              </fill>
            </x14:dxf>
          </x14:cfRule>
          <x14:cfRule type="containsText" priority="72" operator="containsText" id="{20C5AC10-8F02-499F-86F5-A19E85AFE211}">
            <xm:f>NOT(ISERROR(SEARCH("BAJO",U22)))</xm:f>
            <xm:f>"BAJO"</xm:f>
            <x14:dxf>
              <fill>
                <patternFill>
                  <bgColor rgb="FF92D050"/>
                </patternFill>
              </fill>
            </x14:dxf>
          </x14:cfRule>
          <xm:sqref>U22</xm:sqref>
        </x14:conditionalFormatting>
        <x14:conditionalFormatting xmlns:xm="http://schemas.microsoft.com/office/excel/2006/main">
          <x14:cfRule type="containsText" priority="65" operator="containsText" id="{2B3167C8-B405-4DA9-AFEB-B2A1C2DDAF2E}">
            <xm:f>NOT(ISERROR(SEARCH("EXTREMA",M22)))</xm:f>
            <xm:f>"EXTREMA"</xm:f>
            <x14:dxf>
              <fill>
                <patternFill>
                  <bgColor rgb="FFFF0000"/>
                </patternFill>
              </fill>
            </x14:dxf>
          </x14:cfRule>
          <x14:cfRule type="containsText" priority="66" operator="containsText" id="{BAFA7244-794C-4901-9FCB-2A9C12D4A371}">
            <xm:f>NOT(ISERROR(SEARCH("ALTO",M22)))</xm:f>
            <xm:f>"ALTO"</xm:f>
            <x14:dxf>
              <fill>
                <patternFill>
                  <bgColor rgb="FFFFC000"/>
                </patternFill>
              </fill>
            </x14:dxf>
          </x14:cfRule>
          <x14:cfRule type="containsText" priority="67" operator="containsText" id="{AB1E410F-43A0-410B-AD82-17423564D71E}">
            <xm:f>NOT(ISERROR(SEARCH("MODERADO",M22)))</xm:f>
            <xm:f>"MODERADO"</xm:f>
            <x14:dxf>
              <fill>
                <patternFill>
                  <bgColor theme="3" tint="0.39994506668294322"/>
                </patternFill>
              </fill>
            </x14:dxf>
          </x14:cfRule>
          <x14:cfRule type="containsText" priority="68" operator="containsText" id="{5F55DAD8-5428-41F1-8E0F-2D1E10E831EF}">
            <xm:f>NOT(ISERROR(SEARCH("BAJO",M22)))</xm:f>
            <xm:f>"BAJO"</xm:f>
            <x14:dxf>
              <fill>
                <patternFill>
                  <bgColor rgb="FF92D050"/>
                </patternFill>
              </fill>
            </x14:dxf>
          </x14:cfRule>
          <xm:sqref>M22</xm:sqref>
        </x14:conditionalFormatting>
        <x14:conditionalFormatting xmlns:xm="http://schemas.microsoft.com/office/excel/2006/main">
          <x14:cfRule type="containsText" priority="61" operator="containsText" id="{5F0DFB11-919C-4989-8E89-812C95CCD38F}">
            <xm:f>NOT(ISERROR(SEARCH("EXTREMA",M32)))</xm:f>
            <xm:f>"EXTREMA"</xm:f>
            <x14:dxf>
              <fill>
                <patternFill>
                  <bgColor rgb="FFFF0000"/>
                </patternFill>
              </fill>
            </x14:dxf>
          </x14:cfRule>
          <x14:cfRule type="containsText" priority="62" operator="containsText" id="{1E3E84E6-C26A-465F-BCB9-CEFEA0B7F706}">
            <xm:f>NOT(ISERROR(SEARCH("ALTO",M32)))</xm:f>
            <xm:f>"ALTO"</xm:f>
            <x14:dxf>
              <fill>
                <patternFill>
                  <bgColor rgb="FFFFC000"/>
                </patternFill>
              </fill>
            </x14:dxf>
          </x14:cfRule>
          <x14:cfRule type="containsText" priority="63" operator="containsText" id="{14211F49-6B8F-4662-9101-E677B62E550A}">
            <xm:f>NOT(ISERROR(SEARCH("MODERADO",M32)))</xm:f>
            <xm:f>"MODERADO"</xm:f>
            <x14:dxf>
              <fill>
                <patternFill>
                  <bgColor theme="3" tint="0.39994506668294322"/>
                </patternFill>
              </fill>
            </x14:dxf>
          </x14:cfRule>
          <x14:cfRule type="containsText" priority="64" operator="containsText" id="{DA224DE3-33D4-444E-A9DF-BDE9CC86A806}">
            <xm:f>NOT(ISERROR(SEARCH("BAJO",M32)))</xm:f>
            <xm:f>"BAJO"</xm:f>
            <x14:dxf>
              <fill>
                <patternFill>
                  <bgColor rgb="FF92D050"/>
                </patternFill>
              </fill>
            </x14:dxf>
          </x14:cfRule>
          <xm:sqref>M32</xm:sqref>
        </x14:conditionalFormatting>
        <x14:conditionalFormatting xmlns:xm="http://schemas.microsoft.com/office/excel/2006/main">
          <x14:cfRule type="containsText" priority="57" operator="containsText" id="{3D8B5A7A-E4E6-4BAF-968A-678A0AF69F03}">
            <xm:f>NOT(ISERROR(SEARCH("EXTREMA",U32)))</xm:f>
            <xm:f>"EXTREMA"</xm:f>
            <x14:dxf>
              <fill>
                <patternFill>
                  <bgColor rgb="FFFF0000"/>
                </patternFill>
              </fill>
            </x14:dxf>
          </x14:cfRule>
          <x14:cfRule type="containsText" priority="58" operator="containsText" id="{F11A0CC0-8621-4B37-B485-47167401564C}">
            <xm:f>NOT(ISERROR(SEARCH("ALTO",U32)))</xm:f>
            <xm:f>"ALTO"</xm:f>
            <x14:dxf>
              <fill>
                <patternFill>
                  <bgColor rgb="FFFFC000"/>
                </patternFill>
              </fill>
            </x14:dxf>
          </x14:cfRule>
          <x14:cfRule type="containsText" priority="59" operator="containsText" id="{32A45514-20B4-4B3C-8C0D-AE0E8D705B02}">
            <xm:f>NOT(ISERROR(SEARCH("MODERADO",U32)))</xm:f>
            <xm:f>"MODERADO"</xm:f>
            <x14:dxf>
              <fill>
                <patternFill>
                  <bgColor theme="3" tint="0.39994506668294322"/>
                </patternFill>
              </fill>
            </x14:dxf>
          </x14:cfRule>
          <x14:cfRule type="containsText" priority="60" operator="containsText" id="{D37D8429-BBAA-458C-A865-4A6E1C770306}">
            <xm:f>NOT(ISERROR(SEARCH("BAJO",U32)))</xm:f>
            <xm:f>"BAJO"</xm:f>
            <x14:dxf>
              <fill>
                <patternFill>
                  <bgColor rgb="FF92D050"/>
                </patternFill>
              </fill>
            </x14:dxf>
          </x14:cfRule>
          <xm:sqref>U32</xm:sqref>
        </x14:conditionalFormatting>
        <x14:conditionalFormatting xmlns:xm="http://schemas.microsoft.com/office/excel/2006/main">
          <x14:cfRule type="containsText" priority="17" operator="containsText" id="{F1BD0716-45A4-47BA-9AF3-94F0EF179D56}">
            <xm:f>NOT(ISERROR(SEARCH("EXTREMA",U47)))</xm:f>
            <xm:f>"EXTREMA"</xm:f>
            <x14:dxf>
              <fill>
                <patternFill>
                  <bgColor rgb="FFFF0000"/>
                </patternFill>
              </fill>
            </x14:dxf>
          </x14:cfRule>
          <x14:cfRule type="containsText" priority="18" operator="containsText" id="{F115E950-DE0D-4EFA-BCC0-0C18F6093F94}">
            <xm:f>NOT(ISERROR(SEARCH("ALTO",U47)))</xm:f>
            <xm:f>"ALTO"</xm:f>
            <x14:dxf>
              <fill>
                <patternFill>
                  <bgColor rgb="FFFFC000"/>
                </patternFill>
              </fill>
            </x14:dxf>
          </x14:cfRule>
          <x14:cfRule type="containsText" priority="19" operator="containsText" id="{9C86FEC1-939F-498D-B8BC-9E54BDD9199B}">
            <xm:f>NOT(ISERROR(SEARCH("MODERADO",U47)))</xm:f>
            <xm:f>"MODERADO"</xm:f>
            <x14:dxf>
              <fill>
                <patternFill>
                  <bgColor theme="3" tint="0.39994506668294322"/>
                </patternFill>
              </fill>
            </x14:dxf>
          </x14:cfRule>
          <x14:cfRule type="containsText" priority="20" operator="containsText" id="{55B85164-935D-4CF6-96DB-17FFD524C918}">
            <xm:f>NOT(ISERROR(SEARCH("BAJO",U47)))</xm:f>
            <xm:f>"BAJO"</xm:f>
            <x14:dxf>
              <fill>
                <patternFill>
                  <bgColor rgb="FF92D050"/>
                </patternFill>
              </fill>
            </x14:dxf>
          </x14:cfRule>
          <xm:sqref>U47</xm:sqref>
        </x14:conditionalFormatting>
        <x14:conditionalFormatting xmlns:xm="http://schemas.microsoft.com/office/excel/2006/main">
          <x14:cfRule type="containsText" priority="29" operator="containsText" id="{714B50D9-78B7-41F2-922C-863AACB6F97F}">
            <xm:f>NOT(ISERROR(SEARCH("EXTREMA",M42)))</xm:f>
            <xm:f>"EXTREMA"</xm:f>
            <x14:dxf>
              <fill>
                <patternFill>
                  <bgColor rgb="FFFF0000"/>
                </patternFill>
              </fill>
            </x14:dxf>
          </x14:cfRule>
          <x14:cfRule type="containsText" priority="30" operator="containsText" id="{C1C4C3F2-1B1B-4EFE-B2E1-676A4478D242}">
            <xm:f>NOT(ISERROR(SEARCH("ALTO",M42)))</xm:f>
            <xm:f>"ALTO"</xm:f>
            <x14:dxf>
              <fill>
                <patternFill>
                  <bgColor rgb="FFFFC000"/>
                </patternFill>
              </fill>
            </x14:dxf>
          </x14:cfRule>
          <x14:cfRule type="containsText" priority="31" operator="containsText" id="{2CF84EF1-5AC1-4D55-8DED-65F817F7CE4D}">
            <xm:f>NOT(ISERROR(SEARCH("MODERADO",M42)))</xm:f>
            <xm:f>"MODERADO"</xm:f>
            <x14:dxf>
              <fill>
                <patternFill>
                  <bgColor theme="3" tint="0.39994506668294322"/>
                </patternFill>
              </fill>
            </x14:dxf>
          </x14:cfRule>
          <x14:cfRule type="containsText" priority="32" operator="containsText" id="{778640BD-55B4-410A-A862-E58855AFF954}">
            <xm:f>NOT(ISERROR(SEARCH("BAJO",M42)))</xm:f>
            <xm:f>"BAJO"</xm:f>
            <x14:dxf>
              <fill>
                <patternFill>
                  <bgColor rgb="FF92D050"/>
                </patternFill>
              </fill>
            </x14:dxf>
          </x14:cfRule>
          <xm:sqref>M42</xm:sqref>
        </x14:conditionalFormatting>
        <x14:conditionalFormatting xmlns:xm="http://schemas.microsoft.com/office/excel/2006/main">
          <x14:cfRule type="containsText" priority="25" operator="containsText" id="{24EB2E52-9629-4601-B858-76FDF9C96661}">
            <xm:f>NOT(ISERROR(SEARCH("EXTREMA",U42)))</xm:f>
            <xm:f>"EXTREMA"</xm:f>
            <x14:dxf>
              <fill>
                <patternFill>
                  <bgColor rgb="FFFF0000"/>
                </patternFill>
              </fill>
            </x14:dxf>
          </x14:cfRule>
          <x14:cfRule type="containsText" priority="26" operator="containsText" id="{4A75C5B1-701C-42F9-86BE-5E04E1FE5CF7}">
            <xm:f>NOT(ISERROR(SEARCH("ALTO",U42)))</xm:f>
            <xm:f>"ALTO"</xm:f>
            <x14:dxf>
              <fill>
                <patternFill>
                  <bgColor rgb="FFFFC000"/>
                </patternFill>
              </fill>
            </x14:dxf>
          </x14:cfRule>
          <x14:cfRule type="containsText" priority="27" operator="containsText" id="{DFF28851-F436-4136-8178-D75F18F2D380}">
            <xm:f>NOT(ISERROR(SEARCH("MODERADO",U42)))</xm:f>
            <xm:f>"MODERADO"</xm:f>
            <x14:dxf>
              <fill>
                <patternFill>
                  <bgColor theme="3" tint="0.39994506668294322"/>
                </patternFill>
              </fill>
            </x14:dxf>
          </x14:cfRule>
          <x14:cfRule type="containsText" priority="28" operator="containsText" id="{EF1B474B-9BDA-419F-8139-BEBB0BE1C3DE}">
            <xm:f>NOT(ISERROR(SEARCH("BAJO",U42)))</xm:f>
            <xm:f>"BAJO"</xm:f>
            <x14:dxf>
              <fill>
                <patternFill>
                  <bgColor rgb="FF92D050"/>
                </patternFill>
              </fill>
            </x14:dxf>
          </x14:cfRule>
          <xm:sqref>U42</xm:sqref>
        </x14:conditionalFormatting>
        <x14:conditionalFormatting xmlns:xm="http://schemas.microsoft.com/office/excel/2006/main">
          <x14:cfRule type="containsText" priority="21" operator="containsText" id="{9442729E-C678-42D0-8AA2-8003B60EF462}">
            <xm:f>NOT(ISERROR(SEARCH("EXTREMA",M47)))</xm:f>
            <xm:f>"EXTREMA"</xm:f>
            <x14:dxf>
              <fill>
                <patternFill>
                  <bgColor rgb="FFFF0000"/>
                </patternFill>
              </fill>
            </x14:dxf>
          </x14:cfRule>
          <x14:cfRule type="containsText" priority="22" operator="containsText" id="{F8C8208A-F21A-4B13-AF7C-8024D77DBDF2}">
            <xm:f>NOT(ISERROR(SEARCH("ALTO",M47)))</xm:f>
            <xm:f>"ALTO"</xm:f>
            <x14:dxf>
              <fill>
                <patternFill>
                  <bgColor rgb="FFFFC000"/>
                </patternFill>
              </fill>
            </x14:dxf>
          </x14:cfRule>
          <x14:cfRule type="containsText" priority="23" operator="containsText" id="{F1CCAB58-4E89-4267-A065-2C86CB4ABCCD}">
            <xm:f>NOT(ISERROR(SEARCH("MODERADO",M47)))</xm:f>
            <xm:f>"MODERADO"</xm:f>
            <x14:dxf>
              <fill>
                <patternFill>
                  <bgColor theme="3" tint="0.39994506668294322"/>
                </patternFill>
              </fill>
            </x14:dxf>
          </x14:cfRule>
          <x14:cfRule type="containsText" priority="24" operator="containsText" id="{42C55C25-E671-4BCF-A32E-C25EB251F1FD}">
            <xm:f>NOT(ISERROR(SEARCH("BAJO",M47)))</xm:f>
            <xm:f>"BAJO"</xm:f>
            <x14:dxf>
              <fill>
                <patternFill>
                  <bgColor rgb="FF92D050"/>
                </patternFill>
              </fill>
            </x14:dxf>
          </x14:cfRule>
          <xm:sqref>M47</xm:sqref>
        </x14:conditionalFormatting>
        <x14:conditionalFormatting xmlns:xm="http://schemas.microsoft.com/office/excel/2006/main">
          <x14:cfRule type="containsText" priority="5" operator="containsText" id="{1A5A6DE6-0149-4B25-8C00-98438D0A2924}">
            <xm:f>NOT(ISERROR(SEARCH("EXTREMA",M37)))</xm:f>
            <xm:f>"EXTREMA"</xm:f>
            <x14:dxf>
              <fill>
                <patternFill>
                  <bgColor rgb="FFFF0000"/>
                </patternFill>
              </fill>
            </x14:dxf>
          </x14:cfRule>
          <x14:cfRule type="containsText" priority="6" operator="containsText" id="{81213DCA-98FE-4177-94B2-625176C2A191}">
            <xm:f>NOT(ISERROR(SEARCH("ALTO",M37)))</xm:f>
            <xm:f>"ALTO"</xm:f>
            <x14:dxf>
              <fill>
                <patternFill>
                  <bgColor rgb="FFFFC000"/>
                </patternFill>
              </fill>
            </x14:dxf>
          </x14:cfRule>
          <x14:cfRule type="containsText" priority="7" operator="containsText" id="{DD1920C8-71EE-4C57-A9A6-1C4BBD4F38D0}">
            <xm:f>NOT(ISERROR(SEARCH("MODERADO",M37)))</xm:f>
            <xm:f>"MODERADO"</xm:f>
            <x14:dxf>
              <fill>
                <patternFill>
                  <bgColor theme="3" tint="0.39994506668294322"/>
                </patternFill>
              </fill>
            </x14:dxf>
          </x14:cfRule>
          <x14:cfRule type="containsText" priority="8" operator="containsText" id="{53418EF8-071C-4098-974D-909ECE300BFF}">
            <xm:f>NOT(ISERROR(SEARCH("BAJO",M37)))</xm:f>
            <xm:f>"BAJO"</xm:f>
            <x14:dxf>
              <fill>
                <patternFill>
                  <bgColor rgb="FF92D050"/>
                </patternFill>
              </fill>
            </x14:dxf>
          </x14:cfRule>
          <xm:sqref>M37</xm:sqref>
        </x14:conditionalFormatting>
        <x14:conditionalFormatting xmlns:xm="http://schemas.microsoft.com/office/excel/2006/main">
          <x14:cfRule type="containsText" priority="1" operator="containsText" id="{79B3AE72-B0DB-4D95-B6BC-567F18091DCD}">
            <xm:f>NOT(ISERROR(SEARCH("EXTREMA",U37)))</xm:f>
            <xm:f>"EXTREMA"</xm:f>
            <x14:dxf>
              <fill>
                <patternFill>
                  <bgColor rgb="FFFF0000"/>
                </patternFill>
              </fill>
            </x14:dxf>
          </x14:cfRule>
          <x14:cfRule type="containsText" priority="2" operator="containsText" id="{A4BA6408-A34F-406A-8721-5EFFD279ED44}">
            <xm:f>NOT(ISERROR(SEARCH("ALTO",U37)))</xm:f>
            <xm:f>"ALTO"</xm:f>
            <x14:dxf>
              <fill>
                <patternFill>
                  <bgColor rgb="FFFFC000"/>
                </patternFill>
              </fill>
            </x14:dxf>
          </x14:cfRule>
          <x14:cfRule type="containsText" priority="3" operator="containsText" id="{60A8DC5B-799B-4158-8DFE-0FDDFFA80068}">
            <xm:f>NOT(ISERROR(SEARCH("MODERADO",U37)))</xm:f>
            <xm:f>"MODERADO"</xm:f>
            <x14:dxf>
              <fill>
                <patternFill>
                  <bgColor theme="3" tint="0.39994506668294322"/>
                </patternFill>
              </fill>
            </x14:dxf>
          </x14:cfRule>
          <x14:cfRule type="containsText" priority="4" operator="containsText" id="{E5A6AC7F-5D14-4651-8EB8-FE7A965361A8}">
            <xm:f>NOT(ISERROR(SEARCH("BAJO",U37)))</xm:f>
            <xm:f>"BAJO"</xm:f>
            <x14:dxf>
              <fill>
                <patternFill>
                  <bgColor rgb="FF92D050"/>
                </patternFill>
              </fill>
            </x14:dxf>
          </x14:cfRule>
          <xm:sqref>U37</xm:sqref>
        </x14:conditionalFormatting>
      </x14:conditionalFormattings>
    </ext>
    <ext xmlns:x14="http://schemas.microsoft.com/office/spreadsheetml/2009/9/main" uri="{CCE6A557-97BC-4b89-ADB6-D9C93CAAB3DF}">
      <x14:dataValidations xmlns:xm="http://schemas.microsoft.com/office/excel/2006/main" xWindow="1123" yWindow="477" count="5">
        <x14:dataValidation type="list" allowBlank="1" showErrorMessage="1">
          <x14:formula1>
            <xm:f>Hoja3!$C$2:$C$6</xm:f>
          </x14:formula1>
          <xm:sqref>I10 I17 I22 I27 I32 I42 I47 I37</xm:sqref>
        </x14:dataValidation>
        <x14:dataValidation type="list" allowBlank="1" showInputMessage="1" showErrorMessage="1" promptTitle="Plan de Manejo" prompt="Ir a la hoja de plan Manejo para documentar el plan de acción">
          <x14:formula1>
            <xm:f>Hoja3!$E$2:$E$5</xm:f>
          </x14:formula1>
          <xm:sqref>V10 V17:V51</xm:sqref>
        </x14:dataValidation>
        <x14:dataValidation type="list" allowBlank="1" showInputMessage="1" showErrorMessage="1">
          <x14:formula1>
            <xm:f>Hoja1!$B$3:$B$6</xm:f>
          </x14:formula1>
          <xm:sqref>B10:B51</xm:sqref>
        </x14:dataValidation>
        <x14:dataValidation type="list" allowBlank="1" showInputMessage="1" showErrorMessage="1">
          <x14:formula1>
            <xm:f>Hoja1!$F$3:$F$19</xm:f>
          </x14:formula1>
          <xm:sqref>C10:C51</xm:sqref>
        </x14:dataValidation>
        <x14:dataValidation type="list" allowBlank="1" showInputMessage="1" showErrorMessage="1">
          <x14:formula1>
            <xm:f>Hoja1!$E$3:$E$19</xm:f>
          </x14:formula1>
          <xm:sqref>D10:D51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H97"/>
  <sheetViews>
    <sheetView workbookViewId="0">
      <selection activeCell="F27" sqref="F27"/>
    </sheetView>
  </sheetViews>
  <sheetFormatPr baseColWidth="10" defaultRowHeight="15" x14ac:dyDescent="0.25"/>
  <cols>
    <col min="1" max="1" width="13" bestFit="1" customWidth="1"/>
    <col min="2" max="2" width="16" customWidth="1"/>
    <col min="3" max="3" width="21.42578125" bestFit="1" customWidth="1"/>
    <col min="4" max="4" width="13" bestFit="1" customWidth="1"/>
    <col min="5" max="5" width="39.28515625" customWidth="1"/>
    <col min="6" max="6" width="57" bestFit="1" customWidth="1"/>
    <col min="7" max="7" width="54.140625" bestFit="1" customWidth="1"/>
  </cols>
  <sheetData>
    <row r="2" spans="2:8" x14ac:dyDescent="0.25">
      <c r="B2" t="s">
        <v>275</v>
      </c>
      <c r="C2" t="s">
        <v>274</v>
      </c>
      <c r="D2" t="s">
        <v>1</v>
      </c>
      <c r="E2" t="s">
        <v>243</v>
      </c>
      <c r="F2" t="s">
        <v>238</v>
      </c>
      <c r="G2" t="s">
        <v>302</v>
      </c>
    </row>
    <row r="3" spans="2:8" x14ac:dyDescent="0.25">
      <c r="B3" t="s">
        <v>8</v>
      </c>
      <c r="C3" t="s">
        <v>324</v>
      </c>
      <c r="D3" t="s">
        <v>9</v>
      </c>
      <c r="E3" t="s">
        <v>279</v>
      </c>
      <c r="F3" t="s">
        <v>245</v>
      </c>
      <c r="G3" t="s">
        <v>303</v>
      </c>
      <c r="H3">
        <v>15</v>
      </c>
    </row>
    <row r="4" spans="2:8" x14ac:dyDescent="0.25">
      <c r="B4" t="s">
        <v>244</v>
      </c>
      <c r="C4" t="s">
        <v>276</v>
      </c>
      <c r="D4" t="s">
        <v>12</v>
      </c>
      <c r="E4" s="2" t="s">
        <v>279</v>
      </c>
      <c r="F4" t="s">
        <v>247</v>
      </c>
      <c r="G4" t="s">
        <v>304</v>
      </c>
      <c r="H4">
        <v>0</v>
      </c>
    </row>
    <row r="5" spans="2:8" x14ac:dyDescent="0.25">
      <c r="B5" t="s">
        <v>79</v>
      </c>
      <c r="C5" t="s">
        <v>323</v>
      </c>
      <c r="D5" t="s">
        <v>15</v>
      </c>
      <c r="E5" t="s">
        <v>280</v>
      </c>
      <c r="F5" t="s">
        <v>246</v>
      </c>
    </row>
    <row r="6" spans="2:8" x14ac:dyDescent="0.25">
      <c r="B6" t="s">
        <v>80</v>
      </c>
      <c r="C6" t="s">
        <v>277</v>
      </c>
      <c r="D6" t="s">
        <v>278</v>
      </c>
      <c r="E6" t="s">
        <v>281</v>
      </c>
      <c r="F6" t="s">
        <v>248</v>
      </c>
      <c r="G6" t="s">
        <v>305</v>
      </c>
    </row>
    <row r="7" spans="2:8" x14ac:dyDescent="0.25">
      <c r="C7" t="s">
        <v>327</v>
      </c>
      <c r="D7" t="s">
        <v>21</v>
      </c>
      <c r="E7" t="s">
        <v>282</v>
      </c>
      <c r="F7" t="s">
        <v>283</v>
      </c>
      <c r="G7" s="2" t="s">
        <v>303</v>
      </c>
      <c r="H7" s="2">
        <v>15</v>
      </c>
    </row>
    <row r="8" spans="2:8" x14ac:dyDescent="0.25">
      <c r="C8" t="s">
        <v>17</v>
      </c>
      <c r="E8" s="2" t="s">
        <v>284</v>
      </c>
      <c r="F8" t="s">
        <v>249</v>
      </c>
      <c r="G8" s="2" t="s">
        <v>304</v>
      </c>
      <c r="H8" s="2">
        <v>0</v>
      </c>
    </row>
    <row r="9" spans="2:8" x14ac:dyDescent="0.25">
      <c r="C9" t="s">
        <v>325</v>
      </c>
      <c r="E9" t="s">
        <v>285</v>
      </c>
      <c r="F9" t="s">
        <v>286</v>
      </c>
    </row>
    <row r="10" spans="2:8" x14ac:dyDescent="0.25">
      <c r="C10" t="s">
        <v>326</v>
      </c>
      <c r="E10" t="s">
        <v>287</v>
      </c>
      <c r="F10" t="s">
        <v>288</v>
      </c>
      <c r="G10" t="s">
        <v>306</v>
      </c>
    </row>
    <row r="11" spans="2:8" x14ac:dyDescent="0.25">
      <c r="E11" t="s">
        <v>289</v>
      </c>
      <c r="F11" t="s">
        <v>250</v>
      </c>
      <c r="G11" t="s">
        <v>307</v>
      </c>
      <c r="H11" s="2">
        <v>15</v>
      </c>
    </row>
    <row r="12" spans="2:8" x14ac:dyDescent="0.25">
      <c r="E12" t="s">
        <v>290</v>
      </c>
      <c r="F12" t="s">
        <v>254</v>
      </c>
      <c r="G12" t="s">
        <v>308</v>
      </c>
      <c r="H12" s="2">
        <v>0</v>
      </c>
    </row>
    <row r="13" spans="2:8" x14ac:dyDescent="0.25">
      <c r="B13" t="s">
        <v>378</v>
      </c>
      <c r="E13" t="s">
        <v>291</v>
      </c>
      <c r="F13" t="s">
        <v>251</v>
      </c>
    </row>
    <row r="14" spans="2:8" x14ac:dyDescent="0.25">
      <c r="B14" s="2" t="s">
        <v>379</v>
      </c>
      <c r="E14" t="s">
        <v>292</v>
      </c>
      <c r="F14" t="s">
        <v>255</v>
      </c>
      <c r="G14" t="s">
        <v>309</v>
      </c>
    </row>
    <row r="15" spans="2:8" x14ac:dyDescent="0.25">
      <c r="B15" t="s">
        <v>311</v>
      </c>
      <c r="E15" t="s">
        <v>293</v>
      </c>
      <c r="F15" t="s">
        <v>294</v>
      </c>
      <c r="G15" t="s">
        <v>310</v>
      </c>
      <c r="H15">
        <v>15</v>
      </c>
    </row>
    <row r="16" spans="2:8" x14ac:dyDescent="0.25">
      <c r="E16" t="s">
        <v>295</v>
      </c>
      <c r="F16" t="s">
        <v>253</v>
      </c>
      <c r="G16" t="s">
        <v>312</v>
      </c>
      <c r="H16">
        <v>10</v>
      </c>
    </row>
    <row r="17" spans="2:8" x14ac:dyDescent="0.25">
      <c r="E17" t="s">
        <v>296</v>
      </c>
      <c r="F17" t="s">
        <v>252</v>
      </c>
      <c r="G17" t="s">
        <v>311</v>
      </c>
      <c r="H17">
        <v>0</v>
      </c>
    </row>
    <row r="18" spans="2:8" x14ac:dyDescent="0.25">
      <c r="E18" t="s">
        <v>298</v>
      </c>
      <c r="F18" t="s">
        <v>299</v>
      </c>
    </row>
    <row r="19" spans="2:8" x14ac:dyDescent="0.25">
      <c r="E19" t="s">
        <v>297</v>
      </c>
      <c r="F19" t="s">
        <v>300</v>
      </c>
      <c r="G19" t="s">
        <v>313</v>
      </c>
    </row>
    <row r="20" spans="2:8" x14ac:dyDescent="0.25">
      <c r="B20" t="s">
        <v>374</v>
      </c>
      <c r="G20" t="s">
        <v>315</v>
      </c>
      <c r="H20" s="2">
        <v>15</v>
      </c>
    </row>
    <row r="21" spans="2:8" x14ac:dyDescent="0.25">
      <c r="B21" t="s">
        <v>162</v>
      </c>
      <c r="G21" t="s">
        <v>314</v>
      </c>
      <c r="H21" s="2">
        <v>0</v>
      </c>
    </row>
    <row r="22" spans="2:8" x14ac:dyDescent="0.25">
      <c r="B22" t="s">
        <v>375</v>
      </c>
    </row>
    <row r="23" spans="2:8" x14ac:dyDescent="0.25">
      <c r="G23" t="s">
        <v>316</v>
      </c>
    </row>
    <row r="24" spans="2:8" x14ac:dyDescent="0.25">
      <c r="G24" t="s">
        <v>317</v>
      </c>
      <c r="H24" s="2">
        <v>15</v>
      </c>
    </row>
    <row r="25" spans="2:8" ht="15.75" customHeight="1" x14ac:dyDescent="0.25">
      <c r="B25" t="s">
        <v>376</v>
      </c>
      <c r="C25" t="s">
        <v>315</v>
      </c>
      <c r="E25" s="118"/>
      <c r="G25" t="s">
        <v>318</v>
      </c>
      <c r="H25" s="2">
        <v>0</v>
      </c>
    </row>
    <row r="26" spans="2:8" x14ac:dyDescent="0.25">
      <c r="B26" t="s">
        <v>377</v>
      </c>
      <c r="C26" t="s">
        <v>314</v>
      </c>
    </row>
    <row r="27" spans="2:8" x14ac:dyDescent="0.25">
      <c r="G27" t="s">
        <v>319</v>
      </c>
    </row>
    <row r="28" spans="2:8" x14ac:dyDescent="0.25">
      <c r="G28" t="s">
        <v>320</v>
      </c>
      <c r="H28">
        <v>10</v>
      </c>
    </row>
    <row r="29" spans="2:8" x14ac:dyDescent="0.25">
      <c r="G29" t="s">
        <v>321</v>
      </c>
      <c r="H29">
        <v>5</v>
      </c>
    </row>
    <row r="30" spans="2:8" x14ac:dyDescent="0.25">
      <c r="G30" t="s">
        <v>322</v>
      </c>
    </row>
    <row r="36" spans="2:3" ht="15.75" thickBot="1" x14ac:dyDescent="0.3"/>
    <row r="37" spans="2:3" ht="35.25" thickBot="1" x14ac:dyDescent="0.3">
      <c r="B37" s="133" t="s">
        <v>363</v>
      </c>
      <c r="C37" s="133" t="s">
        <v>364</v>
      </c>
    </row>
    <row r="38" spans="2:3" ht="36" thickTop="1" thickBot="1" x14ac:dyDescent="0.3">
      <c r="B38" s="131" t="s">
        <v>15</v>
      </c>
      <c r="C38" s="131" t="s">
        <v>365</v>
      </c>
    </row>
    <row r="39" spans="2:3" ht="35.25" thickBot="1" x14ac:dyDescent="0.3">
      <c r="B39" s="132" t="s">
        <v>366</v>
      </c>
      <c r="C39" s="132" t="s">
        <v>367</v>
      </c>
    </row>
    <row r="92" spans="1:8" x14ac:dyDescent="0.25">
      <c r="A92" s="2"/>
      <c r="B92" s="2"/>
      <c r="C92" s="2"/>
      <c r="D92" s="2"/>
      <c r="E92" s="2"/>
      <c r="F92" s="2"/>
      <c r="G92" s="2"/>
      <c r="H92" s="2"/>
    </row>
    <row r="93" spans="1:8" x14ac:dyDescent="0.25">
      <c r="A93" s="2"/>
      <c r="B93" s="2"/>
      <c r="C93" s="2"/>
      <c r="D93" s="2"/>
      <c r="E93" s="2"/>
      <c r="F93" s="2"/>
      <c r="G93" s="2"/>
      <c r="H93" s="2"/>
    </row>
    <row r="94" spans="1:8" x14ac:dyDescent="0.25">
      <c r="A94" s="2"/>
      <c r="B94" s="2"/>
      <c r="C94" s="2"/>
      <c r="D94" s="2"/>
      <c r="E94" s="2"/>
      <c r="F94" s="2"/>
      <c r="G94" s="2"/>
      <c r="H94" s="2"/>
    </row>
    <row r="95" spans="1:8" x14ac:dyDescent="0.25">
      <c r="A95" s="2"/>
      <c r="B95" s="2"/>
      <c r="C95" s="2"/>
      <c r="D95" s="2"/>
      <c r="E95" s="2"/>
      <c r="F95" s="2"/>
      <c r="G95" s="2"/>
      <c r="H95" s="2"/>
    </row>
    <row r="96" spans="1:8" x14ac:dyDescent="0.25">
      <c r="A96" s="2"/>
      <c r="B96" s="2"/>
      <c r="C96" s="2"/>
      <c r="D96" s="2"/>
      <c r="E96" s="2"/>
      <c r="F96" s="2"/>
      <c r="G96" s="2"/>
    </row>
    <row r="97" spans="1:7" x14ac:dyDescent="0.25">
      <c r="A97" s="2"/>
      <c r="B97" s="2"/>
      <c r="C97" s="2"/>
      <c r="D97" s="2"/>
      <c r="E97" s="2"/>
      <c r="F97" s="2"/>
      <c r="G97"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F78"/>
  <sheetViews>
    <sheetView tabSelected="1" view="pageBreakPreview" zoomScale="70" zoomScaleNormal="100" zoomScaleSheetLayoutView="70" workbookViewId="0">
      <selection activeCell="B77" sqref="A77:XFD78"/>
    </sheetView>
  </sheetViews>
  <sheetFormatPr baseColWidth="10" defaultRowHeight="15" x14ac:dyDescent="0.25"/>
  <cols>
    <col min="1" max="1" width="4.7109375" style="2" customWidth="1"/>
    <col min="2" max="2" width="21.28515625" style="2" customWidth="1"/>
    <col min="3" max="3" width="37.140625" style="147" customWidth="1"/>
    <col min="4" max="4" width="8.85546875" style="2" customWidth="1"/>
    <col min="5" max="5" width="41" customWidth="1"/>
    <col min="6" max="6" width="22" style="2" customWidth="1"/>
    <col min="8" max="8" width="13.7109375" customWidth="1"/>
    <col min="9" max="9" width="12.5703125" customWidth="1"/>
    <col min="10" max="10" width="8.140625" style="7" customWidth="1"/>
    <col min="11" max="11" width="17.140625" customWidth="1"/>
    <col min="12" max="12" width="6.28515625" style="7" hidden="1" customWidth="1"/>
    <col min="13" max="13" width="21.42578125" customWidth="1"/>
    <col min="14" max="14" width="4.85546875" style="7" hidden="1" customWidth="1"/>
    <col min="15" max="15" width="25.7109375" style="2" customWidth="1"/>
    <col min="16" max="16" width="4.42578125" style="7" hidden="1" customWidth="1"/>
    <col min="17" max="17" width="24.42578125" customWidth="1"/>
    <col min="18" max="18" width="6.42578125" style="7" hidden="1" customWidth="1"/>
    <col min="19" max="19" width="22.42578125" style="53" customWidth="1"/>
    <col min="20" max="20" width="6.140625" style="7" hidden="1" customWidth="1"/>
    <col min="21" max="21" width="17" customWidth="1"/>
    <col min="22" max="22" width="8.5703125" style="7" hidden="1" customWidth="1"/>
    <col min="23" max="23" width="13.85546875" style="7" customWidth="1"/>
    <col min="24" max="24" width="12.140625" style="85" customWidth="1"/>
    <col min="25" max="25" width="11.42578125" style="85"/>
    <col min="26" max="26" width="12.7109375" style="85" customWidth="1"/>
    <col min="28" max="28" width="20.7109375" customWidth="1"/>
    <col min="29" max="29" width="58.7109375" customWidth="1"/>
    <col min="30" max="30" width="55.5703125" customWidth="1"/>
    <col min="31" max="31" width="0.140625" customWidth="1"/>
    <col min="32" max="32" width="11.42578125" hidden="1" customWidth="1"/>
  </cols>
  <sheetData>
    <row r="1" spans="1:29" s="1" customFormat="1" ht="12" customHeight="1" x14ac:dyDescent="0.25">
      <c r="A1" s="535"/>
      <c r="B1" s="536"/>
      <c r="C1" s="499" t="s">
        <v>224</v>
      </c>
      <c r="D1" s="499"/>
      <c r="E1" s="499"/>
      <c r="F1" s="499"/>
      <c r="G1" s="499"/>
      <c r="H1" s="499"/>
      <c r="I1" s="499"/>
      <c r="J1" s="499"/>
      <c r="K1" s="499"/>
      <c r="L1" s="499"/>
      <c r="M1" s="499"/>
      <c r="N1" s="499"/>
      <c r="O1" s="499"/>
      <c r="P1" s="499"/>
      <c r="Q1" s="499"/>
      <c r="R1" s="499"/>
      <c r="S1" s="499"/>
      <c r="T1" s="499"/>
      <c r="U1" s="499"/>
      <c r="V1" s="499"/>
      <c r="W1" s="364"/>
      <c r="X1" s="251" t="s">
        <v>200</v>
      </c>
      <c r="Y1" s="251"/>
      <c r="Z1" s="251"/>
    </row>
    <row r="2" spans="1:29" s="1" customFormat="1" ht="12" customHeight="1" x14ac:dyDescent="0.25">
      <c r="A2" s="535"/>
      <c r="B2" s="536"/>
      <c r="C2" s="499"/>
      <c r="D2" s="499"/>
      <c r="E2" s="499"/>
      <c r="F2" s="499"/>
      <c r="G2" s="499"/>
      <c r="H2" s="499"/>
      <c r="I2" s="499"/>
      <c r="J2" s="499"/>
      <c r="K2" s="499"/>
      <c r="L2" s="499"/>
      <c r="M2" s="499"/>
      <c r="N2" s="499"/>
      <c r="O2" s="499"/>
      <c r="P2" s="499"/>
      <c r="Q2" s="499"/>
      <c r="R2" s="499"/>
      <c r="S2" s="499"/>
      <c r="T2" s="499"/>
      <c r="U2" s="499"/>
      <c r="V2" s="499"/>
      <c r="W2" s="364"/>
      <c r="X2" s="251"/>
      <c r="Y2" s="251"/>
      <c r="Z2" s="251"/>
    </row>
    <row r="3" spans="1:29" s="1" customFormat="1" ht="12" customHeight="1" x14ac:dyDescent="0.25">
      <c r="A3" s="535"/>
      <c r="B3" s="536"/>
      <c r="C3" s="499"/>
      <c r="D3" s="499"/>
      <c r="E3" s="499"/>
      <c r="F3" s="499"/>
      <c r="G3" s="499"/>
      <c r="H3" s="499"/>
      <c r="I3" s="499"/>
      <c r="J3" s="499"/>
      <c r="K3" s="499"/>
      <c r="L3" s="499"/>
      <c r="M3" s="499"/>
      <c r="N3" s="499"/>
      <c r="O3" s="499"/>
      <c r="P3" s="499"/>
      <c r="Q3" s="499"/>
      <c r="R3" s="499"/>
      <c r="S3" s="499"/>
      <c r="T3" s="499"/>
      <c r="U3" s="499"/>
      <c r="V3" s="499"/>
      <c r="W3" s="364"/>
      <c r="X3" s="251"/>
      <c r="Y3" s="251"/>
      <c r="Z3" s="251"/>
    </row>
    <row r="4" spans="1:29" s="1" customFormat="1" ht="12" customHeight="1" x14ac:dyDescent="0.25">
      <c r="A4" s="535"/>
      <c r="B4" s="536"/>
      <c r="C4" s="499"/>
      <c r="D4" s="499"/>
      <c r="E4" s="499"/>
      <c r="F4" s="499"/>
      <c r="G4" s="499"/>
      <c r="H4" s="499"/>
      <c r="I4" s="499"/>
      <c r="J4" s="499"/>
      <c r="K4" s="499"/>
      <c r="L4" s="499"/>
      <c r="M4" s="499"/>
      <c r="N4" s="499"/>
      <c r="O4" s="499"/>
      <c r="P4" s="499"/>
      <c r="Q4" s="499"/>
      <c r="R4" s="499"/>
      <c r="S4" s="499"/>
      <c r="T4" s="499"/>
      <c r="U4" s="499"/>
      <c r="V4" s="499"/>
      <c r="W4" s="364"/>
      <c r="X4" s="251"/>
      <c r="Y4" s="251"/>
      <c r="Z4" s="251"/>
    </row>
    <row r="5" spans="1:29" s="1" customFormat="1" ht="15" customHeight="1" x14ac:dyDescent="0.25">
      <c r="A5" s="535"/>
      <c r="B5" s="536"/>
      <c r="C5" s="499"/>
      <c r="D5" s="499"/>
      <c r="E5" s="499"/>
      <c r="F5" s="499"/>
      <c r="G5" s="499"/>
      <c r="H5" s="499"/>
      <c r="I5" s="499"/>
      <c r="J5" s="499"/>
      <c r="K5" s="499"/>
      <c r="L5" s="499"/>
      <c r="M5" s="499"/>
      <c r="N5" s="499"/>
      <c r="O5" s="499"/>
      <c r="P5" s="499"/>
      <c r="Q5" s="499"/>
      <c r="R5" s="499"/>
      <c r="S5" s="499"/>
      <c r="T5" s="499"/>
      <c r="U5" s="499"/>
      <c r="V5" s="499"/>
      <c r="W5" s="364"/>
      <c r="X5" s="106" t="s">
        <v>230</v>
      </c>
      <c r="Y5" s="345" t="s">
        <v>231</v>
      </c>
      <c r="Z5" s="346"/>
    </row>
    <row r="6" spans="1:29" s="1" customFormat="1" ht="15" customHeight="1" x14ac:dyDescent="0.25">
      <c r="A6" s="535"/>
      <c r="B6" s="536"/>
      <c r="C6" s="499"/>
      <c r="D6" s="499"/>
      <c r="E6" s="499"/>
      <c r="F6" s="499"/>
      <c r="G6" s="499"/>
      <c r="H6" s="499"/>
      <c r="I6" s="499"/>
      <c r="J6" s="499"/>
      <c r="K6" s="499"/>
      <c r="L6" s="499"/>
      <c r="M6" s="499"/>
      <c r="N6" s="499"/>
      <c r="O6" s="499"/>
      <c r="P6" s="499"/>
      <c r="Q6" s="499"/>
      <c r="R6" s="499"/>
      <c r="S6" s="499"/>
      <c r="T6" s="499"/>
      <c r="U6" s="499"/>
      <c r="V6" s="499"/>
      <c r="W6" s="364"/>
      <c r="X6" s="106" t="s">
        <v>232</v>
      </c>
      <c r="Y6" s="345">
        <v>2</v>
      </c>
      <c r="Z6" s="346"/>
    </row>
    <row r="7" spans="1:29" s="1" customFormat="1" ht="18" customHeight="1" x14ac:dyDescent="0.25">
      <c r="A7" s="537"/>
      <c r="B7" s="538"/>
      <c r="C7" s="366"/>
      <c r="D7" s="366"/>
      <c r="E7" s="366"/>
      <c r="F7" s="366"/>
      <c r="G7" s="366"/>
      <c r="H7" s="366"/>
      <c r="I7" s="366"/>
      <c r="J7" s="366"/>
      <c r="K7" s="366"/>
      <c r="L7" s="366"/>
      <c r="M7" s="366"/>
      <c r="N7" s="366"/>
      <c r="O7" s="366"/>
      <c r="P7" s="366"/>
      <c r="Q7" s="366"/>
      <c r="R7" s="366"/>
      <c r="S7" s="366"/>
      <c r="T7" s="366"/>
      <c r="U7" s="366"/>
      <c r="V7" s="366"/>
      <c r="W7" s="367"/>
      <c r="X7" s="107" t="s">
        <v>233</v>
      </c>
      <c r="Y7" s="345">
        <v>43783</v>
      </c>
      <c r="Z7" s="346"/>
    </row>
    <row r="8" spans="1:29" ht="109.5" thickBot="1" x14ac:dyDescent="0.3">
      <c r="A8" s="139" t="s">
        <v>206</v>
      </c>
      <c r="B8" s="139" t="s">
        <v>174</v>
      </c>
      <c r="C8" s="139" t="s">
        <v>190</v>
      </c>
      <c r="D8" s="140" t="s">
        <v>207</v>
      </c>
      <c r="E8" s="140" t="s">
        <v>142</v>
      </c>
      <c r="F8" s="140" t="s">
        <v>301</v>
      </c>
      <c r="G8" s="140" t="s">
        <v>208</v>
      </c>
      <c r="H8" s="140" t="s">
        <v>209</v>
      </c>
      <c r="I8" s="140" t="s">
        <v>302</v>
      </c>
      <c r="J8" s="141" t="s">
        <v>67</v>
      </c>
      <c r="K8" s="140" t="s">
        <v>305</v>
      </c>
      <c r="L8" s="141" t="s">
        <v>67</v>
      </c>
      <c r="M8" s="140" t="s">
        <v>306</v>
      </c>
      <c r="N8" s="141" t="s">
        <v>67</v>
      </c>
      <c r="O8" s="142" t="s">
        <v>380</v>
      </c>
      <c r="P8" s="141" t="s">
        <v>67</v>
      </c>
      <c r="Q8" s="140" t="s">
        <v>313</v>
      </c>
      <c r="R8" s="141" t="s">
        <v>67</v>
      </c>
      <c r="S8" s="140" t="s">
        <v>316</v>
      </c>
      <c r="T8" s="141" t="s">
        <v>67</v>
      </c>
      <c r="U8" s="140" t="s">
        <v>319</v>
      </c>
      <c r="V8" s="141" t="s">
        <v>67</v>
      </c>
      <c r="W8" s="141" t="s">
        <v>210</v>
      </c>
      <c r="X8" s="141" t="s">
        <v>362</v>
      </c>
      <c r="Y8" s="141" t="s">
        <v>368</v>
      </c>
      <c r="Z8" s="141" t="s">
        <v>381</v>
      </c>
    </row>
    <row r="9" spans="1:29" ht="75.75" customHeight="1" thickBot="1" x14ac:dyDescent="0.3">
      <c r="A9" s="534" t="s">
        <v>72</v>
      </c>
      <c r="B9" s="539" t="str">
        <f>'2.Identificacion_Riesgos'!E10</f>
        <v>Afectacion de la gestión de administracion de los recursos fisicos correspondiente a  los bienes muebles a cargo de la entidad.</v>
      </c>
      <c r="C9" s="524" t="str">
        <f>'2.Identificacion_Riesgos'!F10</f>
        <v xml:space="preserve">1. Bienes y suministros  sin registrar en los aplicativos correspondientes de almacen por omision del supervisor o responsable en los reportes que debe realizar  al almacen.
2. Bienes y suministros recibidos por parte del supervisor o del responsable sin cumplir los requisitos contratados
3. Movimientos internos o externos de los bienes muebles a cargo de la entidad  por parte de la comunidad institucional sin autorizacion y cumplimiento de los procedimientos
4. Retiro de la entidad por vacaciones, renuncia o terminación de contrato sin la entrega formal y legalizada de los bienes muebles o suministros entregados a cada funcionario o contratista para el desempeño de sus labores.
5. Solicitud de Pago final de sueldo, honorarios y/o prestaciones a los funcionarios y contratistas según aplique por parte de las areas o jefes encargados sin la legalización del formato de Paz y salvo de entrega de cargo y del formato "Lista de verificación de entrega de elementos y documentos por terminación del contrato"
6. Pérdida o daños de los bienes muebles y suministro ocasionados por funcionarios, contratistas o terceros.
7. Incumplimiento de los procedimientos  aprobados en la plataforma MIPG de la entidad asociados a la administración de bienes dentro del proceso de Gestión documental de recursos Físicos y servicios generales, por parte de funcionarios, contratistas o proveedores que laboran o prestan servicios en la entidad </v>
      </c>
      <c r="D9" s="188" t="s">
        <v>147</v>
      </c>
      <c r="E9" s="181" t="s">
        <v>476</v>
      </c>
      <c r="F9" s="181" t="s">
        <v>463</v>
      </c>
      <c r="G9" s="188" t="s">
        <v>54</v>
      </c>
      <c r="H9" s="188" t="s">
        <v>54</v>
      </c>
      <c r="I9" s="188" t="s">
        <v>303</v>
      </c>
      <c r="J9" s="189">
        <f t="shared" ref="J9" si="0">IF(I9="Asignado",15,0)</f>
        <v>15</v>
      </c>
      <c r="K9" s="188" t="s">
        <v>376</v>
      </c>
      <c r="L9" s="189">
        <f>IF(K9="Adecuado",15,0)</f>
        <v>15</v>
      </c>
      <c r="M9" s="190" t="s">
        <v>307</v>
      </c>
      <c r="N9" s="189">
        <f>IF(M9="Oportuna",15,0)</f>
        <v>15</v>
      </c>
      <c r="O9" s="188" t="s">
        <v>378</v>
      </c>
      <c r="P9" s="189">
        <f t="shared" ref="P9" si="1">IF(O9="Preventivo",15,0)</f>
        <v>15</v>
      </c>
      <c r="Q9" s="188" t="s">
        <v>315</v>
      </c>
      <c r="R9" s="189">
        <f t="shared" ref="R9" si="2">IF(Q9="Confiable",15,0)</f>
        <v>15</v>
      </c>
      <c r="S9" s="190" t="s">
        <v>317</v>
      </c>
      <c r="T9" s="189">
        <f t="shared" ref="T9" si="3">IF(S9="Se investigan y resuelven oportunamente",15,0)</f>
        <v>15</v>
      </c>
      <c r="U9" s="188" t="s">
        <v>320</v>
      </c>
      <c r="V9" s="189">
        <f t="shared" ref="V9" si="4">IF(U9="Completa",10,IF(U9="Incompleta ",5,IF(U9="No existente",0,0)))</f>
        <v>10</v>
      </c>
      <c r="W9" s="189">
        <f>SUM(J9,L9,N9,P9,R9,T9,V9)</f>
        <v>100</v>
      </c>
      <c r="X9" s="191" t="str">
        <f>IF(W9&lt;=85,"DÉBIL",IF(AND(W9&gt;85,W9&lt;=95),"MODERADO",IF(W9&gt;96,"FUERTE","X")))</f>
        <v>FUERTE</v>
      </c>
      <c r="Y9" s="191" t="s">
        <v>162</v>
      </c>
      <c r="Z9" s="191" t="str">
        <f>IF(AND(X9="FUERTE",Y9="FUERTE"),"FUERTE",IF(AND(X9="FUERTE",Y9="MODERADO"),"MODERADO",IF(AND(X9="FUERTE",Y9="DÉBIL"),"DÉBIL",IF(AND(X9="MODERADO",Y9="FUERTE"),"MODERADO",IF(AND(X9="MODERADO",Y9="MODERADO"),"MODERADO",IF(AND(X9="MODERADO",Y9="DÉBIL"),"DÉBIL",IF(AND(X9="DÉBIL",Y9="FUERTE"),"DÉBIL",IF(AND(X9="DÉBIL",Y9="MODERADO"),"DÉBIL",IF(AND(X9="DÉBIL",Y9="DÉBIL"),"DÉBIL","XX")))))))))</f>
        <v>MODERADO</v>
      </c>
      <c r="AB9" s="134" t="s">
        <v>369</v>
      </c>
      <c r="AC9" s="134" t="s">
        <v>370</v>
      </c>
    </row>
    <row r="10" spans="1:29" s="152" customFormat="1" ht="128.25" customHeight="1" thickTop="1" thickBot="1" x14ac:dyDescent="0.3">
      <c r="A10" s="534"/>
      <c r="B10" s="539"/>
      <c r="C10" s="525"/>
      <c r="D10" s="188" t="s">
        <v>148</v>
      </c>
      <c r="E10" s="181" t="s">
        <v>477</v>
      </c>
      <c r="F10" s="181" t="s">
        <v>474</v>
      </c>
      <c r="G10" s="182" t="s">
        <v>54</v>
      </c>
      <c r="H10" s="182" t="s">
        <v>54</v>
      </c>
      <c r="I10" s="182" t="s">
        <v>303</v>
      </c>
      <c r="J10" s="183">
        <f t="shared" ref="J10:J13" si="5">IF(I10="Asignado",15,0)</f>
        <v>15</v>
      </c>
      <c r="K10" s="182" t="s">
        <v>376</v>
      </c>
      <c r="L10" s="183">
        <f t="shared" ref="L10:L13" si="6">IF(K10="Adecuado",15,0)</f>
        <v>15</v>
      </c>
      <c r="M10" s="184" t="s">
        <v>307</v>
      </c>
      <c r="N10" s="183">
        <f t="shared" ref="N10:N13" si="7">IF(M10="Oportuna",15,0)</f>
        <v>15</v>
      </c>
      <c r="O10" s="182" t="s">
        <v>378</v>
      </c>
      <c r="P10" s="183">
        <f t="shared" ref="P10:P13" si="8">IF(O10="Preventivo",15,0)</f>
        <v>15</v>
      </c>
      <c r="Q10" s="182" t="s">
        <v>315</v>
      </c>
      <c r="R10" s="183">
        <f t="shared" ref="R10:R13" si="9">IF(Q10="Confiable",15,0)</f>
        <v>15</v>
      </c>
      <c r="S10" s="184" t="s">
        <v>317</v>
      </c>
      <c r="T10" s="183">
        <f t="shared" ref="T10:T13" si="10">IF(S10="Se investigan y resuelven oportunamente",15,0)</f>
        <v>15</v>
      </c>
      <c r="U10" s="182" t="s">
        <v>320</v>
      </c>
      <c r="V10" s="183">
        <f t="shared" ref="V10:V13" si="11">IF(U10="Completa",10,IF(U10="Incompleta ",5,IF(U10="No existente",0,0)))</f>
        <v>10</v>
      </c>
      <c r="W10" s="183">
        <f t="shared" ref="W10:W13" si="12">SUM(J10,L10,N10,P10,R10,T10,V10)</f>
        <v>100</v>
      </c>
      <c r="X10" s="185" t="str">
        <f t="shared" ref="X10:X11" si="13">IF(W10&lt;=85,"DÉBIL",IF(AND(W10&gt;85,W10&lt;=95),"MODERADO",IF(W10&gt;96,"FUERTE","X")))</f>
        <v>FUERTE</v>
      </c>
      <c r="Y10" s="185" t="s">
        <v>162</v>
      </c>
      <c r="Z10" s="185" t="str">
        <f t="shared" ref="Z10:Z11" si="14">IF(AND(X10="FUERTE",Y10="FUERTE"),"FUERTE",IF(AND(X10="FUERTE",Y10="MODERADO"),"MODERADO",IF(AND(X10="FUERTE",Y10="DÉBIL"),"DÉBIL",IF(AND(X10="MODERADO",Y10="FUERTE"),"MODERADO",IF(AND(X10="MODERADO",Y10="MODERADO"),"MODERADO",IF(AND(X10="MODERADO",Y10="DÉBIL"),"DÉBIL",IF(AND(X10="DÉBIL",Y10="FUERTE"),"DÉBIL",IF(AND(X10="DÉBIL",Y10="MODERADO"),"DÉBIL",IF(AND(X10="DÉBIL",Y10="DÉBIL"),"DÉBIL","XX")))))))))</f>
        <v>MODERADO</v>
      </c>
      <c r="AA10" s="186"/>
      <c r="AB10" s="153" t="s">
        <v>363</v>
      </c>
      <c r="AC10" s="154" t="s">
        <v>371</v>
      </c>
    </row>
    <row r="11" spans="1:29" ht="172.5" customHeight="1" thickBot="1" x14ac:dyDescent="0.3">
      <c r="A11" s="534"/>
      <c r="B11" s="539"/>
      <c r="C11" s="525"/>
      <c r="D11" s="188" t="s">
        <v>330</v>
      </c>
      <c r="E11" s="181" t="s">
        <v>475</v>
      </c>
      <c r="F11" s="181" t="s">
        <v>413</v>
      </c>
      <c r="G11" s="188" t="s">
        <v>54</v>
      </c>
      <c r="H11" s="188" t="s">
        <v>54</v>
      </c>
      <c r="I11" s="188" t="s">
        <v>303</v>
      </c>
      <c r="J11" s="189">
        <f t="shared" si="5"/>
        <v>15</v>
      </c>
      <c r="K11" s="188" t="s">
        <v>376</v>
      </c>
      <c r="L11" s="189">
        <f t="shared" si="6"/>
        <v>15</v>
      </c>
      <c r="M11" s="190" t="s">
        <v>307</v>
      </c>
      <c r="N11" s="189">
        <f t="shared" si="7"/>
        <v>15</v>
      </c>
      <c r="O11" s="188" t="s">
        <v>378</v>
      </c>
      <c r="P11" s="189">
        <f t="shared" si="8"/>
        <v>15</v>
      </c>
      <c r="Q11" s="188" t="s">
        <v>315</v>
      </c>
      <c r="R11" s="189">
        <f t="shared" si="9"/>
        <v>15</v>
      </c>
      <c r="S11" s="190" t="s">
        <v>317</v>
      </c>
      <c r="T11" s="189">
        <f t="shared" si="10"/>
        <v>15</v>
      </c>
      <c r="U11" s="188" t="s">
        <v>320</v>
      </c>
      <c r="V11" s="189">
        <f t="shared" si="11"/>
        <v>10</v>
      </c>
      <c r="W11" s="189">
        <f t="shared" si="12"/>
        <v>100</v>
      </c>
      <c r="X11" s="191" t="str">
        <f t="shared" si="13"/>
        <v>FUERTE</v>
      </c>
      <c r="Y11" s="191" t="s">
        <v>162</v>
      </c>
      <c r="Z11" s="191" t="str">
        <f t="shared" si="14"/>
        <v>MODERADO</v>
      </c>
      <c r="AB11" s="135" t="s">
        <v>15</v>
      </c>
      <c r="AC11" s="136" t="s">
        <v>372</v>
      </c>
    </row>
    <row r="12" spans="1:29" ht="65.25" hidden="1" customHeight="1" thickBot="1" x14ac:dyDescent="0.3">
      <c r="A12" s="534"/>
      <c r="B12" s="539"/>
      <c r="C12" s="525"/>
      <c r="D12" s="188"/>
      <c r="E12" s="181"/>
      <c r="F12" s="181"/>
      <c r="G12" s="188"/>
      <c r="H12" s="188"/>
      <c r="I12" s="188"/>
      <c r="J12" s="189">
        <f t="shared" si="5"/>
        <v>0</v>
      </c>
      <c r="K12" s="188"/>
      <c r="L12" s="189">
        <f t="shared" si="6"/>
        <v>0</v>
      </c>
      <c r="M12" s="190"/>
      <c r="N12" s="189">
        <f t="shared" si="7"/>
        <v>0</v>
      </c>
      <c r="O12" s="188"/>
      <c r="P12" s="189">
        <f t="shared" si="8"/>
        <v>0</v>
      </c>
      <c r="Q12" s="188"/>
      <c r="R12" s="189">
        <f t="shared" si="9"/>
        <v>0</v>
      </c>
      <c r="S12" s="190"/>
      <c r="T12" s="189">
        <f t="shared" si="10"/>
        <v>0</v>
      </c>
      <c r="U12" s="188"/>
      <c r="V12" s="189">
        <f t="shared" si="11"/>
        <v>0</v>
      </c>
      <c r="W12" s="189">
        <f t="shared" si="12"/>
        <v>0</v>
      </c>
      <c r="X12" s="191"/>
      <c r="Y12" s="191"/>
      <c r="Z12" s="191"/>
      <c r="AB12" s="135" t="s">
        <v>366</v>
      </c>
      <c r="AC12" s="136" t="s">
        <v>373</v>
      </c>
    </row>
    <row r="13" spans="1:29" hidden="1" x14ac:dyDescent="0.25">
      <c r="A13" s="534"/>
      <c r="B13" s="539"/>
      <c r="C13" s="526"/>
      <c r="D13" s="188"/>
      <c r="E13" s="181"/>
      <c r="F13" s="181"/>
      <c r="G13" s="188"/>
      <c r="H13" s="188"/>
      <c r="I13" s="188"/>
      <c r="J13" s="189">
        <f t="shared" si="5"/>
        <v>0</v>
      </c>
      <c r="K13" s="188"/>
      <c r="L13" s="189">
        <f t="shared" si="6"/>
        <v>0</v>
      </c>
      <c r="M13" s="190"/>
      <c r="N13" s="189">
        <f t="shared" si="7"/>
        <v>0</v>
      </c>
      <c r="O13" s="188"/>
      <c r="P13" s="189">
        <f t="shared" si="8"/>
        <v>0</v>
      </c>
      <c r="Q13" s="188"/>
      <c r="R13" s="189">
        <f t="shared" si="9"/>
        <v>0</v>
      </c>
      <c r="S13" s="190"/>
      <c r="T13" s="189">
        <f t="shared" si="10"/>
        <v>0</v>
      </c>
      <c r="U13" s="188"/>
      <c r="V13" s="189">
        <f t="shared" si="11"/>
        <v>0</v>
      </c>
      <c r="W13" s="189">
        <f t="shared" si="12"/>
        <v>0</v>
      </c>
      <c r="X13" s="191"/>
      <c r="Y13" s="191"/>
      <c r="Z13" s="191"/>
    </row>
    <row r="14" spans="1:29" hidden="1" x14ac:dyDescent="0.25">
      <c r="A14" s="534"/>
      <c r="B14" s="539"/>
      <c r="C14" s="187"/>
      <c r="D14" s="188"/>
      <c r="E14" s="192"/>
      <c r="F14" s="192"/>
      <c r="G14" s="188"/>
      <c r="H14" s="188"/>
      <c r="I14" s="188"/>
      <c r="J14" s="189"/>
      <c r="K14" s="188"/>
      <c r="L14" s="189"/>
      <c r="M14" s="190"/>
      <c r="N14" s="189"/>
      <c r="O14" s="188"/>
      <c r="P14" s="189"/>
      <c r="Q14" s="188"/>
      <c r="R14" s="189"/>
      <c r="S14" s="190"/>
      <c r="T14" s="189"/>
      <c r="U14" s="188"/>
      <c r="V14" s="189"/>
      <c r="W14" s="189"/>
      <c r="X14" s="191"/>
      <c r="Y14" s="191"/>
      <c r="Z14" s="191"/>
    </row>
    <row r="15" spans="1:29" s="2" customFormat="1" hidden="1" x14ac:dyDescent="0.25">
      <c r="A15" s="534"/>
      <c r="B15" s="539"/>
      <c r="C15" s="193"/>
      <c r="D15" s="194"/>
      <c r="E15" s="194"/>
      <c r="F15" s="194"/>
      <c r="G15" s="195"/>
      <c r="H15" s="195"/>
      <c r="I15" s="195"/>
      <c r="J15" s="195"/>
      <c r="K15" s="196"/>
      <c r="L15" s="195"/>
      <c r="M15" s="197"/>
      <c r="N15" s="195"/>
      <c r="O15" s="194"/>
      <c r="P15" s="195"/>
      <c r="Q15" s="196"/>
      <c r="R15" s="195"/>
      <c r="S15" s="198"/>
      <c r="T15" s="195" t="s">
        <v>1</v>
      </c>
      <c r="U15" s="195">
        <f>IF(G16&gt;0,1,0)</f>
        <v>1</v>
      </c>
      <c r="V15" s="195">
        <f>ROUNDDOWN(W15,0)</f>
        <v>100</v>
      </c>
      <c r="W15" s="195">
        <f>AVERAGEIF(G9:G14,"SI",W9:W14)</f>
        <v>100</v>
      </c>
      <c r="X15" s="191" t="str">
        <f t="shared" ref="X15:X63" si="15">IF(W15&lt;=85,"DÉBIL",IF(AND(W15&gt;85,W15&lt;=95),"MODERADO",IF(W15&gt;96,"FUERTE","X")))</f>
        <v>FUERTE</v>
      </c>
      <c r="Y15" s="191" t="s">
        <v>374</v>
      </c>
      <c r="Z15" s="191" t="str">
        <f t="shared" ref="Z15:Z16" si="16">IF(AND(X15="FUERTE",Y15="FUERTE"),"FUERTE",IF(AND(X15="FUERTE",Y15="MODERADO"),"MODERADO",IF(AND(X15="FUERTE",Y15="DÉBIL"),"DÉBIL",IF(AND(X15="MODERADO",Y15="FUERTE"),"MODERADO",IF(AND(X15="MODERADO",Y15="MODERADO"),"MODERADO",IF(AND(X15="MODERADO",Y15="DÉBIL"),"DÉBIL",IF(AND(X15="DÉBIL",Y15="FUERTE"),"DÉBIL",IF(AND(X15="DÉBIL",Y15="MODERADO"),"DÉBIL",IF(AND(X15="DÉBIL",Y15="DÉBIL"),"DÉBIL","XX")))))))))</f>
        <v>FUERTE</v>
      </c>
    </row>
    <row r="16" spans="1:29" hidden="1" x14ac:dyDescent="0.25">
      <c r="A16" s="534"/>
      <c r="B16" s="539"/>
      <c r="C16" s="193"/>
      <c r="D16" s="194">
        <f>COUNTA(D9:D14)</f>
        <v>3</v>
      </c>
      <c r="E16" s="194"/>
      <c r="F16" s="194"/>
      <c r="G16" s="195">
        <f>COUNTIF(G9:G14,"SI")</f>
        <v>3</v>
      </c>
      <c r="H16" s="195">
        <f>COUNTIF(H9:H14,"SI")</f>
        <v>3</v>
      </c>
      <c r="I16" s="195"/>
      <c r="J16" s="195"/>
      <c r="K16" s="196"/>
      <c r="L16" s="195"/>
      <c r="M16" s="197"/>
      <c r="N16" s="195"/>
      <c r="O16" s="194"/>
      <c r="P16" s="195"/>
      <c r="Q16" s="196"/>
      <c r="R16" s="195"/>
      <c r="S16" s="198"/>
      <c r="T16" s="195" t="s">
        <v>27</v>
      </c>
      <c r="U16" s="195">
        <f>IF(H16&gt;0,1,0)</f>
        <v>1</v>
      </c>
      <c r="V16" s="195">
        <f>ROUNDDOWN(W16,0)</f>
        <v>100</v>
      </c>
      <c r="W16" s="195">
        <f>AVERAGEIF(H9:H14,"SI",W9:W14)</f>
        <v>100</v>
      </c>
      <c r="X16" s="191" t="str">
        <f t="shared" si="15"/>
        <v>FUERTE</v>
      </c>
      <c r="Y16" s="191" t="s">
        <v>374</v>
      </c>
      <c r="Z16" s="191" t="str">
        <f t="shared" si="16"/>
        <v>FUERTE</v>
      </c>
    </row>
    <row r="17" spans="1:26" ht="91.5" customHeight="1" x14ac:dyDescent="0.25">
      <c r="A17" s="530" t="s">
        <v>145</v>
      </c>
      <c r="B17" s="531" t="str">
        <f>'2.Identificacion_Riesgos'!E17</f>
        <v>Deterioro de los bienes muebles e inmuebles destinados para el desarrollo de las actividades laborales y  funcionamiento de la entidad  en las sedes administrativas.</v>
      </c>
      <c r="C17" s="520" t="str">
        <f>'2.Identificacion_Riesgos'!F17</f>
        <v>1. Incumplimiento de Plan anual de mantenimiento de bienes muebles e inmuebles. 
2. Respuesta inoportuna de los requerimientos de Mantenimiento de bienes muebles e inmuebles  recibidos en la mesa de servicios
3. Incumplimiento contractual por parte de los contratistas designados
4. Recursos insuficientes
5.Demora en la aprobación de intervenciones en los bienes con declaratoria BIC por parte de las entidades competentes.                                                             
6.  Cambios no previstos en las actividades de mantenimiento  programadas por lineamientos institucionales, normativos o ambientales           
7. Daño ocasionado por terceros a los bienes muebles e inmuebles durante el desarrollo de sus actividades
8. Supervisión inadecuada e ineficaz de los contratos designados para el mantenimiento de bienes muebles e inmuebles</v>
      </c>
      <c r="D17" s="169" t="s">
        <v>147</v>
      </c>
      <c r="E17" s="205" t="s">
        <v>488</v>
      </c>
      <c r="F17" s="205" t="s">
        <v>489</v>
      </c>
      <c r="G17" s="188" t="s">
        <v>54</v>
      </c>
      <c r="H17" s="188" t="s">
        <v>54</v>
      </c>
      <c r="I17" s="188" t="s">
        <v>303</v>
      </c>
      <c r="J17" s="189">
        <f>IF(I17="Asignado",15,0)</f>
        <v>15</v>
      </c>
      <c r="K17" s="188" t="s">
        <v>376</v>
      </c>
      <c r="L17" s="189">
        <f>IF(K17="Adecuado",15,0)</f>
        <v>15</v>
      </c>
      <c r="M17" s="190" t="s">
        <v>307</v>
      </c>
      <c r="N17" s="189">
        <f>IF(M17="Oportuna",15,0)</f>
        <v>15</v>
      </c>
      <c r="O17" s="188" t="s">
        <v>378</v>
      </c>
      <c r="P17" s="189">
        <f t="shared" ref="P17:P18" si="17">IF(O17="Preventivo",15,0)</f>
        <v>15</v>
      </c>
      <c r="Q17" s="188" t="s">
        <v>315</v>
      </c>
      <c r="R17" s="189">
        <f t="shared" ref="R17:R18" si="18">IF(Q17="Confiable",15,0)</f>
        <v>15</v>
      </c>
      <c r="S17" s="190" t="s">
        <v>317</v>
      </c>
      <c r="T17" s="189">
        <f t="shared" ref="T17:T18" si="19">IF(S17="Se investigan y resuelven oportunamente",15,0)</f>
        <v>15</v>
      </c>
      <c r="U17" s="188" t="s">
        <v>320</v>
      </c>
      <c r="V17" s="189">
        <f t="shared" ref="V17:V20" si="20">IF(U17="Completa",10,IF(U17="Incompleta ",5,IF(U17="No existente",0,0)))</f>
        <v>10</v>
      </c>
      <c r="W17" s="189">
        <f>SUM(J17,L17,N17,P17,R17,T17,V17)</f>
        <v>100</v>
      </c>
      <c r="X17" s="191" t="str">
        <f>IF(W17&lt;=85,"DÉBIL",IF(AND(W17&gt;85,W17&lt;=95),"MODERADO",IF(W17&gt;96,"FUERTE","X")))</f>
        <v>FUERTE</v>
      </c>
      <c r="Y17" s="191" t="s">
        <v>162</v>
      </c>
      <c r="Z17" s="191" t="str">
        <f>IF(AND(X17="FUERTE",Y17="FUERTE"),"FUERTE",IF(AND(X17="FUERTE",Y17="MODERADO"),"MODERADO",IF(AND(X17="FUERTE",Y17="DÉBIL"),"DÉBIL",IF(AND(X17="MODERADO",Y17="FUERTE"),"MODERADO",IF(AND(X17="MODERADO",Y17="MODERADO"),"MODERADO",IF(AND(X17="MODERADO",Y17="DÉBIL"),"DÉBIL",IF(AND(X17="DÉBIL",Y17="FUERTE"),"DÉBIL",IF(AND(X17="DÉBIL",Y17="MODERADO"),"DÉBIL",IF(AND(X17="DÉBIL",Y17="DÉBIL"),"DÉBIL","XX")))))))))</f>
        <v>MODERADO</v>
      </c>
    </row>
    <row r="18" spans="1:26" ht="108" x14ac:dyDescent="0.25">
      <c r="A18" s="530"/>
      <c r="B18" s="532"/>
      <c r="C18" s="521"/>
      <c r="D18" s="169" t="s">
        <v>148</v>
      </c>
      <c r="E18" s="205" t="s">
        <v>490</v>
      </c>
      <c r="F18" s="205" t="s">
        <v>423</v>
      </c>
      <c r="G18" s="188" t="s">
        <v>54</v>
      </c>
      <c r="H18" s="188" t="s">
        <v>54</v>
      </c>
      <c r="I18" s="188" t="s">
        <v>303</v>
      </c>
      <c r="J18" s="189">
        <f>IF(I18="Asignado",15,0)</f>
        <v>15</v>
      </c>
      <c r="K18" s="188" t="s">
        <v>376</v>
      </c>
      <c r="L18" s="189">
        <f t="shared" ref="L18" si="21">IF(K18="Adecuado",15,0)</f>
        <v>15</v>
      </c>
      <c r="M18" s="190" t="s">
        <v>307</v>
      </c>
      <c r="N18" s="189">
        <f t="shared" ref="N18" si="22">IF(M18="Oportuna",15,0)</f>
        <v>15</v>
      </c>
      <c r="O18" s="188" t="s">
        <v>378</v>
      </c>
      <c r="P18" s="189">
        <f t="shared" si="17"/>
        <v>15</v>
      </c>
      <c r="Q18" s="188" t="s">
        <v>315</v>
      </c>
      <c r="R18" s="189">
        <f t="shared" si="18"/>
        <v>15</v>
      </c>
      <c r="S18" s="190" t="s">
        <v>317</v>
      </c>
      <c r="T18" s="189">
        <f t="shared" si="19"/>
        <v>15</v>
      </c>
      <c r="U18" s="188" t="s">
        <v>320</v>
      </c>
      <c r="V18" s="189">
        <f t="shared" si="20"/>
        <v>10</v>
      </c>
      <c r="W18" s="189">
        <f t="shared" ref="W18:W20" si="23">SUM(J18,L18,N18,P18,R18,T18,V18)</f>
        <v>100</v>
      </c>
      <c r="X18" s="191" t="str">
        <f>IF(W18&lt;=85,"DÉBIL",IF(AND(W18&gt;85,W18&lt;=95),"MODERADO",IF(W18&gt;96,"FUERTE","X")))</f>
        <v>FUERTE</v>
      </c>
      <c r="Y18" s="191" t="s">
        <v>374</v>
      </c>
      <c r="Z18" s="191" t="str">
        <f>IF(AND(X18="FUERTE",Y18="FUERTE"),"FUERTE",IF(AND(X18="FUERTE",Y18="MODERADO"),"MODERADO",IF(AND(X18="FUERTE",Y18="DÉBIL"),"DÉBIL",IF(AND(X18="MODERADO",Y18="FUERTE"),"MODERADO",IF(AND(X18="MODERADO",Y18="MODERADO"),"MODERADO",IF(AND(X18="MODERADO",Y18="DÉBIL"),"DÉBIL",IF(AND(X18="DÉBIL",Y18="FUERTE"),"DÉBIL",IF(AND(X18="DÉBIL",Y18="MODERADO"),"DÉBIL",IF(AND(X18="DÉBIL",Y18="DÉBIL"),"DÉBIL","XX")))))))))</f>
        <v>FUERTE</v>
      </c>
    </row>
    <row r="19" spans="1:26" ht="84" x14ac:dyDescent="0.25">
      <c r="A19" s="530"/>
      <c r="B19" s="532"/>
      <c r="C19" s="521"/>
      <c r="D19" s="169" t="s">
        <v>330</v>
      </c>
      <c r="E19" s="205" t="s">
        <v>491</v>
      </c>
      <c r="F19" s="205" t="s">
        <v>424</v>
      </c>
      <c r="G19" s="188" t="s">
        <v>54</v>
      </c>
      <c r="H19" s="188" t="s">
        <v>54</v>
      </c>
      <c r="I19" s="188" t="s">
        <v>303</v>
      </c>
      <c r="J19" s="189">
        <f t="shared" ref="J19:J20" si="24">IF(I19="Asignado",15,0)</f>
        <v>15</v>
      </c>
      <c r="K19" s="188" t="s">
        <v>376</v>
      </c>
      <c r="L19" s="189">
        <f t="shared" ref="L19:L20" si="25">IF(K19="Adecuado",15,0)</f>
        <v>15</v>
      </c>
      <c r="M19" s="190" t="s">
        <v>307</v>
      </c>
      <c r="N19" s="189">
        <f t="shared" ref="N19:N20" si="26">IF(M19="Oportuna",15,0)</f>
        <v>15</v>
      </c>
      <c r="O19" s="188" t="s">
        <v>378</v>
      </c>
      <c r="P19" s="189">
        <f t="shared" ref="P19:P20" si="27">IF(O19="Preventivo",15,0)</f>
        <v>15</v>
      </c>
      <c r="Q19" s="188" t="s">
        <v>315</v>
      </c>
      <c r="R19" s="189">
        <f t="shared" ref="R19:R20" si="28">IF(Q19="Confiable",15,0)</f>
        <v>15</v>
      </c>
      <c r="S19" s="190" t="s">
        <v>317</v>
      </c>
      <c r="T19" s="189">
        <f t="shared" ref="T19:T20" si="29">IF(S19="Se investigan y resuelven oportunamente",15,0)</f>
        <v>15</v>
      </c>
      <c r="U19" s="188" t="s">
        <v>320</v>
      </c>
      <c r="V19" s="189">
        <f t="shared" si="20"/>
        <v>10</v>
      </c>
      <c r="W19" s="189">
        <f t="shared" si="23"/>
        <v>100</v>
      </c>
      <c r="X19" s="191" t="str">
        <f t="shared" ref="X19:X20" si="30">IF(W19&lt;=85,"DÉBIL",IF(AND(W19&gt;85,W19&lt;=95),"MODERADO",IF(W19&gt;96,"FUERTE","X")))</f>
        <v>FUERTE</v>
      </c>
      <c r="Y19" s="191" t="s">
        <v>374</v>
      </c>
      <c r="Z19" s="191" t="str">
        <f t="shared" ref="Z19:Z20" si="31">IF(AND(X19="FUERTE",Y19="FUERTE"),"FUERTE",IF(AND(X19="FUERTE",Y19="MODERADO"),"MODERADO",IF(AND(X19="FUERTE",Y19="DÉBIL"),"DÉBIL",IF(AND(X19="MODERADO",Y19="FUERTE"),"MODERADO",IF(AND(X19="MODERADO",Y19="MODERADO"),"MODERADO",IF(AND(X19="MODERADO",Y19="DÉBIL"),"DÉBIL",IF(AND(X19="DÉBIL",Y19="FUERTE"),"DÉBIL",IF(AND(X19="DÉBIL",Y19="MODERADO"),"DÉBIL",IF(AND(X19="DÉBIL",Y19="DÉBIL"),"DÉBIL","XX")))))))))</f>
        <v>FUERTE</v>
      </c>
    </row>
    <row r="20" spans="1:26" ht="60" x14ac:dyDescent="0.25">
      <c r="A20" s="530"/>
      <c r="B20" s="532"/>
      <c r="C20" s="521"/>
      <c r="D20" s="169" t="s">
        <v>410</v>
      </c>
      <c r="E20" s="205" t="s">
        <v>492</v>
      </c>
      <c r="F20" s="227" t="s">
        <v>493</v>
      </c>
      <c r="G20" s="188" t="s">
        <v>54</v>
      </c>
      <c r="H20" s="188" t="s">
        <v>54</v>
      </c>
      <c r="I20" s="188" t="s">
        <v>303</v>
      </c>
      <c r="J20" s="189">
        <f t="shared" si="24"/>
        <v>15</v>
      </c>
      <c r="K20" s="188" t="s">
        <v>376</v>
      </c>
      <c r="L20" s="189">
        <f t="shared" si="25"/>
        <v>15</v>
      </c>
      <c r="M20" s="190" t="s">
        <v>307</v>
      </c>
      <c r="N20" s="189">
        <f t="shared" si="26"/>
        <v>15</v>
      </c>
      <c r="O20" s="188" t="s">
        <v>378</v>
      </c>
      <c r="P20" s="189">
        <f t="shared" si="27"/>
        <v>15</v>
      </c>
      <c r="Q20" s="188" t="s">
        <v>315</v>
      </c>
      <c r="R20" s="189">
        <f t="shared" si="28"/>
        <v>15</v>
      </c>
      <c r="S20" s="190" t="s">
        <v>317</v>
      </c>
      <c r="T20" s="189">
        <f t="shared" si="29"/>
        <v>15</v>
      </c>
      <c r="U20" s="188" t="s">
        <v>320</v>
      </c>
      <c r="V20" s="189">
        <f t="shared" si="20"/>
        <v>10</v>
      </c>
      <c r="W20" s="189">
        <f t="shared" si="23"/>
        <v>100</v>
      </c>
      <c r="X20" s="191" t="str">
        <f t="shared" si="30"/>
        <v>FUERTE</v>
      </c>
      <c r="Y20" s="191" t="s">
        <v>374</v>
      </c>
      <c r="Z20" s="191" t="str">
        <f t="shared" si="31"/>
        <v>FUERTE</v>
      </c>
    </row>
    <row r="21" spans="1:26" ht="57.75" hidden="1" customHeight="1" x14ac:dyDescent="0.25">
      <c r="A21" s="530"/>
      <c r="B21" s="532"/>
      <c r="C21" s="521"/>
      <c r="D21" s="169"/>
      <c r="E21" s="168"/>
      <c r="F21" s="168"/>
      <c r="G21" s="188"/>
      <c r="H21" s="188"/>
      <c r="I21" s="188"/>
      <c r="J21" s="189"/>
      <c r="K21" s="188"/>
      <c r="L21" s="189"/>
      <c r="M21" s="190"/>
      <c r="N21" s="189"/>
      <c r="O21" s="188"/>
      <c r="P21" s="189"/>
      <c r="Q21" s="188"/>
      <c r="R21" s="189"/>
      <c r="S21" s="190"/>
      <c r="T21" s="189"/>
      <c r="U21" s="188"/>
      <c r="V21" s="189"/>
      <c r="W21" s="189"/>
      <c r="X21" s="191"/>
      <c r="Y21" s="191"/>
      <c r="Z21" s="191"/>
    </row>
    <row r="22" spans="1:26" s="2" customFormat="1" ht="36" hidden="1" customHeight="1" x14ac:dyDescent="0.25">
      <c r="A22" s="530"/>
      <c r="B22" s="532"/>
      <c r="C22" s="522"/>
      <c r="D22" s="169"/>
      <c r="E22" s="168"/>
      <c r="F22" s="168"/>
      <c r="G22" s="188"/>
      <c r="H22" s="188"/>
      <c r="I22" s="188"/>
      <c r="J22" s="189"/>
      <c r="K22" s="188"/>
      <c r="L22" s="189"/>
      <c r="M22" s="190"/>
      <c r="N22" s="189"/>
      <c r="O22" s="188"/>
      <c r="P22" s="189"/>
      <c r="Q22" s="188"/>
      <c r="R22" s="189"/>
      <c r="S22" s="190"/>
      <c r="T22" s="189"/>
      <c r="U22" s="188"/>
      <c r="V22" s="189"/>
      <c r="W22" s="189"/>
      <c r="X22" s="191"/>
      <c r="Y22" s="191"/>
      <c r="Z22" s="191"/>
    </row>
    <row r="23" spans="1:26" ht="16.5" hidden="1" customHeight="1" x14ac:dyDescent="0.25">
      <c r="A23" s="530"/>
      <c r="B23" s="532"/>
      <c r="C23" s="9"/>
      <c r="D23" s="9"/>
      <c r="E23" s="9"/>
      <c r="F23" s="9"/>
      <c r="G23" s="199"/>
      <c r="H23" s="199"/>
      <c r="I23" s="199"/>
      <c r="J23" s="195"/>
      <c r="K23" s="200"/>
      <c r="L23" s="201"/>
      <c r="M23" s="202"/>
      <c r="N23" s="201"/>
      <c r="O23" s="203"/>
      <c r="P23" s="195"/>
      <c r="Q23" s="200"/>
      <c r="R23" s="201"/>
      <c r="S23" s="204"/>
      <c r="T23" s="201" t="s">
        <v>1</v>
      </c>
      <c r="U23" s="195">
        <f>IF(G24&gt;0,1,0)</f>
        <v>1</v>
      </c>
      <c r="V23" s="201">
        <f>ROUNDDOWN(W23,0)</f>
        <v>100</v>
      </c>
      <c r="W23" s="201">
        <f>AVERAGEIF(G17:G22,"SI",W17:W22)</f>
        <v>100</v>
      </c>
      <c r="X23" s="191" t="str">
        <f t="shared" ref="X23:X26" si="32">IF(W23&lt;=85,"DÉBIL",IF(AND(W23&gt;85,W23&lt;=95),"MODERADO",IF(W23&gt;96,"FUERTE","X")))</f>
        <v>FUERTE</v>
      </c>
      <c r="Y23" s="191" t="s">
        <v>374</v>
      </c>
      <c r="Z23" s="191" t="str">
        <f t="shared" ref="Z23:Z26" si="33">IF(AND(X23="FUERTE",Y23="FUERTE"),"FUERTE",IF(AND(X23="FUERTE",Y23="MODERADO"),"MODERADO",IF(AND(X23="FUERTE",Y23="DÉBIL"),"DÉBIL",IF(AND(X23="MODERADO",Y23="FUERTE"),"MODERADO",IF(AND(X23="MODERADO",Y23="MODERADO"),"MODERADO",IF(AND(X23="MODERADO",Y23="DÉBIL"),"DÉBIL",IF(AND(X23="DÉBIL",Y23="FUERTE"),"DÉBIL",IF(AND(X23="DÉBIL",Y23="MODERADO"),"DÉBIL",IF(AND(X23="DÉBIL",Y23="DÉBIL"),"DÉBIL","XX")))))))))</f>
        <v>FUERTE</v>
      </c>
    </row>
    <row r="24" spans="1:26" ht="16.5" hidden="1" customHeight="1" x14ac:dyDescent="0.25">
      <c r="A24" s="530"/>
      <c r="B24" s="533"/>
      <c r="C24" s="9"/>
      <c r="D24" s="12">
        <f>COUNTA(D17:D22)</f>
        <v>4</v>
      </c>
      <c r="E24" s="9"/>
      <c r="F24" s="9"/>
      <c r="G24" s="195">
        <f>COUNTIF(G16:G21,"SI")</f>
        <v>4</v>
      </c>
      <c r="H24" s="195">
        <f>COUNTIF(H17:H23,"SI")</f>
        <v>4</v>
      </c>
      <c r="I24" s="199"/>
      <c r="J24" s="199"/>
      <c r="K24" s="200"/>
      <c r="L24" s="199"/>
      <c r="M24" s="202"/>
      <c r="N24" s="199"/>
      <c r="O24" s="203"/>
      <c r="P24" s="199"/>
      <c r="Q24" s="200"/>
      <c r="R24" s="199"/>
      <c r="S24" s="204"/>
      <c r="T24" s="195" t="s">
        <v>27</v>
      </c>
      <c r="U24" s="195">
        <f>IF(H24&gt;0,1,0)</f>
        <v>1</v>
      </c>
      <c r="V24" s="195">
        <f>ROUNDDOWN(W24,0)</f>
        <v>100</v>
      </c>
      <c r="W24" s="195">
        <f>AVERAGEIF(H17:H22,"SI",W17:W22)</f>
        <v>100</v>
      </c>
      <c r="X24" s="191" t="str">
        <f t="shared" si="32"/>
        <v>FUERTE</v>
      </c>
      <c r="Y24" s="191" t="s">
        <v>162</v>
      </c>
      <c r="Z24" s="191" t="str">
        <f t="shared" si="33"/>
        <v>MODERADO</v>
      </c>
    </row>
    <row r="25" spans="1:26" ht="108" x14ac:dyDescent="0.25">
      <c r="A25" s="530" t="s">
        <v>143</v>
      </c>
      <c r="B25" s="529" t="str">
        <f>'2.Identificacion_Riesgos'!E22</f>
        <v>Prestación  inadecuada de los servicios  de  requeridos para el buen funcionamiento de la entidad, el bienestar de la comunidad institucional y el apoyo en actividades misionales.</v>
      </c>
      <c r="C25" s="523" t="str">
        <f>'2.Identificacion_Riesgos'!F22</f>
        <v xml:space="preserve">1. Incumplimiento contractual por parte de los contratistas designados
2. Recursos insuficientes
3. Supervisión inadecuada e ineficaz de los contratos designados para cada servicio
4. Incumplimiento de los requisitos normativos y de calidad establecidos para la prestación de Aseo y Cafetería, Transporte, Vigilancia, Préstamo de espacios, equipos audiovisuales y elementos de oficina para eventos y/o reuniones, Parqueadero para vehículos, motos y bicicletas, Mantenimiento y control vehículo de la SCRD, Servicios públicos y Operador logístico                   
5. Incumplimiento de los protocolos de seguridad vial, seguridad y salud en el trabajo y bioseguridad establecidos por la entidad durante la prestación de los servicios por parte de los usuarios de los servicios y de los contratistas o proveedores                                    </v>
      </c>
      <c r="D25" s="188" t="s">
        <v>147</v>
      </c>
      <c r="E25" s="206" t="s">
        <v>500</v>
      </c>
      <c r="F25" s="206" t="s">
        <v>415</v>
      </c>
      <c r="G25" s="188" t="s">
        <v>54</v>
      </c>
      <c r="H25" s="188" t="s">
        <v>54</v>
      </c>
      <c r="I25" s="188" t="s">
        <v>303</v>
      </c>
      <c r="J25" s="189">
        <f>IF(I25="Asignado",15,0)</f>
        <v>15</v>
      </c>
      <c r="K25" s="188" t="s">
        <v>376</v>
      </c>
      <c r="L25" s="189">
        <f>IF(K25="Adecuado",15,0)</f>
        <v>15</v>
      </c>
      <c r="M25" s="190" t="s">
        <v>307</v>
      </c>
      <c r="N25" s="189">
        <f>IF(M25="Oportuna",15,0)</f>
        <v>15</v>
      </c>
      <c r="O25" s="188" t="s">
        <v>378</v>
      </c>
      <c r="P25" s="189">
        <f t="shared" ref="P25:P28" si="34">IF(O25="Preventivo",15,0)</f>
        <v>15</v>
      </c>
      <c r="Q25" s="188" t="s">
        <v>315</v>
      </c>
      <c r="R25" s="189">
        <f t="shared" ref="R25:R28" si="35">IF(Q25="Confiable",15,0)</f>
        <v>15</v>
      </c>
      <c r="S25" s="190" t="s">
        <v>317</v>
      </c>
      <c r="T25" s="189">
        <f t="shared" ref="T25:T28" si="36">IF(S25="Se investigan y resuelven oportunamente",15,0)</f>
        <v>15</v>
      </c>
      <c r="U25" s="188" t="s">
        <v>320</v>
      </c>
      <c r="V25" s="189">
        <f t="shared" ref="V25:V28" si="37">IF(U25="Completa",10,IF(U25="Incompleta ",5,IF(U25="No existente",0,0)))</f>
        <v>10</v>
      </c>
      <c r="W25" s="189">
        <f>SUM(J25,L25,N25,P25,R25,T25,V25)</f>
        <v>100</v>
      </c>
      <c r="X25" s="191" t="str">
        <f t="shared" si="32"/>
        <v>FUERTE</v>
      </c>
      <c r="Y25" s="191" t="s">
        <v>374</v>
      </c>
      <c r="Z25" s="191" t="str">
        <f t="shared" si="33"/>
        <v>FUERTE</v>
      </c>
    </row>
    <row r="26" spans="1:26" ht="120" x14ac:dyDescent="0.25">
      <c r="A26" s="530"/>
      <c r="B26" s="529"/>
      <c r="C26" s="523"/>
      <c r="D26" s="188" t="s">
        <v>148</v>
      </c>
      <c r="E26" s="206" t="s">
        <v>501</v>
      </c>
      <c r="F26" s="206" t="s">
        <v>435</v>
      </c>
      <c r="G26" s="188" t="s">
        <v>54</v>
      </c>
      <c r="H26" s="188" t="s">
        <v>54</v>
      </c>
      <c r="I26" s="188" t="s">
        <v>303</v>
      </c>
      <c r="J26" s="189">
        <f>IF(I26="Asignado",15,0)</f>
        <v>15</v>
      </c>
      <c r="K26" s="188" t="s">
        <v>376</v>
      </c>
      <c r="L26" s="189">
        <f t="shared" ref="L26:L28" si="38">IF(K26="Adecuado",15,0)</f>
        <v>15</v>
      </c>
      <c r="M26" s="190" t="s">
        <v>307</v>
      </c>
      <c r="N26" s="189">
        <f t="shared" ref="N26:N28" si="39">IF(M26="Oportuna",15,0)</f>
        <v>15</v>
      </c>
      <c r="O26" s="188" t="s">
        <v>378</v>
      </c>
      <c r="P26" s="189">
        <f t="shared" si="34"/>
        <v>15</v>
      </c>
      <c r="Q26" s="188" t="s">
        <v>315</v>
      </c>
      <c r="R26" s="189">
        <f t="shared" si="35"/>
        <v>15</v>
      </c>
      <c r="S26" s="190" t="s">
        <v>317</v>
      </c>
      <c r="T26" s="189">
        <f t="shared" si="36"/>
        <v>15</v>
      </c>
      <c r="U26" s="188" t="s">
        <v>320</v>
      </c>
      <c r="V26" s="189">
        <f t="shared" si="37"/>
        <v>10</v>
      </c>
      <c r="W26" s="189">
        <f t="shared" ref="W26:W28" si="40">SUM(J26,L26,N26,P26,R26,T26,V26)</f>
        <v>100</v>
      </c>
      <c r="X26" s="191" t="str">
        <f t="shared" si="32"/>
        <v>FUERTE</v>
      </c>
      <c r="Y26" s="191" t="s">
        <v>374</v>
      </c>
      <c r="Z26" s="191" t="str">
        <f t="shared" si="33"/>
        <v>FUERTE</v>
      </c>
    </row>
    <row r="27" spans="1:26" ht="60" x14ac:dyDescent="0.25">
      <c r="A27" s="530"/>
      <c r="B27" s="529"/>
      <c r="C27" s="523"/>
      <c r="D27" s="188" t="s">
        <v>330</v>
      </c>
      <c r="E27" s="205" t="s">
        <v>502</v>
      </c>
      <c r="F27" s="206" t="s">
        <v>425</v>
      </c>
      <c r="G27" s="188" t="s">
        <v>54</v>
      </c>
      <c r="H27" s="188" t="s">
        <v>54</v>
      </c>
      <c r="I27" s="188" t="s">
        <v>303</v>
      </c>
      <c r="J27" s="189">
        <f t="shared" ref="J27:J28" si="41">IF(I27="Asignado",15,0)</f>
        <v>15</v>
      </c>
      <c r="K27" s="188" t="s">
        <v>376</v>
      </c>
      <c r="L27" s="189">
        <f t="shared" si="38"/>
        <v>15</v>
      </c>
      <c r="M27" s="190" t="s">
        <v>307</v>
      </c>
      <c r="N27" s="189">
        <f t="shared" si="39"/>
        <v>15</v>
      </c>
      <c r="O27" s="188" t="s">
        <v>378</v>
      </c>
      <c r="P27" s="189">
        <f t="shared" si="34"/>
        <v>15</v>
      </c>
      <c r="Q27" s="188" t="s">
        <v>315</v>
      </c>
      <c r="R27" s="189">
        <f t="shared" si="35"/>
        <v>15</v>
      </c>
      <c r="S27" s="190" t="s">
        <v>317</v>
      </c>
      <c r="T27" s="189">
        <f t="shared" si="36"/>
        <v>15</v>
      </c>
      <c r="U27" s="188" t="s">
        <v>320</v>
      </c>
      <c r="V27" s="189">
        <f t="shared" si="37"/>
        <v>10</v>
      </c>
      <c r="W27" s="189">
        <f t="shared" si="40"/>
        <v>100</v>
      </c>
      <c r="X27" s="191" t="str">
        <f t="shared" ref="X27:X28" si="42">IF(W27&lt;=85,"DÉBIL",IF(AND(W27&gt;85,W27&lt;=95),"MODERADO",IF(W27&gt;96,"FUERTE","X")))</f>
        <v>FUERTE</v>
      </c>
      <c r="Y27" s="191" t="s">
        <v>374</v>
      </c>
      <c r="Z27" s="191" t="str">
        <f t="shared" ref="Z27:Z28" si="43">IF(AND(X27="FUERTE",Y27="FUERTE"),"FUERTE",IF(AND(X27="FUERTE",Y27="MODERADO"),"MODERADO",IF(AND(X27="FUERTE",Y27="DÉBIL"),"DÉBIL",IF(AND(X27="MODERADO",Y27="FUERTE"),"MODERADO",IF(AND(X27="MODERADO",Y27="MODERADO"),"MODERADO",IF(AND(X27="MODERADO",Y27="DÉBIL"),"DÉBIL",IF(AND(X27="DÉBIL",Y27="FUERTE"),"DÉBIL",IF(AND(X27="DÉBIL",Y27="MODERADO"),"DÉBIL",IF(AND(X27="DÉBIL",Y27="DÉBIL"),"DÉBIL","XX")))))))))</f>
        <v>FUERTE</v>
      </c>
    </row>
    <row r="28" spans="1:26" ht="73.5" customHeight="1" x14ac:dyDescent="0.25">
      <c r="A28" s="530"/>
      <c r="B28" s="529"/>
      <c r="C28" s="523"/>
      <c r="D28" s="188" t="s">
        <v>410</v>
      </c>
      <c r="E28" s="181" t="s">
        <v>517</v>
      </c>
      <c r="F28" s="206" t="s">
        <v>413</v>
      </c>
      <c r="G28" s="188" t="s">
        <v>54</v>
      </c>
      <c r="H28" s="188" t="s">
        <v>54</v>
      </c>
      <c r="I28" s="188" t="s">
        <v>303</v>
      </c>
      <c r="J28" s="189">
        <f t="shared" si="41"/>
        <v>15</v>
      </c>
      <c r="K28" s="188" t="s">
        <v>376</v>
      </c>
      <c r="L28" s="189">
        <f t="shared" si="38"/>
        <v>15</v>
      </c>
      <c r="M28" s="190" t="s">
        <v>307</v>
      </c>
      <c r="N28" s="189">
        <f t="shared" si="39"/>
        <v>15</v>
      </c>
      <c r="O28" s="188" t="s">
        <v>378</v>
      </c>
      <c r="P28" s="189">
        <f t="shared" si="34"/>
        <v>15</v>
      </c>
      <c r="Q28" s="188" t="s">
        <v>315</v>
      </c>
      <c r="R28" s="189">
        <f t="shared" si="35"/>
        <v>15</v>
      </c>
      <c r="S28" s="190" t="s">
        <v>317</v>
      </c>
      <c r="T28" s="189">
        <f t="shared" si="36"/>
        <v>15</v>
      </c>
      <c r="U28" s="188" t="s">
        <v>320</v>
      </c>
      <c r="V28" s="189">
        <f t="shared" si="37"/>
        <v>10</v>
      </c>
      <c r="W28" s="189">
        <f t="shared" si="40"/>
        <v>100</v>
      </c>
      <c r="X28" s="191" t="str">
        <f t="shared" si="42"/>
        <v>FUERTE</v>
      </c>
      <c r="Y28" s="191" t="s">
        <v>162</v>
      </c>
      <c r="Z28" s="191" t="str">
        <f t="shared" si="43"/>
        <v>MODERADO</v>
      </c>
    </row>
    <row r="29" spans="1:26" ht="15" hidden="1" customHeight="1" x14ac:dyDescent="0.25">
      <c r="A29" s="530"/>
      <c r="B29" s="529"/>
      <c r="C29" s="523"/>
      <c r="D29" s="188"/>
      <c r="E29" s="192"/>
      <c r="F29" s="192"/>
      <c r="G29" s="188"/>
      <c r="H29" s="188"/>
      <c r="I29" s="188"/>
      <c r="J29" s="189"/>
      <c r="K29" s="188"/>
      <c r="L29" s="189"/>
      <c r="M29" s="190"/>
      <c r="N29" s="189"/>
      <c r="O29" s="188"/>
      <c r="P29" s="189"/>
      <c r="Q29" s="188"/>
      <c r="R29" s="189"/>
      <c r="S29" s="190"/>
      <c r="T29" s="189"/>
      <c r="U29" s="188"/>
      <c r="V29" s="189"/>
      <c r="W29" s="189"/>
      <c r="X29" s="191"/>
      <c r="Y29" s="191"/>
      <c r="Z29" s="191"/>
    </row>
    <row r="30" spans="1:26" ht="32.25" hidden="1" customHeight="1" x14ac:dyDescent="0.25">
      <c r="A30" s="530"/>
      <c r="B30" s="529"/>
      <c r="C30" s="523"/>
      <c r="D30" s="188"/>
      <c r="E30" s="192"/>
      <c r="F30" s="192"/>
      <c r="G30" s="188"/>
      <c r="H30" s="188"/>
      <c r="I30" s="188"/>
      <c r="J30" s="189"/>
      <c r="K30" s="188"/>
      <c r="L30" s="189"/>
      <c r="M30" s="190"/>
      <c r="N30" s="189"/>
      <c r="O30" s="188"/>
      <c r="P30" s="189"/>
      <c r="Q30" s="188"/>
      <c r="R30" s="189"/>
      <c r="S30" s="190"/>
      <c r="T30" s="189"/>
      <c r="U30" s="188"/>
      <c r="V30" s="189"/>
      <c r="W30" s="189"/>
      <c r="X30" s="191"/>
      <c r="Y30" s="191"/>
      <c r="Z30" s="191"/>
    </row>
    <row r="31" spans="1:26" ht="15" hidden="1" customHeight="1" x14ac:dyDescent="0.25">
      <c r="A31" s="530"/>
      <c r="B31" s="9"/>
      <c r="C31" s="9"/>
      <c r="D31" s="9"/>
      <c r="E31" s="9"/>
      <c r="F31" s="9"/>
      <c r="G31" s="6"/>
      <c r="H31" s="6"/>
      <c r="I31" s="6"/>
      <c r="J31" s="5"/>
      <c r="K31" s="3"/>
      <c r="L31" s="8"/>
      <c r="M31" s="55"/>
      <c r="N31" s="8"/>
      <c r="O31" s="9"/>
      <c r="P31" s="5"/>
      <c r="Q31" s="3"/>
      <c r="R31" s="8"/>
      <c r="S31" s="138"/>
      <c r="T31" s="8" t="s">
        <v>1</v>
      </c>
      <c r="U31" s="5">
        <f>IF(G32&gt;0,1,0)</f>
        <v>1</v>
      </c>
      <c r="V31" s="8">
        <f>ROUNDDOWN(W31,0)</f>
        <v>100</v>
      </c>
      <c r="W31" s="8">
        <f>AVERAGEIF(G25:G30,"SI",W25:W30)</f>
        <v>100</v>
      </c>
      <c r="X31" s="112" t="str">
        <f t="shared" ref="X31:X34" si="44">IF(W31&lt;=85,"DÉBIL",IF(AND(W31&gt;85,W31&lt;=95),"MODERADO",IF(W31&gt;96,"FUERTE","X")))</f>
        <v>FUERTE</v>
      </c>
      <c r="Y31" s="112" t="s">
        <v>374</v>
      </c>
      <c r="Z31" s="112" t="str">
        <f t="shared" ref="Z31:Z34" si="45">IF(AND(X31="FUERTE",Y31="FUERTE"),"FUERTE",IF(AND(X31="FUERTE",Y31="MODERADO"),"MODERADO",IF(AND(X31="FUERTE",Y31="DÉBIL"),"DÉBIL",IF(AND(X31="MODERADO",Y31="FUERTE"),"MODERADO",IF(AND(X31="MODERADO",Y31="MODERADO"),"MODERADO",IF(AND(X31="MODERADO",Y31="DÉBIL"),"DÉBIL",IF(AND(X31="DÉBIL",Y31="FUERTE"),"DÉBIL",IF(AND(X31="DÉBIL",Y31="MODERADO"),"DÉBIL",IF(AND(X31="DÉBIL",Y31="DÉBIL"),"DÉBIL","XX")))))))))</f>
        <v>FUERTE</v>
      </c>
    </row>
    <row r="32" spans="1:26" ht="18.75" hidden="1" customHeight="1" x14ac:dyDescent="0.25">
      <c r="A32" s="530"/>
      <c r="B32" s="9"/>
      <c r="C32" s="9"/>
      <c r="D32" s="12">
        <f>COUNTA(D25:D30)</f>
        <v>4</v>
      </c>
      <c r="E32" s="9"/>
      <c r="F32" s="9"/>
      <c r="G32" s="5">
        <f>COUNTIF(G24:G29,"SI")</f>
        <v>4</v>
      </c>
      <c r="H32" s="5">
        <f>COUNTIF(H25:H31,"SI")</f>
        <v>4</v>
      </c>
      <c r="I32" s="6"/>
      <c r="J32" s="6"/>
      <c r="K32" s="3"/>
      <c r="L32" s="6"/>
      <c r="M32" s="55"/>
      <c r="N32" s="6"/>
      <c r="O32" s="9"/>
      <c r="P32" s="6"/>
      <c r="Q32" s="3"/>
      <c r="R32" s="6"/>
      <c r="S32" s="138"/>
      <c r="T32" s="5" t="s">
        <v>27</v>
      </c>
      <c r="U32" s="5">
        <f>IF(H32&gt;0,1,0)</f>
        <v>1</v>
      </c>
      <c r="V32" s="5">
        <f>ROUNDDOWN(W32,0)</f>
        <v>100</v>
      </c>
      <c r="W32" s="5">
        <f>AVERAGEIF(H25:H30,"SI",W25:W30)</f>
        <v>100</v>
      </c>
      <c r="X32" s="112" t="str">
        <f t="shared" si="44"/>
        <v>FUERTE</v>
      </c>
      <c r="Y32" s="112" t="s">
        <v>374</v>
      </c>
      <c r="Z32" s="112" t="str">
        <f t="shared" si="45"/>
        <v>FUERTE</v>
      </c>
    </row>
    <row r="33" spans="1:26" ht="96" customHeight="1" x14ac:dyDescent="0.25">
      <c r="A33" s="519" t="s">
        <v>144</v>
      </c>
      <c r="B33" s="529" t="str">
        <f>'2.Identificacion_Riesgos'!E27</f>
        <v>Manejo inadecuado de la caja menor frente a los gastos identificados y definidos en los conceptos del Decreto de Liquidación del Presupuesto Anual aprobado para la respectiva vigencia y  lo establecido en la Resolución de Constitución de la Caja Menor.</v>
      </c>
      <c r="C33" s="524" t="str">
        <f>'2.Identificacion_Riesgos'!F27</f>
        <v xml:space="preserve">1. Desconocimiento de los gastos identificados y definidos en los conceptos del Decreto de Liquidación del Presupuesto Anual aprobado para la respectiva vigencia y  lo establecido en la Resolución de Constitución de la Caja Menor.
2. Utilización inadecuada de los recursos destinados para la caja menor   </v>
      </c>
      <c r="D33" s="188" t="s">
        <v>147</v>
      </c>
      <c r="E33" s="214" t="s">
        <v>439</v>
      </c>
      <c r="F33" s="214" t="s">
        <v>441</v>
      </c>
      <c r="G33" s="188" t="s">
        <v>54</v>
      </c>
      <c r="H33" s="188" t="s">
        <v>54</v>
      </c>
      <c r="I33" s="188" t="s">
        <v>303</v>
      </c>
      <c r="J33" s="189">
        <f>IF(I33="Asignado",15,0)</f>
        <v>15</v>
      </c>
      <c r="K33" s="188" t="s">
        <v>376</v>
      </c>
      <c r="L33" s="189">
        <f>IF(K33="Adecuado",15,0)</f>
        <v>15</v>
      </c>
      <c r="M33" s="190" t="s">
        <v>307</v>
      </c>
      <c r="N33" s="189">
        <f>IF(M33="Oportuna",15,0)</f>
        <v>15</v>
      </c>
      <c r="O33" s="188" t="s">
        <v>378</v>
      </c>
      <c r="P33" s="189">
        <f t="shared" ref="P33:P34" si="46">IF(O33="Preventivo",15,0)</f>
        <v>15</v>
      </c>
      <c r="Q33" s="188" t="s">
        <v>315</v>
      </c>
      <c r="R33" s="189">
        <f t="shared" ref="R33:R34" si="47">IF(Q33="Confiable",15,0)</f>
        <v>15</v>
      </c>
      <c r="S33" s="190" t="s">
        <v>317</v>
      </c>
      <c r="T33" s="189">
        <f t="shared" ref="T33:T34" si="48">IF(S33="Se investigan y resuelven oportunamente",15,0)</f>
        <v>15</v>
      </c>
      <c r="U33" s="188" t="s">
        <v>320</v>
      </c>
      <c r="V33" s="189">
        <f t="shared" ref="V33:V34" si="49">IF(U33="Completa",10,IF(U33="Incompleta ",5,IF(U33="No existente",0,0)))</f>
        <v>10</v>
      </c>
      <c r="W33" s="189">
        <f>SUM(J33,L33,N33,P33,R33,T33,V33)</f>
        <v>100</v>
      </c>
      <c r="X33" s="191" t="str">
        <f t="shared" si="44"/>
        <v>FUERTE</v>
      </c>
      <c r="Y33" s="191" t="s">
        <v>162</v>
      </c>
      <c r="Z33" s="191" t="str">
        <f t="shared" si="45"/>
        <v>MODERADO</v>
      </c>
    </row>
    <row r="34" spans="1:26" ht="60" x14ac:dyDescent="0.25">
      <c r="A34" s="519"/>
      <c r="B34" s="529"/>
      <c r="C34" s="525"/>
      <c r="D34" s="188" t="s">
        <v>148</v>
      </c>
      <c r="E34" s="214" t="s">
        <v>440</v>
      </c>
      <c r="F34" s="214" t="s">
        <v>442</v>
      </c>
      <c r="G34" s="188" t="s">
        <v>54</v>
      </c>
      <c r="H34" s="188" t="s">
        <v>54</v>
      </c>
      <c r="I34" s="188" t="s">
        <v>303</v>
      </c>
      <c r="J34" s="189">
        <f>IF(I34="Asignado",15,0)</f>
        <v>15</v>
      </c>
      <c r="K34" s="188" t="s">
        <v>376</v>
      </c>
      <c r="L34" s="189">
        <f t="shared" ref="L34" si="50">IF(K34="Adecuado",15,0)</f>
        <v>15</v>
      </c>
      <c r="M34" s="190" t="s">
        <v>307</v>
      </c>
      <c r="N34" s="189">
        <f t="shared" ref="N34" si="51">IF(M34="Oportuna",15,0)</f>
        <v>15</v>
      </c>
      <c r="O34" s="188" t="s">
        <v>378</v>
      </c>
      <c r="P34" s="189">
        <f t="shared" si="46"/>
        <v>15</v>
      </c>
      <c r="Q34" s="188" t="s">
        <v>315</v>
      </c>
      <c r="R34" s="189">
        <f t="shared" si="47"/>
        <v>15</v>
      </c>
      <c r="S34" s="190" t="s">
        <v>317</v>
      </c>
      <c r="T34" s="189">
        <f t="shared" si="48"/>
        <v>15</v>
      </c>
      <c r="U34" s="188" t="s">
        <v>320</v>
      </c>
      <c r="V34" s="189">
        <f t="shared" si="49"/>
        <v>10</v>
      </c>
      <c r="W34" s="189">
        <f t="shared" ref="W34" si="52">SUM(J34,L34,N34,P34,R34,T34,V34)</f>
        <v>100</v>
      </c>
      <c r="X34" s="191" t="str">
        <f t="shared" si="44"/>
        <v>FUERTE</v>
      </c>
      <c r="Y34" s="191" t="s">
        <v>374</v>
      </c>
      <c r="Z34" s="191" t="str">
        <f t="shared" si="45"/>
        <v>FUERTE</v>
      </c>
    </row>
    <row r="35" spans="1:26" hidden="1" x14ac:dyDescent="0.25">
      <c r="A35" s="519"/>
      <c r="B35" s="529"/>
      <c r="C35" s="525"/>
      <c r="D35" s="188"/>
      <c r="E35" s="187"/>
      <c r="F35" s="187"/>
      <c r="G35" s="188"/>
      <c r="H35" s="188"/>
      <c r="I35" s="188"/>
      <c r="J35" s="189"/>
      <c r="K35" s="188"/>
      <c r="L35" s="189"/>
      <c r="M35" s="190"/>
      <c r="N35" s="189"/>
      <c r="O35" s="188"/>
      <c r="P35" s="189"/>
      <c r="Q35" s="188"/>
      <c r="R35" s="189"/>
      <c r="S35" s="190"/>
      <c r="T35" s="189"/>
      <c r="U35" s="188"/>
      <c r="V35" s="189"/>
      <c r="W35" s="189"/>
      <c r="X35" s="191"/>
      <c r="Y35" s="191"/>
      <c r="Z35" s="191"/>
    </row>
    <row r="36" spans="1:26" hidden="1" x14ac:dyDescent="0.25">
      <c r="A36" s="519"/>
      <c r="B36" s="529"/>
      <c r="C36" s="525"/>
      <c r="D36" s="188"/>
      <c r="E36" s="192"/>
      <c r="F36" s="192"/>
      <c r="G36" s="188"/>
      <c r="H36" s="188"/>
      <c r="I36" s="188"/>
      <c r="J36" s="189"/>
      <c r="K36" s="188"/>
      <c r="L36" s="189"/>
      <c r="M36" s="190"/>
      <c r="N36" s="189"/>
      <c r="O36" s="188"/>
      <c r="P36" s="189"/>
      <c r="Q36" s="188"/>
      <c r="R36" s="189"/>
      <c r="S36" s="190"/>
      <c r="T36" s="189"/>
      <c r="U36" s="188"/>
      <c r="V36" s="189"/>
      <c r="W36" s="189"/>
      <c r="X36" s="191"/>
      <c r="Y36" s="191"/>
      <c r="Z36" s="191"/>
    </row>
    <row r="37" spans="1:26" hidden="1" x14ac:dyDescent="0.25">
      <c r="A37" s="519"/>
      <c r="B37" s="529"/>
      <c r="C37" s="525"/>
      <c r="D37" s="188"/>
      <c r="E37" s="192"/>
      <c r="F37" s="192"/>
      <c r="G37" s="188"/>
      <c r="H37" s="188"/>
      <c r="I37" s="188"/>
      <c r="J37" s="189"/>
      <c r="K37" s="188"/>
      <c r="L37" s="189"/>
      <c r="M37" s="190"/>
      <c r="N37" s="189"/>
      <c r="O37" s="188"/>
      <c r="P37" s="189"/>
      <c r="Q37" s="188"/>
      <c r="R37" s="189"/>
      <c r="S37" s="190"/>
      <c r="T37" s="189"/>
      <c r="U37" s="188"/>
      <c r="V37" s="189"/>
      <c r="W37" s="189"/>
      <c r="X37" s="191"/>
      <c r="Y37" s="191"/>
      <c r="Z37" s="191"/>
    </row>
    <row r="38" spans="1:26" hidden="1" x14ac:dyDescent="0.25">
      <c r="A38" s="519"/>
      <c r="B38" s="529"/>
      <c r="C38" s="526"/>
      <c r="D38" s="188"/>
      <c r="E38" s="192"/>
      <c r="F38" s="192"/>
      <c r="G38" s="188"/>
      <c r="H38" s="188"/>
      <c r="I38" s="188"/>
      <c r="J38" s="189"/>
      <c r="K38" s="188"/>
      <c r="L38" s="189"/>
      <c r="M38" s="190"/>
      <c r="N38" s="189"/>
      <c r="O38" s="188"/>
      <c r="P38" s="189"/>
      <c r="Q38" s="188"/>
      <c r="R38" s="189"/>
      <c r="S38" s="190"/>
      <c r="T38" s="189"/>
      <c r="U38" s="188"/>
      <c r="V38" s="189"/>
      <c r="W38" s="189"/>
      <c r="X38" s="191"/>
      <c r="Y38" s="191"/>
      <c r="Z38" s="191"/>
    </row>
    <row r="39" spans="1:26" ht="18" hidden="1" customHeight="1" x14ac:dyDescent="0.25">
      <c r="A39" s="519"/>
      <c r="B39" s="9"/>
      <c r="C39" s="9"/>
      <c r="D39" s="9"/>
      <c r="E39" s="9"/>
      <c r="F39" s="9"/>
      <c r="G39" s="6"/>
      <c r="H39" s="6"/>
      <c r="I39" s="6"/>
      <c r="J39" s="5"/>
      <c r="K39" s="3"/>
      <c r="L39" s="8"/>
      <c r="M39" s="55"/>
      <c r="N39" s="8"/>
      <c r="O39" s="9"/>
      <c r="P39" s="5"/>
      <c r="Q39" s="3"/>
      <c r="R39" s="8"/>
      <c r="S39" s="138"/>
      <c r="T39" s="8" t="s">
        <v>1</v>
      </c>
      <c r="U39" s="5">
        <f>IF(G40&gt;0,1,0)</f>
        <v>1</v>
      </c>
      <c r="V39" s="8">
        <f>ROUNDDOWN(W39,0)</f>
        <v>100</v>
      </c>
      <c r="W39" s="8">
        <f>AVERAGEIF(G33:G38,"SI",W33:W38)</f>
        <v>100</v>
      </c>
      <c r="X39" s="112" t="str">
        <f t="shared" ref="X39:X42" si="53">IF(W39&lt;=85,"DÉBIL",IF(AND(W39&gt;85,W39&lt;=95),"MODERADO",IF(W39&gt;96,"FUERTE","X")))</f>
        <v>FUERTE</v>
      </c>
      <c r="Y39" s="112" t="s">
        <v>374</v>
      </c>
      <c r="Z39" s="112" t="str">
        <f t="shared" ref="Z39:Z42" si="54">IF(AND(X39="FUERTE",Y39="FUERTE"),"FUERTE",IF(AND(X39="FUERTE",Y39="MODERADO"),"MODERADO",IF(AND(X39="FUERTE",Y39="DÉBIL"),"DÉBIL",IF(AND(X39="MODERADO",Y39="FUERTE"),"MODERADO",IF(AND(X39="MODERADO",Y39="MODERADO"),"MODERADO",IF(AND(X39="MODERADO",Y39="DÉBIL"),"DÉBIL",IF(AND(X39="DÉBIL",Y39="FUERTE"),"DÉBIL",IF(AND(X39="DÉBIL",Y39="MODERADO"),"DÉBIL",IF(AND(X39="DÉBIL",Y39="DÉBIL"),"DÉBIL","XX")))))))))</f>
        <v>FUERTE</v>
      </c>
    </row>
    <row r="40" spans="1:26" ht="24" hidden="1" customHeight="1" x14ac:dyDescent="0.25">
      <c r="A40" s="519"/>
      <c r="B40" s="9"/>
      <c r="C40" s="9"/>
      <c r="D40" s="12">
        <f>COUNTA(D33:D38)</f>
        <v>2</v>
      </c>
      <c r="E40" s="9"/>
      <c r="F40" s="9"/>
      <c r="G40" s="5">
        <f>COUNTIF(G32:G37,"SI")</f>
        <v>2</v>
      </c>
      <c r="H40" s="5">
        <f>COUNTIF(H33:H39,"SI")</f>
        <v>2</v>
      </c>
      <c r="I40" s="6"/>
      <c r="J40" s="6"/>
      <c r="K40" s="3"/>
      <c r="L40" s="6"/>
      <c r="M40" s="55"/>
      <c r="N40" s="6"/>
      <c r="O40" s="9"/>
      <c r="P40" s="6"/>
      <c r="Q40" s="3"/>
      <c r="R40" s="6"/>
      <c r="S40" s="138"/>
      <c r="T40" s="5" t="s">
        <v>27</v>
      </c>
      <c r="U40" s="5">
        <f>IF(H40&gt;0,1,0)</f>
        <v>1</v>
      </c>
      <c r="V40" s="5">
        <f>ROUNDDOWN(W40,0)</f>
        <v>100</v>
      </c>
      <c r="W40" s="8">
        <f>AVERAGEIF(H33:H38,"SI",W33:W38)</f>
        <v>100</v>
      </c>
      <c r="X40" s="112" t="str">
        <f t="shared" si="53"/>
        <v>FUERTE</v>
      </c>
      <c r="Y40" s="112" t="s">
        <v>374</v>
      </c>
      <c r="Z40" s="112" t="str">
        <f t="shared" si="54"/>
        <v>FUERTE</v>
      </c>
    </row>
    <row r="41" spans="1:26" ht="69.75" customHeight="1" x14ac:dyDescent="0.25">
      <c r="A41" s="519" t="s">
        <v>146</v>
      </c>
      <c r="B41" s="527" t="str">
        <f>'2.Identificacion_Riesgos'!E32</f>
        <v xml:space="preserve">Afectacion de la gestión documental de la entidad durante la organización, administración, disposición y conservación tanto del proceso diario documental como del Fondo Documental Acumulado.  </v>
      </c>
      <c r="C41" s="520" t="str">
        <f>'2.Identificacion_Riesgos'!F32</f>
        <v xml:space="preserve">1.Insuficientes recursos para cubrir la organización, administración, disposición y conservación tanto del proceso diario documental como del Fondo Documental Acumulado.  
2. Dificultades en la organización y preservación de la documentación que se maneja en la entidad.                                              
3. Insuficiencia de tecnología y espacios adecuados para la administración de la documentación e información.                                       
4. Personal sin perfil idóneo para apoyar la administración de la documentación e información.                                                                                 5. Detección inoportuna de las fallas en los aplicativos de las herramientas tecnologicas en el desarrollo de las actividades del area                                                                                                                                               6. Monitoreo inadecuado e inoportuno al proceso de recepción, organización, administracion, disposición y conservacion de la documentación e información.                                           7.  Inconsistencias y/o fallas  en el aplicativo  ORFEO                                                                                                                                                                                                                                                                             8. Solicitud de Pago final de sueldo, honorarios y/o prestaciones a los funcionarios y contratistas según aplique por parte de las areas o jefes encargados sin la legalización del formato de Paz y salvo de entrega de cargo y del formato "Lista de verificación de entrega de elementos y documentos por terminación del contrato"                                                                                                    9. Incumplimiento de los requisitos normativos y administrativos  establecidos por el archivo distrital durante el proceso de recepción, organización, disposición, conservación y tramite de la documentación </v>
      </c>
      <c r="D41" s="10" t="s">
        <v>147</v>
      </c>
      <c r="E41" s="181" t="s">
        <v>518</v>
      </c>
      <c r="F41" s="181" t="s">
        <v>412</v>
      </c>
      <c r="G41" s="10" t="s">
        <v>54</v>
      </c>
      <c r="H41" s="10" t="s">
        <v>54</v>
      </c>
      <c r="I41" s="10" t="s">
        <v>303</v>
      </c>
      <c r="J41" s="148">
        <f t="shared" ref="J41:J46" si="55">IF(I41="Asignado",15,0)</f>
        <v>15</v>
      </c>
      <c r="K41" s="10" t="s">
        <v>376</v>
      </c>
      <c r="L41" s="189">
        <f>IF(K41="Adecuado",15,0)</f>
        <v>15</v>
      </c>
      <c r="M41" s="11" t="s">
        <v>307</v>
      </c>
      <c r="N41" s="148">
        <f>IF(M41="Oportuna",15,0)</f>
        <v>15</v>
      </c>
      <c r="O41" s="10" t="s">
        <v>378</v>
      </c>
      <c r="P41" s="148">
        <f t="shared" ref="P41:P46" si="56">IF(O41="Preventivo",15,0)</f>
        <v>15</v>
      </c>
      <c r="Q41" s="10" t="s">
        <v>315</v>
      </c>
      <c r="R41" s="148">
        <f t="shared" ref="R41:R46" si="57">IF(Q41="Confiable",15,0)</f>
        <v>15</v>
      </c>
      <c r="S41" s="11" t="s">
        <v>317</v>
      </c>
      <c r="T41" s="148">
        <f t="shared" ref="T41:T46" si="58">IF(S41="Se investigan y resuelven oportunamente",15,0)</f>
        <v>15</v>
      </c>
      <c r="U41" s="10" t="s">
        <v>320</v>
      </c>
      <c r="V41" s="148">
        <f t="shared" ref="V41:V46" si="59">IF(U41="Completa",10,IF(U41="Incompleta ",5,IF(U41="No existente",0,0)))</f>
        <v>10</v>
      </c>
      <c r="W41" s="148">
        <f>SUM(J41,L41,N41,P41,R41,T41,V41)</f>
        <v>100</v>
      </c>
      <c r="X41" s="112" t="str">
        <f t="shared" si="53"/>
        <v>FUERTE</v>
      </c>
      <c r="Y41" s="112" t="s">
        <v>162</v>
      </c>
      <c r="Z41" s="112" t="str">
        <f t="shared" si="54"/>
        <v>MODERADO</v>
      </c>
    </row>
    <row r="42" spans="1:26" ht="47.25" customHeight="1" x14ac:dyDescent="0.25">
      <c r="A42" s="519"/>
      <c r="B42" s="527"/>
      <c r="C42" s="521"/>
      <c r="D42" s="10" t="s">
        <v>148</v>
      </c>
      <c r="E42" s="181" t="s">
        <v>513</v>
      </c>
      <c r="F42" s="181" t="s">
        <v>456</v>
      </c>
      <c r="G42" s="10" t="s">
        <v>54</v>
      </c>
      <c r="H42" s="10" t="s">
        <v>54</v>
      </c>
      <c r="I42" s="10" t="s">
        <v>303</v>
      </c>
      <c r="J42" s="148">
        <f t="shared" si="55"/>
        <v>15</v>
      </c>
      <c r="K42" s="10" t="s">
        <v>376</v>
      </c>
      <c r="L42" s="189">
        <f t="shared" ref="L42:L46" si="60">IF(K42="Adecuado",15,0)</f>
        <v>15</v>
      </c>
      <c r="M42" s="11" t="s">
        <v>307</v>
      </c>
      <c r="N42" s="148">
        <f t="shared" ref="N42:N46" si="61">IF(M42="Oportuna",15,0)</f>
        <v>15</v>
      </c>
      <c r="O42" s="10" t="s">
        <v>378</v>
      </c>
      <c r="P42" s="148">
        <f t="shared" si="56"/>
        <v>15</v>
      </c>
      <c r="Q42" s="10" t="s">
        <v>315</v>
      </c>
      <c r="R42" s="148">
        <f t="shared" si="57"/>
        <v>15</v>
      </c>
      <c r="S42" s="11" t="s">
        <v>317</v>
      </c>
      <c r="T42" s="148">
        <f t="shared" si="58"/>
        <v>15</v>
      </c>
      <c r="U42" s="10" t="s">
        <v>320</v>
      </c>
      <c r="V42" s="148">
        <f t="shared" si="59"/>
        <v>10</v>
      </c>
      <c r="W42" s="148">
        <f t="shared" ref="W42:W46" si="62">SUM(J42,L42,N42,P42,R42,T42,V42)</f>
        <v>100</v>
      </c>
      <c r="X42" s="112" t="str">
        <f t="shared" si="53"/>
        <v>FUERTE</v>
      </c>
      <c r="Y42" s="112" t="s">
        <v>374</v>
      </c>
      <c r="Z42" s="112" t="str">
        <f t="shared" si="54"/>
        <v>FUERTE</v>
      </c>
    </row>
    <row r="43" spans="1:26" ht="62.25" customHeight="1" x14ac:dyDescent="0.25">
      <c r="A43" s="519"/>
      <c r="B43" s="527"/>
      <c r="C43" s="521"/>
      <c r="D43" s="173" t="s">
        <v>330</v>
      </c>
      <c r="E43" s="205" t="s">
        <v>492</v>
      </c>
      <c r="F43" s="205" t="s">
        <v>493</v>
      </c>
      <c r="G43" s="10" t="s">
        <v>54</v>
      </c>
      <c r="H43" s="10" t="s">
        <v>54</v>
      </c>
      <c r="I43" s="10" t="s">
        <v>303</v>
      </c>
      <c r="J43" s="148">
        <f t="shared" si="55"/>
        <v>15</v>
      </c>
      <c r="K43" s="10" t="s">
        <v>376</v>
      </c>
      <c r="L43" s="189">
        <f t="shared" si="60"/>
        <v>15</v>
      </c>
      <c r="M43" s="11" t="s">
        <v>307</v>
      </c>
      <c r="N43" s="148">
        <f t="shared" si="61"/>
        <v>15</v>
      </c>
      <c r="O43" s="10" t="s">
        <v>378</v>
      </c>
      <c r="P43" s="171">
        <f t="shared" si="56"/>
        <v>15</v>
      </c>
      <c r="Q43" s="173" t="s">
        <v>315</v>
      </c>
      <c r="R43" s="171">
        <f t="shared" si="57"/>
        <v>15</v>
      </c>
      <c r="S43" s="174" t="s">
        <v>317</v>
      </c>
      <c r="T43" s="171">
        <f t="shared" si="58"/>
        <v>15</v>
      </c>
      <c r="U43" s="173" t="s">
        <v>320</v>
      </c>
      <c r="V43" s="148">
        <f t="shared" si="59"/>
        <v>10</v>
      </c>
      <c r="W43" s="171">
        <f t="shared" si="62"/>
        <v>100</v>
      </c>
      <c r="X43" s="112" t="str">
        <f t="shared" ref="X43:X46" si="63">IF(W43&lt;=85,"DÉBIL",IF(AND(W43&gt;85,W43&lt;=95),"MODERADO",IF(W43&gt;96,"FUERTE","X")))</f>
        <v>FUERTE</v>
      </c>
      <c r="Y43" s="112" t="s">
        <v>374</v>
      </c>
      <c r="Z43" s="112" t="str">
        <f t="shared" ref="Z43:Z46" si="64">IF(AND(X43="FUERTE",Y43="FUERTE"),"FUERTE",IF(AND(X43="FUERTE",Y43="MODERADO"),"MODERADO",IF(AND(X43="FUERTE",Y43="DÉBIL"),"DÉBIL",IF(AND(X43="MODERADO",Y43="FUERTE"),"MODERADO",IF(AND(X43="MODERADO",Y43="MODERADO"),"MODERADO",IF(AND(X43="MODERADO",Y43="DÉBIL"),"DÉBIL",IF(AND(X43="DÉBIL",Y43="FUERTE"),"DÉBIL",IF(AND(X43="DÉBIL",Y43="MODERADO"),"DÉBIL",IF(AND(X43="DÉBIL",Y43="DÉBIL"),"DÉBIL","XX")))))))))</f>
        <v>FUERTE</v>
      </c>
    </row>
    <row r="44" spans="1:26" ht="51.75" customHeight="1" x14ac:dyDescent="0.25">
      <c r="A44" s="519"/>
      <c r="B44" s="527"/>
      <c r="C44" s="521"/>
      <c r="D44" s="173" t="s">
        <v>410</v>
      </c>
      <c r="E44" s="205" t="s">
        <v>514</v>
      </c>
      <c r="F44" s="205" t="s">
        <v>403</v>
      </c>
      <c r="G44" s="10" t="s">
        <v>54</v>
      </c>
      <c r="H44" s="10" t="s">
        <v>54</v>
      </c>
      <c r="I44" s="10" t="s">
        <v>303</v>
      </c>
      <c r="J44" s="148">
        <f t="shared" si="55"/>
        <v>15</v>
      </c>
      <c r="K44" s="10" t="s">
        <v>376</v>
      </c>
      <c r="L44" s="189">
        <f t="shared" si="60"/>
        <v>15</v>
      </c>
      <c r="M44" s="11" t="s">
        <v>307</v>
      </c>
      <c r="N44" s="148">
        <f t="shared" si="61"/>
        <v>15</v>
      </c>
      <c r="O44" s="10" t="s">
        <v>378</v>
      </c>
      <c r="P44" s="171">
        <f t="shared" si="56"/>
        <v>15</v>
      </c>
      <c r="Q44" s="173" t="s">
        <v>315</v>
      </c>
      <c r="R44" s="171">
        <f t="shared" si="57"/>
        <v>15</v>
      </c>
      <c r="S44" s="174" t="s">
        <v>317</v>
      </c>
      <c r="T44" s="171">
        <f t="shared" si="58"/>
        <v>15</v>
      </c>
      <c r="U44" s="173" t="s">
        <v>320</v>
      </c>
      <c r="V44" s="148">
        <f t="shared" si="59"/>
        <v>10</v>
      </c>
      <c r="W44" s="171">
        <f t="shared" si="62"/>
        <v>100</v>
      </c>
      <c r="X44" s="112" t="str">
        <f t="shared" si="63"/>
        <v>FUERTE</v>
      </c>
      <c r="Y44" s="112" t="s">
        <v>374</v>
      </c>
      <c r="Z44" s="112" t="str">
        <f t="shared" si="64"/>
        <v>FUERTE</v>
      </c>
    </row>
    <row r="45" spans="1:26" ht="60" x14ac:dyDescent="0.25">
      <c r="A45" s="519"/>
      <c r="B45" s="527"/>
      <c r="C45" s="521"/>
      <c r="D45" s="173" t="s">
        <v>411</v>
      </c>
      <c r="E45" s="181" t="s">
        <v>516</v>
      </c>
      <c r="F45" s="206" t="s">
        <v>413</v>
      </c>
      <c r="G45" s="10" t="s">
        <v>54</v>
      </c>
      <c r="H45" s="10" t="s">
        <v>54</v>
      </c>
      <c r="I45" s="10" t="s">
        <v>303</v>
      </c>
      <c r="J45" s="148">
        <f t="shared" si="55"/>
        <v>15</v>
      </c>
      <c r="K45" s="10" t="s">
        <v>376</v>
      </c>
      <c r="L45" s="189">
        <f t="shared" si="60"/>
        <v>15</v>
      </c>
      <c r="M45" s="11" t="s">
        <v>307</v>
      </c>
      <c r="N45" s="148">
        <f t="shared" si="61"/>
        <v>15</v>
      </c>
      <c r="O45" s="10" t="s">
        <v>378</v>
      </c>
      <c r="P45" s="171">
        <f t="shared" si="56"/>
        <v>15</v>
      </c>
      <c r="Q45" s="173" t="s">
        <v>315</v>
      </c>
      <c r="R45" s="171">
        <f t="shared" si="57"/>
        <v>15</v>
      </c>
      <c r="S45" s="174" t="s">
        <v>317</v>
      </c>
      <c r="T45" s="171">
        <f t="shared" si="58"/>
        <v>15</v>
      </c>
      <c r="U45" s="173" t="s">
        <v>320</v>
      </c>
      <c r="V45" s="148">
        <f t="shared" si="59"/>
        <v>10</v>
      </c>
      <c r="W45" s="171">
        <f t="shared" si="62"/>
        <v>100</v>
      </c>
      <c r="X45" s="112" t="str">
        <f t="shared" si="63"/>
        <v>FUERTE</v>
      </c>
      <c r="Y45" s="112" t="s">
        <v>162</v>
      </c>
      <c r="Z45" s="112" t="str">
        <f t="shared" si="64"/>
        <v>MODERADO</v>
      </c>
    </row>
    <row r="46" spans="1:26" ht="84" x14ac:dyDescent="0.25">
      <c r="A46" s="519"/>
      <c r="B46" s="527"/>
      <c r="C46" s="522"/>
      <c r="D46" s="173" t="s">
        <v>460</v>
      </c>
      <c r="E46" s="181" t="s">
        <v>515</v>
      </c>
      <c r="F46" s="181" t="s">
        <v>462</v>
      </c>
      <c r="G46" s="173" t="s">
        <v>54</v>
      </c>
      <c r="H46" s="173" t="s">
        <v>54</v>
      </c>
      <c r="I46" s="10" t="s">
        <v>303</v>
      </c>
      <c r="J46" s="171">
        <f t="shared" si="55"/>
        <v>15</v>
      </c>
      <c r="K46" s="10" t="s">
        <v>376</v>
      </c>
      <c r="L46" s="189">
        <f t="shared" si="60"/>
        <v>15</v>
      </c>
      <c r="M46" s="11" t="s">
        <v>307</v>
      </c>
      <c r="N46" s="148">
        <f t="shared" si="61"/>
        <v>15</v>
      </c>
      <c r="O46" s="10" t="s">
        <v>378</v>
      </c>
      <c r="P46" s="171">
        <f t="shared" si="56"/>
        <v>15</v>
      </c>
      <c r="Q46" s="173" t="s">
        <v>315</v>
      </c>
      <c r="R46" s="171">
        <f t="shared" si="57"/>
        <v>15</v>
      </c>
      <c r="S46" s="174" t="s">
        <v>317</v>
      </c>
      <c r="T46" s="171">
        <f t="shared" si="58"/>
        <v>15</v>
      </c>
      <c r="U46" s="173" t="s">
        <v>320</v>
      </c>
      <c r="V46" s="148">
        <f t="shared" si="59"/>
        <v>10</v>
      </c>
      <c r="W46" s="171">
        <f t="shared" si="62"/>
        <v>100</v>
      </c>
      <c r="X46" s="112" t="str">
        <f t="shared" si="63"/>
        <v>FUERTE</v>
      </c>
      <c r="Y46" s="112" t="s">
        <v>374</v>
      </c>
      <c r="Z46" s="112" t="str">
        <f t="shared" si="64"/>
        <v>FUERTE</v>
      </c>
    </row>
    <row r="47" spans="1:26" ht="17.25" hidden="1" customHeight="1" x14ac:dyDescent="0.25">
      <c r="A47" s="519"/>
      <c r="B47" s="9"/>
      <c r="C47" s="9"/>
      <c r="D47" s="9"/>
      <c r="E47" s="9"/>
      <c r="F47" s="9"/>
      <c r="G47" s="3"/>
      <c r="H47" s="3"/>
      <c r="I47" s="3"/>
      <c r="J47" s="5"/>
      <c r="K47" s="3"/>
      <c r="L47" s="8"/>
      <c r="M47" s="138"/>
      <c r="N47" s="8"/>
      <c r="O47" s="9"/>
      <c r="P47" s="5"/>
      <c r="Q47" s="3"/>
      <c r="R47" s="8"/>
      <c r="S47" s="138"/>
      <c r="T47" s="8" t="s">
        <v>1</v>
      </c>
      <c r="U47" s="5">
        <f>IF(G48&gt;0,1,0)</f>
        <v>1</v>
      </c>
      <c r="V47" s="8">
        <f>ROUNDDOWN(W47,0)</f>
        <v>100</v>
      </c>
      <c r="W47" s="8">
        <f>AVERAGEIF(G41:G46,"SI",W41:W46)</f>
        <v>100</v>
      </c>
      <c r="X47" s="112" t="str">
        <f t="shared" ref="X47:X49" si="65">IF(W47&lt;=85,"DÉBIL",IF(AND(W47&gt;85,W47&lt;=95),"MODERADO",IF(W47&gt;96,"FUERTE","X")))</f>
        <v>FUERTE</v>
      </c>
      <c r="Y47" s="112" t="s">
        <v>374</v>
      </c>
      <c r="Z47" s="112" t="str">
        <f t="shared" ref="Z47:Z49" si="66">IF(AND(X47="FUERTE",Y47="FUERTE"),"FUERTE",IF(AND(X47="FUERTE",Y47="MODERADO"),"MODERADO",IF(AND(X47="FUERTE",Y47="DÉBIL"),"DÉBIL",IF(AND(X47="MODERADO",Y47="FUERTE"),"MODERADO",IF(AND(X47="MODERADO",Y47="MODERADO"),"MODERADO",IF(AND(X47="MODERADO",Y47="DÉBIL"),"DÉBIL",IF(AND(X47="DÉBIL",Y47="FUERTE"),"DÉBIL",IF(AND(X47="DÉBIL",Y47="MODERADO"),"DÉBIL",IF(AND(X47="DÉBIL",Y47="DÉBIL"),"DÉBIL","XX")))))))))</f>
        <v>FUERTE</v>
      </c>
    </row>
    <row r="48" spans="1:26" ht="17.25" hidden="1" customHeight="1" x14ac:dyDescent="0.25">
      <c r="A48" s="519"/>
      <c r="B48" s="9"/>
      <c r="C48" s="9"/>
      <c r="D48" s="12">
        <f>COUNTA(D41:D46)</f>
        <v>6</v>
      </c>
      <c r="E48" s="9"/>
      <c r="F48" s="9"/>
      <c r="G48" s="5">
        <f>COUNTIF(G40:G46,"SI")</f>
        <v>6</v>
      </c>
      <c r="H48" s="5">
        <f>COUNTIF(H41:H47,"SI")</f>
        <v>6</v>
      </c>
      <c r="I48" s="3"/>
      <c r="J48" s="6"/>
      <c r="K48" s="3"/>
      <c r="L48" s="6"/>
      <c r="M48" s="138"/>
      <c r="N48" s="6"/>
      <c r="O48" s="9"/>
      <c r="P48" s="6"/>
      <c r="Q48" s="3"/>
      <c r="R48" s="6"/>
      <c r="S48" s="138"/>
      <c r="T48" s="5" t="s">
        <v>27</v>
      </c>
      <c r="U48" s="5">
        <f>IF(H48&gt;0,1,0)</f>
        <v>1</v>
      </c>
      <c r="V48" s="5">
        <f>ROUNDDOWN(W48,0)</f>
        <v>100</v>
      </c>
      <c r="W48" s="5">
        <f>AVERAGEIF(H41:H46,"SI",W41:W46)</f>
        <v>100</v>
      </c>
      <c r="X48" s="112" t="str">
        <f t="shared" si="65"/>
        <v>FUERTE</v>
      </c>
      <c r="Y48" s="112" t="s">
        <v>374</v>
      </c>
      <c r="Z48" s="112" t="str">
        <f t="shared" si="66"/>
        <v>FUERTE</v>
      </c>
    </row>
    <row r="49" spans="1:29" s="2" customFormat="1" ht="89.25" customHeight="1" x14ac:dyDescent="0.25">
      <c r="A49" s="519" t="s">
        <v>157</v>
      </c>
      <c r="B49" s="527" t="str">
        <f>'2.Identificacion_Riesgos'!E37</f>
        <v>Afectacion de la Gestión ambiental de la entidad frente a los objetivos de ecoeficiencia, de calidad ambiental y armonía socioambiental, de acuerdo con los alcances y competencias propios del sector Cultura, Recreación y Deporte establecidos en el Manual PIGA de la entidad.</v>
      </c>
      <c r="C49" s="520" t="str">
        <f>'2.Identificacion_Riesgos'!F37</f>
        <v xml:space="preserve">1. Generación e implementación de acciones de gestión ambiental ineficaces que afecten el cumplimiento de los objetivos de ecoeficiencia, de calidad ambiental y armonía socioambiental, de acuerdo con los alcances y competencias propios del sector Cultura, Recreación y Deporte establecidos en el Manual PIGA de la entidad.                                         2. Incumplimiento de los requisitos normativos y administrativos  establecidos en materia ambiental                                                                                                                                                                   3. Falta de compromiso y gestión a nivel directivo y de la comunidad institucional     </v>
      </c>
      <c r="D49" s="10" t="s">
        <v>147</v>
      </c>
      <c r="E49" s="181" t="s">
        <v>520</v>
      </c>
      <c r="F49" s="181" t="s">
        <v>462</v>
      </c>
      <c r="G49" s="10" t="s">
        <v>54</v>
      </c>
      <c r="H49" s="10" t="s">
        <v>54</v>
      </c>
      <c r="I49" s="10" t="s">
        <v>303</v>
      </c>
      <c r="J49" s="148">
        <f>IF(I49="Asignado",15,0)</f>
        <v>15</v>
      </c>
      <c r="K49" s="10" t="s">
        <v>376</v>
      </c>
      <c r="L49" s="189">
        <f t="shared" ref="L49:L51" si="67">IF(K49="Adecuado",15,0)</f>
        <v>15</v>
      </c>
      <c r="M49" s="11" t="s">
        <v>307</v>
      </c>
      <c r="N49" s="148">
        <f>IF(M49="Oportuna",15,0)</f>
        <v>15</v>
      </c>
      <c r="O49" s="10" t="s">
        <v>378</v>
      </c>
      <c r="P49" s="148">
        <f t="shared" ref="P49" si="68">IF(O49="Preventivo",15,0)</f>
        <v>15</v>
      </c>
      <c r="Q49" s="10" t="s">
        <v>315</v>
      </c>
      <c r="R49" s="148">
        <f t="shared" ref="R49" si="69">IF(Q49="Confiable",15,0)</f>
        <v>15</v>
      </c>
      <c r="S49" s="11" t="s">
        <v>317</v>
      </c>
      <c r="T49" s="148">
        <f t="shared" ref="T49" si="70">IF(S49="Se investigan y resuelven oportunamente",15,0)</f>
        <v>15</v>
      </c>
      <c r="U49" s="10" t="s">
        <v>320</v>
      </c>
      <c r="V49" s="148">
        <f t="shared" ref="V49" si="71">IF(U49="Completa",10,IF(U49="Incompleta ",5,IF(U49="No existente",0,0)))</f>
        <v>10</v>
      </c>
      <c r="W49" s="148">
        <f>SUM(J49,L49,N49,P49,R49,T49,V49)</f>
        <v>100</v>
      </c>
      <c r="X49" s="112" t="str">
        <f t="shared" si="65"/>
        <v>FUERTE</v>
      </c>
      <c r="Y49" s="112" t="s">
        <v>374</v>
      </c>
      <c r="Z49" s="112" t="str">
        <f t="shared" si="66"/>
        <v>FUERTE</v>
      </c>
    </row>
    <row r="50" spans="1:29" s="2" customFormat="1" ht="89.25" customHeight="1" x14ac:dyDescent="0.25">
      <c r="A50" s="519"/>
      <c r="B50" s="527"/>
      <c r="C50" s="521"/>
      <c r="D50" s="173" t="s">
        <v>148</v>
      </c>
      <c r="E50" s="181" t="s">
        <v>522</v>
      </c>
      <c r="F50" s="181" t="s">
        <v>521</v>
      </c>
      <c r="G50" s="173" t="s">
        <v>54</v>
      </c>
      <c r="H50" s="173" t="s">
        <v>56</v>
      </c>
      <c r="I50" s="173" t="s">
        <v>303</v>
      </c>
      <c r="J50" s="171">
        <f>IF(I50="Asignado",15,0)</f>
        <v>15</v>
      </c>
      <c r="K50" s="173" t="s">
        <v>376</v>
      </c>
      <c r="L50" s="189">
        <f t="shared" si="67"/>
        <v>15</v>
      </c>
      <c r="M50" s="174" t="s">
        <v>307</v>
      </c>
      <c r="N50" s="171">
        <f t="shared" ref="N50:N51" si="72">IF(M50="Oportuna",15,0)</f>
        <v>15</v>
      </c>
      <c r="O50" s="173" t="s">
        <v>378</v>
      </c>
      <c r="P50" s="171">
        <f t="shared" ref="P50:P51" si="73">IF(O50="Preventivo",15,0)</f>
        <v>15</v>
      </c>
      <c r="Q50" s="173" t="s">
        <v>315</v>
      </c>
      <c r="R50" s="171">
        <f t="shared" ref="R50:R51" si="74">IF(Q50="Confiable",15,0)</f>
        <v>15</v>
      </c>
      <c r="S50" s="174" t="s">
        <v>317</v>
      </c>
      <c r="T50" s="171">
        <f t="shared" ref="T50:T51" si="75">IF(S50="Se investigan y resuelven oportunamente",15,0)</f>
        <v>15</v>
      </c>
      <c r="U50" s="173" t="s">
        <v>320</v>
      </c>
      <c r="V50" s="171">
        <f t="shared" ref="V50:V51" si="76">IF(U50="Completa",10,IF(U50="Incompleta ",5,IF(U50="No existente",0,0)))</f>
        <v>10</v>
      </c>
      <c r="W50" s="171">
        <f t="shared" ref="W50:W51" si="77">SUM(J50,L50,N50,P50,R50,T50,V50)</f>
        <v>100</v>
      </c>
      <c r="X50" s="112" t="str">
        <f t="shared" ref="X50:X51" si="78">IF(W50&lt;=85,"DÉBIL",IF(AND(W50&gt;85,W50&lt;=95),"MODERADO",IF(W50&gt;96,"FUERTE","X")))</f>
        <v>FUERTE</v>
      </c>
      <c r="Y50" s="112" t="s">
        <v>162</v>
      </c>
      <c r="Z50" s="112" t="str">
        <f t="shared" ref="Z50:Z51" si="79">IF(AND(X50="FUERTE",Y50="FUERTE"),"FUERTE",IF(AND(X50="FUERTE",Y50="MODERADO"),"MODERADO",IF(AND(X50="FUERTE",Y50="DÉBIL"),"DÉBIL",IF(AND(X50="MODERADO",Y50="FUERTE"),"MODERADO",IF(AND(X50="MODERADO",Y50="MODERADO"),"MODERADO",IF(AND(X50="MODERADO",Y50="DÉBIL"),"DÉBIL",IF(AND(X50="DÉBIL",Y50="FUERTE"),"DÉBIL",IF(AND(X50="DÉBIL",Y50="MODERADO"),"DÉBIL",IF(AND(X50="DÉBIL",Y50="DÉBIL"),"DÉBIL","XX")))))))))</f>
        <v>MODERADO</v>
      </c>
    </row>
    <row r="51" spans="1:29" s="2" customFormat="1" ht="89.25" customHeight="1" x14ac:dyDescent="0.25">
      <c r="A51" s="519"/>
      <c r="B51" s="527"/>
      <c r="C51" s="521"/>
      <c r="D51" s="173" t="s">
        <v>330</v>
      </c>
      <c r="E51" s="181" t="s">
        <v>519</v>
      </c>
      <c r="F51" s="181" t="s">
        <v>413</v>
      </c>
      <c r="G51" s="173" t="s">
        <v>56</v>
      </c>
      <c r="H51" s="173" t="s">
        <v>54</v>
      </c>
      <c r="I51" s="173" t="s">
        <v>303</v>
      </c>
      <c r="J51" s="171">
        <f>IF(I51="Asignado",15,0)</f>
        <v>15</v>
      </c>
      <c r="K51" s="173" t="s">
        <v>376</v>
      </c>
      <c r="L51" s="189">
        <f t="shared" si="67"/>
        <v>15</v>
      </c>
      <c r="M51" s="174" t="s">
        <v>307</v>
      </c>
      <c r="N51" s="171">
        <f t="shared" si="72"/>
        <v>15</v>
      </c>
      <c r="O51" s="173" t="s">
        <v>378</v>
      </c>
      <c r="P51" s="171">
        <f t="shared" si="73"/>
        <v>15</v>
      </c>
      <c r="Q51" s="173" t="s">
        <v>315</v>
      </c>
      <c r="R51" s="171">
        <f t="shared" si="74"/>
        <v>15</v>
      </c>
      <c r="S51" s="174" t="s">
        <v>317</v>
      </c>
      <c r="T51" s="171">
        <f t="shared" si="75"/>
        <v>15</v>
      </c>
      <c r="U51" s="173" t="s">
        <v>320</v>
      </c>
      <c r="V51" s="171">
        <f t="shared" si="76"/>
        <v>10</v>
      </c>
      <c r="W51" s="171">
        <f t="shared" si="77"/>
        <v>100</v>
      </c>
      <c r="X51" s="112" t="str">
        <f t="shared" si="78"/>
        <v>FUERTE</v>
      </c>
      <c r="Y51" s="112" t="s">
        <v>162</v>
      </c>
      <c r="Z51" s="112" t="str">
        <f t="shared" si="79"/>
        <v>MODERADO</v>
      </c>
    </row>
    <row r="52" spans="1:29" s="2" customFormat="1" ht="89.25" hidden="1" customHeight="1" x14ac:dyDescent="0.25">
      <c r="A52" s="519"/>
      <c r="B52" s="527"/>
      <c r="C52" s="521"/>
      <c r="D52" s="173"/>
      <c r="E52" s="181"/>
      <c r="F52" s="181"/>
      <c r="G52" s="173"/>
      <c r="H52" s="173"/>
      <c r="I52" s="173"/>
      <c r="J52" s="171"/>
      <c r="K52" s="173"/>
      <c r="L52" s="189"/>
      <c r="M52" s="174"/>
      <c r="N52" s="171"/>
      <c r="O52" s="173"/>
      <c r="P52" s="171"/>
      <c r="Q52" s="173"/>
      <c r="R52" s="171"/>
      <c r="S52" s="174"/>
      <c r="T52" s="171"/>
      <c r="U52" s="173"/>
      <c r="V52" s="171"/>
      <c r="W52" s="171"/>
      <c r="X52" s="112"/>
      <c r="Y52" s="112"/>
      <c r="Z52" s="112"/>
    </row>
    <row r="53" spans="1:29" s="2" customFormat="1" ht="89.25" hidden="1" customHeight="1" x14ac:dyDescent="0.25">
      <c r="A53" s="519"/>
      <c r="B53" s="527"/>
      <c r="C53" s="521"/>
      <c r="D53" s="173"/>
      <c r="E53" s="181"/>
      <c r="F53" s="181"/>
      <c r="G53" s="173"/>
      <c r="H53" s="173"/>
      <c r="I53" s="173"/>
      <c r="J53" s="171"/>
      <c r="K53" s="173"/>
      <c r="L53" s="189"/>
      <c r="M53" s="174"/>
      <c r="N53" s="171"/>
      <c r="O53" s="173"/>
      <c r="P53" s="171"/>
      <c r="Q53" s="173"/>
      <c r="R53" s="171"/>
      <c r="S53" s="174"/>
      <c r="T53" s="171"/>
      <c r="U53" s="173"/>
      <c r="V53" s="171"/>
      <c r="W53" s="171"/>
      <c r="X53" s="112"/>
      <c r="Y53" s="112"/>
      <c r="Z53" s="112"/>
    </row>
    <row r="54" spans="1:29" s="2" customFormat="1" ht="89.25" hidden="1" customHeight="1" x14ac:dyDescent="0.25">
      <c r="A54" s="519"/>
      <c r="B54" s="527"/>
      <c r="C54" s="521"/>
      <c r="D54" s="173"/>
      <c r="E54" s="181"/>
      <c r="F54" s="181"/>
      <c r="G54" s="173"/>
      <c r="H54" s="173"/>
      <c r="I54" s="173"/>
      <c r="J54" s="171"/>
      <c r="K54" s="173"/>
      <c r="L54" s="189"/>
      <c r="M54" s="174"/>
      <c r="N54" s="171"/>
      <c r="O54" s="173"/>
      <c r="P54" s="171"/>
      <c r="Q54" s="173"/>
      <c r="R54" s="171"/>
      <c r="S54" s="174"/>
      <c r="T54" s="171"/>
      <c r="U54" s="173"/>
      <c r="V54" s="171"/>
      <c r="W54" s="171"/>
      <c r="X54" s="112"/>
      <c r="Y54" s="112"/>
      <c r="Z54" s="112"/>
    </row>
    <row r="55" spans="1:29" s="2" customFormat="1" ht="89.25" hidden="1" customHeight="1" x14ac:dyDescent="0.25">
      <c r="A55" s="519"/>
      <c r="B55" s="527"/>
      <c r="C55" s="521"/>
      <c r="D55" s="173"/>
      <c r="E55" s="181"/>
      <c r="F55" s="181"/>
      <c r="G55" s="173"/>
      <c r="H55" s="173"/>
      <c r="I55" s="173"/>
      <c r="J55" s="171"/>
      <c r="K55" s="173"/>
      <c r="L55" s="189"/>
      <c r="M55" s="174"/>
      <c r="N55" s="171"/>
      <c r="O55" s="173"/>
      <c r="P55" s="171"/>
      <c r="Q55" s="173"/>
      <c r="R55" s="171"/>
      <c r="S55" s="174"/>
      <c r="T55" s="171"/>
      <c r="U55" s="173"/>
      <c r="V55" s="171"/>
      <c r="W55" s="171"/>
      <c r="X55" s="112"/>
      <c r="Y55" s="112"/>
      <c r="Z55" s="112"/>
    </row>
    <row r="56" spans="1:29" s="2" customFormat="1" ht="65.25" hidden="1" customHeight="1" x14ac:dyDescent="0.25">
      <c r="A56" s="519"/>
      <c r="B56" s="527"/>
      <c r="C56" s="521"/>
      <c r="D56" s="173"/>
      <c r="E56" s="181"/>
      <c r="F56" s="181"/>
      <c r="G56" s="10"/>
      <c r="H56" s="10"/>
      <c r="I56" s="10"/>
      <c r="J56" s="148"/>
      <c r="K56" s="10"/>
      <c r="L56" s="189"/>
      <c r="M56" s="11"/>
      <c r="N56" s="148"/>
      <c r="O56" s="10"/>
      <c r="P56" s="148"/>
      <c r="Q56" s="10"/>
      <c r="R56" s="148"/>
      <c r="S56" s="11"/>
      <c r="T56" s="148"/>
      <c r="U56" s="10"/>
      <c r="V56" s="148"/>
      <c r="W56" s="148"/>
      <c r="X56" s="112"/>
      <c r="Y56" s="112"/>
      <c r="Z56" s="112"/>
    </row>
    <row r="57" spans="1:29" s="152" customFormat="1" hidden="1" x14ac:dyDescent="0.25">
      <c r="A57" s="519"/>
      <c r="B57" s="527"/>
      <c r="C57" s="521"/>
      <c r="D57" s="173"/>
      <c r="E57" s="150"/>
      <c r="F57" s="151"/>
      <c r="G57" s="173"/>
      <c r="H57" s="173"/>
      <c r="I57" s="173"/>
      <c r="J57" s="171">
        <f>IF(I57="Asignado",15,0)</f>
        <v>0</v>
      </c>
      <c r="K57" s="173"/>
      <c r="L57" s="171"/>
      <c r="M57" s="174"/>
      <c r="N57" s="171">
        <f t="shared" ref="N57" si="80">IF(M57="Oportuna",15,0)</f>
        <v>0</v>
      </c>
      <c r="O57" s="173"/>
      <c r="P57" s="171">
        <f t="shared" ref="P57" si="81">IF(O57="Preventivo",15,0)</f>
        <v>0</v>
      </c>
      <c r="Q57" s="173"/>
      <c r="R57" s="171">
        <f t="shared" ref="R57" si="82">IF(Q57="Confiable",15,0)</f>
        <v>0</v>
      </c>
      <c r="S57" s="174"/>
      <c r="T57" s="171">
        <f t="shared" ref="T57" si="83">IF(S57="Se investigan y resuelven oportunamente",15,0)</f>
        <v>0</v>
      </c>
      <c r="U57" s="173"/>
      <c r="V57" s="171">
        <f t="shared" ref="V57" si="84">IF(U57="Completa",10,IF(U57="Incompleta ",5,IF(U57="No existente",0,0)))</f>
        <v>0</v>
      </c>
      <c r="W57" s="171">
        <f t="shared" ref="W57" si="85">SUM(J57,L57,N57,P57,R57,T57,V57)</f>
        <v>0</v>
      </c>
      <c r="X57" s="112"/>
      <c r="Y57" s="112"/>
      <c r="Z57" s="112"/>
      <c r="AA57" s="2"/>
      <c r="AB57" s="2"/>
      <c r="AC57" s="2"/>
    </row>
    <row r="58" spans="1:29" s="2" customFormat="1" hidden="1" x14ac:dyDescent="0.25">
      <c r="A58" s="519"/>
      <c r="B58" s="527"/>
      <c r="C58" s="521"/>
      <c r="D58" s="173"/>
      <c r="E58" s="15"/>
      <c r="F58" s="15"/>
      <c r="G58" s="10"/>
      <c r="H58" s="10"/>
      <c r="I58" s="10"/>
      <c r="J58" s="148">
        <f>IF(I58="Asignado",15,0)</f>
        <v>0</v>
      </c>
      <c r="K58" s="10"/>
      <c r="L58" s="148"/>
      <c r="M58" s="11"/>
      <c r="N58" s="148">
        <f t="shared" ref="N58:N60" si="86">IF(M58="Oportuna",15,0)</f>
        <v>0</v>
      </c>
      <c r="O58" s="10"/>
      <c r="P58" s="148"/>
      <c r="Q58" s="10"/>
      <c r="R58" s="148"/>
      <c r="S58" s="11"/>
      <c r="T58" s="148"/>
      <c r="U58" s="10"/>
      <c r="V58" s="148"/>
      <c r="W58" s="148"/>
      <c r="X58" s="112"/>
      <c r="Y58" s="112"/>
      <c r="Z58" s="112"/>
    </row>
    <row r="59" spans="1:29" s="2" customFormat="1" hidden="1" x14ac:dyDescent="0.25">
      <c r="A59" s="519"/>
      <c r="B59" s="527"/>
      <c r="C59" s="521"/>
      <c r="D59" s="173"/>
      <c r="E59" s="15"/>
      <c r="F59" s="15"/>
      <c r="G59" s="10"/>
      <c r="H59" s="10"/>
      <c r="I59" s="10"/>
      <c r="J59" s="148">
        <f>IF(I59="Asignado",15,0)</f>
        <v>0</v>
      </c>
      <c r="K59" s="10"/>
      <c r="L59" s="148"/>
      <c r="M59" s="11"/>
      <c r="N59" s="148">
        <f t="shared" si="86"/>
        <v>0</v>
      </c>
      <c r="O59" s="10"/>
      <c r="P59" s="148"/>
      <c r="Q59" s="10"/>
      <c r="R59" s="148"/>
      <c r="S59" s="11"/>
      <c r="T59" s="148"/>
      <c r="U59" s="10"/>
      <c r="V59" s="148"/>
      <c r="W59" s="148"/>
      <c r="X59" s="112"/>
      <c r="Y59" s="112"/>
      <c r="Z59" s="112"/>
    </row>
    <row r="60" spans="1:29" s="2" customFormat="1" hidden="1" x14ac:dyDescent="0.25">
      <c r="A60" s="519"/>
      <c r="B60" s="527"/>
      <c r="C60" s="522"/>
      <c r="D60" s="173"/>
      <c r="E60" s="15"/>
      <c r="F60" s="15"/>
      <c r="G60" s="10"/>
      <c r="H60" s="10"/>
      <c r="I60" s="10"/>
      <c r="J60" s="148"/>
      <c r="K60" s="10"/>
      <c r="L60" s="148"/>
      <c r="M60" s="11"/>
      <c r="N60" s="148">
        <f t="shared" si="86"/>
        <v>0</v>
      </c>
      <c r="O60" s="10"/>
      <c r="P60" s="148"/>
      <c r="Q60" s="10"/>
      <c r="R60" s="148"/>
      <c r="S60" s="11"/>
      <c r="T60" s="148"/>
      <c r="U60" s="10"/>
      <c r="V60" s="148"/>
      <c r="W60" s="148"/>
      <c r="X60" s="112"/>
      <c r="Y60" s="112"/>
      <c r="Z60" s="112"/>
    </row>
    <row r="61" spans="1:29" s="2" customFormat="1" hidden="1" x14ac:dyDescent="0.25">
      <c r="A61" s="519"/>
      <c r="B61" s="12"/>
      <c r="C61" s="12"/>
      <c r="D61" s="12"/>
      <c r="E61" s="12"/>
      <c r="F61" s="12"/>
      <c r="G61" s="5"/>
      <c r="H61" s="5"/>
      <c r="I61" s="5"/>
      <c r="J61" s="5"/>
      <c r="K61" s="13"/>
      <c r="L61" s="5"/>
      <c r="M61" s="54"/>
      <c r="N61" s="5"/>
      <c r="O61" s="12"/>
      <c r="P61" s="5"/>
      <c r="Q61" s="13"/>
      <c r="R61" s="5"/>
      <c r="S61" s="137"/>
      <c r="T61" s="5" t="s">
        <v>1</v>
      </c>
      <c r="U61" s="5">
        <f>IF(G62&gt;0,1,0)</f>
        <v>1</v>
      </c>
      <c r="V61" s="5">
        <f>ROUNDDOWN(W61,0)</f>
        <v>100</v>
      </c>
      <c r="W61" s="5">
        <f>AVERAGEIF(G49:G60,"SI",W49:W60)</f>
        <v>100</v>
      </c>
      <c r="X61" s="112" t="str">
        <f t="shared" ref="X61:X62" si="87">IF(W61&lt;=85,"DÉBIL",IF(AND(W61&gt;85,W61&lt;=95),"MODERADO",IF(W61&gt;96,"FUERTE","X")))</f>
        <v>FUERTE</v>
      </c>
      <c r="Y61" s="112" t="s">
        <v>374</v>
      </c>
      <c r="Z61" s="112" t="str">
        <f t="shared" ref="Z61:Z62" si="88">IF(AND(X61="FUERTE",Y61="FUERTE"),"FUERTE",IF(AND(X61="FUERTE",Y61="MODERADO"),"MODERADO",IF(AND(X61="FUERTE",Y61="DÉBIL"),"DÉBIL",IF(AND(X61="MODERADO",Y61="FUERTE"),"MODERADO",IF(AND(X61="MODERADO",Y61="MODERADO"),"MODERADO",IF(AND(X61="MODERADO",Y61="DÉBIL"),"DÉBIL",IF(AND(X61="DÉBIL",Y61="FUERTE"),"DÉBIL",IF(AND(X61="DÉBIL",Y61="MODERADO"),"DÉBIL",IF(AND(X61="DÉBIL",Y61="DÉBIL"),"DÉBIL","XX")))))))))</f>
        <v>FUERTE</v>
      </c>
    </row>
    <row r="62" spans="1:29" s="2" customFormat="1" hidden="1" x14ac:dyDescent="0.25">
      <c r="A62" s="519"/>
      <c r="B62" s="12"/>
      <c r="C62" s="12"/>
      <c r="D62" s="12">
        <f>COUNTA(D49:D60)</f>
        <v>3</v>
      </c>
      <c r="E62" s="12"/>
      <c r="F62" s="12"/>
      <c r="G62" s="5">
        <f>COUNTIF(G49:G60,"SI")</f>
        <v>2</v>
      </c>
      <c r="H62" s="5">
        <f>COUNTIF(H49:H60,"SI")</f>
        <v>2</v>
      </c>
      <c r="I62" s="5"/>
      <c r="J62" s="5"/>
      <c r="K62" s="13"/>
      <c r="L62" s="5"/>
      <c r="M62" s="54"/>
      <c r="N62" s="5"/>
      <c r="O62" s="12"/>
      <c r="P62" s="5"/>
      <c r="Q62" s="13"/>
      <c r="R62" s="5"/>
      <c r="S62" s="137"/>
      <c r="T62" s="5" t="s">
        <v>27</v>
      </c>
      <c r="U62" s="5">
        <f>IF(H62&gt;0,1,0)</f>
        <v>1</v>
      </c>
      <c r="V62" s="5">
        <f>ROUNDDOWN(W62,0)</f>
        <v>100</v>
      </c>
      <c r="W62" s="5">
        <f>AVERAGEIF(H49:H60,"SI",W49:W60)</f>
        <v>100</v>
      </c>
      <c r="X62" s="112" t="str">
        <f t="shared" si="87"/>
        <v>FUERTE</v>
      </c>
      <c r="Y62" s="112" t="s">
        <v>374</v>
      </c>
      <c r="Z62" s="112" t="str">
        <f t="shared" si="88"/>
        <v>FUERTE</v>
      </c>
    </row>
    <row r="63" spans="1:29" s="2" customFormat="1" ht="57" customHeight="1" x14ac:dyDescent="0.25">
      <c r="A63" s="518" t="s">
        <v>158</v>
      </c>
      <c r="B63" s="527" t="str">
        <f>'2.Identificacion_Riesgos'!E42</f>
        <v>Inadecuado uso de los recursos fisicos  para  beneficios de terceros o propios</v>
      </c>
      <c r="C63" s="520" t="str">
        <f>'2.Identificacion_Riesgos'!F42</f>
        <v xml:space="preserve">1. Uso indebido del poder                                                                                                                                                                                                                                                                                                                                                                                                                                                                                                                                                                                                                                       2. Existencia de intereses personales                                                                                                                                                                                                                                                                                         3.Ofrecimiento de dadivas y/o beneficios de un servidor 4público o un tercero.                                                                                                                                                                                                              5.Pago de favores y compromisos políticos (clientelismo).                                                                                                                                                                                                                                                                                                                                            6.Trafico de influencias                                                                                                                                                                                                                                                                                                                                      7. Ausencia de denuncia de situaciones que generen corrupcion en la entidad. </v>
      </c>
      <c r="D63" s="173" t="s">
        <v>147</v>
      </c>
      <c r="E63" s="181" t="s">
        <v>535</v>
      </c>
      <c r="F63" s="167" t="s">
        <v>467</v>
      </c>
      <c r="G63" s="10" t="s">
        <v>54</v>
      </c>
      <c r="H63" s="10" t="s">
        <v>54</v>
      </c>
      <c r="I63" s="10" t="s">
        <v>303</v>
      </c>
      <c r="J63" s="148">
        <f>IF(I63="Asignado",15,0)</f>
        <v>15</v>
      </c>
      <c r="K63" s="10" t="s">
        <v>376</v>
      </c>
      <c r="L63" s="189">
        <f t="shared" ref="L63:L68" si="89">IF(K63="Adecuado",15,0)</f>
        <v>15</v>
      </c>
      <c r="M63" s="11" t="s">
        <v>307</v>
      </c>
      <c r="N63" s="148">
        <f>IF(M63="Oportuna",15,0)</f>
        <v>15</v>
      </c>
      <c r="O63" s="10" t="s">
        <v>378</v>
      </c>
      <c r="P63" s="148">
        <f t="shared" ref="P63:P64" si="90">IF(O63="Preventivo",15,0)</f>
        <v>15</v>
      </c>
      <c r="Q63" s="10" t="s">
        <v>315</v>
      </c>
      <c r="R63" s="148">
        <f t="shared" ref="R63:R64" si="91">IF(Q63="Confiable",15,0)</f>
        <v>15</v>
      </c>
      <c r="S63" s="11" t="s">
        <v>317</v>
      </c>
      <c r="T63" s="148">
        <f t="shared" ref="T63:T64" si="92">IF(S63="Se investigan y resuelven oportunamente",15,0)</f>
        <v>15</v>
      </c>
      <c r="U63" s="10" t="s">
        <v>320</v>
      </c>
      <c r="V63" s="148">
        <f t="shared" ref="V63:V64" si="93">IF(U63="Completa",10,IF(U63="Incompleta ",5,IF(U63="No existente",0,0)))</f>
        <v>10</v>
      </c>
      <c r="W63" s="148">
        <f>SUM(J63,L63,N63,P63,R63,T63,V63)</f>
        <v>100</v>
      </c>
      <c r="X63" s="112" t="str">
        <f t="shared" si="15"/>
        <v>FUERTE</v>
      </c>
      <c r="Y63" s="112" t="s">
        <v>374</v>
      </c>
      <c r="Z63" s="112" t="str">
        <f t="shared" ref="Z63" si="94">IF(AND(X63="FUERTE",Y63="FUERTE"),"FUERTE",IF(AND(X63="FUERTE",Y63="MODERADO"),"MODERADO",IF(AND(X63="FUERTE",Y63="DÉBIL"),"DÉBIL",IF(AND(X63="MODERADO",Y63="FUERTE"),"MODERADO",IF(AND(X63="MODERADO",Y63="MODERADO"),"MODERADO",IF(AND(X63="MODERADO",Y63="DÉBIL"),"DÉBIL",IF(AND(X63="DÉBIL",Y63="FUERTE"),"DÉBIL",IF(AND(X63="DÉBIL",Y63="MODERADO"),"DÉBIL",IF(AND(X63="DÉBIL",Y63="DÉBIL"),"DÉBIL","XX")))))))))</f>
        <v>FUERTE</v>
      </c>
    </row>
    <row r="64" spans="1:29" s="2" customFormat="1" hidden="1" x14ac:dyDescent="0.25">
      <c r="A64" s="518"/>
      <c r="B64" s="527"/>
      <c r="C64" s="521"/>
      <c r="D64" s="10"/>
      <c r="E64" s="151"/>
      <c r="F64" s="151"/>
      <c r="G64" s="10"/>
      <c r="H64" s="10"/>
      <c r="I64" s="10"/>
      <c r="J64" s="148">
        <f>IF(I64="Asignado",15,0)</f>
        <v>0</v>
      </c>
      <c r="K64" s="10"/>
      <c r="L64" s="189">
        <f t="shared" si="89"/>
        <v>0</v>
      </c>
      <c r="M64" s="11"/>
      <c r="N64" s="148">
        <f t="shared" ref="N64" si="95">IF(M64="Oportuna",15,0)</f>
        <v>0</v>
      </c>
      <c r="O64" s="10"/>
      <c r="P64" s="148">
        <f t="shared" si="90"/>
        <v>0</v>
      </c>
      <c r="Q64" s="10"/>
      <c r="R64" s="148">
        <f t="shared" si="91"/>
        <v>0</v>
      </c>
      <c r="S64" s="11"/>
      <c r="T64" s="148">
        <f t="shared" si="92"/>
        <v>0</v>
      </c>
      <c r="U64" s="10"/>
      <c r="V64" s="148">
        <f t="shared" si="93"/>
        <v>0</v>
      </c>
      <c r="W64" s="148">
        <f t="shared" ref="W64" si="96">SUM(J64,L64,N64,P64,R64,T64,V64)</f>
        <v>0</v>
      </c>
      <c r="X64" s="112"/>
      <c r="Y64" s="112"/>
      <c r="Z64" s="112"/>
    </row>
    <row r="65" spans="1:29" s="2" customFormat="1" hidden="1" x14ac:dyDescent="0.25">
      <c r="A65" s="518"/>
      <c r="B65" s="527"/>
      <c r="C65" s="521"/>
      <c r="D65" s="10"/>
      <c r="E65" s="14"/>
      <c r="F65" s="14"/>
      <c r="G65" s="10"/>
      <c r="H65" s="10"/>
      <c r="I65" s="10"/>
      <c r="J65" s="148">
        <f>IF(I65="Asignado",15,0)</f>
        <v>0</v>
      </c>
      <c r="K65" s="10"/>
      <c r="L65" s="189">
        <f t="shared" si="89"/>
        <v>0</v>
      </c>
      <c r="M65" s="11"/>
      <c r="N65" s="148">
        <f t="shared" ref="N65:N68" si="97">IF(M65="Oportuna",15,0)</f>
        <v>0</v>
      </c>
      <c r="O65" s="10"/>
      <c r="P65" s="148"/>
      <c r="Q65" s="10"/>
      <c r="R65" s="148"/>
      <c r="S65" s="11"/>
      <c r="T65" s="148"/>
      <c r="U65" s="10"/>
      <c r="V65" s="148"/>
      <c r="W65" s="148"/>
      <c r="X65" s="112"/>
      <c r="Y65" s="112"/>
      <c r="Z65" s="112"/>
    </row>
    <row r="66" spans="1:29" s="2" customFormat="1" hidden="1" x14ac:dyDescent="0.25">
      <c r="A66" s="518"/>
      <c r="B66" s="527"/>
      <c r="C66" s="521"/>
      <c r="D66" s="10"/>
      <c r="E66" s="15"/>
      <c r="F66" s="15"/>
      <c r="G66" s="10"/>
      <c r="H66" s="10"/>
      <c r="I66" s="10"/>
      <c r="J66" s="148">
        <f>IF(I66="Asignado",15,0)</f>
        <v>0</v>
      </c>
      <c r="K66" s="10"/>
      <c r="L66" s="189">
        <f t="shared" si="89"/>
        <v>0</v>
      </c>
      <c r="M66" s="11"/>
      <c r="N66" s="148">
        <f t="shared" si="97"/>
        <v>0</v>
      </c>
      <c r="O66" s="10"/>
      <c r="P66" s="148"/>
      <c r="Q66" s="10"/>
      <c r="R66" s="148"/>
      <c r="S66" s="11"/>
      <c r="T66" s="148"/>
      <c r="U66" s="10"/>
      <c r="V66" s="148"/>
      <c r="W66" s="148"/>
      <c r="X66" s="112"/>
      <c r="Y66" s="112"/>
      <c r="Z66" s="112"/>
    </row>
    <row r="67" spans="1:29" s="2" customFormat="1" hidden="1" x14ac:dyDescent="0.25">
      <c r="A67" s="518"/>
      <c r="B67" s="527"/>
      <c r="C67" s="521"/>
      <c r="D67" s="10"/>
      <c r="E67" s="15"/>
      <c r="F67" s="15"/>
      <c r="G67" s="10"/>
      <c r="H67" s="10"/>
      <c r="I67" s="10"/>
      <c r="J67" s="148">
        <f>IF(I67="Asignado",15,0)</f>
        <v>0</v>
      </c>
      <c r="K67" s="10"/>
      <c r="L67" s="189">
        <f t="shared" si="89"/>
        <v>0</v>
      </c>
      <c r="M67" s="11"/>
      <c r="N67" s="148">
        <f t="shared" si="97"/>
        <v>0</v>
      </c>
      <c r="O67" s="10"/>
      <c r="P67" s="148"/>
      <c r="Q67" s="10"/>
      <c r="R67" s="148"/>
      <c r="S67" s="11"/>
      <c r="T67" s="148"/>
      <c r="U67" s="10"/>
      <c r="V67" s="148"/>
      <c r="W67" s="148"/>
      <c r="X67" s="112"/>
      <c r="Y67" s="112"/>
      <c r="Z67" s="112"/>
    </row>
    <row r="68" spans="1:29" s="2" customFormat="1" hidden="1" x14ac:dyDescent="0.25">
      <c r="A68" s="518"/>
      <c r="B68" s="527"/>
      <c r="C68" s="522"/>
      <c r="D68" s="10"/>
      <c r="E68" s="15"/>
      <c r="F68" s="15"/>
      <c r="G68" s="10"/>
      <c r="H68" s="10"/>
      <c r="I68" s="10"/>
      <c r="J68" s="148"/>
      <c r="K68" s="10"/>
      <c r="L68" s="189">
        <f t="shared" si="89"/>
        <v>0</v>
      </c>
      <c r="M68" s="11"/>
      <c r="N68" s="148">
        <f t="shared" si="97"/>
        <v>0</v>
      </c>
      <c r="O68" s="10"/>
      <c r="P68" s="148"/>
      <c r="Q68" s="10"/>
      <c r="R68" s="148"/>
      <c r="S68" s="11"/>
      <c r="T68" s="148"/>
      <c r="U68" s="10"/>
      <c r="V68" s="148"/>
      <c r="W68" s="148"/>
      <c r="X68" s="112"/>
      <c r="Y68" s="112"/>
      <c r="Z68" s="112"/>
    </row>
    <row r="69" spans="1:29" s="2" customFormat="1" hidden="1" x14ac:dyDescent="0.25">
      <c r="A69" s="518"/>
      <c r="B69" s="12"/>
      <c r="C69" s="12"/>
      <c r="D69" s="12"/>
      <c r="E69" s="12"/>
      <c r="F69" s="12"/>
      <c r="G69" s="5"/>
      <c r="H69" s="5"/>
      <c r="I69" s="5"/>
      <c r="J69" s="5"/>
      <c r="K69" s="13"/>
      <c r="L69" s="5"/>
      <c r="M69" s="5"/>
      <c r="N69" s="5"/>
      <c r="O69" s="12"/>
      <c r="P69" s="5"/>
      <c r="Q69" s="13"/>
      <c r="R69" s="5"/>
      <c r="S69" s="137"/>
      <c r="T69" s="5" t="s">
        <v>1</v>
      </c>
      <c r="U69" s="5">
        <f>IF(G70&gt;0,1,0)</f>
        <v>1</v>
      </c>
      <c r="V69" s="5">
        <f>ROUNDDOWN(W69,0)</f>
        <v>100</v>
      </c>
      <c r="W69" s="5">
        <f>AVERAGEIF(G63:G68,"SI",W63:W68)</f>
        <v>100</v>
      </c>
      <c r="X69" s="112" t="str">
        <f t="shared" ref="X69:X71" si="98">IF(W69&lt;=85,"DÉBIL",IF(AND(W69&gt;85,W69&lt;=95),"MODERADO",IF(W69&gt;96,"FUERTE","X")))</f>
        <v>FUERTE</v>
      </c>
      <c r="Y69" s="112" t="s">
        <v>374</v>
      </c>
      <c r="Z69" s="112" t="str">
        <f t="shared" ref="Z69:Z71" si="99">IF(AND(X69="FUERTE",Y69="FUERTE"),"FUERTE",IF(AND(X69="FUERTE",Y69="MODERADO"),"MODERADO",IF(AND(X69="FUERTE",Y69="DÉBIL"),"DÉBIL",IF(AND(X69="MODERADO",Y69="FUERTE"),"MODERADO",IF(AND(X69="MODERADO",Y69="MODERADO"),"MODERADO",IF(AND(X69="MODERADO",Y69="DÉBIL"),"DÉBIL",IF(AND(X69="DÉBIL",Y69="FUERTE"),"DÉBIL",IF(AND(X69="DÉBIL",Y69="MODERADO"),"DÉBIL",IF(AND(X69="DÉBIL",Y69="DÉBIL"),"DÉBIL","XX")))))))))</f>
        <v>FUERTE</v>
      </c>
    </row>
    <row r="70" spans="1:29" s="2" customFormat="1" hidden="1" x14ac:dyDescent="0.25">
      <c r="A70" s="518"/>
      <c r="B70" s="12"/>
      <c r="C70" s="12"/>
      <c r="D70" s="12">
        <f>COUNTA(D63:D68)</f>
        <v>1</v>
      </c>
      <c r="E70" s="12"/>
      <c r="F70" s="12"/>
      <c r="G70" s="5">
        <f>COUNTIF(G63:G68,"SI")</f>
        <v>1</v>
      </c>
      <c r="H70" s="5">
        <f>COUNTIF(H63:H68,"SI")</f>
        <v>1</v>
      </c>
      <c r="I70" s="5"/>
      <c r="J70" s="5"/>
      <c r="K70" s="13"/>
      <c r="L70" s="5"/>
      <c r="M70" s="5"/>
      <c r="N70" s="5"/>
      <c r="O70" s="12"/>
      <c r="P70" s="5"/>
      <c r="Q70" s="13"/>
      <c r="R70" s="5"/>
      <c r="S70" s="137"/>
      <c r="T70" s="5" t="s">
        <v>27</v>
      </c>
      <c r="U70" s="5">
        <f>IF(H70&gt;0,1,0)</f>
        <v>1</v>
      </c>
      <c r="V70" s="5">
        <f>ROUNDDOWN(W70,0)</f>
        <v>100</v>
      </c>
      <c r="W70" s="5">
        <f>AVERAGEIF(H63:H68,"SI",W63:W68)</f>
        <v>100</v>
      </c>
      <c r="X70" s="112" t="str">
        <f t="shared" si="98"/>
        <v>FUERTE</v>
      </c>
      <c r="Y70" s="112" t="s">
        <v>374</v>
      </c>
      <c r="Z70" s="112" t="str">
        <f t="shared" si="99"/>
        <v>FUERTE</v>
      </c>
    </row>
    <row r="71" spans="1:29" s="2" customFormat="1" ht="84" x14ac:dyDescent="0.25">
      <c r="A71" s="518" t="s">
        <v>159</v>
      </c>
      <c r="B71" s="528" t="str">
        <f>'2.Identificacion_Riesgos'!E47</f>
        <v>Inadecuado uso de los documentos y la información legal o pública para beneficios de terceros o propios</v>
      </c>
      <c r="C71" s="520" t="str">
        <f>'2.Identificacion_Riesgos'!F47</f>
        <v xml:space="preserve">1. Uso indebido del poder  
2. Existencia de intereses personales 
3.Ofrecimiento de dadivas y/o beneficios de un servidor 
4. público o un tercero. 
5.Pago de favores y compromisos políticos (clientelismo).
6.Trafico de influencias .
 7. Ausencia de denuncia de situaciones que generen corrupcion en la entidad.                                                                                                                                                                                                                                                                                                                                                                                                                                                                                                                                                                                                                                                                                                                                                                                                                                                                                                                                                                                                                                                                                                                                                    </v>
      </c>
      <c r="D71" s="173" t="s">
        <v>147</v>
      </c>
      <c r="E71" s="181" t="s">
        <v>535</v>
      </c>
      <c r="F71" s="14" t="s">
        <v>468</v>
      </c>
      <c r="G71" s="10" t="s">
        <v>54</v>
      </c>
      <c r="H71" s="10" t="s">
        <v>54</v>
      </c>
      <c r="I71" s="10" t="s">
        <v>303</v>
      </c>
      <c r="J71" s="148">
        <f>IF(I71="Asignado",15,0)</f>
        <v>15</v>
      </c>
      <c r="K71" s="10" t="s">
        <v>376</v>
      </c>
      <c r="L71" s="189">
        <f t="shared" ref="L71:L76" si="100">IF(K71="Adecuado",15,0)</f>
        <v>15</v>
      </c>
      <c r="M71" s="11" t="s">
        <v>307</v>
      </c>
      <c r="N71" s="148">
        <f>IF(M71="Oportuna",15,0)</f>
        <v>15</v>
      </c>
      <c r="O71" s="10" t="s">
        <v>378</v>
      </c>
      <c r="P71" s="148">
        <f t="shared" ref="P71:P72" si="101">IF(O71="Preventivo",15,0)</f>
        <v>15</v>
      </c>
      <c r="Q71" s="10" t="s">
        <v>315</v>
      </c>
      <c r="R71" s="148">
        <f t="shared" ref="R71:R72" si="102">IF(Q71="Confiable",15,0)</f>
        <v>15</v>
      </c>
      <c r="S71" s="11" t="s">
        <v>317</v>
      </c>
      <c r="T71" s="148">
        <f t="shared" ref="T71:T72" si="103">IF(S71="Se investigan y resuelven oportunamente",15,0)</f>
        <v>15</v>
      </c>
      <c r="U71" s="10" t="s">
        <v>320</v>
      </c>
      <c r="V71" s="148">
        <f t="shared" ref="V71:V72" si="104">IF(U71="Completa",10,IF(U71="Incompleta ",5,IF(U71="No existente",0,0)))</f>
        <v>10</v>
      </c>
      <c r="W71" s="148">
        <f>SUM(J71,L71,N71,P71,R71,T71,V71)</f>
        <v>100</v>
      </c>
      <c r="X71" s="112" t="str">
        <f t="shared" si="98"/>
        <v>FUERTE</v>
      </c>
      <c r="Y71" s="112" t="s">
        <v>374</v>
      </c>
      <c r="Z71" s="112" t="str">
        <f t="shared" si="99"/>
        <v>FUERTE</v>
      </c>
    </row>
    <row r="72" spans="1:29" s="2" customFormat="1" ht="67.5" customHeight="1" x14ac:dyDescent="0.25">
      <c r="A72" s="518"/>
      <c r="B72" s="528"/>
      <c r="C72" s="521"/>
      <c r="D72" s="173" t="s">
        <v>148</v>
      </c>
      <c r="E72" s="181" t="s">
        <v>536</v>
      </c>
      <c r="F72" s="167" t="s">
        <v>466</v>
      </c>
      <c r="G72" s="10" t="s">
        <v>54</v>
      </c>
      <c r="H72" s="10" t="s">
        <v>54</v>
      </c>
      <c r="I72" s="10" t="s">
        <v>303</v>
      </c>
      <c r="J72" s="148">
        <f>IF(I72="Asignado",15,0)</f>
        <v>15</v>
      </c>
      <c r="K72" s="10" t="s">
        <v>376</v>
      </c>
      <c r="L72" s="189">
        <f t="shared" si="100"/>
        <v>15</v>
      </c>
      <c r="M72" s="11" t="s">
        <v>307</v>
      </c>
      <c r="N72" s="148">
        <f t="shared" ref="N72:N76" si="105">IF(M72="Oportuna",15,0)</f>
        <v>15</v>
      </c>
      <c r="O72" s="10" t="s">
        <v>378</v>
      </c>
      <c r="P72" s="148">
        <f t="shared" si="101"/>
        <v>15</v>
      </c>
      <c r="Q72" s="10" t="s">
        <v>315</v>
      </c>
      <c r="R72" s="148">
        <f t="shared" si="102"/>
        <v>15</v>
      </c>
      <c r="S72" s="11" t="s">
        <v>317</v>
      </c>
      <c r="T72" s="148">
        <f t="shared" si="103"/>
        <v>15</v>
      </c>
      <c r="U72" s="10" t="s">
        <v>320</v>
      </c>
      <c r="V72" s="148">
        <f t="shared" si="104"/>
        <v>10</v>
      </c>
      <c r="W72" s="148">
        <f t="shared" ref="W72" si="106">SUM(J72,L72,N72,P72,R72,T72,V72)</f>
        <v>100</v>
      </c>
      <c r="X72" s="112" t="str">
        <f t="shared" ref="X72" si="107">IF(W72&lt;=85,"DÉBIL",IF(AND(W72&gt;85,W72&lt;=95),"MODERADO",IF(W72&gt;96,"FUERTE","X")))</f>
        <v>FUERTE</v>
      </c>
      <c r="Y72" s="112" t="s">
        <v>374</v>
      </c>
      <c r="Z72" s="112" t="str">
        <f t="shared" ref="Z72:Z78" si="108">IF(AND(X72="FUERTE",Y72="FUERTE"),"FUERTE",IF(AND(X72="FUERTE",Y72="MODERADO"),"MODERADO",IF(AND(X72="FUERTE",Y72="DÉBIL"),"DÉBIL",IF(AND(X72="MODERADO",Y72="FUERTE"),"MODERADO",IF(AND(X72="MODERADO",Y72="MODERADO"),"MODERADO",IF(AND(X72="MODERADO",Y72="DÉBIL"),"DÉBIL",IF(AND(X72="DÉBIL",Y72="FUERTE"),"DÉBIL",IF(AND(X72="DÉBIL",Y72="MODERADO"),"DÉBIL",IF(AND(X72="DÉBIL",Y72="DÉBIL"),"DÉBIL","XX")))))))))</f>
        <v>FUERTE</v>
      </c>
    </row>
    <row r="73" spans="1:29" s="152" customFormat="1" ht="15" hidden="1" customHeight="1" x14ac:dyDescent="0.25">
      <c r="A73" s="518"/>
      <c r="B73" s="528"/>
      <c r="C73" s="521"/>
      <c r="D73" s="173"/>
      <c r="E73" s="167"/>
      <c r="F73" s="167"/>
      <c r="G73" s="173"/>
      <c r="H73" s="173"/>
      <c r="I73" s="173"/>
      <c r="J73" s="171">
        <f>IF(I73="Asignado",15,0)</f>
        <v>0</v>
      </c>
      <c r="K73" s="173"/>
      <c r="L73" s="189">
        <f t="shared" si="100"/>
        <v>0</v>
      </c>
      <c r="M73" s="174"/>
      <c r="N73" s="171">
        <f t="shared" si="105"/>
        <v>0</v>
      </c>
      <c r="O73" s="173"/>
      <c r="P73" s="171"/>
      <c r="Q73" s="173"/>
      <c r="R73" s="171"/>
      <c r="S73" s="174"/>
      <c r="T73" s="171"/>
      <c r="U73" s="173"/>
      <c r="V73" s="171"/>
      <c r="W73" s="171"/>
      <c r="X73" s="112"/>
      <c r="Y73" s="112" t="s">
        <v>374</v>
      </c>
      <c r="Z73" s="112" t="str">
        <f t="shared" si="108"/>
        <v>XX</v>
      </c>
      <c r="AA73" s="2"/>
      <c r="AB73" s="2"/>
      <c r="AC73" s="2"/>
    </row>
    <row r="74" spans="1:29" s="152" customFormat="1" ht="15" hidden="1" customHeight="1" x14ac:dyDescent="0.25">
      <c r="A74" s="518"/>
      <c r="B74" s="528"/>
      <c r="C74" s="521"/>
      <c r="D74" s="173"/>
      <c r="E74" s="167"/>
      <c r="F74" s="167"/>
      <c r="G74" s="173"/>
      <c r="H74" s="173"/>
      <c r="I74" s="173"/>
      <c r="J74" s="171">
        <f>IF(I74="Asignado",15,0)</f>
        <v>0</v>
      </c>
      <c r="K74" s="173"/>
      <c r="L74" s="189">
        <f t="shared" si="100"/>
        <v>0</v>
      </c>
      <c r="M74" s="174"/>
      <c r="N74" s="171">
        <f t="shared" si="105"/>
        <v>0</v>
      </c>
      <c r="O74" s="173"/>
      <c r="P74" s="171"/>
      <c r="Q74" s="173"/>
      <c r="R74" s="171"/>
      <c r="S74" s="174"/>
      <c r="T74" s="171"/>
      <c r="U74" s="173"/>
      <c r="V74" s="171"/>
      <c r="W74" s="171"/>
      <c r="X74" s="112"/>
      <c r="Y74" s="112" t="s">
        <v>374</v>
      </c>
      <c r="Z74" s="112" t="str">
        <f t="shared" si="108"/>
        <v>XX</v>
      </c>
      <c r="AA74" s="2"/>
      <c r="AB74" s="2"/>
      <c r="AC74" s="2"/>
    </row>
    <row r="75" spans="1:29" s="152" customFormat="1" ht="15" hidden="1" customHeight="1" x14ac:dyDescent="0.25">
      <c r="A75" s="518"/>
      <c r="B75" s="528"/>
      <c r="C75" s="521"/>
      <c r="D75" s="173"/>
      <c r="E75" s="167"/>
      <c r="F75" s="167"/>
      <c r="G75" s="173"/>
      <c r="H75" s="173"/>
      <c r="I75" s="173"/>
      <c r="J75" s="171">
        <f>IF(I75="Asignado",15,0)</f>
        <v>0</v>
      </c>
      <c r="K75" s="173"/>
      <c r="L75" s="189">
        <f t="shared" si="100"/>
        <v>0</v>
      </c>
      <c r="M75" s="174"/>
      <c r="N75" s="171">
        <f t="shared" si="105"/>
        <v>0</v>
      </c>
      <c r="O75" s="173"/>
      <c r="P75" s="171"/>
      <c r="Q75" s="173"/>
      <c r="R75" s="171"/>
      <c r="S75" s="174"/>
      <c r="T75" s="171"/>
      <c r="U75" s="173"/>
      <c r="V75" s="171"/>
      <c r="W75" s="171"/>
      <c r="X75" s="112"/>
      <c r="Y75" s="112" t="s">
        <v>374</v>
      </c>
      <c r="Z75" s="112" t="str">
        <f t="shared" si="108"/>
        <v>XX</v>
      </c>
      <c r="AA75" s="2"/>
      <c r="AB75" s="2"/>
      <c r="AC75" s="2"/>
    </row>
    <row r="76" spans="1:29" s="2" customFormat="1" ht="15" hidden="1" customHeight="1" x14ac:dyDescent="0.25">
      <c r="A76" s="518"/>
      <c r="B76" s="528"/>
      <c r="C76" s="522"/>
      <c r="D76" s="10"/>
      <c r="E76" s="15"/>
      <c r="F76" s="15"/>
      <c r="G76" s="10"/>
      <c r="H76" s="10"/>
      <c r="I76" s="10"/>
      <c r="J76" s="148"/>
      <c r="K76" s="10"/>
      <c r="L76" s="189">
        <f t="shared" si="100"/>
        <v>0</v>
      </c>
      <c r="M76" s="11"/>
      <c r="N76" s="148">
        <f t="shared" si="105"/>
        <v>0</v>
      </c>
      <c r="O76" s="10"/>
      <c r="P76" s="148"/>
      <c r="Q76" s="10"/>
      <c r="R76" s="148"/>
      <c r="S76" s="11"/>
      <c r="T76" s="148"/>
      <c r="U76" s="10"/>
      <c r="V76" s="148"/>
      <c r="W76" s="148"/>
      <c r="X76" s="112"/>
      <c r="Y76" s="112" t="s">
        <v>374</v>
      </c>
      <c r="Z76" s="112" t="str">
        <f t="shared" si="108"/>
        <v>XX</v>
      </c>
    </row>
    <row r="77" spans="1:29" s="2" customFormat="1" hidden="1" x14ac:dyDescent="0.25">
      <c r="A77" s="518"/>
      <c r="B77" s="12"/>
      <c r="C77" s="12"/>
      <c r="D77" s="12"/>
      <c r="E77" s="12"/>
      <c r="F77" s="12"/>
      <c r="G77" s="5"/>
      <c r="H77" s="5"/>
      <c r="I77" s="5"/>
      <c r="J77" s="5"/>
      <c r="K77" s="13"/>
      <c r="L77" s="5"/>
      <c r="M77" s="5"/>
      <c r="N77" s="5"/>
      <c r="O77" s="12"/>
      <c r="P77" s="5"/>
      <c r="Q77" s="13"/>
      <c r="R77" s="5"/>
      <c r="S77" s="137"/>
      <c r="T77" s="5" t="s">
        <v>1</v>
      </c>
      <c r="U77" s="5">
        <f>IF(G78&gt;0,1,0)</f>
        <v>1</v>
      </c>
      <c r="V77" s="5">
        <f>ROUNDDOWN(W77,0)</f>
        <v>100</v>
      </c>
      <c r="W77" s="5">
        <f>AVERAGEIF(G71:G76,"SI",W71:W76)</f>
        <v>100</v>
      </c>
      <c r="X77" s="112" t="str">
        <f t="shared" ref="X77:X78" si="109">IF(W77&lt;=85,"DÉBIL",IF(AND(W77&gt;85,W77&lt;=95),"MODERADO",IF(W77&gt;96,"FUERTE","X")))</f>
        <v>FUERTE</v>
      </c>
      <c r="Y77" s="112" t="s">
        <v>374</v>
      </c>
      <c r="Z77" s="112" t="str">
        <f t="shared" si="108"/>
        <v>FUERTE</v>
      </c>
    </row>
    <row r="78" spans="1:29" s="2" customFormat="1" hidden="1" x14ac:dyDescent="0.25">
      <c r="A78" s="518"/>
      <c r="B78" s="12"/>
      <c r="C78" s="12"/>
      <c r="D78" s="12">
        <f>COUNTA(D71:D76)</f>
        <v>2</v>
      </c>
      <c r="E78" s="12"/>
      <c r="F78" s="12"/>
      <c r="G78" s="5">
        <f>COUNTIF(G71:G76,"SI")</f>
        <v>2</v>
      </c>
      <c r="H78" s="5">
        <f>COUNTIF(H71:H76,"SI")</f>
        <v>2</v>
      </c>
      <c r="I78" s="5"/>
      <c r="J78" s="5"/>
      <c r="K78" s="13"/>
      <c r="L78" s="5"/>
      <c r="M78" s="5"/>
      <c r="N78" s="5"/>
      <c r="O78" s="12"/>
      <c r="P78" s="5"/>
      <c r="Q78" s="13"/>
      <c r="R78" s="5"/>
      <c r="S78" s="137"/>
      <c r="T78" s="5" t="s">
        <v>27</v>
      </c>
      <c r="U78" s="5">
        <f>IF(H78&gt;0,1,0)</f>
        <v>1</v>
      </c>
      <c r="V78" s="5">
        <f>ROUNDDOWN(W78,0)</f>
        <v>100</v>
      </c>
      <c r="W78" s="5">
        <f>AVERAGEIF(H71:H76,"SI",W71:W76)</f>
        <v>100</v>
      </c>
      <c r="X78" s="112" t="str">
        <f t="shared" si="109"/>
        <v>FUERTE</v>
      </c>
      <c r="Y78" s="112" t="s">
        <v>374</v>
      </c>
      <c r="Z78" s="112" t="str">
        <f t="shared" si="108"/>
        <v>FUERTE</v>
      </c>
    </row>
  </sheetData>
  <mergeCells count="30">
    <mergeCell ref="C41:C46"/>
    <mergeCell ref="C49:C60"/>
    <mergeCell ref="C63:C68"/>
    <mergeCell ref="C71:C76"/>
    <mergeCell ref="B49:B60"/>
    <mergeCell ref="A9:A16"/>
    <mergeCell ref="A1:B7"/>
    <mergeCell ref="C1:W7"/>
    <mergeCell ref="X1:Z4"/>
    <mergeCell ref="Y5:Z5"/>
    <mergeCell ref="Y6:Z6"/>
    <mergeCell ref="Y7:Z7"/>
    <mergeCell ref="C9:C13"/>
    <mergeCell ref="B9:B16"/>
    <mergeCell ref="A63:A70"/>
    <mergeCell ref="A71:A78"/>
    <mergeCell ref="A49:A62"/>
    <mergeCell ref="C17:C22"/>
    <mergeCell ref="C25:C30"/>
    <mergeCell ref="C33:C38"/>
    <mergeCell ref="B63:B68"/>
    <mergeCell ref="B71:B76"/>
    <mergeCell ref="B25:B30"/>
    <mergeCell ref="B33:B38"/>
    <mergeCell ref="B41:B46"/>
    <mergeCell ref="A17:A24"/>
    <mergeCell ref="A25:A32"/>
    <mergeCell ref="B17:B24"/>
    <mergeCell ref="A33:A40"/>
    <mergeCell ref="A41:A48"/>
  </mergeCells>
  <phoneticPr fontId="42" type="noConversion"/>
  <conditionalFormatting sqref="X8:X16 X19:X34 X36:X49 X65:X68 X76 X58:X60 X79:X1048576 X52:X56">
    <cfRule type="containsText" dxfId="182" priority="405" operator="containsText" text="FUERTE">
      <formula>NOT(ISERROR(SEARCH("FUERTE",X8)))</formula>
    </cfRule>
    <cfRule type="containsText" dxfId="181" priority="406" operator="containsText" text="MODERADO">
      <formula>NOT(ISERROR(SEARCH("MODERADO",X8)))</formula>
    </cfRule>
    <cfRule type="containsText" dxfId="180" priority="407" operator="containsText" text="DÉBIL">
      <formula>NOT(ISERROR(SEARCH("DÉBIL",X8)))</formula>
    </cfRule>
  </conditionalFormatting>
  <conditionalFormatting sqref="Y8:Y16 Y19:Y34 Y36:Y49 Y65:Y68 Y79:Y1048576 Y58:Y60 Y52:Y56">
    <cfRule type="containsText" dxfId="179" priority="398" operator="containsText" text="MODERADO">
      <formula>NOT(ISERROR(SEARCH("MODERADO",Y8)))</formula>
    </cfRule>
    <cfRule type="containsText" dxfId="178" priority="399" operator="containsText" text="MODERADO">
      <formula>NOT(ISERROR(SEARCH("MODERADO",Y8)))</formula>
    </cfRule>
    <cfRule type="containsText" dxfId="177" priority="400" operator="containsText" text="MODERDO">
      <formula>NOT(ISERROR(SEARCH("MODERDO",Y8)))</formula>
    </cfRule>
    <cfRule type="containsText" dxfId="176" priority="401" operator="containsText" text="FUERTE">
      <formula>NOT(ISERROR(SEARCH("FUERTE",Y8)))</formula>
    </cfRule>
    <cfRule type="containsText" dxfId="175" priority="402" operator="containsText" text="FUERTE">
      <formula>NOT(ISERROR(SEARCH("FUERTE",Y8)))</formula>
    </cfRule>
    <cfRule type="containsText" dxfId="174" priority="403" operator="containsText" text="MODERO">
      <formula>NOT(ISERROR(SEARCH("MODERO",Y8)))</formula>
    </cfRule>
    <cfRule type="containsText" dxfId="173" priority="404" operator="containsText" text="DÉBIL">
      <formula>NOT(ISERROR(SEARCH("DÉBIL",Y8)))</formula>
    </cfRule>
  </conditionalFormatting>
  <conditionalFormatting sqref="Z8">
    <cfRule type="containsText" dxfId="172" priority="391" stopIfTrue="1" operator="containsText" text="MODERADO">
      <formula>NOT(ISERROR(SEARCH("MODERADO",Z8)))</formula>
    </cfRule>
    <cfRule type="containsText" dxfId="171" priority="392" operator="containsText" text="MODERADO">
      <formula>NOT(ISERROR(SEARCH("MODERADO",Z8)))</formula>
    </cfRule>
    <cfRule type="containsText" dxfId="170" priority="393" operator="containsText" text="MODERDO">
      <formula>NOT(ISERROR(SEARCH("MODERDO",Z8)))</formula>
    </cfRule>
    <cfRule type="containsText" dxfId="169" priority="394" stopIfTrue="1" operator="containsText" text="FUERTE">
      <formula>NOT(ISERROR(SEARCH("FUERTE",Z8)))</formula>
    </cfRule>
    <cfRule type="containsText" dxfId="168" priority="395" operator="containsText" text="FUERTE">
      <formula>NOT(ISERROR(SEARCH("FUERTE",Z8)))</formula>
    </cfRule>
    <cfRule type="containsText" dxfId="167" priority="396" operator="containsText" text="MODERO">
      <formula>NOT(ISERROR(SEARCH("MODERO",Z8)))</formula>
    </cfRule>
    <cfRule type="containsText" dxfId="166" priority="397" stopIfTrue="1" operator="containsText" text="DÉBIL">
      <formula>NOT(ISERROR(SEARCH("DÉBIL",Z8)))</formula>
    </cfRule>
  </conditionalFormatting>
  <conditionalFormatting sqref="Z9:Z16 Z19:Z34 Z65:Z68 Z36:Z49 Z52:Z60">
    <cfRule type="containsText" dxfId="165" priority="388" operator="containsText" text="DÉBIL">
      <formula>NOT(ISERROR(SEARCH("DÉBIL",Z9)))</formula>
    </cfRule>
    <cfRule type="containsText" dxfId="164" priority="389" operator="containsText" text="MODERADO">
      <formula>NOT(ISERROR(SEARCH("MODERADO",Z9)))</formula>
    </cfRule>
    <cfRule type="containsText" dxfId="163" priority="390" operator="containsText" text="FUERTE">
      <formula>NOT(ISERROR(SEARCH("FUERTE",Z9)))</formula>
    </cfRule>
  </conditionalFormatting>
  <conditionalFormatting sqref="X17:X18">
    <cfRule type="containsText" dxfId="162" priority="333" operator="containsText" text="FUERTE">
      <formula>NOT(ISERROR(SEARCH("FUERTE",X17)))</formula>
    </cfRule>
    <cfRule type="containsText" dxfId="161" priority="334" operator="containsText" text="MODERADO">
      <formula>NOT(ISERROR(SEARCH("MODERADO",X17)))</formula>
    </cfRule>
    <cfRule type="containsText" dxfId="160" priority="335" operator="containsText" text="DÉBIL">
      <formula>NOT(ISERROR(SEARCH("DÉBIL",X17)))</formula>
    </cfRule>
  </conditionalFormatting>
  <conditionalFormatting sqref="Y17:Y18">
    <cfRule type="containsText" dxfId="159" priority="326" operator="containsText" text="MODERADO">
      <formula>NOT(ISERROR(SEARCH("MODERADO",Y17)))</formula>
    </cfRule>
    <cfRule type="containsText" dxfId="158" priority="327" operator="containsText" text="MODERADO">
      <formula>NOT(ISERROR(SEARCH("MODERADO",Y17)))</formula>
    </cfRule>
    <cfRule type="containsText" dxfId="157" priority="328" operator="containsText" text="MODERDO">
      <formula>NOT(ISERROR(SEARCH("MODERDO",Y17)))</formula>
    </cfRule>
    <cfRule type="containsText" dxfId="156" priority="329" operator="containsText" text="FUERTE">
      <formula>NOT(ISERROR(SEARCH("FUERTE",Y17)))</formula>
    </cfRule>
    <cfRule type="containsText" dxfId="155" priority="330" operator="containsText" text="FUERTE">
      <formula>NOT(ISERROR(SEARCH("FUERTE",Y17)))</formula>
    </cfRule>
    <cfRule type="containsText" dxfId="154" priority="331" operator="containsText" text="MODERO">
      <formula>NOT(ISERROR(SEARCH("MODERO",Y17)))</formula>
    </cfRule>
    <cfRule type="containsText" dxfId="153" priority="332" operator="containsText" text="DÉBIL">
      <formula>NOT(ISERROR(SEARCH("DÉBIL",Y17)))</formula>
    </cfRule>
  </conditionalFormatting>
  <conditionalFormatting sqref="Z17:Z18">
    <cfRule type="containsText" dxfId="152" priority="323" operator="containsText" text="DÉBIL">
      <formula>NOT(ISERROR(SEARCH("DÉBIL",Z17)))</formula>
    </cfRule>
    <cfRule type="containsText" dxfId="151" priority="324" operator="containsText" text="MODERADO">
      <formula>NOT(ISERROR(SEARCH("MODERADO",Z17)))</formula>
    </cfRule>
    <cfRule type="containsText" dxfId="150" priority="325" operator="containsText" text="FUERTE">
      <formula>NOT(ISERROR(SEARCH("FUERTE",Z17)))</formula>
    </cfRule>
  </conditionalFormatting>
  <conditionalFormatting sqref="X35">
    <cfRule type="containsText" dxfId="149" priority="307" operator="containsText" text="FUERTE">
      <formula>NOT(ISERROR(SEARCH("FUERTE",X35)))</formula>
    </cfRule>
    <cfRule type="containsText" dxfId="148" priority="308" operator="containsText" text="MODERADO">
      <formula>NOT(ISERROR(SEARCH("MODERADO",X35)))</formula>
    </cfRule>
    <cfRule type="containsText" dxfId="147" priority="309" operator="containsText" text="DÉBIL">
      <formula>NOT(ISERROR(SEARCH("DÉBIL",X35)))</formula>
    </cfRule>
  </conditionalFormatting>
  <conditionalFormatting sqref="Y35">
    <cfRule type="containsText" dxfId="146" priority="300" operator="containsText" text="MODERADO">
      <formula>NOT(ISERROR(SEARCH("MODERADO",Y35)))</formula>
    </cfRule>
    <cfRule type="containsText" dxfId="145" priority="301" operator="containsText" text="MODERADO">
      <formula>NOT(ISERROR(SEARCH("MODERADO",Y35)))</formula>
    </cfRule>
    <cfRule type="containsText" dxfId="144" priority="302" operator="containsText" text="MODERDO">
      <formula>NOT(ISERROR(SEARCH("MODERDO",Y35)))</formula>
    </cfRule>
    <cfRule type="containsText" dxfId="143" priority="303" operator="containsText" text="FUERTE">
      <formula>NOT(ISERROR(SEARCH("FUERTE",Y35)))</formula>
    </cfRule>
    <cfRule type="containsText" dxfId="142" priority="304" operator="containsText" text="FUERTE">
      <formula>NOT(ISERROR(SEARCH("FUERTE",Y35)))</formula>
    </cfRule>
    <cfRule type="containsText" dxfId="141" priority="305" operator="containsText" text="MODERO">
      <formula>NOT(ISERROR(SEARCH("MODERO",Y35)))</formula>
    </cfRule>
    <cfRule type="containsText" dxfId="140" priority="306" operator="containsText" text="DÉBIL">
      <formula>NOT(ISERROR(SEARCH("DÉBIL",Y35)))</formula>
    </cfRule>
  </conditionalFormatting>
  <conditionalFormatting sqref="Z35">
    <cfRule type="containsText" dxfId="139" priority="297" operator="containsText" text="DÉBIL">
      <formula>NOT(ISERROR(SEARCH("DÉBIL",Z35)))</formula>
    </cfRule>
    <cfRule type="containsText" dxfId="138" priority="298" operator="containsText" text="MODERADO">
      <formula>NOT(ISERROR(SEARCH("MODERADO",Z35)))</formula>
    </cfRule>
    <cfRule type="containsText" dxfId="137" priority="299" operator="containsText" text="FUERTE">
      <formula>NOT(ISERROR(SEARCH("FUERTE",Z35)))</formula>
    </cfRule>
  </conditionalFormatting>
  <conditionalFormatting sqref="X63:X64">
    <cfRule type="containsText" dxfId="136" priority="294" operator="containsText" text="FUERTE">
      <formula>NOT(ISERROR(SEARCH("FUERTE",X63)))</formula>
    </cfRule>
    <cfRule type="containsText" dxfId="135" priority="295" operator="containsText" text="MODERADO">
      <formula>NOT(ISERROR(SEARCH("MODERADO",X63)))</formula>
    </cfRule>
    <cfRule type="containsText" dxfId="134" priority="296" operator="containsText" text="DÉBIL">
      <formula>NOT(ISERROR(SEARCH("DÉBIL",X63)))</formula>
    </cfRule>
  </conditionalFormatting>
  <conditionalFormatting sqref="Y63:Y64">
    <cfRule type="containsText" dxfId="133" priority="287" operator="containsText" text="MODERADO">
      <formula>NOT(ISERROR(SEARCH("MODERADO",Y63)))</formula>
    </cfRule>
    <cfRule type="containsText" dxfId="132" priority="288" operator="containsText" text="MODERADO">
      <formula>NOT(ISERROR(SEARCH("MODERADO",Y63)))</formula>
    </cfRule>
    <cfRule type="containsText" dxfId="131" priority="289" operator="containsText" text="MODERDO">
      <formula>NOT(ISERROR(SEARCH("MODERDO",Y63)))</formula>
    </cfRule>
    <cfRule type="containsText" dxfId="130" priority="290" operator="containsText" text="FUERTE">
      <formula>NOT(ISERROR(SEARCH("FUERTE",Y63)))</formula>
    </cfRule>
    <cfRule type="containsText" dxfId="129" priority="291" operator="containsText" text="FUERTE">
      <formula>NOT(ISERROR(SEARCH("FUERTE",Y63)))</formula>
    </cfRule>
    <cfRule type="containsText" dxfId="128" priority="292" operator="containsText" text="MODERO">
      <formula>NOT(ISERROR(SEARCH("MODERO",Y63)))</formula>
    </cfRule>
    <cfRule type="containsText" dxfId="127" priority="293" operator="containsText" text="DÉBIL">
      <formula>NOT(ISERROR(SEARCH("DÉBIL",Y63)))</formula>
    </cfRule>
  </conditionalFormatting>
  <conditionalFormatting sqref="Z63:Z64">
    <cfRule type="containsText" dxfId="126" priority="284" operator="containsText" text="DÉBIL">
      <formula>NOT(ISERROR(SEARCH("DÉBIL",Z63)))</formula>
    </cfRule>
    <cfRule type="containsText" dxfId="125" priority="285" operator="containsText" text="MODERADO">
      <formula>NOT(ISERROR(SEARCH("MODERADO",Z63)))</formula>
    </cfRule>
    <cfRule type="containsText" dxfId="124" priority="286" operator="containsText" text="FUERTE">
      <formula>NOT(ISERROR(SEARCH("FUERTE",Z63)))</formula>
    </cfRule>
  </conditionalFormatting>
  <conditionalFormatting sqref="X69:X70">
    <cfRule type="containsText" dxfId="123" priority="281" operator="containsText" text="FUERTE">
      <formula>NOT(ISERROR(SEARCH("FUERTE",X69)))</formula>
    </cfRule>
    <cfRule type="containsText" dxfId="122" priority="282" operator="containsText" text="MODERADO">
      <formula>NOT(ISERROR(SEARCH("MODERADO",X69)))</formula>
    </cfRule>
    <cfRule type="containsText" dxfId="121" priority="283" operator="containsText" text="DÉBIL">
      <formula>NOT(ISERROR(SEARCH("DÉBIL",X69)))</formula>
    </cfRule>
  </conditionalFormatting>
  <conditionalFormatting sqref="Y69:Y70">
    <cfRule type="containsText" dxfId="120" priority="274" operator="containsText" text="MODERADO">
      <formula>NOT(ISERROR(SEARCH("MODERADO",Y69)))</formula>
    </cfRule>
    <cfRule type="containsText" dxfId="119" priority="275" operator="containsText" text="MODERADO">
      <formula>NOT(ISERROR(SEARCH("MODERADO",Y69)))</formula>
    </cfRule>
    <cfRule type="containsText" dxfId="118" priority="276" operator="containsText" text="MODERDO">
      <formula>NOT(ISERROR(SEARCH("MODERDO",Y69)))</formula>
    </cfRule>
    <cfRule type="containsText" dxfId="117" priority="277" operator="containsText" text="FUERTE">
      <formula>NOT(ISERROR(SEARCH("FUERTE",Y69)))</formula>
    </cfRule>
    <cfRule type="containsText" dxfId="116" priority="278" operator="containsText" text="FUERTE">
      <formula>NOT(ISERROR(SEARCH("FUERTE",Y69)))</formula>
    </cfRule>
    <cfRule type="containsText" dxfId="115" priority="279" operator="containsText" text="MODERO">
      <formula>NOT(ISERROR(SEARCH("MODERO",Y69)))</formula>
    </cfRule>
    <cfRule type="containsText" dxfId="114" priority="280" operator="containsText" text="DÉBIL">
      <formula>NOT(ISERROR(SEARCH("DÉBIL",Y69)))</formula>
    </cfRule>
  </conditionalFormatting>
  <conditionalFormatting sqref="Z69:Z70">
    <cfRule type="containsText" dxfId="113" priority="271" operator="containsText" text="DÉBIL">
      <formula>NOT(ISERROR(SEARCH("DÉBIL",Z69)))</formula>
    </cfRule>
    <cfRule type="containsText" dxfId="112" priority="272" operator="containsText" text="MODERADO">
      <formula>NOT(ISERROR(SEARCH("MODERADO",Z69)))</formula>
    </cfRule>
    <cfRule type="containsText" dxfId="111" priority="273" operator="containsText" text="FUERTE">
      <formula>NOT(ISERROR(SEARCH("FUERTE",Z69)))</formula>
    </cfRule>
  </conditionalFormatting>
  <conditionalFormatting sqref="X71">
    <cfRule type="containsText" dxfId="110" priority="164" operator="containsText" text="FUERTE">
      <formula>NOT(ISERROR(SEARCH("FUERTE",X71)))</formula>
    </cfRule>
    <cfRule type="containsText" dxfId="109" priority="165" operator="containsText" text="MODERADO">
      <formula>NOT(ISERROR(SEARCH("MODERADO",X71)))</formula>
    </cfRule>
    <cfRule type="containsText" dxfId="108" priority="166" operator="containsText" text="DÉBIL">
      <formula>NOT(ISERROR(SEARCH("DÉBIL",X71)))</formula>
    </cfRule>
  </conditionalFormatting>
  <conditionalFormatting sqref="Y71">
    <cfRule type="containsText" dxfId="107" priority="157" operator="containsText" text="MODERADO">
      <formula>NOT(ISERROR(SEARCH("MODERADO",Y71)))</formula>
    </cfRule>
    <cfRule type="containsText" dxfId="106" priority="158" operator="containsText" text="MODERADO">
      <formula>NOT(ISERROR(SEARCH("MODERADO",Y71)))</formula>
    </cfRule>
    <cfRule type="containsText" dxfId="105" priority="159" operator="containsText" text="MODERDO">
      <formula>NOT(ISERROR(SEARCH("MODERDO",Y71)))</formula>
    </cfRule>
    <cfRule type="containsText" dxfId="104" priority="160" operator="containsText" text="FUERTE">
      <formula>NOT(ISERROR(SEARCH("FUERTE",Y71)))</formula>
    </cfRule>
    <cfRule type="containsText" dxfId="103" priority="161" operator="containsText" text="FUERTE">
      <formula>NOT(ISERROR(SEARCH("FUERTE",Y71)))</formula>
    </cfRule>
    <cfRule type="containsText" dxfId="102" priority="162" operator="containsText" text="MODERO">
      <formula>NOT(ISERROR(SEARCH("MODERO",Y71)))</formula>
    </cfRule>
    <cfRule type="containsText" dxfId="101" priority="163" operator="containsText" text="DÉBIL">
      <formula>NOT(ISERROR(SEARCH("DÉBIL",Y71)))</formula>
    </cfRule>
  </conditionalFormatting>
  <conditionalFormatting sqref="Z71">
    <cfRule type="containsText" dxfId="100" priority="154" operator="containsText" text="DÉBIL">
      <formula>NOT(ISERROR(SEARCH("DÉBIL",Z71)))</formula>
    </cfRule>
    <cfRule type="containsText" dxfId="99" priority="155" operator="containsText" text="MODERADO">
      <formula>NOT(ISERROR(SEARCH("MODERADO",Z71)))</formula>
    </cfRule>
    <cfRule type="containsText" dxfId="98" priority="156" operator="containsText" text="FUERTE">
      <formula>NOT(ISERROR(SEARCH("FUERTE",Z71)))</formula>
    </cfRule>
  </conditionalFormatting>
  <conditionalFormatting sqref="X57">
    <cfRule type="containsText" dxfId="97" priority="86" operator="containsText" text="FUERTE">
      <formula>NOT(ISERROR(SEARCH("FUERTE",X57)))</formula>
    </cfRule>
    <cfRule type="containsText" dxfId="96" priority="87" operator="containsText" text="MODERADO">
      <formula>NOT(ISERROR(SEARCH("MODERADO",X57)))</formula>
    </cfRule>
    <cfRule type="containsText" dxfId="95" priority="88" operator="containsText" text="DÉBIL">
      <formula>NOT(ISERROR(SEARCH("DÉBIL",X57)))</formula>
    </cfRule>
  </conditionalFormatting>
  <conditionalFormatting sqref="Y57">
    <cfRule type="containsText" dxfId="94" priority="79" operator="containsText" text="MODERADO">
      <formula>NOT(ISERROR(SEARCH("MODERADO",Y57)))</formula>
    </cfRule>
    <cfRule type="containsText" dxfId="93" priority="80" operator="containsText" text="MODERADO">
      <formula>NOT(ISERROR(SEARCH("MODERADO",Y57)))</formula>
    </cfRule>
    <cfRule type="containsText" dxfId="92" priority="81" operator="containsText" text="MODERDO">
      <formula>NOT(ISERROR(SEARCH("MODERDO",Y57)))</formula>
    </cfRule>
    <cfRule type="containsText" dxfId="91" priority="82" operator="containsText" text="FUERTE">
      <formula>NOT(ISERROR(SEARCH("FUERTE",Y57)))</formula>
    </cfRule>
    <cfRule type="containsText" dxfId="90" priority="83" operator="containsText" text="FUERTE">
      <formula>NOT(ISERROR(SEARCH("FUERTE",Y57)))</formula>
    </cfRule>
    <cfRule type="containsText" dxfId="89" priority="84" operator="containsText" text="MODERO">
      <formula>NOT(ISERROR(SEARCH("MODERO",Y57)))</formula>
    </cfRule>
    <cfRule type="containsText" dxfId="88" priority="85" operator="containsText" text="DÉBIL">
      <formula>NOT(ISERROR(SEARCH("DÉBIL",Y57)))</formula>
    </cfRule>
  </conditionalFormatting>
  <conditionalFormatting sqref="X73:X75">
    <cfRule type="containsText" dxfId="87" priority="76" operator="containsText" text="FUERTE">
      <formula>NOT(ISERROR(SEARCH("FUERTE",X73)))</formula>
    </cfRule>
    <cfRule type="containsText" dxfId="86" priority="77" operator="containsText" text="MODERADO">
      <formula>NOT(ISERROR(SEARCH("MODERADO",X73)))</formula>
    </cfRule>
    <cfRule type="containsText" dxfId="85" priority="78" operator="containsText" text="DÉBIL">
      <formula>NOT(ISERROR(SEARCH("DÉBIL",X73)))</formula>
    </cfRule>
  </conditionalFormatting>
  <conditionalFormatting sqref="Y61:Y62">
    <cfRule type="containsText" dxfId="84" priority="43" operator="containsText" text="MODERADO">
      <formula>NOT(ISERROR(SEARCH("MODERADO",Y61)))</formula>
    </cfRule>
    <cfRule type="containsText" dxfId="83" priority="44" operator="containsText" text="MODERADO">
      <formula>NOT(ISERROR(SEARCH("MODERADO",Y61)))</formula>
    </cfRule>
    <cfRule type="containsText" dxfId="82" priority="45" operator="containsText" text="MODERDO">
      <formula>NOT(ISERROR(SEARCH("MODERDO",Y61)))</formula>
    </cfRule>
    <cfRule type="containsText" dxfId="81" priority="46" operator="containsText" text="FUERTE">
      <formula>NOT(ISERROR(SEARCH("FUERTE",Y61)))</formula>
    </cfRule>
    <cfRule type="containsText" dxfId="80" priority="47" operator="containsText" text="FUERTE">
      <formula>NOT(ISERROR(SEARCH("FUERTE",Y61)))</formula>
    </cfRule>
    <cfRule type="containsText" dxfId="79" priority="48" operator="containsText" text="MODERO">
      <formula>NOT(ISERROR(SEARCH("MODERO",Y61)))</formula>
    </cfRule>
    <cfRule type="containsText" dxfId="78" priority="49" operator="containsText" text="DÉBIL">
      <formula>NOT(ISERROR(SEARCH("DÉBIL",Y61)))</formula>
    </cfRule>
  </conditionalFormatting>
  <conditionalFormatting sqref="Z61:Z62">
    <cfRule type="containsText" dxfId="77" priority="40" operator="containsText" text="DÉBIL">
      <formula>NOT(ISERROR(SEARCH("DÉBIL",Z61)))</formula>
    </cfRule>
    <cfRule type="containsText" dxfId="76" priority="41" operator="containsText" text="MODERADO">
      <formula>NOT(ISERROR(SEARCH("MODERADO",Z61)))</formula>
    </cfRule>
    <cfRule type="containsText" dxfId="75" priority="42" operator="containsText" text="FUERTE">
      <formula>NOT(ISERROR(SEARCH("FUERTE",Z61)))</formula>
    </cfRule>
  </conditionalFormatting>
  <conditionalFormatting sqref="X72">
    <cfRule type="containsText" dxfId="74" priority="63" operator="containsText" text="FUERTE">
      <formula>NOT(ISERROR(SEARCH("FUERTE",X72)))</formula>
    </cfRule>
    <cfRule type="containsText" dxfId="73" priority="64" operator="containsText" text="MODERADO">
      <formula>NOT(ISERROR(SEARCH("MODERADO",X72)))</formula>
    </cfRule>
    <cfRule type="containsText" dxfId="72" priority="65" operator="containsText" text="DÉBIL">
      <formula>NOT(ISERROR(SEARCH("DÉBIL",X72)))</formula>
    </cfRule>
  </conditionalFormatting>
  <conditionalFormatting sqref="Y72:Y76">
    <cfRule type="containsText" dxfId="71" priority="56" operator="containsText" text="MODERADO">
      <formula>NOT(ISERROR(SEARCH("MODERADO",Y72)))</formula>
    </cfRule>
    <cfRule type="containsText" dxfId="70" priority="57" operator="containsText" text="MODERADO">
      <formula>NOT(ISERROR(SEARCH("MODERADO",Y72)))</formula>
    </cfRule>
    <cfRule type="containsText" dxfId="69" priority="58" operator="containsText" text="MODERDO">
      <formula>NOT(ISERROR(SEARCH("MODERDO",Y72)))</formula>
    </cfRule>
    <cfRule type="containsText" dxfId="68" priority="59" operator="containsText" text="FUERTE">
      <formula>NOT(ISERROR(SEARCH("FUERTE",Y72)))</formula>
    </cfRule>
    <cfRule type="containsText" dxfId="67" priority="60" operator="containsText" text="FUERTE">
      <formula>NOT(ISERROR(SEARCH("FUERTE",Y72)))</formula>
    </cfRule>
    <cfRule type="containsText" dxfId="66" priority="61" operator="containsText" text="MODERO">
      <formula>NOT(ISERROR(SEARCH("MODERO",Y72)))</formula>
    </cfRule>
    <cfRule type="containsText" dxfId="65" priority="62" operator="containsText" text="DÉBIL">
      <formula>NOT(ISERROR(SEARCH("DÉBIL",Y72)))</formula>
    </cfRule>
  </conditionalFormatting>
  <conditionalFormatting sqref="Z72:Z76">
    <cfRule type="containsText" dxfId="64" priority="53" operator="containsText" text="DÉBIL">
      <formula>NOT(ISERROR(SEARCH("DÉBIL",Z72)))</formula>
    </cfRule>
    <cfRule type="containsText" dxfId="63" priority="54" operator="containsText" text="MODERADO">
      <formula>NOT(ISERROR(SEARCH("MODERADO",Z72)))</formula>
    </cfRule>
    <cfRule type="containsText" dxfId="62" priority="55" operator="containsText" text="FUERTE">
      <formula>NOT(ISERROR(SEARCH("FUERTE",Z72)))</formula>
    </cfRule>
  </conditionalFormatting>
  <conditionalFormatting sqref="X61:X62">
    <cfRule type="containsText" dxfId="61" priority="50" operator="containsText" text="FUERTE">
      <formula>NOT(ISERROR(SEARCH("FUERTE",X61)))</formula>
    </cfRule>
    <cfRule type="containsText" dxfId="60" priority="51" operator="containsText" text="MODERADO">
      <formula>NOT(ISERROR(SEARCH("MODERADO",X61)))</formula>
    </cfRule>
    <cfRule type="containsText" dxfId="59" priority="52" operator="containsText" text="DÉBIL">
      <formula>NOT(ISERROR(SEARCH("DÉBIL",X61)))</formula>
    </cfRule>
  </conditionalFormatting>
  <conditionalFormatting sqref="X77:X78">
    <cfRule type="containsText" dxfId="58" priority="37" operator="containsText" text="FUERTE">
      <formula>NOT(ISERROR(SEARCH("FUERTE",X77)))</formula>
    </cfRule>
    <cfRule type="containsText" dxfId="57" priority="38" operator="containsText" text="MODERADO">
      <formula>NOT(ISERROR(SEARCH("MODERADO",X77)))</formula>
    </cfRule>
    <cfRule type="containsText" dxfId="56" priority="39" operator="containsText" text="DÉBIL">
      <formula>NOT(ISERROR(SEARCH("DÉBIL",X77)))</formula>
    </cfRule>
  </conditionalFormatting>
  <conditionalFormatting sqref="Y77:Y78">
    <cfRule type="containsText" dxfId="55" priority="30" operator="containsText" text="MODERADO">
      <formula>NOT(ISERROR(SEARCH("MODERADO",Y77)))</formula>
    </cfRule>
    <cfRule type="containsText" dxfId="54" priority="31" operator="containsText" text="MODERADO">
      <formula>NOT(ISERROR(SEARCH("MODERADO",Y77)))</formula>
    </cfRule>
    <cfRule type="containsText" dxfId="53" priority="32" operator="containsText" text="MODERDO">
      <formula>NOT(ISERROR(SEARCH("MODERDO",Y77)))</formula>
    </cfRule>
    <cfRule type="containsText" dxfId="52" priority="33" operator="containsText" text="FUERTE">
      <formula>NOT(ISERROR(SEARCH("FUERTE",Y77)))</formula>
    </cfRule>
    <cfRule type="containsText" dxfId="51" priority="34" operator="containsText" text="FUERTE">
      <formula>NOT(ISERROR(SEARCH("FUERTE",Y77)))</formula>
    </cfRule>
    <cfRule type="containsText" dxfId="50" priority="35" operator="containsText" text="MODERO">
      <formula>NOT(ISERROR(SEARCH("MODERO",Y77)))</formula>
    </cfRule>
    <cfRule type="containsText" dxfId="49" priority="36" operator="containsText" text="DÉBIL">
      <formula>NOT(ISERROR(SEARCH("DÉBIL",Y77)))</formula>
    </cfRule>
  </conditionalFormatting>
  <conditionalFormatting sqref="Z77:Z78">
    <cfRule type="containsText" dxfId="48" priority="27" operator="containsText" text="DÉBIL">
      <formula>NOT(ISERROR(SEARCH("DÉBIL",Z77)))</formula>
    </cfRule>
    <cfRule type="containsText" dxfId="47" priority="28" operator="containsText" text="MODERADO">
      <formula>NOT(ISERROR(SEARCH("MODERADO",Z77)))</formula>
    </cfRule>
    <cfRule type="containsText" dxfId="46" priority="29" operator="containsText" text="FUERTE">
      <formula>NOT(ISERROR(SEARCH("FUERTE",Z77)))</formula>
    </cfRule>
  </conditionalFormatting>
  <conditionalFormatting sqref="X50">
    <cfRule type="containsText" dxfId="45" priority="24" operator="containsText" text="FUERTE">
      <formula>NOT(ISERROR(SEARCH("FUERTE",X50)))</formula>
    </cfRule>
    <cfRule type="containsText" dxfId="44" priority="25" operator="containsText" text="MODERADO">
      <formula>NOT(ISERROR(SEARCH("MODERADO",X50)))</formula>
    </cfRule>
    <cfRule type="containsText" dxfId="43" priority="26" operator="containsText" text="DÉBIL">
      <formula>NOT(ISERROR(SEARCH("DÉBIL",X50)))</formula>
    </cfRule>
  </conditionalFormatting>
  <conditionalFormatting sqref="Y50">
    <cfRule type="containsText" dxfId="42" priority="17" operator="containsText" text="MODERADO">
      <formula>NOT(ISERROR(SEARCH("MODERADO",Y50)))</formula>
    </cfRule>
    <cfRule type="containsText" dxfId="41" priority="18" operator="containsText" text="MODERADO">
      <formula>NOT(ISERROR(SEARCH("MODERADO",Y50)))</formula>
    </cfRule>
    <cfRule type="containsText" dxfId="40" priority="19" operator="containsText" text="MODERDO">
      <formula>NOT(ISERROR(SEARCH("MODERDO",Y50)))</formula>
    </cfRule>
    <cfRule type="containsText" dxfId="39" priority="20" operator="containsText" text="FUERTE">
      <formula>NOT(ISERROR(SEARCH("FUERTE",Y50)))</formula>
    </cfRule>
    <cfRule type="containsText" dxfId="38" priority="21" operator="containsText" text="FUERTE">
      <formula>NOT(ISERROR(SEARCH("FUERTE",Y50)))</formula>
    </cfRule>
    <cfRule type="containsText" dxfId="37" priority="22" operator="containsText" text="MODERO">
      <formula>NOT(ISERROR(SEARCH("MODERO",Y50)))</formula>
    </cfRule>
    <cfRule type="containsText" dxfId="36" priority="23" operator="containsText" text="DÉBIL">
      <formula>NOT(ISERROR(SEARCH("DÉBIL",Y50)))</formula>
    </cfRule>
  </conditionalFormatting>
  <conditionalFormatting sqref="Z50">
    <cfRule type="containsText" dxfId="35" priority="14" operator="containsText" text="DÉBIL">
      <formula>NOT(ISERROR(SEARCH("DÉBIL",Z50)))</formula>
    </cfRule>
    <cfRule type="containsText" dxfId="34" priority="15" operator="containsText" text="MODERADO">
      <formula>NOT(ISERROR(SEARCH("MODERADO",Z50)))</formula>
    </cfRule>
    <cfRule type="containsText" dxfId="33" priority="16" operator="containsText" text="FUERTE">
      <formula>NOT(ISERROR(SEARCH("FUERTE",Z50)))</formula>
    </cfRule>
  </conditionalFormatting>
  <conditionalFormatting sqref="X51">
    <cfRule type="containsText" dxfId="32" priority="11" operator="containsText" text="FUERTE">
      <formula>NOT(ISERROR(SEARCH("FUERTE",X51)))</formula>
    </cfRule>
    <cfRule type="containsText" dxfId="31" priority="12" operator="containsText" text="MODERADO">
      <formula>NOT(ISERROR(SEARCH("MODERADO",X51)))</formula>
    </cfRule>
    <cfRule type="containsText" dxfId="30" priority="13" operator="containsText" text="DÉBIL">
      <formula>NOT(ISERROR(SEARCH("DÉBIL",X51)))</formula>
    </cfRule>
  </conditionalFormatting>
  <conditionalFormatting sqref="Y51">
    <cfRule type="containsText" dxfId="29" priority="4" operator="containsText" text="MODERADO">
      <formula>NOT(ISERROR(SEARCH("MODERADO",Y51)))</formula>
    </cfRule>
    <cfRule type="containsText" dxfId="28" priority="5" operator="containsText" text="MODERADO">
      <formula>NOT(ISERROR(SEARCH("MODERADO",Y51)))</formula>
    </cfRule>
    <cfRule type="containsText" dxfId="27" priority="6" operator="containsText" text="MODERDO">
      <formula>NOT(ISERROR(SEARCH("MODERDO",Y51)))</formula>
    </cfRule>
    <cfRule type="containsText" dxfId="26" priority="7" operator="containsText" text="FUERTE">
      <formula>NOT(ISERROR(SEARCH("FUERTE",Y51)))</formula>
    </cfRule>
    <cfRule type="containsText" dxfId="25" priority="8" operator="containsText" text="FUERTE">
      <formula>NOT(ISERROR(SEARCH("FUERTE",Y51)))</formula>
    </cfRule>
    <cfRule type="containsText" dxfId="24" priority="9" operator="containsText" text="MODERO">
      <formula>NOT(ISERROR(SEARCH("MODERO",Y51)))</formula>
    </cfRule>
    <cfRule type="containsText" dxfId="23" priority="10" operator="containsText" text="DÉBIL">
      <formula>NOT(ISERROR(SEARCH("DÉBIL",Y51)))</formula>
    </cfRule>
  </conditionalFormatting>
  <conditionalFormatting sqref="Z51">
    <cfRule type="containsText" dxfId="22" priority="1" operator="containsText" text="DÉBIL">
      <formula>NOT(ISERROR(SEARCH("DÉBIL",Z51)))</formula>
    </cfRule>
    <cfRule type="containsText" dxfId="21" priority="2" operator="containsText" text="MODERADO">
      <formula>NOT(ISERROR(SEARCH("MODERADO",Z51)))</formula>
    </cfRule>
    <cfRule type="containsText" dxfId="20" priority="3" operator="containsText" text="FUERTE">
      <formula>NOT(ISERROR(SEARCH("FUERTE",Z51)))</formula>
    </cfRule>
  </conditionalFormatting>
  <pageMargins left="0.7" right="0.7" top="0.75" bottom="0.75" header="0.3" footer="0.3"/>
  <pageSetup paperSize="9" scale="17" orientation="portrait" r:id="rId1"/>
  <ignoredErrors>
    <ignoredError sqref="D16 D24" unlockedFormula="1"/>
  </ignoredError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Hoja3!$A$39:$A$40</xm:f>
          </x14:formula1>
          <xm:sqref>I69 I61 G9:H15 G17:H23 I23 I15 G63:H69 G25:H29 I77 G41:H46 G71:H77 G33:H37 G49:H61</xm:sqref>
        </x14:dataValidation>
        <x14:dataValidation type="list" allowBlank="1" showInputMessage="1" showErrorMessage="1">
          <x14:formula1>
            <xm:f>Hoja1!$G$3:$G$4</xm:f>
          </x14:formula1>
          <xm:sqref>I9:I14 I25:I30 I33:I38 I41:I46 I17:I22 I63:I68 I71:I76 I49:I60</xm:sqref>
        </x14:dataValidation>
        <x14:dataValidation type="list" allowBlank="1" showInputMessage="1" showErrorMessage="1">
          <x14:formula1>
            <xm:f>Hoja1!$G$28:$G$30</xm:f>
          </x14:formula1>
          <xm:sqref>X1:X7 U8:U1048576</xm:sqref>
        </x14:dataValidation>
        <x14:dataValidation type="list" allowBlank="1" showInputMessage="1" showErrorMessage="1">
          <x14:formula1>
            <xm:f>Hoja1!$G$11:$G$12</xm:f>
          </x14:formula1>
          <xm:sqref>M9:M14 M25:M30 M33:M38 M41:M46 M17:M22 M63:M68 M71:M76 M49:M60</xm:sqref>
        </x14:dataValidation>
        <x14:dataValidation type="list" allowBlank="1" showInputMessage="1" showErrorMessage="1">
          <x14:formula1>
            <xm:f>Hoja1!$B$20:$B$22</xm:f>
          </x14:formula1>
          <xm:sqref>Y8:Y1048576</xm:sqref>
        </x14:dataValidation>
        <x14:dataValidation type="list" allowBlank="1" showInputMessage="1" showErrorMessage="1">
          <x14:formula1>
            <xm:f>Hoja1!$B$25:$B$26</xm:f>
          </x14:formula1>
          <xm:sqref>K8:K1048576</xm:sqref>
        </x14:dataValidation>
        <x14:dataValidation type="list" allowBlank="1" showInputMessage="1" showErrorMessage="1">
          <x14:formula1>
            <xm:f>Hoja1!$B$13:$B$15</xm:f>
          </x14:formula1>
          <xm:sqref>O9:O1048576</xm:sqref>
        </x14:dataValidation>
        <x14:dataValidation type="list" allowBlank="1" showInputMessage="1" showErrorMessage="1">
          <x14:formula1>
            <xm:f>Hoja1!$C$25:$C$26</xm:f>
          </x14:formula1>
          <xm:sqref>Q8:Q1048576</xm:sqref>
        </x14:dataValidation>
        <x14:dataValidation type="list" allowBlank="1" showInputMessage="1" showErrorMessage="1">
          <x14:formula1>
            <xm:f>Hoja1!$G$24:$G$25</xm:f>
          </x14:formula1>
          <xm:sqref>S8:S1048576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N90"/>
  <sheetViews>
    <sheetView view="pageBreakPreview" zoomScale="50" zoomScaleNormal="80" zoomScaleSheetLayoutView="50" workbookViewId="0">
      <selection activeCell="M47" sqref="M47"/>
    </sheetView>
  </sheetViews>
  <sheetFormatPr baseColWidth="10" defaultColWidth="6.85546875" defaultRowHeight="27.75" customHeight="1" x14ac:dyDescent="0.25"/>
  <cols>
    <col min="1" max="1" width="6.85546875" style="2"/>
    <col min="6" max="6" width="7.140625" customWidth="1"/>
    <col min="21" max="22" width="7" customWidth="1"/>
    <col min="26" max="26" width="6.42578125" customWidth="1"/>
  </cols>
  <sheetData>
    <row r="1" spans="1:40" s="2" customFormat="1" ht="27.75" customHeight="1" x14ac:dyDescent="0.25">
      <c r="A1" s="16"/>
      <c r="B1" s="546"/>
      <c r="C1" s="547"/>
      <c r="D1" s="547"/>
      <c r="E1" s="547"/>
      <c r="F1" s="547"/>
      <c r="G1" s="548"/>
      <c r="H1" s="551" t="s">
        <v>224</v>
      </c>
      <c r="I1" s="552"/>
      <c r="J1" s="552"/>
      <c r="K1" s="552"/>
      <c r="L1" s="552"/>
      <c r="M1" s="552"/>
      <c r="N1" s="552"/>
      <c r="O1" s="552"/>
      <c r="P1" s="552"/>
      <c r="Q1" s="552"/>
      <c r="R1" s="552"/>
      <c r="S1" s="552"/>
      <c r="T1" s="552"/>
      <c r="U1" s="552"/>
      <c r="V1" s="552"/>
      <c r="W1" s="552"/>
      <c r="X1" s="552"/>
      <c r="Y1" s="552"/>
      <c r="Z1" s="552"/>
      <c r="AA1" s="552"/>
      <c r="AB1" s="552"/>
      <c r="AC1" s="552"/>
      <c r="AD1" s="553"/>
      <c r="AE1" s="332" t="s">
        <v>202</v>
      </c>
      <c r="AF1" s="333"/>
      <c r="AG1" s="333"/>
      <c r="AH1" s="334"/>
      <c r="AI1" s="16"/>
      <c r="AJ1" s="16"/>
      <c r="AK1" s="16"/>
      <c r="AL1" s="16"/>
      <c r="AM1" s="16"/>
      <c r="AN1" s="16"/>
    </row>
    <row r="2" spans="1:40" s="2" customFormat="1" ht="27.75" customHeight="1" x14ac:dyDescent="0.25">
      <c r="A2" s="16"/>
      <c r="B2" s="535"/>
      <c r="C2" s="536"/>
      <c r="D2" s="536"/>
      <c r="E2" s="536"/>
      <c r="F2" s="536"/>
      <c r="G2" s="549"/>
      <c r="H2" s="554"/>
      <c r="I2" s="555"/>
      <c r="J2" s="555"/>
      <c r="K2" s="555"/>
      <c r="L2" s="555"/>
      <c r="M2" s="555"/>
      <c r="N2" s="555"/>
      <c r="O2" s="555"/>
      <c r="P2" s="555"/>
      <c r="Q2" s="555"/>
      <c r="R2" s="555"/>
      <c r="S2" s="555"/>
      <c r="T2" s="555"/>
      <c r="U2" s="555"/>
      <c r="V2" s="555"/>
      <c r="W2" s="555"/>
      <c r="X2" s="555"/>
      <c r="Y2" s="555"/>
      <c r="Z2" s="555"/>
      <c r="AA2" s="555"/>
      <c r="AB2" s="555"/>
      <c r="AC2" s="555"/>
      <c r="AD2" s="556"/>
      <c r="AE2" s="335"/>
      <c r="AF2" s="545"/>
      <c r="AG2" s="545"/>
      <c r="AH2" s="337"/>
      <c r="AI2" s="16"/>
      <c r="AJ2" s="16"/>
      <c r="AK2" s="16"/>
      <c r="AL2" s="16"/>
      <c r="AM2" s="16"/>
      <c r="AN2" s="16"/>
    </row>
    <row r="3" spans="1:40" s="2" customFormat="1" ht="27.75" customHeight="1" x14ac:dyDescent="0.25">
      <c r="A3" s="16"/>
      <c r="B3" s="535"/>
      <c r="C3" s="536"/>
      <c r="D3" s="536"/>
      <c r="E3" s="536"/>
      <c r="F3" s="536"/>
      <c r="G3" s="549"/>
      <c r="H3" s="554"/>
      <c r="I3" s="555"/>
      <c r="J3" s="555"/>
      <c r="K3" s="555"/>
      <c r="L3" s="555"/>
      <c r="M3" s="555"/>
      <c r="N3" s="555"/>
      <c r="O3" s="555"/>
      <c r="P3" s="555"/>
      <c r="Q3" s="555"/>
      <c r="R3" s="555"/>
      <c r="S3" s="555"/>
      <c r="T3" s="555"/>
      <c r="U3" s="555"/>
      <c r="V3" s="555"/>
      <c r="W3" s="555"/>
      <c r="X3" s="555"/>
      <c r="Y3" s="555"/>
      <c r="Z3" s="555"/>
      <c r="AA3" s="555"/>
      <c r="AB3" s="555"/>
      <c r="AC3" s="555"/>
      <c r="AD3" s="556"/>
      <c r="AE3" s="335"/>
      <c r="AF3" s="545"/>
      <c r="AG3" s="545"/>
      <c r="AH3" s="337"/>
      <c r="AI3" s="16"/>
      <c r="AJ3" s="16"/>
      <c r="AK3" s="16"/>
      <c r="AL3" s="16"/>
      <c r="AM3" s="16"/>
      <c r="AN3" s="16"/>
    </row>
    <row r="4" spans="1:40" s="2" customFormat="1" ht="27.75" customHeight="1" x14ac:dyDescent="0.25">
      <c r="A4" s="16"/>
      <c r="B4" s="535"/>
      <c r="C4" s="536"/>
      <c r="D4" s="536"/>
      <c r="E4" s="536"/>
      <c r="F4" s="536"/>
      <c r="G4" s="549"/>
      <c r="H4" s="554"/>
      <c r="I4" s="555"/>
      <c r="J4" s="555"/>
      <c r="K4" s="555"/>
      <c r="L4" s="555"/>
      <c r="M4" s="555"/>
      <c r="N4" s="555"/>
      <c r="O4" s="555"/>
      <c r="P4" s="555"/>
      <c r="Q4" s="555"/>
      <c r="R4" s="555"/>
      <c r="S4" s="555"/>
      <c r="T4" s="555"/>
      <c r="U4" s="555"/>
      <c r="V4" s="555"/>
      <c r="W4" s="555"/>
      <c r="X4" s="555"/>
      <c r="Y4" s="555"/>
      <c r="Z4" s="555"/>
      <c r="AA4" s="555"/>
      <c r="AB4" s="555"/>
      <c r="AC4" s="555"/>
      <c r="AD4" s="556"/>
      <c r="AE4" s="338"/>
      <c r="AF4" s="339"/>
      <c r="AG4" s="339"/>
      <c r="AH4" s="340"/>
      <c r="AI4" s="16"/>
      <c r="AJ4" s="16"/>
      <c r="AK4" s="16"/>
      <c r="AL4" s="16"/>
      <c r="AM4" s="16"/>
      <c r="AN4" s="16"/>
    </row>
    <row r="5" spans="1:40" s="2" customFormat="1" ht="27.75" customHeight="1" x14ac:dyDescent="0.25">
      <c r="A5" s="16"/>
      <c r="B5" s="535"/>
      <c r="C5" s="536"/>
      <c r="D5" s="536"/>
      <c r="E5" s="536"/>
      <c r="F5" s="536"/>
      <c r="G5" s="549"/>
      <c r="H5" s="554"/>
      <c r="I5" s="555"/>
      <c r="J5" s="555"/>
      <c r="K5" s="555"/>
      <c r="L5" s="555"/>
      <c r="M5" s="555"/>
      <c r="N5" s="555"/>
      <c r="O5" s="555"/>
      <c r="P5" s="555"/>
      <c r="Q5" s="555"/>
      <c r="R5" s="555"/>
      <c r="S5" s="555"/>
      <c r="T5" s="555"/>
      <c r="U5" s="555"/>
      <c r="V5" s="555"/>
      <c r="W5" s="555"/>
      <c r="X5" s="555"/>
      <c r="Y5" s="555"/>
      <c r="Z5" s="555"/>
      <c r="AA5" s="555"/>
      <c r="AB5" s="555"/>
      <c r="AC5" s="555"/>
      <c r="AD5" s="556"/>
      <c r="AE5" s="341" t="s">
        <v>386</v>
      </c>
      <c r="AF5" s="540"/>
      <c r="AG5" s="540"/>
      <c r="AH5" s="342"/>
      <c r="AI5" s="16"/>
      <c r="AJ5" s="16"/>
      <c r="AK5" s="16"/>
      <c r="AL5" s="16"/>
      <c r="AM5" s="16"/>
      <c r="AN5" s="16"/>
    </row>
    <row r="6" spans="1:40" s="2" customFormat="1" ht="27.75" customHeight="1" x14ac:dyDescent="0.25">
      <c r="A6" s="16"/>
      <c r="B6" s="535"/>
      <c r="C6" s="536"/>
      <c r="D6" s="536"/>
      <c r="E6" s="536"/>
      <c r="F6" s="536"/>
      <c r="G6" s="549"/>
      <c r="H6" s="554"/>
      <c r="I6" s="555"/>
      <c r="J6" s="555"/>
      <c r="K6" s="555"/>
      <c r="L6" s="555"/>
      <c r="M6" s="555"/>
      <c r="N6" s="555"/>
      <c r="O6" s="555"/>
      <c r="P6" s="555"/>
      <c r="Q6" s="555"/>
      <c r="R6" s="555"/>
      <c r="S6" s="555"/>
      <c r="T6" s="555"/>
      <c r="U6" s="555"/>
      <c r="V6" s="555"/>
      <c r="W6" s="555"/>
      <c r="X6" s="555"/>
      <c r="Y6" s="555"/>
      <c r="Z6" s="555"/>
      <c r="AA6" s="555"/>
      <c r="AB6" s="555"/>
      <c r="AC6" s="555"/>
      <c r="AD6" s="556"/>
      <c r="AE6" s="541"/>
      <c r="AF6" s="542"/>
      <c r="AG6" s="542"/>
      <c r="AH6" s="543"/>
      <c r="AI6" s="16"/>
      <c r="AJ6" s="16"/>
      <c r="AK6" s="16"/>
      <c r="AL6" s="16"/>
      <c r="AM6" s="16"/>
      <c r="AN6" s="16"/>
    </row>
    <row r="7" spans="1:40" s="2" customFormat="1" ht="27.75" customHeight="1" x14ac:dyDescent="0.25">
      <c r="A7" s="16"/>
      <c r="B7" s="535"/>
      <c r="C7" s="536"/>
      <c r="D7" s="536"/>
      <c r="E7" s="536"/>
      <c r="F7" s="536"/>
      <c r="G7" s="549"/>
      <c r="H7" s="554"/>
      <c r="I7" s="555"/>
      <c r="J7" s="555"/>
      <c r="K7" s="555"/>
      <c r="L7" s="555"/>
      <c r="M7" s="555"/>
      <c r="N7" s="555"/>
      <c r="O7" s="555"/>
      <c r="P7" s="555"/>
      <c r="Q7" s="555"/>
      <c r="R7" s="555"/>
      <c r="S7" s="555"/>
      <c r="T7" s="555"/>
      <c r="U7" s="555"/>
      <c r="V7" s="555"/>
      <c r="W7" s="555"/>
      <c r="X7" s="555"/>
      <c r="Y7" s="555"/>
      <c r="Z7" s="555"/>
      <c r="AA7" s="555"/>
      <c r="AB7" s="555"/>
      <c r="AC7" s="555"/>
      <c r="AD7" s="556"/>
      <c r="AE7" s="541"/>
      <c r="AF7" s="542"/>
      <c r="AG7" s="542"/>
      <c r="AH7" s="543"/>
      <c r="AI7" s="16"/>
      <c r="AJ7" s="16"/>
      <c r="AK7" s="16"/>
      <c r="AL7" s="16"/>
      <c r="AM7" s="16"/>
      <c r="AN7" s="16"/>
    </row>
    <row r="8" spans="1:40" s="2" customFormat="1" ht="27.75" customHeight="1" x14ac:dyDescent="0.25">
      <c r="A8" s="16"/>
      <c r="B8" s="537"/>
      <c r="C8" s="538"/>
      <c r="D8" s="538"/>
      <c r="E8" s="538"/>
      <c r="F8" s="538"/>
      <c r="G8" s="550"/>
      <c r="H8" s="557"/>
      <c r="I8" s="558"/>
      <c r="J8" s="558"/>
      <c r="K8" s="558"/>
      <c r="L8" s="558"/>
      <c r="M8" s="558"/>
      <c r="N8" s="558"/>
      <c r="O8" s="558"/>
      <c r="P8" s="558"/>
      <c r="Q8" s="558"/>
      <c r="R8" s="558"/>
      <c r="S8" s="558"/>
      <c r="T8" s="558"/>
      <c r="U8" s="558"/>
      <c r="V8" s="558"/>
      <c r="W8" s="558"/>
      <c r="X8" s="558"/>
      <c r="Y8" s="558"/>
      <c r="Z8" s="558"/>
      <c r="AA8" s="558"/>
      <c r="AB8" s="558"/>
      <c r="AC8" s="558"/>
      <c r="AD8" s="559"/>
      <c r="AE8" s="343"/>
      <c r="AF8" s="544"/>
      <c r="AG8" s="544"/>
      <c r="AH8" s="344"/>
      <c r="AI8" s="16"/>
      <c r="AJ8" s="16"/>
      <c r="AK8" s="16"/>
      <c r="AL8" s="16"/>
      <c r="AM8" s="16"/>
      <c r="AN8" s="16"/>
    </row>
    <row r="9" spans="1:40" s="2" customFormat="1" ht="27.75" customHeight="1" thickBot="1" x14ac:dyDescent="0.3">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row>
    <row r="10" spans="1:40" s="2" customFormat="1" ht="14.25" customHeight="1" x14ac:dyDescent="0.25">
      <c r="A10" s="16"/>
      <c r="B10" s="36"/>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8"/>
      <c r="AI10" s="16"/>
      <c r="AJ10" s="16"/>
      <c r="AK10" s="16"/>
      <c r="AL10" s="16"/>
      <c r="AM10" s="16"/>
      <c r="AN10" s="16"/>
    </row>
    <row r="11" spans="1:40" s="2" customFormat="1" ht="27.75" customHeight="1" x14ac:dyDescent="0.55000000000000004">
      <c r="A11" s="16"/>
      <c r="B11" s="575" t="s">
        <v>152</v>
      </c>
      <c r="C11" s="576"/>
      <c r="D11" s="576"/>
      <c r="E11" s="576"/>
      <c r="F11" s="576"/>
      <c r="G11" s="576"/>
      <c r="H11" s="576"/>
      <c r="I11" s="576"/>
      <c r="J11" s="576"/>
      <c r="K11" s="576"/>
      <c r="L11" s="576"/>
      <c r="M11" s="576"/>
      <c r="N11" s="576"/>
      <c r="O11" s="576"/>
      <c r="P11" s="576"/>
      <c r="Q11" s="576"/>
      <c r="R11" s="576"/>
      <c r="S11" s="576"/>
      <c r="T11" s="576"/>
      <c r="U11" s="576"/>
      <c r="V11" s="576"/>
      <c r="W11" s="576"/>
      <c r="X11" s="576"/>
      <c r="Y11" s="576"/>
      <c r="Z11" s="576"/>
      <c r="AA11" s="576"/>
      <c r="AB11" s="576"/>
      <c r="AC11" s="576"/>
      <c r="AD11" s="576"/>
      <c r="AE11" s="576"/>
      <c r="AF11" s="576"/>
      <c r="AG11" s="576"/>
      <c r="AH11" s="577"/>
      <c r="AI11" s="16"/>
      <c r="AJ11" s="16"/>
      <c r="AK11" s="16"/>
      <c r="AL11" s="16"/>
      <c r="AM11" s="16"/>
      <c r="AN11" s="16"/>
    </row>
    <row r="12" spans="1:40" s="2" customFormat="1" ht="45" customHeight="1" x14ac:dyDescent="0.25">
      <c r="A12" s="16"/>
      <c r="B12" s="592" t="s">
        <v>170</v>
      </c>
      <c r="C12" s="593"/>
      <c r="D12" s="593"/>
      <c r="E12" s="593"/>
      <c r="F12" s="593"/>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c r="AG12" s="593"/>
      <c r="AH12" s="594"/>
      <c r="AI12" s="16"/>
      <c r="AJ12" s="16"/>
      <c r="AK12" s="16"/>
      <c r="AL12" s="16"/>
      <c r="AM12" s="16"/>
      <c r="AN12" s="16"/>
    </row>
    <row r="13" spans="1:40" s="2" customFormat="1" ht="27.75" customHeight="1" x14ac:dyDescent="0.25">
      <c r="A13" s="16"/>
      <c r="B13" s="18"/>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9"/>
      <c r="AI13" s="16"/>
      <c r="AJ13" s="16"/>
      <c r="AK13" s="16"/>
      <c r="AL13" s="16"/>
      <c r="AM13" s="16"/>
      <c r="AN13" s="16"/>
    </row>
    <row r="14" spans="1:40" s="2" customFormat="1" ht="27.75" customHeight="1" x14ac:dyDescent="0.25">
      <c r="A14" s="16"/>
      <c r="B14" s="18"/>
      <c r="C14" s="17"/>
      <c r="D14" s="17"/>
      <c r="E14" s="17"/>
      <c r="F14" s="569" t="s">
        <v>1</v>
      </c>
      <c r="G14" s="569"/>
      <c r="H14" s="569"/>
      <c r="I14" s="569"/>
      <c r="J14" s="569"/>
      <c r="K14" s="569"/>
      <c r="L14" s="569"/>
      <c r="M14" s="569"/>
      <c r="N14" s="569"/>
      <c r="O14" s="569"/>
      <c r="P14" s="569"/>
      <c r="Q14" s="569"/>
      <c r="R14" s="569"/>
      <c r="S14" s="569"/>
      <c r="T14" s="569"/>
      <c r="U14" s="569"/>
      <c r="V14" s="569"/>
      <c r="W14" s="569"/>
      <c r="X14" s="569"/>
      <c r="Y14" s="569"/>
      <c r="Z14" s="569"/>
      <c r="AA14" s="569"/>
      <c r="AB14" s="569"/>
      <c r="AC14" s="569"/>
      <c r="AD14" s="569"/>
      <c r="AE14" s="17"/>
      <c r="AF14" s="17"/>
      <c r="AG14" s="17"/>
      <c r="AH14" s="19"/>
      <c r="AI14" s="16"/>
      <c r="AJ14" s="16"/>
      <c r="AK14" s="16"/>
      <c r="AL14" s="16"/>
      <c r="AM14" s="16"/>
      <c r="AN14" s="16"/>
    </row>
    <row r="15" spans="1:40" ht="27.75" customHeight="1" x14ac:dyDescent="0.25">
      <c r="A15" s="16"/>
      <c r="B15" s="18"/>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9"/>
      <c r="AI15" s="16"/>
      <c r="AJ15" s="16"/>
      <c r="AK15" s="16"/>
      <c r="AL15" s="16"/>
      <c r="AM15" s="16"/>
      <c r="AN15" s="16"/>
    </row>
    <row r="16" spans="1:40" ht="27.75" customHeight="1" thickBot="1" x14ac:dyDescent="0.3">
      <c r="A16" s="16"/>
      <c r="B16" s="18"/>
      <c r="C16" s="17"/>
      <c r="D16" s="17"/>
      <c r="E16" s="17"/>
      <c r="F16" s="573" t="s">
        <v>160</v>
      </c>
      <c r="G16" s="573"/>
      <c r="H16" s="573"/>
      <c r="I16" s="573"/>
      <c r="J16" s="573"/>
      <c r="K16" s="573" t="s">
        <v>161</v>
      </c>
      <c r="L16" s="573"/>
      <c r="M16" s="573"/>
      <c r="N16" s="573"/>
      <c r="O16" s="573"/>
      <c r="P16" s="573" t="s">
        <v>162</v>
      </c>
      <c r="Q16" s="573"/>
      <c r="R16" s="573"/>
      <c r="S16" s="573"/>
      <c r="T16" s="573"/>
      <c r="U16" s="573" t="s">
        <v>163</v>
      </c>
      <c r="V16" s="573"/>
      <c r="W16" s="573"/>
      <c r="X16" s="573"/>
      <c r="Y16" s="573"/>
      <c r="Z16" s="573" t="s">
        <v>164</v>
      </c>
      <c r="AA16" s="573"/>
      <c r="AB16" s="573"/>
      <c r="AC16" s="573"/>
      <c r="AD16" s="573"/>
      <c r="AE16" s="17"/>
      <c r="AF16" s="17"/>
      <c r="AG16" s="17"/>
      <c r="AH16" s="19"/>
      <c r="AI16" s="16"/>
      <c r="AJ16" s="16"/>
      <c r="AK16" s="16"/>
      <c r="AL16" s="16"/>
      <c r="AM16" s="16"/>
      <c r="AN16" s="16"/>
    </row>
    <row r="17" spans="1:40" ht="27.75" customHeight="1" x14ac:dyDescent="0.25">
      <c r="A17" s="16"/>
      <c r="B17" s="574" t="s">
        <v>27</v>
      </c>
      <c r="C17" s="32"/>
      <c r="D17" s="17"/>
      <c r="E17" s="17"/>
      <c r="F17" s="69"/>
      <c r="G17" s="70"/>
      <c r="H17" s="70"/>
      <c r="I17" s="70"/>
      <c r="J17" s="71"/>
      <c r="K17" s="69"/>
      <c r="L17" s="70"/>
      <c r="M17" s="70"/>
      <c r="N17" s="70"/>
      <c r="O17" s="71"/>
      <c r="P17" s="74"/>
      <c r="Q17" s="75"/>
      <c r="R17" s="75"/>
      <c r="S17" s="75"/>
      <c r="T17" s="76"/>
      <c r="U17" s="64"/>
      <c r="V17" s="65"/>
      <c r="W17" s="65"/>
      <c r="X17" s="65"/>
      <c r="Y17" s="66"/>
      <c r="Z17" s="64"/>
      <c r="AA17" s="65"/>
      <c r="AB17" s="65"/>
      <c r="AC17" s="65"/>
      <c r="AD17" s="66"/>
      <c r="AE17" s="17"/>
      <c r="AF17" s="17"/>
      <c r="AG17" s="17"/>
      <c r="AH17" s="19"/>
      <c r="AI17" s="16"/>
      <c r="AJ17" s="16"/>
      <c r="AK17" s="16"/>
      <c r="AL17" s="16"/>
      <c r="AM17" s="16"/>
      <c r="AN17" s="16"/>
    </row>
    <row r="18" spans="1:40" ht="27.75" customHeight="1" x14ac:dyDescent="0.25">
      <c r="A18" s="16"/>
      <c r="B18" s="574"/>
      <c r="C18" s="573" t="s">
        <v>165</v>
      </c>
      <c r="D18" s="573"/>
      <c r="E18" s="573"/>
      <c r="F18" s="72"/>
      <c r="G18" s="23"/>
      <c r="H18" s="24"/>
      <c r="I18" s="23"/>
      <c r="J18" s="73"/>
      <c r="K18" s="72"/>
      <c r="L18" s="23"/>
      <c r="M18" s="24"/>
      <c r="N18" s="23"/>
      <c r="O18" s="73"/>
      <c r="P18" s="77"/>
      <c r="Q18" s="25"/>
      <c r="R18" s="26"/>
      <c r="S18" s="25"/>
      <c r="T18" s="78"/>
      <c r="U18" s="67"/>
      <c r="V18" s="27"/>
      <c r="W18" s="28"/>
      <c r="X18" s="27"/>
      <c r="Y18" s="68"/>
      <c r="Z18" s="67"/>
      <c r="AA18" s="27"/>
      <c r="AB18" s="28"/>
      <c r="AC18" s="27"/>
      <c r="AD18" s="68"/>
      <c r="AE18" s="17"/>
      <c r="AF18" s="17"/>
      <c r="AG18" s="17"/>
      <c r="AH18" s="19"/>
      <c r="AI18" s="16"/>
      <c r="AJ18" s="16"/>
      <c r="AK18" s="16"/>
      <c r="AL18" s="16"/>
      <c r="AM18" s="16"/>
      <c r="AN18" s="16"/>
    </row>
    <row r="19" spans="1:40" ht="27.75" customHeight="1" thickBot="1" x14ac:dyDescent="0.3">
      <c r="A19" s="16"/>
      <c r="B19" s="574"/>
      <c r="C19" s="33"/>
      <c r="D19" s="33"/>
      <c r="E19" s="33"/>
      <c r="F19" s="570">
        <v>0.04</v>
      </c>
      <c r="G19" s="571"/>
      <c r="H19" s="571"/>
      <c r="I19" s="571"/>
      <c r="J19" s="572"/>
      <c r="K19" s="570">
        <v>0.16</v>
      </c>
      <c r="L19" s="571"/>
      <c r="M19" s="571"/>
      <c r="N19" s="571"/>
      <c r="O19" s="572"/>
      <c r="P19" s="566">
        <v>0.32</v>
      </c>
      <c r="Q19" s="567"/>
      <c r="R19" s="567"/>
      <c r="S19" s="567"/>
      <c r="T19" s="568"/>
      <c r="U19" s="563">
        <v>0.6</v>
      </c>
      <c r="V19" s="564"/>
      <c r="W19" s="564"/>
      <c r="X19" s="564"/>
      <c r="Y19" s="565"/>
      <c r="Z19" s="563">
        <v>0.68</v>
      </c>
      <c r="AA19" s="564"/>
      <c r="AB19" s="564"/>
      <c r="AC19" s="564"/>
      <c r="AD19" s="565"/>
      <c r="AE19" s="17"/>
      <c r="AF19" s="17"/>
      <c r="AG19" s="17"/>
      <c r="AH19" s="19"/>
      <c r="AI19" s="16"/>
      <c r="AJ19" s="16"/>
      <c r="AK19" s="16"/>
      <c r="AL19" s="16"/>
      <c r="AM19" s="16"/>
      <c r="AN19" s="16"/>
    </row>
    <row r="20" spans="1:40" ht="27.75" customHeight="1" x14ac:dyDescent="0.25">
      <c r="A20" s="16"/>
      <c r="B20" s="574"/>
      <c r="C20" s="33"/>
      <c r="D20" s="33"/>
      <c r="E20" s="33"/>
      <c r="F20" s="69"/>
      <c r="G20" s="70"/>
      <c r="H20" s="70"/>
      <c r="I20" s="70"/>
      <c r="J20" s="71"/>
      <c r="K20" s="69"/>
      <c r="L20" s="70"/>
      <c r="M20" s="70"/>
      <c r="N20" s="70"/>
      <c r="O20" s="71"/>
      <c r="P20" s="74"/>
      <c r="Q20" s="75"/>
      <c r="R20" s="75"/>
      <c r="S20" s="75"/>
      <c r="T20" s="76"/>
      <c r="U20" s="64" t="s">
        <v>158</v>
      </c>
      <c r="V20" s="65" t="s">
        <v>159</v>
      </c>
      <c r="W20" s="65"/>
      <c r="X20" s="65"/>
      <c r="Y20" s="66"/>
      <c r="Z20" s="59"/>
      <c r="AA20" s="60"/>
      <c r="AB20" s="60"/>
      <c r="AC20" s="60"/>
      <c r="AD20" s="61"/>
      <c r="AE20" s="17"/>
      <c r="AF20" s="17"/>
      <c r="AG20" s="17"/>
      <c r="AH20" s="19"/>
      <c r="AI20" s="16"/>
      <c r="AJ20" s="16"/>
      <c r="AK20" s="16"/>
      <c r="AL20" s="16"/>
      <c r="AM20" s="16"/>
      <c r="AN20" s="16"/>
    </row>
    <row r="21" spans="1:40" ht="27.75" customHeight="1" x14ac:dyDescent="0.25">
      <c r="A21" s="16"/>
      <c r="B21" s="574"/>
      <c r="C21" s="573" t="s">
        <v>166</v>
      </c>
      <c r="D21" s="573"/>
      <c r="E21" s="573"/>
      <c r="F21" s="72"/>
      <c r="G21" s="23"/>
      <c r="H21" s="24"/>
      <c r="I21" s="23"/>
      <c r="J21" s="73"/>
      <c r="K21" s="72"/>
      <c r="L21" s="23"/>
      <c r="M21" s="24"/>
      <c r="N21" s="23"/>
      <c r="O21" s="73"/>
      <c r="P21" s="77"/>
      <c r="Q21" s="25"/>
      <c r="R21" s="26"/>
      <c r="S21" s="25"/>
      <c r="T21" s="78"/>
      <c r="U21" s="67"/>
      <c r="V21" s="27"/>
      <c r="W21" s="28"/>
      <c r="X21" s="27"/>
      <c r="Y21" s="68"/>
      <c r="Z21" s="62"/>
      <c r="AA21" s="29"/>
      <c r="AB21" s="30"/>
      <c r="AC21" s="29"/>
      <c r="AD21" s="63"/>
      <c r="AE21" s="17"/>
      <c r="AF21" s="17"/>
      <c r="AG21" s="17"/>
      <c r="AH21" s="19"/>
      <c r="AI21" s="16"/>
      <c r="AJ21" s="16"/>
      <c r="AK21" s="16"/>
      <c r="AL21" s="16"/>
      <c r="AM21" s="16"/>
      <c r="AN21" s="16"/>
    </row>
    <row r="22" spans="1:40" ht="27.75" customHeight="1" thickBot="1" x14ac:dyDescent="0.3">
      <c r="A22" s="16"/>
      <c r="B22" s="574"/>
      <c r="C22" s="33"/>
      <c r="D22" s="33"/>
      <c r="E22" s="33"/>
      <c r="F22" s="570">
        <v>0.08</v>
      </c>
      <c r="G22" s="571"/>
      <c r="H22" s="571"/>
      <c r="I22" s="571"/>
      <c r="J22" s="572"/>
      <c r="K22" s="570">
        <v>0.2</v>
      </c>
      <c r="L22" s="571"/>
      <c r="M22" s="571"/>
      <c r="N22" s="571"/>
      <c r="O22" s="572"/>
      <c r="P22" s="566">
        <v>0.36</v>
      </c>
      <c r="Q22" s="567"/>
      <c r="R22" s="567"/>
      <c r="S22" s="567"/>
      <c r="T22" s="568"/>
      <c r="U22" s="563">
        <v>0.64</v>
      </c>
      <c r="V22" s="564"/>
      <c r="W22" s="564"/>
      <c r="X22" s="564"/>
      <c r="Y22" s="565"/>
      <c r="Z22" s="560">
        <v>0.88</v>
      </c>
      <c r="AA22" s="561"/>
      <c r="AB22" s="561"/>
      <c r="AC22" s="561"/>
      <c r="AD22" s="562"/>
      <c r="AE22" s="17"/>
      <c r="AF22" s="17"/>
      <c r="AG22" s="17"/>
      <c r="AH22" s="19"/>
      <c r="AI22" s="16"/>
      <c r="AJ22" s="16"/>
      <c r="AK22" s="16"/>
      <c r="AL22" s="16"/>
      <c r="AM22" s="16"/>
      <c r="AN22" s="16"/>
    </row>
    <row r="23" spans="1:40" ht="27.75" customHeight="1" x14ac:dyDescent="0.25">
      <c r="A23" s="16"/>
      <c r="B23" s="574"/>
      <c r="C23" s="33"/>
      <c r="D23" s="33"/>
      <c r="E23" s="33"/>
      <c r="F23" s="69"/>
      <c r="G23" s="70"/>
      <c r="H23" s="70"/>
      <c r="I23" s="70"/>
      <c r="J23" s="71"/>
      <c r="K23" s="74" t="s">
        <v>157</v>
      </c>
      <c r="L23" s="75"/>
      <c r="M23" s="75"/>
      <c r="N23" s="75"/>
      <c r="O23" s="76"/>
      <c r="P23" s="64" t="str">
        <f>IF(AND('2.Identificacion_Riesgos'!$J$10=3,'2.Identificacion_Riesgos'!$L$10=3),'2.Identificacion_Riesgos'!$A$10,"")</f>
        <v>R1</v>
      </c>
      <c r="Q23" s="65" t="str">
        <f>IF(AND('2.Identificacion_Riesgos'!$J$17=3,'2.Identificacion_Riesgos'!$L$17=3),'2.Identificacion_Riesgos'!$A$17,"")</f>
        <v>R2</v>
      </c>
      <c r="R23" s="65" t="str">
        <f>IF(AND('2.Identificacion_Riesgos'!$J$22=3,'2.Identificacion_Riesgos'!$L$22=3),'2.Identificacion_Riesgos'!$A$22,"")</f>
        <v>R3</v>
      </c>
      <c r="S23" s="65" t="str">
        <f>IF(AND('2.Identificacion_Riesgos'!$J$27=3,'2.Identificacion_Riesgos'!$L$27=3),'2.Identificacion_Riesgos'!$A$27,"")</f>
        <v>R4</v>
      </c>
      <c r="T23" s="66" t="s">
        <v>146</v>
      </c>
      <c r="U23" s="59"/>
      <c r="V23" s="60"/>
      <c r="W23" s="60"/>
      <c r="X23" s="60"/>
      <c r="Y23" s="61"/>
      <c r="Z23" s="59"/>
      <c r="AA23" s="60"/>
      <c r="AB23" s="60"/>
      <c r="AC23" s="60"/>
      <c r="AD23" s="61"/>
      <c r="AE23" s="17"/>
      <c r="AF23" s="17"/>
      <c r="AG23" s="17"/>
      <c r="AH23" s="19"/>
      <c r="AI23" s="16"/>
      <c r="AJ23" s="16"/>
      <c r="AK23" s="16"/>
      <c r="AL23" s="16"/>
      <c r="AM23" s="16"/>
      <c r="AN23" s="16"/>
    </row>
    <row r="24" spans="1:40" ht="27.75" customHeight="1" x14ac:dyDescent="0.25">
      <c r="A24" s="16"/>
      <c r="B24" s="574"/>
      <c r="C24" s="573" t="s">
        <v>167</v>
      </c>
      <c r="D24" s="573"/>
      <c r="E24" s="573"/>
      <c r="F24" s="72"/>
      <c r="G24" s="23"/>
      <c r="H24" s="24"/>
      <c r="I24" s="23"/>
      <c r="J24" s="73"/>
      <c r="K24" s="77"/>
      <c r="L24" s="25"/>
      <c r="M24" s="26"/>
      <c r="N24" s="25"/>
      <c r="O24" s="78"/>
      <c r="P24" s="67"/>
      <c r="Q24" s="27"/>
      <c r="R24" s="28"/>
      <c r="S24" s="27"/>
      <c r="T24" s="68"/>
      <c r="U24" s="62"/>
      <c r="V24" s="29"/>
      <c r="W24" s="30"/>
      <c r="X24" s="29"/>
      <c r="Y24" s="63"/>
      <c r="Z24" s="62"/>
      <c r="AA24" s="29"/>
      <c r="AB24" s="30"/>
      <c r="AC24" s="29"/>
      <c r="AD24" s="63"/>
      <c r="AE24" s="17"/>
      <c r="AF24" s="17"/>
      <c r="AG24" s="17"/>
      <c r="AH24" s="19"/>
      <c r="AI24" s="16"/>
      <c r="AJ24" s="16"/>
      <c r="AK24" s="16"/>
      <c r="AL24" s="16"/>
      <c r="AM24" s="16"/>
      <c r="AN24" s="16"/>
    </row>
    <row r="25" spans="1:40" ht="27.75" customHeight="1" thickBot="1" x14ac:dyDescent="0.3">
      <c r="A25" s="16"/>
      <c r="B25" s="574"/>
      <c r="C25" s="33"/>
      <c r="D25" s="33"/>
      <c r="E25" s="33"/>
      <c r="F25" s="570">
        <v>0.12</v>
      </c>
      <c r="G25" s="571"/>
      <c r="H25" s="571"/>
      <c r="I25" s="571"/>
      <c r="J25" s="572"/>
      <c r="K25" s="566">
        <v>0.28000000000000003</v>
      </c>
      <c r="L25" s="567"/>
      <c r="M25" s="567"/>
      <c r="N25" s="567"/>
      <c r="O25" s="568"/>
      <c r="P25" s="563">
        <v>0.52</v>
      </c>
      <c r="Q25" s="564"/>
      <c r="R25" s="564"/>
      <c r="S25" s="564"/>
      <c r="T25" s="565"/>
      <c r="U25" s="560">
        <v>0.76</v>
      </c>
      <c r="V25" s="561"/>
      <c r="W25" s="561"/>
      <c r="X25" s="561"/>
      <c r="Y25" s="562"/>
      <c r="Z25" s="560">
        <v>0.92</v>
      </c>
      <c r="AA25" s="561"/>
      <c r="AB25" s="561"/>
      <c r="AC25" s="561"/>
      <c r="AD25" s="562"/>
      <c r="AE25" s="17"/>
      <c r="AF25" s="17"/>
      <c r="AG25" s="17"/>
      <c r="AH25" s="19"/>
      <c r="AI25" s="16"/>
      <c r="AJ25" s="16"/>
      <c r="AK25" s="16"/>
      <c r="AL25" s="16"/>
      <c r="AM25" s="16"/>
      <c r="AN25" s="16"/>
    </row>
    <row r="26" spans="1:40" ht="27.75" customHeight="1" x14ac:dyDescent="0.25">
      <c r="A26" s="16"/>
      <c r="B26" s="574"/>
      <c r="C26" s="33"/>
      <c r="D26" s="33"/>
      <c r="E26" s="33"/>
      <c r="F26" s="74"/>
      <c r="G26" s="75"/>
      <c r="H26" s="75"/>
      <c r="I26" s="75"/>
      <c r="J26" s="76"/>
      <c r="K26" s="64"/>
      <c r="L26" s="65"/>
      <c r="M26" s="65"/>
      <c r="N26" s="65"/>
      <c r="O26" s="66"/>
      <c r="P26" s="64"/>
      <c r="Q26" s="65"/>
      <c r="R26" s="65"/>
      <c r="S26" s="65"/>
      <c r="T26" s="66"/>
      <c r="U26" s="59"/>
      <c r="V26" s="60"/>
      <c r="W26" s="60"/>
      <c r="X26" s="60"/>
      <c r="Y26" s="61"/>
      <c r="Z26" s="59"/>
      <c r="AA26" s="60"/>
      <c r="AB26" s="60"/>
      <c r="AC26" s="60"/>
      <c r="AD26" s="61"/>
      <c r="AE26" s="17"/>
      <c r="AF26" s="17"/>
      <c r="AG26" s="17"/>
      <c r="AH26" s="19"/>
      <c r="AI26" s="16"/>
      <c r="AJ26" s="16"/>
      <c r="AK26" s="16"/>
      <c r="AL26" s="16"/>
      <c r="AM26" s="16"/>
      <c r="AN26" s="16"/>
    </row>
    <row r="27" spans="1:40" ht="27.75" customHeight="1" x14ac:dyDescent="0.25">
      <c r="A27" s="16"/>
      <c r="B27" s="574"/>
      <c r="C27" s="573" t="s">
        <v>168</v>
      </c>
      <c r="D27" s="573"/>
      <c r="E27" s="573"/>
      <c r="F27" s="77"/>
      <c r="G27" s="25"/>
      <c r="H27" s="26"/>
      <c r="I27" s="25"/>
      <c r="J27" s="78"/>
      <c r="K27" s="67"/>
      <c r="L27" s="27"/>
      <c r="M27" s="28"/>
      <c r="N27" s="27"/>
      <c r="O27" s="68"/>
      <c r="P27" s="67"/>
      <c r="Q27" s="27"/>
      <c r="R27" s="28"/>
      <c r="S27" s="27"/>
      <c r="T27" s="68"/>
      <c r="U27" s="62"/>
      <c r="V27" s="29"/>
      <c r="W27" s="30"/>
      <c r="X27" s="29"/>
      <c r="Y27" s="63"/>
      <c r="Z27" s="62"/>
      <c r="AA27" s="29"/>
      <c r="AB27" s="30"/>
      <c r="AC27" s="29"/>
      <c r="AD27" s="63"/>
      <c r="AE27" s="17"/>
      <c r="AF27" s="17"/>
      <c r="AG27" s="17"/>
      <c r="AH27" s="19"/>
      <c r="AI27" s="16"/>
      <c r="AJ27" s="16"/>
      <c r="AK27" s="16"/>
      <c r="AL27" s="16"/>
      <c r="AM27" s="16"/>
      <c r="AN27" s="16"/>
    </row>
    <row r="28" spans="1:40" ht="27.75" customHeight="1" thickBot="1" x14ac:dyDescent="0.3">
      <c r="A28" s="16"/>
      <c r="B28" s="574"/>
      <c r="C28" s="33"/>
      <c r="D28" s="33"/>
      <c r="E28" s="33"/>
      <c r="F28" s="566">
        <v>0.24</v>
      </c>
      <c r="G28" s="567"/>
      <c r="H28" s="567"/>
      <c r="I28" s="567"/>
      <c r="J28" s="568"/>
      <c r="K28" s="563">
        <v>0.44</v>
      </c>
      <c r="L28" s="564"/>
      <c r="M28" s="564"/>
      <c r="N28" s="564"/>
      <c r="O28" s="565"/>
      <c r="P28" s="563">
        <v>0.56000000000000005</v>
      </c>
      <c r="Q28" s="564"/>
      <c r="R28" s="564"/>
      <c r="S28" s="564"/>
      <c r="T28" s="565"/>
      <c r="U28" s="560">
        <v>0.8</v>
      </c>
      <c r="V28" s="561"/>
      <c r="W28" s="561"/>
      <c r="X28" s="561"/>
      <c r="Y28" s="562"/>
      <c r="Z28" s="560">
        <v>0.96</v>
      </c>
      <c r="AA28" s="561"/>
      <c r="AB28" s="561"/>
      <c r="AC28" s="561"/>
      <c r="AD28" s="562"/>
      <c r="AE28" s="17"/>
      <c r="AF28" s="17"/>
      <c r="AG28" s="17"/>
      <c r="AH28" s="19"/>
      <c r="AI28" s="16"/>
      <c r="AJ28" s="16"/>
      <c r="AK28" s="16"/>
      <c r="AL28" s="16"/>
      <c r="AM28" s="16"/>
      <c r="AN28" s="16"/>
    </row>
    <row r="29" spans="1:40" ht="27.75" customHeight="1" x14ac:dyDescent="0.25">
      <c r="A29" s="16"/>
      <c r="B29" s="574"/>
      <c r="C29" s="33"/>
      <c r="D29" s="33"/>
      <c r="E29" s="33"/>
      <c r="F29" s="64"/>
      <c r="G29" s="65"/>
      <c r="H29" s="65"/>
      <c r="I29" s="65"/>
      <c r="J29" s="66"/>
      <c r="K29" s="64"/>
      <c r="L29" s="65"/>
      <c r="M29" s="65"/>
      <c r="N29" s="65"/>
      <c r="O29" s="66"/>
      <c r="P29" s="59"/>
      <c r="Q29" s="60"/>
      <c r="R29" s="60"/>
      <c r="S29" s="60"/>
      <c r="T29" s="61"/>
      <c r="U29" s="59"/>
      <c r="V29" s="60"/>
      <c r="W29" s="60"/>
      <c r="X29" s="60"/>
      <c r="Y29" s="61"/>
      <c r="Z29" s="59"/>
      <c r="AA29" s="60"/>
      <c r="AB29" s="60"/>
      <c r="AC29" s="60"/>
      <c r="AD29" s="61"/>
      <c r="AE29" s="17"/>
      <c r="AF29" s="17"/>
      <c r="AG29" s="17"/>
      <c r="AH29" s="19"/>
      <c r="AI29" s="16"/>
      <c r="AJ29" s="16"/>
      <c r="AK29" s="16"/>
      <c r="AL29" s="16"/>
      <c r="AM29" s="16"/>
      <c r="AN29" s="16"/>
    </row>
    <row r="30" spans="1:40" ht="27.75" customHeight="1" x14ac:dyDescent="0.25">
      <c r="A30" s="16"/>
      <c r="B30" s="574"/>
      <c r="C30" s="573" t="s">
        <v>169</v>
      </c>
      <c r="D30" s="573"/>
      <c r="E30" s="573"/>
      <c r="F30" s="67"/>
      <c r="G30" s="27"/>
      <c r="H30" s="28"/>
      <c r="I30" s="27"/>
      <c r="J30" s="68"/>
      <c r="K30" s="67"/>
      <c r="L30" s="27"/>
      <c r="M30" s="28"/>
      <c r="N30" s="27"/>
      <c r="O30" s="68"/>
      <c r="P30" s="62"/>
      <c r="Q30" s="29"/>
      <c r="R30" s="30"/>
      <c r="S30" s="29"/>
      <c r="T30" s="63"/>
      <c r="U30" s="62"/>
      <c r="V30" s="29"/>
      <c r="W30" s="30"/>
      <c r="X30" s="29"/>
      <c r="Y30" s="63"/>
      <c r="Z30" s="62"/>
      <c r="AA30" s="29"/>
      <c r="AB30" s="30"/>
      <c r="AC30" s="29"/>
      <c r="AD30" s="63"/>
      <c r="AE30" s="17"/>
      <c r="AF30" s="17"/>
      <c r="AG30" s="17"/>
      <c r="AH30" s="19"/>
      <c r="AI30" s="16"/>
      <c r="AJ30" s="16"/>
      <c r="AK30" s="16"/>
      <c r="AL30" s="16"/>
      <c r="AM30" s="16"/>
      <c r="AN30" s="16"/>
    </row>
    <row r="31" spans="1:40" ht="27.75" customHeight="1" thickBot="1" x14ac:dyDescent="0.3">
      <c r="A31" s="16"/>
      <c r="B31" s="574"/>
      <c r="C31" s="17"/>
      <c r="D31" s="17"/>
      <c r="E31" s="17"/>
      <c r="F31" s="563">
        <v>0.4</v>
      </c>
      <c r="G31" s="564"/>
      <c r="H31" s="564"/>
      <c r="I31" s="564"/>
      <c r="J31" s="565"/>
      <c r="K31" s="563">
        <v>0.48</v>
      </c>
      <c r="L31" s="564"/>
      <c r="M31" s="564"/>
      <c r="N31" s="564"/>
      <c r="O31" s="565"/>
      <c r="P31" s="560">
        <v>0.72</v>
      </c>
      <c r="Q31" s="561"/>
      <c r="R31" s="561"/>
      <c r="S31" s="561"/>
      <c r="T31" s="562"/>
      <c r="U31" s="560">
        <v>0.84</v>
      </c>
      <c r="V31" s="561"/>
      <c r="W31" s="561"/>
      <c r="X31" s="561"/>
      <c r="Y31" s="562"/>
      <c r="Z31" s="560">
        <v>1</v>
      </c>
      <c r="AA31" s="561"/>
      <c r="AB31" s="561"/>
      <c r="AC31" s="561"/>
      <c r="AD31" s="562"/>
      <c r="AE31" s="17"/>
      <c r="AF31" s="17"/>
      <c r="AG31" s="17"/>
      <c r="AH31" s="19"/>
      <c r="AI31" s="16"/>
      <c r="AJ31" s="16"/>
      <c r="AK31" s="16"/>
      <c r="AL31" s="16"/>
      <c r="AM31" s="16"/>
      <c r="AN31" s="16"/>
    </row>
    <row r="32" spans="1:40" ht="27.75" customHeight="1" x14ac:dyDescent="0.25">
      <c r="A32" s="16"/>
      <c r="B32" s="18"/>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9"/>
      <c r="AI32" s="16"/>
      <c r="AJ32" s="16"/>
      <c r="AK32" s="16"/>
      <c r="AL32" s="16"/>
      <c r="AM32" s="16"/>
      <c r="AN32" s="16"/>
    </row>
    <row r="33" spans="1:40" ht="27.75" customHeight="1" x14ac:dyDescent="0.25">
      <c r="A33" s="16"/>
      <c r="B33" s="18"/>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9"/>
      <c r="AI33" s="16"/>
      <c r="AJ33" s="16"/>
      <c r="AK33" s="16"/>
      <c r="AL33" s="16"/>
      <c r="AM33" s="16"/>
      <c r="AN33" s="16"/>
    </row>
    <row r="34" spans="1:40" ht="27.75" customHeight="1" thickBot="1" x14ac:dyDescent="0.3">
      <c r="A34" s="16"/>
      <c r="B34" s="20"/>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2"/>
      <c r="AI34" s="16"/>
      <c r="AJ34" s="16"/>
      <c r="AK34" s="16"/>
      <c r="AL34" s="16"/>
      <c r="AM34" s="16"/>
      <c r="AN34" s="16"/>
    </row>
    <row r="35" spans="1:40" s="2" customFormat="1" ht="27.75" customHeight="1" x14ac:dyDescent="0.25">
      <c r="A35" s="16"/>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6"/>
      <c r="AJ35" s="16"/>
      <c r="AK35" s="16"/>
      <c r="AL35" s="16"/>
      <c r="AM35" s="16"/>
      <c r="AN35" s="16"/>
    </row>
    <row r="36" spans="1:40" s="2" customFormat="1" ht="32.25" customHeight="1" thickBot="1" x14ac:dyDescent="0.3">
      <c r="A36" s="16"/>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6"/>
      <c r="AJ36" s="16"/>
      <c r="AK36" s="16"/>
      <c r="AL36" s="16"/>
      <c r="AM36" s="16"/>
      <c r="AN36" s="16"/>
    </row>
    <row r="37" spans="1:40" ht="15.75" customHeight="1" x14ac:dyDescent="0.25">
      <c r="A37" s="16"/>
      <c r="B37" s="36"/>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8"/>
      <c r="AI37" s="16"/>
      <c r="AJ37" s="16"/>
      <c r="AK37" s="16"/>
      <c r="AL37" s="16"/>
      <c r="AM37" s="16"/>
      <c r="AN37" s="16"/>
    </row>
    <row r="38" spans="1:40" s="2" customFormat="1" ht="27.75" customHeight="1" x14ac:dyDescent="0.55000000000000004">
      <c r="A38" s="16"/>
      <c r="B38" s="575" t="s">
        <v>153</v>
      </c>
      <c r="C38" s="576"/>
      <c r="D38" s="576"/>
      <c r="E38" s="576"/>
      <c r="F38" s="576"/>
      <c r="G38" s="576"/>
      <c r="H38" s="576"/>
      <c r="I38" s="576"/>
      <c r="J38" s="576"/>
      <c r="K38" s="576"/>
      <c r="L38" s="576"/>
      <c r="M38" s="576"/>
      <c r="N38" s="576"/>
      <c r="O38" s="576"/>
      <c r="P38" s="576"/>
      <c r="Q38" s="576"/>
      <c r="R38" s="576"/>
      <c r="S38" s="576"/>
      <c r="T38" s="576"/>
      <c r="U38" s="576"/>
      <c r="V38" s="576"/>
      <c r="W38" s="576"/>
      <c r="X38" s="576"/>
      <c r="Y38" s="576"/>
      <c r="Z38" s="576"/>
      <c r="AA38" s="576"/>
      <c r="AB38" s="576"/>
      <c r="AC38" s="576"/>
      <c r="AD38" s="576"/>
      <c r="AE38" s="576"/>
      <c r="AF38" s="576"/>
      <c r="AG38" s="576"/>
      <c r="AH38" s="577"/>
      <c r="AI38" s="16"/>
      <c r="AJ38" s="16"/>
      <c r="AK38" s="16"/>
      <c r="AL38" s="16"/>
      <c r="AM38" s="16"/>
      <c r="AN38" s="16"/>
    </row>
    <row r="39" spans="1:40" ht="27.75" customHeight="1" x14ac:dyDescent="0.25">
      <c r="A39" s="16"/>
      <c r="B39" s="592" t="s">
        <v>171</v>
      </c>
      <c r="C39" s="593"/>
      <c r="D39" s="593"/>
      <c r="E39" s="593"/>
      <c r="F39" s="593"/>
      <c r="G39" s="593"/>
      <c r="H39" s="593"/>
      <c r="I39" s="593"/>
      <c r="J39" s="593"/>
      <c r="K39" s="593"/>
      <c r="L39" s="593"/>
      <c r="M39" s="593"/>
      <c r="N39" s="593"/>
      <c r="O39" s="593"/>
      <c r="P39" s="593"/>
      <c r="Q39" s="593"/>
      <c r="R39" s="593"/>
      <c r="S39" s="593"/>
      <c r="T39" s="593"/>
      <c r="U39" s="593"/>
      <c r="V39" s="593"/>
      <c r="W39" s="593"/>
      <c r="X39" s="593"/>
      <c r="Y39" s="593"/>
      <c r="Z39" s="593"/>
      <c r="AA39" s="593"/>
      <c r="AB39" s="593"/>
      <c r="AC39" s="593"/>
      <c r="AD39" s="593"/>
      <c r="AE39" s="593"/>
      <c r="AF39" s="593"/>
      <c r="AG39" s="593"/>
      <c r="AH39" s="594"/>
      <c r="AI39" s="16"/>
      <c r="AJ39" s="16"/>
      <c r="AK39" s="16"/>
      <c r="AL39" s="16"/>
      <c r="AM39" s="16"/>
      <c r="AN39" s="16"/>
    </row>
    <row r="40" spans="1:40" ht="27.75" customHeight="1" x14ac:dyDescent="0.25">
      <c r="A40" s="16"/>
      <c r="B40" s="18"/>
      <c r="C40" s="17"/>
      <c r="D40" s="17"/>
      <c r="E40" s="17"/>
      <c r="F40" s="569" t="s">
        <v>1</v>
      </c>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17"/>
      <c r="AF40" s="17"/>
      <c r="AG40" s="17"/>
      <c r="AH40" s="19"/>
      <c r="AI40" s="16"/>
      <c r="AJ40" s="16"/>
      <c r="AK40" s="16"/>
      <c r="AL40" s="16"/>
      <c r="AM40" s="16"/>
      <c r="AN40" s="16"/>
    </row>
    <row r="41" spans="1:40" ht="27.75" customHeight="1" x14ac:dyDescent="0.25">
      <c r="A41" s="16"/>
      <c r="B41" s="18"/>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9"/>
      <c r="AI41" s="16"/>
      <c r="AJ41" s="16"/>
      <c r="AK41" s="16"/>
      <c r="AL41" s="16"/>
      <c r="AM41" s="16"/>
      <c r="AN41" s="16"/>
    </row>
    <row r="42" spans="1:40" ht="27.75" customHeight="1" thickBot="1" x14ac:dyDescent="0.3">
      <c r="A42" s="16"/>
      <c r="B42" s="18"/>
      <c r="C42" s="17"/>
      <c r="D42" s="17"/>
      <c r="E42" s="17"/>
      <c r="F42" s="573" t="s">
        <v>160</v>
      </c>
      <c r="G42" s="573"/>
      <c r="H42" s="573"/>
      <c r="I42" s="573"/>
      <c r="J42" s="573"/>
      <c r="K42" s="573" t="s">
        <v>161</v>
      </c>
      <c r="L42" s="573"/>
      <c r="M42" s="573"/>
      <c r="N42" s="573"/>
      <c r="O42" s="573"/>
      <c r="P42" s="573" t="s">
        <v>162</v>
      </c>
      <c r="Q42" s="573"/>
      <c r="R42" s="573"/>
      <c r="S42" s="573"/>
      <c r="T42" s="573"/>
      <c r="U42" s="573" t="s">
        <v>163</v>
      </c>
      <c r="V42" s="573"/>
      <c r="W42" s="573"/>
      <c r="X42" s="573"/>
      <c r="Y42" s="573"/>
      <c r="Z42" s="573" t="s">
        <v>164</v>
      </c>
      <c r="AA42" s="573"/>
      <c r="AB42" s="573"/>
      <c r="AC42" s="573"/>
      <c r="AD42" s="573"/>
      <c r="AE42" s="17"/>
      <c r="AF42" s="17"/>
      <c r="AG42" s="17"/>
      <c r="AH42" s="19"/>
      <c r="AI42" s="16"/>
      <c r="AJ42" s="16"/>
      <c r="AK42" s="16"/>
      <c r="AL42" s="16"/>
      <c r="AM42" s="16"/>
      <c r="AN42" s="16"/>
    </row>
    <row r="43" spans="1:40" ht="27.75" customHeight="1" x14ac:dyDescent="0.25">
      <c r="A43" s="16"/>
      <c r="B43" s="574" t="s">
        <v>27</v>
      </c>
      <c r="C43" s="34"/>
      <c r="D43" s="35"/>
      <c r="E43" s="35"/>
      <c r="F43" s="69" t="str">
        <f>IF(AND('2.Identificacion_Riesgos'!$R$10=1,'2.Identificacion_Riesgos'!$T$10=1),'2.Identificacion_Riesgos'!$A$10,"")</f>
        <v>R1</v>
      </c>
      <c r="G43" s="70" t="str">
        <f>IF(AND('2.Identificacion_Riesgos'!$R$17=1,'2.Identificacion_Riesgos'!$T$17=1),'2.Identificacion_Riesgos'!$A$17,"")</f>
        <v>R2</v>
      </c>
      <c r="H43" s="70" t="str">
        <f>IF(AND('2.Identificacion_Riesgos'!$R$22=1,'2.Identificacion_Riesgos'!$T$22=1),'2.Identificacion_Riesgos'!$A$22,"")</f>
        <v>R3</v>
      </c>
      <c r="I43" s="70" t="str">
        <f>IF(AND('2.Identificacion_Riesgos'!$R$27=1,'2.Identificacion_Riesgos'!$T$27=1),'2.Identificacion_Riesgos'!$A$27,"")</f>
        <v>R4</v>
      </c>
      <c r="J43" s="71" t="s">
        <v>146</v>
      </c>
      <c r="K43" s="69" t="s">
        <v>158</v>
      </c>
      <c r="L43" s="70"/>
      <c r="M43" s="70"/>
      <c r="N43" s="70"/>
      <c r="O43" s="70"/>
      <c r="P43" s="74"/>
      <c r="Q43" s="75"/>
      <c r="R43" s="75"/>
      <c r="S43" s="75"/>
      <c r="T43" s="76"/>
      <c r="U43" s="64"/>
      <c r="V43" s="65"/>
      <c r="W43" s="65"/>
      <c r="X43" s="65"/>
      <c r="Y43" s="66"/>
      <c r="Z43" s="65"/>
      <c r="AA43" s="65"/>
      <c r="AB43" s="65"/>
      <c r="AC43" s="65"/>
      <c r="AD43" s="66"/>
      <c r="AE43" s="17"/>
      <c r="AF43" s="17"/>
      <c r="AG43" s="17"/>
      <c r="AH43" s="19"/>
      <c r="AI43" s="16"/>
      <c r="AJ43" s="16"/>
      <c r="AK43" s="16"/>
      <c r="AL43" s="16"/>
      <c r="AM43" s="16"/>
      <c r="AN43" s="16"/>
    </row>
    <row r="44" spans="1:40" ht="27.75" customHeight="1" x14ac:dyDescent="0.25">
      <c r="A44" s="16"/>
      <c r="B44" s="574"/>
      <c r="C44" s="578" t="s">
        <v>165</v>
      </c>
      <c r="D44" s="578"/>
      <c r="E44" s="578"/>
      <c r="F44" s="72" t="s">
        <v>157</v>
      </c>
      <c r="G44" s="23" t="s">
        <v>159</v>
      </c>
      <c r="H44" s="24"/>
      <c r="I44" s="23"/>
      <c r="J44" s="73"/>
      <c r="K44" s="72"/>
      <c r="L44" s="23"/>
      <c r="M44" s="24"/>
      <c r="N44" s="23"/>
      <c r="O44" s="24"/>
      <c r="P44" s="77"/>
      <c r="Q44" s="25"/>
      <c r="R44" s="26"/>
      <c r="S44" s="25"/>
      <c r="T44" s="78"/>
      <c r="U44" s="67"/>
      <c r="V44" s="27"/>
      <c r="W44" s="28"/>
      <c r="X44" s="27"/>
      <c r="Y44" s="68"/>
      <c r="Z44" s="27"/>
      <c r="AA44" s="27"/>
      <c r="AB44" s="28"/>
      <c r="AC44" s="27"/>
      <c r="AD44" s="68"/>
      <c r="AE44" s="17"/>
      <c r="AF44" s="17"/>
      <c r="AG44" s="17"/>
      <c r="AH44" s="19"/>
      <c r="AI44" s="16"/>
      <c r="AJ44" s="16"/>
      <c r="AK44" s="16"/>
      <c r="AL44" s="16"/>
      <c r="AM44" s="16"/>
      <c r="AN44" s="16"/>
    </row>
    <row r="45" spans="1:40" ht="27.75" customHeight="1" thickBot="1" x14ac:dyDescent="0.3">
      <c r="A45" s="16"/>
      <c r="B45" s="574"/>
      <c r="C45" s="35"/>
      <c r="D45" s="35"/>
      <c r="E45" s="35"/>
      <c r="F45" s="579">
        <v>0.04</v>
      </c>
      <c r="G45" s="580"/>
      <c r="H45" s="580"/>
      <c r="I45" s="580"/>
      <c r="J45" s="582"/>
      <c r="K45" s="579">
        <v>0.16</v>
      </c>
      <c r="L45" s="580"/>
      <c r="M45" s="580"/>
      <c r="N45" s="580"/>
      <c r="O45" s="580"/>
      <c r="P45" s="566">
        <v>0.32</v>
      </c>
      <c r="Q45" s="567"/>
      <c r="R45" s="567"/>
      <c r="S45" s="567"/>
      <c r="T45" s="568"/>
      <c r="U45" s="563">
        <v>0.6</v>
      </c>
      <c r="V45" s="564"/>
      <c r="W45" s="564"/>
      <c r="X45" s="564"/>
      <c r="Y45" s="565"/>
      <c r="Z45" s="581">
        <v>0.68</v>
      </c>
      <c r="AA45" s="564"/>
      <c r="AB45" s="564"/>
      <c r="AC45" s="564"/>
      <c r="AD45" s="565"/>
      <c r="AE45" s="17"/>
      <c r="AF45" s="17"/>
      <c r="AG45" s="17"/>
      <c r="AH45" s="19"/>
      <c r="AI45" s="16"/>
      <c r="AJ45" s="16"/>
      <c r="AK45" s="16"/>
      <c r="AL45" s="16"/>
      <c r="AM45" s="16"/>
      <c r="AN45" s="16"/>
    </row>
    <row r="46" spans="1:40" ht="27.75" customHeight="1" x14ac:dyDescent="0.25">
      <c r="A46" s="16"/>
      <c r="B46" s="574"/>
      <c r="C46" s="35"/>
      <c r="D46" s="35"/>
      <c r="E46" s="35"/>
      <c r="F46" s="69"/>
      <c r="G46" s="70"/>
      <c r="H46" s="70"/>
      <c r="I46" s="70"/>
      <c r="J46" s="71"/>
      <c r="K46" s="69"/>
      <c r="L46" s="70"/>
      <c r="M46" s="70"/>
      <c r="N46" s="70"/>
      <c r="O46" s="71"/>
      <c r="P46" s="74"/>
      <c r="Q46" s="75"/>
      <c r="R46" s="75"/>
      <c r="S46" s="75"/>
      <c r="T46" s="76"/>
      <c r="U46" s="64"/>
      <c r="V46" s="65"/>
      <c r="W46" s="65"/>
      <c r="X46" s="65"/>
      <c r="Y46" s="66"/>
      <c r="Z46" s="60"/>
      <c r="AA46" s="60"/>
      <c r="AB46" s="60"/>
      <c r="AC46" s="60"/>
      <c r="AD46" s="61"/>
      <c r="AE46" s="17"/>
      <c r="AF46" s="17"/>
      <c r="AG46" s="17"/>
      <c r="AH46" s="19"/>
      <c r="AI46" s="16"/>
      <c r="AJ46" s="16"/>
      <c r="AK46" s="16"/>
      <c r="AL46" s="16"/>
      <c r="AM46" s="16"/>
      <c r="AN46" s="16"/>
    </row>
    <row r="47" spans="1:40" ht="27.75" customHeight="1" x14ac:dyDescent="0.25">
      <c r="A47" s="16"/>
      <c r="B47" s="574"/>
      <c r="C47" s="578" t="s">
        <v>166</v>
      </c>
      <c r="D47" s="578"/>
      <c r="E47" s="578"/>
      <c r="F47" s="72"/>
      <c r="G47" s="23"/>
      <c r="H47" s="24"/>
      <c r="I47" s="23"/>
      <c r="J47" s="73"/>
      <c r="K47" s="72"/>
      <c r="L47" s="23"/>
      <c r="M47" s="24"/>
      <c r="N47" s="23"/>
      <c r="O47" s="73"/>
      <c r="P47" s="77"/>
      <c r="Q47" s="25"/>
      <c r="R47" s="26"/>
      <c r="S47" s="25"/>
      <c r="T47" s="78"/>
      <c r="U47" s="67"/>
      <c r="V47" s="27"/>
      <c r="W47" s="28"/>
      <c r="X47" s="27"/>
      <c r="Y47" s="68"/>
      <c r="Z47" s="29"/>
      <c r="AA47" s="29"/>
      <c r="AB47" s="30"/>
      <c r="AC47" s="29"/>
      <c r="AD47" s="63"/>
      <c r="AE47" s="17"/>
      <c r="AF47" s="17"/>
      <c r="AG47" s="17"/>
      <c r="AH47" s="19"/>
      <c r="AI47" s="16"/>
      <c r="AJ47" s="16"/>
      <c r="AK47" s="16"/>
      <c r="AL47" s="16"/>
      <c r="AM47" s="16"/>
      <c r="AN47" s="16"/>
    </row>
    <row r="48" spans="1:40" ht="27.75" customHeight="1" thickBot="1" x14ac:dyDescent="0.3">
      <c r="A48" s="16"/>
      <c r="B48" s="574"/>
      <c r="C48" s="35"/>
      <c r="D48" s="35"/>
      <c r="E48" s="35"/>
      <c r="F48" s="579">
        <v>0.08</v>
      </c>
      <c r="G48" s="580"/>
      <c r="H48" s="580"/>
      <c r="I48" s="580"/>
      <c r="J48" s="582"/>
      <c r="K48" s="579">
        <v>0.2</v>
      </c>
      <c r="L48" s="580"/>
      <c r="M48" s="580"/>
      <c r="N48" s="580"/>
      <c r="O48" s="582"/>
      <c r="P48" s="583">
        <v>0.36</v>
      </c>
      <c r="Q48" s="584"/>
      <c r="R48" s="584"/>
      <c r="S48" s="584"/>
      <c r="T48" s="585"/>
      <c r="U48" s="586">
        <v>0.55000000000000004</v>
      </c>
      <c r="V48" s="587"/>
      <c r="W48" s="587"/>
      <c r="X48" s="587"/>
      <c r="Y48" s="588"/>
      <c r="Z48" s="589">
        <v>0.88</v>
      </c>
      <c r="AA48" s="590"/>
      <c r="AB48" s="590"/>
      <c r="AC48" s="590"/>
      <c r="AD48" s="591"/>
      <c r="AE48" s="17"/>
      <c r="AF48" s="17"/>
      <c r="AG48" s="17"/>
      <c r="AH48" s="19"/>
      <c r="AI48" s="16"/>
      <c r="AJ48" s="16"/>
      <c r="AK48" s="16"/>
      <c r="AL48" s="16"/>
      <c r="AM48" s="16"/>
      <c r="AN48" s="16"/>
    </row>
    <row r="49" spans="1:40" ht="27.75" customHeight="1" x14ac:dyDescent="0.25">
      <c r="A49" s="16"/>
      <c r="B49" s="574"/>
      <c r="C49" s="35"/>
      <c r="D49" s="35"/>
      <c r="E49" s="35"/>
      <c r="F49" s="69"/>
      <c r="G49" s="70"/>
      <c r="H49" s="70"/>
      <c r="I49" s="70"/>
      <c r="J49" s="71"/>
      <c r="K49" s="74"/>
      <c r="L49" s="75"/>
      <c r="M49" s="75"/>
      <c r="N49" s="75"/>
      <c r="O49" s="76"/>
      <c r="P49" s="64"/>
      <c r="Q49" s="65"/>
      <c r="R49" s="65"/>
      <c r="S49" s="65"/>
      <c r="T49" s="66"/>
      <c r="U49" s="59"/>
      <c r="V49" s="60"/>
      <c r="W49" s="60"/>
      <c r="X49" s="60"/>
      <c r="Y49" s="61"/>
      <c r="Z49" s="59"/>
      <c r="AA49" s="60"/>
      <c r="AB49" s="60"/>
      <c r="AC49" s="60"/>
      <c r="AD49" s="61"/>
      <c r="AE49" s="17"/>
      <c r="AF49" s="17"/>
      <c r="AG49" s="17"/>
      <c r="AH49" s="19"/>
      <c r="AI49" s="16"/>
      <c r="AJ49" s="16"/>
      <c r="AK49" s="16"/>
      <c r="AL49" s="16"/>
      <c r="AM49" s="16"/>
      <c r="AN49" s="16"/>
    </row>
    <row r="50" spans="1:40" ht="27.75" customHeight="1" x14ac:dyDescent="0.25">
      <c r="A50" s="16"/>
      <c r="B50" s="574"/>
      <c r="C50" s="578" t="s">
        <v>167</v>
      </c>
      <c r="D50" s="578"/>
      <c r="E50" s="578"/>
      <c r="F50" s="72"/>
      <c r="G50" s="23"/>
      <c r="H50" s="24"/>
      <c r="I50" s="23"/>
      <c r="J50" s="73"/>
      <c r="K50" s="77"/>
      <c r="L50" s="25"/>
      <c r="M50" s="26"/>
      <c r="N50" s="25"/>
      <c r="O50" s="78"/>
      <c r="P50" s="67"/>
      <c r="Q50" s="27"/>
      <c r="R50" s="28"/>
      <c r="S50" s="27"/>
      <c r="T50" s="68"/>
      <c r="U50" s="62"/>
      <c r="V50" s="29"/>
      <c r="W50" s="30"/>
      <c r="X50" s="29"/>
      <c r="Y50" s="63"/>
      <c r="Z50" s="62"/>
      <c r="AA50" s="29"/>
      <c r="AB50" s="30"/>
      <c r="AC50" s="29"/>
      <c r="AD50" s="63"/>
      <c r="AE50" s="17"/>
      <c r="AF50" s="17"/>
      <c r="AG50" s="17"/>
      <c r="AH50" s="19"/>
      <c r="AI50" s="16"/>
      <c r="AJ50" s="16"/>
      <c r="AK50" s="16"/>
      <c r="AL50" s="16"/>
      <c r="AM50" s="16"/>
      <c r="AN50" s="16"/>
    </row>
    <row r="51" spans="1:40" ht="27.75" customHeight="1" thickBot="1" x14ac:dyDescent="0.3">
      <c r="A51" s="16"/>
      <c r="B51" s="574"/>
      <c r="C51" s="35"/>
      <c r="D51" s="35"/>
      <c r="E51" s="35"/>
      <c r="F51" s="570">
        <v>0.12</v>
      </c>
      <c r="G51" s="571"/>
      <c r="H51" s="571"/>
      <c r="I51" s="571"/>
      <c r="J51" s="572"/>
      <c r="K51" s="566">
        <v>0.28000000000000003</v>
      </c>
      <c r="L51" s="567"/>
      <c r="M51" s="567"/>
      <c r="N51" s="567"/>
      <c r="O51" s="568"/>
      <c r="P51" s="563">
        <v>0.52</v>
      </c>
      <c r="Q51" s="564"/>
      <c r="R51" s="564"/>
      <c r="S51" s="564"/>
      <c r="T51" s="565"/>
      <c r="U51" s="560">
        <v>0.76</v>
      </c>
      <c r="V51" s="561"/>
      <c r="W51" s="561"/>
      <c r="X51" s="561"/>
      <c r="Y51" s="562"/>
      <c r="Z51" s="560">
        <v>0.92</v>
      </c>
      <c r="AA51" s="561"/>
      <c r="AB51" s="561"/>
      <c r="AC51" s="561"/>
      <c r="AD51" s="562"/>
      <c r="AE51" s="17"/>
      <c r="AF51" s="17"/>
      <c r="AG51" s="17"/>
      <c r="AH51" s="19"/>
      <c r="AI51" s="16"/>
      <c r="AJ51" s="16"/>
      <c r="AK51" s="16"/>
      <c r="AL51" s="16"/>
      <c r="AM51" s="16"/>
      <c r="AN51" s="16"/>
    </row>
    <row r="52" spans="1:40" ht="27.75" customHeight="1" x14ac:dyDescent="0.25">
      <c r="A52" s="16"/>
      <c r="B52" s="574"/>
      <c r="C52" s="35"/>
      <c r="D52" s="35"/>
      <c r="E52" s="35"/>
      <c r="F52" s="74"/>
      <c r="G52" s="75"/>
      <c r="H52" s="75"/>
      <c r="I52" s="75"/>
      <c r="J52" s="76"/>
      <c r="K52" s="64"/>
      <c r="L52" s="65"/>
      <c r="M52" s="65"/>
      <c r="N52" s="65"/>
      <c r="O52" s="66"/>
      <c r="P52" s="64"/>
      <c r="Q52" s="65"/>
      <c r="R52" s="65"/>
      <c r="S52" s="65"/>
      <c r="T52" s="66"/>
      <c r="U52" s="59"/>
      <c r="V52" s="60"/>
      <c r="W52" s="60"/>
      <c r="X52" s="60"/>
      <c r="Y52" s="61"/>
      <c r="Z52" s="59"/>
      <c r="AA52" s="60"/>
      <c r="AB52" s="60"/>
      <c r="AC52" s="60"/>
      <c r="AD52" s="61"/>
      <c r="AE52" s="17"/>
      <c r="AF52" s="17"/>
      <c r="AG52" s="17"/>
      <c r="AH52" s="19"/>
      <c r="AI52" s="16"/>
      <c r="AJ52" s="16"/>
      <c r="AK52" s="16"/>
      <c r="AL52" s="16"/>
      <c r="AM52" s="16"/>
      <c r="AN52" s="16"/>
    </row>
    <row r="53" spans="1:40" ht="27.75" customHeight="1" x14ac:dyDescent="0.25">
      <c r="A53" s="16"/>
      <c r="B53" s="574"/>
      <c r="C53" s="578" t="s">
        <v>168</v>
      </c>
      <c r="D53" s="578"/>
      <c r="E53" s="578"/>
      <c r="F53" s="77"/>
      <c r="G53" s="25"/>
      <c r="H53" s="26"/>
      <c r="I53" s="25"/>
      <c r="J53" s="78"/>
      <c r="K53" s="67"/>
      <c r="L53" s="27"/>
      <c r="M53" s="28"/>
      <c r="N53" s="27"/>
      <c r="O53" s="68"/>
      <c r="P53" s="67"/>
      <c r="Q53" s="27"/>
      <c r="R53" s="28"/>
      <c r="S53" s="27"/>
      <c r="T53" s="68"/>
      <c r="U53" s="62"/>
      <c r="V53" s="29"/>
      <c r="W53" s="30"/>
      <c r="X53" s="29"/>
      <c r="Y53" s="63"/>
      <c r="Z53" s="62"/>
      <c r="AA53" s="29"/>
      <c r="AB53" s="30"/>
      <c r="AC53" s="29"/>
      <c r="AD53" s="63"/>
      <c r="AE53" s="17"/>
      <c r="AF53" s="17"/>
      <c r="AG53" s="17"/>
      <c r="AH53" s="19"/>
      <c r="AI53" s="16"/>
      <c r="AJ53" s="16"/>
      <c r="AK53" s="16"/>
      <c r="AL53" s="16"/>
      <c r="AM53" s="16"/>
      <c r="AN53" s="16"/>
    </row>
    <row r="54" spans="1:40" ht="27.75" customHeight="1" thickBot="1" x14ac:dyDescent="0.3">
      <c r="A54" s="16"/>
      <c r="B54" s="574"/>
      <c r="C54" s="35"/>
      <c r="D54" s="35"/>
      <c r="E54" s="35"/>
      <c r="F54" s="566">
        <v>0.24</v>
      </c>
      <c r="G54" s="567"/>
      <c r="H54" s="567"/>
      <c r="I54" s="567"/>
      <c r="J54" s="568"/>
      <c r="K54" s="563">
        <v>0.44</v>
      </c>
      <c r="L54" s="564"/>
      <c r="M54" s="564"/>
      <c r="N54" s="564"/>
      <c r="O54" s="565"/>
      <c r="P54" s="563">
        <v>0.56000000000000005</v>
      </c>
      <c r="Q54" s="564"/>
      <c r="R54" s="564"/>
      <c r="S54" s="564"/>
      <c r="T54" s="565"/>
      <c r="U54" s="560">
        <v>0.8</v>
      </c>
      <c r="V54" s="561"/>
      <c r="W54" s="561"/>
      <c r="X54" s="561"/>
      <c r="Y54" s="562"/>
      <c r="Z54" s="560">
        <v>0.96</v>
      </c>
      <c r="AA54" s="561"/>
      <c r="AB54" s="561"/>
      <c r="AC54" s="561"/>
      <c r="AD54" s="562"/>
      <c r="AE54" s="17"/>
      <c r="AF54" s="17"/>
      <c r="AG54" s="17"/>
      <c r="AH54" s="19"/>
      <c r="AI54" s="16"/>
      <c r="AJ54" s="16"/>
      <c r="AK54" s="16"/>
      <c r="AL54" s="16"/>
      <c r="AM54" s="16"/>
      <c r="AN54" s="16"/>
    </row>
    <row r="55" spans="1:40" ht="27.75" customHeight="1" x14ac:dyDescent="0.25">
      <c r="A55" s="16"/>
      <c r="B55" s="574"/>
      <c r="C55" s="35"/>
      <c r="D55" s="35"/>
      <c r="E55" s="35"/>
      <c r="F55" s="64"/>
      <c r="G55" s="65"/>
      <c r="H55" s="65"/>
      <c r="I55" s="65"/>
      <c r="J55" s="66"/>
      <c r="K55" s="64"/>
      <c r="L55" s="65"/>
      <c r="M55" s="65"/>
      <c r="N55" s="65"/>
      <c r="O55" s="66"/>
      <c r="P55" s="59"/>
      <c r="Q55" s="60"/>
      <c r="R55" s="60"/>
      <c r="S55" s="60"/>
      <c r="T55" s="61"/>
      <c r="U55" s="59"/>
      <c r="V55" s="60"/>
      <c r="W55" s="60"/>
      <c r="X55" s="60"/>
      <c r="Y55" s="61"/>
      <c r="Z55" s="59"/>
      <c r="AA55" s="60"/>
      <c r="AB55" s="60"/>
      <c r="AC55" s="60"/>
      <c r="AD55" s="61"/>
      <c r="AE55" s="17"/>
      <c r="AF55" s="17"/>
      <c r="AG55" s="17"/>
      <c r="AH55" s="19"/>
      <c r="AI55" s="16"/>
      <c r="AJ55" s="16"/>
      <c r="AK55" s="16"/>
      <c r="AL55" s="16"/>
      <c r="AM55" s="16"/>
      <c r="AN55" s="16"/>
    </row>
    <row r="56" spans="1:40" ht="27.75" customHeight="1" x14ac:dyDescent="0.25">
      <c r="A56" s="16"/>
      <c r="B56" s="574"/>
      <c r="C56" s="578" t="s">
        <v>169</v>
      </c>
      <c r="D56" s="578"/>
      <c r="E56" s="578"/>
      <c r="F56" s="67"/>
      <c r="G56" s="27"/>
      <c r="H56" s="28"/>
      <c r="I56" s="27"/>
      <c r="J56" s="68"/>
      <c r="K56" s="67"/>
      <c r="L56" s="27"/>
      <c r="M56" s="28"/>
      <c r="N56" s="27"/>
      <c r="O56" s="68"/>
      <c r="P56" s="62"/>
      <c r="Q56" s="29"/>
      <c r="R56" s="30"/>
      <c r="S56" s="29"/>
      <c r="T56" s="63"/>
      <c r="U56" s="62"/>
      <c r="V56" s="29"/>
      <c r="W56" s="30"/>
      <c r="X56" s="29"/>
      <c r="Y56" s="63"/>
      <c r="Z56" s="62"/>
      <c r="AA56" s="29"/>
      <c r="AB56" s="30"/>
      <c r="AC56" s="29"/>
      <c r="AD56" s="63"/>
      <c r="AE56" s="17"/>
      <c r="AF56" s="17"/>
      <c r="AG56" s="17"/>
      <c r="AH56" s="19"/>
      <c r="AI56" s="16"/>
      <c r="AJ56" s="16"/>
      <c r="AK56" s="16"/>
      <c r="AL56" s="16"/>
      <c r="AM56" s="16"/>
      <c r="AN56" s="16"/>
    </row>
    <row r="57" spans="1:40" ht="27.75" customHeight="1" thickBot="1" x14ac:dyDescent="0.3">
      <c r="A57" s="16"/>
      <c r="B57" s="574"/>
      <c r="C57" s="35"/>
      <c r="D57" s="35"/>
      <c r="E57" s="35"/>
      <c r="F57" s="563">
        <v>0.4</v>
      </c>
      <c r="G57" s="564"/>
      <c r="H57" s="564"/>
      <c r="I57" s="564"/>
      <c r="J57" s="565"/>
      <c r="K57" s="563">
        <v>0.48</v>
      </c>
      <c r="L57" s="564"/>
      <c r="M57" s="564"/>
      <c r="N57" s="564"/>
      <c r="O57" s="565"/>
      <c r="P57" s="560">
        <v>0.72</v>
      </c>
      <c r="Q57" s="561"/>
      <c r="R57" s="561"/>
      <c r="S57" s="561"/>
      <c r="T57" s="562"/>
      <c r="U57" s="560">
        <v>0.84</v>
      </c>
      <c r="V57" s="561"/>
      <c r="W57" s="561"/>
      <c r="X57" s="561"/>
      <c r="Y57" s="562"/>
      <c r="Z57" s="560">
        <v>1</v>
      </c>
      <c r="AA57" s="561"/>
      <c r="AB57" s="561"/>
      <c r="AC57" s="561"/>
      <c r="AD57" s="562"/>
      <c r="AE57" s="17"/>
      <c r="AF57" s="17"/>
      <c r="AG57" s="17"/>
      <c r="AH57" s="19"/>
      <c r="AI57" s="16"/>
      <c r="AJ57" s="16"/>
      <c r="AK57" s="16"/>
      <c r="AL57" s="16"/>
      <c r="AM57" s="16"/>
      <c r="AN57" s="16"/>
    </row>
    <row r="58" spans="1:40" ht="27.75" customHeight="1" x14ac:dyDescent="0.25">
      <c r="A58" s="16"/>
      <c r="B58" s="18"/>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9"/>
      <c r="AI58" s="16"/>
      <c r="AJ58" s="16"/>
      <c r="AK58" s="16"/>
      <c r="AL58" s="16"/>
      <c r="AM58" s="16"/>
      <c r="AN58" s="16"/>
    </row>
    <row r="59" spans="1:40" ht="27.75" customHeight="1" x14ac:dyDescent="0.25">
      <c r="A59" s="16"/>
      <c r="B59" s="18"/>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9"/>
      <c r="AI59" s="16"/>
      <c r="AJ59" s="16"/>
      <c r="AK59" s="16"/>
      <c r="AL59" s="16"/>
      <c r="AM59" s="16"/>
      <c r="AN59" s="16"/>
    </row>
    <row r="60" spans="1:40" ht="27.75" customHeight="1" thickBot="1" x14ac:dyDescent="0.3">
      <c r="A60" s="16"/>
      <c r="B60" s="20"/>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2"/>
      <c r="AI60" s="16"/>
      <c r="AJ60" s="16"/>
      <c r="AK60" s="16"/>
      <c r="AL60" s="16"/>
      <c r="AM60" s="16"/>
      <c r="AN60" s="16"/>
    </row>
    <row r="61" spans="1:40" ht="27.75" customHeight="1"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row>
    <row r="62" spans="1:40" ht="27.75" customHeight="1" x14ac:dyDescent="0.2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row>
    <row r="63" spans="1:40" ht="27.75" customHeight="1"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row>
    <row r="64" spans="1:40" ht="27.75" customHeight="1" x14ac:dyDescent="0.2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row>
    <row r="65" spans="1:40" ht="27.75" customHeight="1" x14ac:dyDescent="0.2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row>
    <row r="66" spans="1:40" ht="27.75" customHeight="1" x14ac:dyDescent="0.2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row>
    <row r="67" spans="1:40" ht="27.75" customHeight="1" x14ac:dyDescent="0.2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row>
    <row r="68" spans="1:40" ht="27.75" customHeight="1" x14ac:dyDescent="0.2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row>
    <row r="69" spans="1:40" ht="27.75" customHeight="1"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row>
    <row r="70" spans="1:40" ht="27.75" customHeight="1" x14ac:dyDescent="0.2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row>
    <row r="71" spans="1:40" ht="27.75" customHeight="1" x14ac:dyDescent="0.2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row>
    <row r="72" spans="1:40" ht="27.75" customHeight="1" x14ac:dyDescent="0.2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row>
    <row r="73" spans="1:40" ht="27.75" customHeight="1" x14ac:dyDescent="0.2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row>
    <row r="74" spans="1:40" ht="27.75" customHeight="1" x14ac:dyDescent="0.2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row>
    <row r="75" spans="1:40" ht="27.75" customHeight="1" x14ac:dyDescent="0.2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row>
    <row r="76" spans="1:40" ht="27.75" customHeight="1"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row>
    <row r="77" spans="1:40" ht="27.75" customHeight="1" x14ac:dyDescent="0.2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row>
    <row r="78" spans="1:40" ht="27.75" customHeight="1" x14ac:dyDescent="0.25">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row>
    <row r="79" spans="1:40" ht="27.75" customHeight="1" x14ac:dyDescent="0.2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row>
    <row r="80" spans="1:40" ht="27.75" customHeight="1" x14ac:dyDescent="0.2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row>
    <row r="81" spans="2:40" ht="27.75" customHeight="1" x14ac:dyDescent="0.2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row>
    <row r="82" spans="2:40" ht="27.75" customHeight="1" x14ac:dyDescent="0.25">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row>
    <row r="83" spans="2:40" ht="27.75" customHeight="1" x14ac:dyDescent="0.2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row>
    <row r="84" spans="2:40" ht="27.75" customHeight="1" x14ac:dyDescent="0.25">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row>
    <row r="85" spans="2:40" ht="27.75" customHeight="1" x14ac:dyDescent="0.2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row>
    <row r="86" spans="2:40" ht="27.75" customHeight="1" x14ac:dyDescent="0.2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row>
    <row r="87" spans="2:40" ht="27.75" customHeight="1" x14ac:dyDescent="0.2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row>
    <row r="88" spans="2:40" ht="27.75" customHeight="1" x14ac:dyDescent="0.2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row>
    <row r="89" spans="2:40" ht="27.75" customHeight="1" x14ac:dyDescent="0.25">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row>
    <row r="90" spans="2:40" ht="27.75" customHeight="1" x14ac:dyDescent="0.25">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row>
  </sheetData>
  <mergeCells count="82">
    <mergeCell ref="U57:Y57"/>
    <mergeCell ref="Z57:AD57"/>
    <mergeCell ref="B12:AH12"/>
    <mergeCell ref="B11:AH11"/>
    <mergeCell ref="B39:AH39"/>
    <mergeCell ref="K54:O54"/>
    <mergeCell ref="P54:T54"/>
    <mergeCell ref="U54:Y54"/>
    <mergeCell ref="Z54:AD54"/>
    <mergeCell ref="C44:E44"/>
    <mergeCell ref="C47:E47"/>
    <mergeCell ref="C50:E50"/>
    <mergeCell ref="C53:E53"/>
    <mergeCell ref="Z42:AD42"/>
    <mergeCell ref="F45:J45"/>
    <mergeCell ref="F42:J42"/>
    <mergeCell ref="F31:J31"/>
    <mergeCell ref="F57:J57"/>
    <mergeCell ref="K57:O57"/>
    <mergeCell ref="P57:T57"/>
    <mergeCell ref="P42:T42"/>
    <mergeCell ref="F54:J54"/>
    <mergeCell ref="C56:E56"/>
    <mergeCell ref="K45:O45"/>
    <mergeCell ref="P45:T45"/>
    <mergeCell ref="U45:Y45"/>
    <mergeCell ref="Z45:AD45"/>
    <mergeCell ref="F48:J48"/>
    <mergeCell ref="K48:O48"/>
    <mergeCell ref="P48:T48"/>
    <mergeCell ref="U48:Y48"/>
    <mergeCell ref="Z48:AD48"/>
    <mergeCell ref="F51:J51"/>
    <mergeCell ref="K51:O51"/>
    <mergeCell ref="P51:T51"/>
    <mergeCell ref="U51:Y51"/>
    <mergeCell ref="F25:J25"/>
    <mergeCell ref="U28:Y28"/>
    <mergeCell ref="P28:T28"/>
    <mergeCell ref="K28:O28"/>
    <mergeCell ref="F28:J28"/>
    <mergeCell ref="P25:T25"/>
    <mergeCell ref="Z25:AD25"/>
    <mergeCell ref="U25:Y25"/>
    <mergeCell ref="Z51:AD51"/>
    <mergeCell ref="P31:T31"/>
    <mergeCell ref="K31:O31"/>
    <mergeCell ref="K42:O42"/>
    <mergeCell ref="K25:O25"/>
    <mergeCell ref="Z28:AD28"/>
    <mergeCell ref="U16:Y16"/>
    <mergeCell ref="Z16:AD16"/>
    <mergeCell ref="B43:B57"/>
    <mergeCell ref="B17:B31"/>
    <mergeCell ref="U42:Y42"/>
    <mergeCell ref="C18:E18"/>
    <mergeCell ref="C21:E21"/>
    <mergeCell ref="C24:E24"/>
    <mergeCell ref="C27:E27"/>
    <mergeCell ref="C30:E30"/>
    <mergeCell ref="B38:AH38"/>
    <mergeCell ref="F40:AD40"/>
    <mergeCell ref="Z31:AD31"/>
    <mergeCell ref="U31:Y31"/>
    <mergeCell ref="K22:O22"/>
    <mergeCell ref="F22:J22"/>
    <mergeCell ref="AE5:AH8"/>
    <mergeCell ref="AE1:AH4"/>
    <mergeCell ref="B1:G8"/>
    <mergeCell ref="H1:AD8"/>
    <mergeCell ref="Z22:AD22"/>
    <mergeCell ref="U22:Y22"/>
    <mergeCell ref="P22:T22"/>
    <mergeCell ref="F14:AD14"/>
    <mergeCell ref="F19:J19"/>
    <mergeCell ref="K19:O19"/>
    <mergeCell ref="P19:T19"/>
    <mergeCell ref="U19:Y19"/>
    <mergeCell ref="Z19:AD19"/>
    <mergeCell ref="F16:J16"/>
    <mergeCell ref="K16:O16"/>
    <mergeCell ref="P16:T16"/>
  </mergeCells>
  <pageMargins left="0.7" right="0.7" top="0.75" bottom="0.75" header="0.3" footer="0.3"/>
  <pageSetup paperSize="9" scale="3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Q193"/>
  <sheetViews>
    <sheetView view="pageBreakPreview" topLeftCell="D59" zoomScale="60" zoomScaleNormal="100" workbookViewId="0">
      <selection activeCell="J93" sqref="J93"/>
    </sheetView>
  </sheetViews>
  <sheetFormatPr baseColWidth="10" defaultRowHeight="15" x14ac:dyDescent="0.25"/>
  <cols>
    <col min="1" max="1" width="10.140625" style="16" customWidth="1"/>
    <col min="2" max="2" width="40.5703125" customWidth="1"/>
    <col min="3" max="3" width="61.85546875" customWidth="1"/>
    <col min="4" max="4" width="51.28515625" style="2" customWidth="1"/>
    <col min="5" max="5" width="19.140625" customWidth="1"/>
    <col min="6" max="6" width="48" customWidth="1"/>
    <col min="7" max="7" width="38.28515625" customWidth="1"/>
    <col min="8" max="8" width="8.85546875" style="85" customWidth="1"/>
    <col min="9" max="9" width="14.85546875" customWidth="1"/>
    <col min="10" max="10" width="17.28515625" customWidth="1"/>
    <col min="11" max="11" width="27.7109375" style="53" customWidth="1"/>
    <col min="12" max="12" width="29.7109375" style="2" customWidth="1"/>
    <col min="13" max="13" width="16.28515625" customWidth="1"/>
    <col min="14" max="14" width="29.7109375" customWidth="1"/>
    <col min="15" max="15" width="17.42578125" customWidth="1"/>
    <col min="16" max="16" width="12.140625" customWidth="1"/>
    <col min="17" max="17" width="24.85546875" bestFit="1" customWidth="1"/>
  </cols>
  <sheetData>
    <row r="1" spans="1:17" s="2" customFormat="1" ht="15" customHeight="1" x14ac:dyDescent="0.25">
      <c r="A1" s="246"/>
      <c r="B1" s="246"/>
      <c r="C1" s="246"/>
      <c r="D1" s="496" t="s">
        <v>224</v>
      </c>
      <c r="E1" s="497"/>
      <c r="F1" s="497"/>
      <c r="G1" s="497"/>
      <c r="H1" s="497"/>
      <c r="I1" s="497"/>
      <c r="J1" s="497"/>
      <c r="K1" s="497"/>
      <c r="L1" s="497"/>
      <c r="M1" s="497"/>
      <c r="N1" s="498"/>
      <c r="O1" s="251" t="s">
        <v>201</v>
      </c>
      <c r="P1" s="251"/>
      <c r="Q1" s="251"/>
    </row>
    <row r="2" spans="1:17" s="2" customFormat="1" ht="15" customHeight="1" x14ac:dyDescent="0.25">
      <c r="A2" s="246"/>
      <c r="B2" s="246"/>
      <c r="C2" s="246"/>
      <c r="D2" s="362"/>
      <c r="E2" s="499"/>
      <c r="F2" s="499"/>
      <c r="G2" s="499"/>
      <c r="H2" s="499"/>
      <c r="I2" s="499"/>
      <c r="J2" s="499"/>
      <c r="K2" s="499"/>
      <c r="L2" s="499"/>
      <c r="M2" s="499"/>
      <c r="N2" s="364"/>
      <c r="O2" s="251"/>
      <c r="P2" s="251"/>
      <c r="Q2" s="251"/>
    </row>
    <row r="3" spans="1:17" s="2" customFormat="1" ht="15" customHeight="1" x14ac:dyDescent="0.25">
      <c r="A3" s="246"/>
      <c r="B3" s="246"/>
      <c r="C3" s="246"/>
      <c r="D3" s="362"/>
      <c r="E3" s="499"/>
      <c r="F3" s="499"/>
      <c r="G3" s="499"/>
      <c r="H3" s="499"/>
      <c r="I3" s="499"/>
      <c r="J3" s="499"/>
      <c r="K3" s="499"/>
      <c r="L3" s="499"/>
      <c r="M3" s="499"/>
      <c r="N3" s="364"/>
      <c r="O3" s="251"/>
      <c r="P3" s="251"/>
      <c r="Q3" s="251"/>
    </row>
    <row r="4" spans="1:17" s="2" customFormat="1" ht="15" customHeight="1" x14ac:dyDescent="0.25">
      <c r="A4" s="246"/>
      <c r="B4" s="246"/>
      <c r="C4" s="246"/>
      <c r="D4" s="362"/>
      <c r="E4" s="499"/>
      <c r="F4" s="499"/>
      <c r="G4" s="499"/>
      <c r="H4" s="499"/>
      <c r="I4" s="499"/>
      <c r="J4" s="499"/>
      <c r="K4" s="499"/>
      <c r="L4" s="499"/>
      <c r="M4" s="499"/>
      <c r="N4" s="364"/>
      <c r="O4" s="251"/>
      <c r="P4" s="251"/>
      <c r="Q4" s="251"/>
    </row>
    <row r="5" spans="1:17" s="2" customFormat="1" ht="15" customHeight="1" x14ac:dyDescent="0.25">
      <c r="A5" s="246"/>
      <c r="B5" s="246"/>
      <c r="C5" s="246"/>
      <c r="D5" s="362"/>
      <c r="E5" s="499"/>
      <c r="F5" s="499"/>
      <c r="G5" s="499"/>
      <c r="H5" s="499"/>
      <c r="I5" s="499"/>
      <c r="J5" s="499"/>
      <c r="K5" s="499"/>
      <c r="L5" s="499"/>
      <c r="M5" s="499"/>
      <c r="N5" s="364"/>
      <c r="O5" s="624" t="s">
        <v>387</v>
      </c>
      <c r="P5" s="624"/>
      <c r="Q5" s="624"/>
    </row>
    <row r="6" spans="1:17" s="2" customFormat="1" ht="15" customHeight="1" x14ac:dyDescent="0.25">
      <c r="A6" s="246"/>
      <c r="B6" s="246"/>
      <c r="C6" s="246"/>
      <c r="D6" s="362"/>
      <c r="E6" s="499"/>
      <c r="F6" s="499"/>
      <c r="G6" s="499"/>
      <c r="H6" s="499"/>
      <c r="I6" s="499"/>
      <c r="J6" s="499"/>
      <c r="K6" s="499"/>
      <c r="L6" s="499"/>
      <c r="M6" s="499"/>
      <c r="N6" s="364"/>
      <c r="O6" s="624"/>
      <c r="P6" s="624"/>
      <c r="Q6" s="624"/>
    </row>
    <row r="7" spans="1:17" s="2" customFormat="1" ht="15" customHeight="1" x14ac:dyDescent="0.25">
      <c r="A7" s="246"/>
      <c r="B7" s="246"/>
      <c r="C7" s="246"/>
      <c r="D7" s="362"/>
      <c r="E7" s="499"/>
      <c r="F7" s="499"/>
      <c r="G7" s="499"/>
      <c r="H7" s="499"/>
      <c r="I7" s="499"/>
      <c r="J7" s="499"/>
      <c r="K7" s="499"/>
      <c r="L7" s="499"/>
      <c r="M7" s="499"/>
      <c r="N7" s="364"/>
      <c r="O7" s="624"/>
      <c r="P7" s="624"/>
      <c r="Q7" s="624"/>
    </row>
    <row r="8" spans="1:17" s="2" customFormat="1" ht="15.75" customHeight="1" x14ac:dyDescent="0.25">
      <c r="A8" s="246"/>
      <c r="B8" s="246"/>
      <c r="C8" s="246"/>
      <c r="D8" s="365"/>
      <c r="E8" s="366"/>
      <c r="F8" s="366"/>
      <c r="G8" s="366"/>
      <c r="H8" s="366"/>
      <c r="I8" s="366"/>
      <c r="J8" s="366"/>
      <c r="K8" s="366"/>
      <c r="L8" s="366"/>
      <c r="M8" s="366"/>
      <c r="N8" s="367"/>
      <c r="O8" s="624"/>
      <c r="P8" s="624"/>
      <c r="Q8" s="624"/>
    </row>
    <row r="9" spans="1:17" s="2" customFormat="1" ht="11.25" customHeight="1" thickBot="1" x14ac:dyDescent="0.3">
      <c r="A9" s="162"/>
      <c r="B9" s="51"/>
      <c r="C9" s="51"/>
      <c r="D9" s="79"/>
      <c r="E9" s="52"/>
      <c r="F9" s="52"/>
      <c r="G9" s="52"/>
      <c r="H9" s="52"/>
      <c r="I9" s="52"/>
      <c r="J9" s="52"/>
      <c r="K9" s="52"/>
      <c r="L9" s="52"/>
    </row>
    <row r="10" spans="1:17" s="2" customFormat="1" ht="25.5" customHeight="1" x14ac:dyDescent="0.25">
      <c r="A10" s="622" t="s">
        <v>181</v>
      </c>
      <c r="B10" s="623"/>
      <c r="C10" s="623"/>
      <c r="D10" s="623"/>
      <c r="E10" s="623"/>
      <c r="F10" s="623"/>
      <c r="G10" s="623"/>
      <c r="H10" s="623"/>
      <c r="I10" s="623"/>
      <c r="J10" s="623"/>
      <c r="K10" s="623"/>
      <c r="L10" s="623"/>
      <c r="M10" s="623" t="s">
        <v>382</v>
      </c>
      <c r="N10" s="623"/>
      <c r="O10" s="623"/>
      <c r="P10" s="623"/>
      <c r="Q10" s="656"/>
    </row>
    <row r="11" spans="1:17" s="53" customFormat="1" ht="15" customHeight="1" x14ac:dyDescent="0.25">
      <c r="A11" s="628" t="s">
        <v>211</v>
      </c>
      <c r="B11" s="637" t="s">
        <v>174</v>
      </c>
      <c r="C11" s="637" t="s">
        <v>190</v>
      </c>
      <c r="D11" s="625" t="s">
        <v>142</v>
      </c>
      <c r="E11" s="637" t="s">
        <v>183</v>
      </c>
      <c r="F11" s="637" t="s">
        <v>176</v>
      </c>
      <c r="G11" s="637" t="s">
        <v>177</v>
      </c>
      <c r="H11" s="637" t="s">
        <v>156</v>
      </c>
      <c r="I11" s="637" t="s">
        <v>178</v>
      </c>
      <c r="J11" s="637"/>
      <c r="K11" s="637" t="s">
        <v>187</v>
      </c>
      <c r="L11" s="637" t="s">
        <v>193</v>
      </c>
      <c r="M11" s="657" t="s">
        <v>215</v>
      </c>
      <c r="N11" s="657"/>
      <c r="O11" s="657"/>
      <c r="P11" s="637" t="s">
        <v>182</v>
      </c>
      <c r="Q11" s="658"/>
    </row>
    <row r="12" spans="1:17" s="53" customFormat="1" ht="30" customHeight="1" thickBot="1" x14ac:dyDescent="0.3">
      <c r="A12" s="629"/>
      <c r="B12" s="625"/>
      <c r="C12" s="625"/>
      <c r="D12" s="626"/>
      <c r="E12" s="625"/>
      <c r="F12" s="625"/>
      <c r="G12" s="625"/>
      <c r="H12" s="625"/>
      <c r="I12" s="87" t="s">
        <v>188</v>
      </c>
      <c r="J12" s="177" t="s">
        <v>189</v>
      </c>
      <c r="K12" s="625"/>
      <c r="L12" s="625"/>
      <c r="M12" s="87" t="s">
        <v>184</v>
      </c>
      <c r="N12" s="87" t="s">
        <v>185</v>
      </c>
      <c r="O12" s="87" t="s">
        <v>186</v>
      </c>
      <c r="P12" s="87" t="s">
        <v>179</v>
      </c>
      <c r="Q12" s="88" t="s">
        <v>180</v>
      </c>
    </row>
    <row r="13" spans="1:17" ht="30" customHeight="1" x14ac:dyDescent="0.25">
      <c r="A13" s="630" t="s">
        <v>72</v>
      </c>
      <c r="B13" s="614" t="str">
        <f>'2.Identificacion_Riesgos'!E10</f>
        <v>Afectacion de la gestión de administracion de los recursos fisicos correspondiente a  los bienes muebles a cargo de la entidad.</v>
      </c>
      <c r="C13" s="606" t="str">
        <f>'2.Identificacion_Riesgos'!F10</f>
        <v xml:space="preserve">1. Bienes y suministros  sin registrar en los aplicativos correspondientes de almacen por omision del supervisor o responsable en los reportes que debe realizar  al almacen.
2. Bienes y suministros recibidos por parte del supervisor o del responsable sin cumplir los requisitos contratados
3. Movimientos internos o externos de los bienes muebles a cargo de la entidad  por parte de la comunidad institucional sin autorizacion y cumplimiento de los procedimientos
4. Retiro de la entidad por vacaciones, renuncia o terminación de contrato sin la entrega formal y legalizada de los bienes muebles o suministros entregados a cada funcionario o contratista para el desempeño de sus labores.
5. Solicitud de Pago final de sueldo, honorarios y/o prestaciones a los funcionarios y contratistas según aplique por parte de las areas o jefes encargados sin la legalización del formato de Paz y salvo de entrega de cargo y del formato "Lista de verificación de entrega de elementos y documentos por terminación del contrato"
6. Pérdida o daños de los bienes muebles y suministro ocasionados por funcionarios, contratistas o terceros.
7. Incumplimiento de los procedimientos  aprobados en la plataforma MIPG de la entidad asociados a la administración de bienes dentro del proceso de Gestión documental de recursos Físicos y servicios generales, por parte de funcionarios, contratistas o proveedores que laboran o prestan servicios en la entidad </v>
      </c>
      <c r="D13" s="627" t="str">
        <f>+'3.Controles'!E9</f>
        <v xml:space="preserve">Desde el area de Recursos fisicos se debe garantizar el cumplimiento de los procedimientos del area correspondientes a la administración de bienes muebles anualmente por parte de los jefes de area, supervisores de contratos y  comunidad institucional </v>
      </c>
      <c r="E13" s="634" t="str">
        <f>'2.Identificacion_Riesgos'!U10</f>
        <v>BAJO 4%</v>
      </c>
      <c r="F13" s="638" t="s">
        <v>470</v>
      </c>
      <c r="G13" s="156" t="s">
        <v>472</v>
      </c>
      <c r="H13" s="175">
        <v>0.1</v>
      </c>
      <c r="I13" s="155">
        <v>44229</v>
      </c>
      <c r="J13" s="155">
        <v>44231</v>
      </c>
      <c r="K13" s="598" t="s">
        <v>479</v>
      </c>
      <c r="L13" s="598" t="s">
        <v>426</v>
      </c>
      <c r="M13" s="653"/>
      <c r="N13" s="620" t="str">
        <f>IF(M13="SI","1. Describa el evento presentado 2. Genere una acción correctiva en isolucion 3. Realice nuevamente el proceso de analisis de riesgo"," ")</f>
        <v xml:space="preserve"> </v>
      </c>
      <c r="O13" s="654"/>
      <c r="P13" s="655"/>
      <c r="Q13" s="11"/>
    </row>
    <row r="14" spans="1:17" s="2" customFormat="1" ht="30" customHeight="1" x14ac:dyDescent="0.25">
      <c r="A14" s="631"/>
      <c r="B14" s="614"/>
      <c r="C14" s="607"/>
      <c r="D14" s="627"/>
      <c r="E14" s="634"/>
      <c r="F14" s="639"/>
      <c r="G14" s="156" t="s">
        <v>473</v>
      </c>
      <c r="H14" s="175">
        <v>0.9</v>
      </c>
      <c r="I14" s="155">
        <v>44232</v>
      </c>
      <c r="J14" s="155">
        <v>44232</v>
      </c>
      <c r="K14" s="599"/>
      <c r="L14" s="599"/>
      <c r="M14" s="653"/>
      <c r="N14" s="620"/>
      <c r="O14" s="654"/>
      <c r="P14" s="655"/>
      <c r="Q14" s="11"/>
    </row>
    <row r="15" spans="1:17" s="2" customFormat="1" ht="30" customHeight="1" x14ac:dyDescent="0.25">
      <c r="A15" s="631"/>
      <c r="B15" s="614"/>
      <c r="C15" s="607"/>
      <c r="D15" s="627"/>
      <c r="E15" s="634"/>
      <c r="F15" s="639"/>
      <c r="G15" s="156"/>
      <c r="H15" s="175"/>
      <c r="I15" s="155"/>
      <c r="J15" s="224">
        <v>44232</v>
      </c>
      <c r="K15" s="599"/>
      <c r="L15" s="599"/>
      <c r="M15" s="653"/>
      <c r="N15" s="620"/>
      <c r="O15" s="654"/>
      <c r="P15" s="655"/>
      <c r="Q15" s="11"/>
    </row>
    <row r="16" spans="1:17" s="2" customFormat="1" ht="41.25" customHeight="1" x14ac:dyDescent="0.25">
      <c r="A16" s="631"/>
      <c r="B16" s="614"/>
      <c r="C16" s="607"/>
      <c r="D16" s="627"/>
      <c r="E16" s="634"/>
      <c r="F16" s="640"/>
      <c r="G16" s="156"/>
      <c r="H16" s="175"/>
      <c r="I16" s="157"/>
      <c r="J16" s="224">
        <v>44232</v>
      </c>
      <c r="K16" s="602"/>
      <c r="L16" s="602"/>
      <c r="M16" s="653"/>
      <c r="N16" s="620"/>
      <c r="O16" s="654"/>
      <c r="P16" s="655"/>
      <c r="Q16" s="11"/>
    </row>
    <row r="17" spans="1:17" ht="30" customHeight="1" x14ac:dyDescent="0.25">
      <c r="A17" s="631"/>
      <c r="B17" s="614"/>
      <c r="C17" s="607"/>
      <c r="D17" s="627" t="str">
        <f>+'3.Controles'!E10</f>
        <v>Desde el area de Recursos Fisicos, el profesional a cargo del almacen debe garantizar la eficaz elaboración y seguimiento al inventario de bienes en la SCRD</v>
      </c>
      <c r="E17" s="635"/>
      <c r="F17" s="638" t="s">
        <v>471</v>
      </c>
      <c r="G17" s="156" t="s">
        <v>480</v>
      </c>
      <c r="H17" s="175">
        <v>0.1</v>
      </c>
      <c r="I17" s="155">
        <v>44229</v>
      </c>
      <c r="J17" s="155">
        <v>44231</v>
      </c>
      <c r="K17" s="598" t="s">
        <v>412</v>
      </c>
      <c r="L17" s="598" t="s">
        <v>426</v>
      </c>
      <c r="M17" s="653"/>
      <c r="N17" s="620"/>
      <c r="O17" s="654"/>
      <c r="P17" s="655"/>
      <c r="Q17" s="80"/>
    </row>
    <row r="18" spans="1:17" s="2" customFormat="1" ht="30" customHeight="1" x14ac:dyDescent="0.25">
      <c r="A18" s="631"/>
      <c r="B18" s="614"/>
      <c r="C18" s="607"/>
      <c r="D18" s="627"/>
      <c r="E18" s="635"/>
      <c r="F18" s="639"/>
      <c r="G18" s="156" t="s">
        <v>481</v>
      </c>
      <c r="H18" s="175">
        <v>0.9</v>
      </c>
      <c r="I18" s="155">
        <v>44232</v>
      </c>
      <c r="J18" s="155">
        <v>44232</v>
      </c>
      <c r="K18" s="599"/>
      <c r="L18" s="599"/>
      <c r="M18" s="653"/>
      <c r="N18" s="620"/>
      <c r="O18" s="654"/>
      <c r="P18" s="655"/>
      <c r="Q18" s="80"/>
    </row>
    <row r="19" spans="1:17" s="2" customFormat="1" ht="30" customHeight="1" x14ac:dyDescent="0.25">
      <c r="A19" s="631"/>
      <c r="B19" s="614"/>
      <c r="C19" s="607"/>
      <c r="D19" s="627"/>
      <c r="E19" s="635"/>
      <c r="F19" s="639"/>
      <c r="G19" s="156"/>
      <c r="H19" s="58"/>
      <c r="I19" s="155"/>
      <c r="J19" s="224">
        <v>44232</v>
      </c>
      <c r="K19" s="599"/>
      <c r="L19" s="599"/>
      <c r="M19" s="653"/>
      <c r="N19" s="620"/>
      <c r="O19" s="654"/>
      <c r="P19" s="655"/>
      <c r="Q19" s="80"/>
    </row>
    <row r="20" spans="1:17" s="2" customFormat="1" ht="30" customHeight="1" x14ac:dyDescent="0.25">
      <c r="A20" s="631"/>
      <c r="B20" s="614"/>
      <c r="C20" s="607"/>
      <c r="D20" s="627"/>
      <c r="E20" s="635"/>
      <c r="F20" s="640"/>
      <c r="G20" s="156"/>
      <c r="H20" s="58"/>
      <c r="I20" s="157"/>
      <c r="J20" s="224">
        <v>44232</v>
      </c>
      <c r="K20" s="602"/>
      <c r="L20" s="602"/>
      <c r="M20" s="653"/>
      <c r="N20" s="620"/>
      <c r="O20" s="654"/>
      <c r="P20" s="655"/>
      <c r="Q20" s="80"/>
    </row>
    <row r="21" spans="1:17" ht="30" customHeight="1" x14ac:dyDescent="0.25">
      <c r="A21" s="631"/>
      <c r="B21" s="614"/>
      <c r="C21" s="607"/>
      <c r="D21" s="627" t="str">
        <f>+'3.Controles'!E11</f>
        <v>Desde el area de Recursos fisicos se debe fortalecer e incentivarr el cumplimiento de los procedimientos del area ineherentes a la administracion de los bienes muebles y suministros dirigidas a los jefes, comunidad institucional y proveedores.</v>
      </c>
      <c r="E21" s="635"/>
      <c r="F21" s="638" t="s">
        <v>478</v>
      </c>
      <c r="G21" s="156" t="s">
        <v>482</v>
      </c>
      <c r="H21" s="58">
        <v>0.1</v>
      </c>
      <c r="I21" s="155">
        <v>44229</v>
      </c>
      <c r="J21" s="178">
        <v>44530</v>
      </c>
      <c r="K21" s="598" t="s">
        <v>413</v>
      </c>
      <c r="L21" s="598" t="s">
        <v>426</v>
      </c>
      <c r="M21" s="653"/>
      <c r="N21" s="620"/>
      <c r="O21" s="654"/>
      <c r="P21" s="655"/>
      <c r="Q21" s="80"/>
    </row>
    <row r="22" spans="1:17" s="2" customFormat="1" ht="30" customHeight="1" x14ac:dyDescent="0.25">
      <c r="A22" s="631"/>
      <c r="B22" s="614"/>
      <c r="C22" s="607"/>
      <c r="D22" s="627"/>
      <c r="E22" s="635"/>
      <c r="F22" s="639"/>
      <c r="G22" s="156" t="s">
        <v>483</v>
      </c>
      <c r="H22" s="58">
        <v>0.2</v>
      </c>
      <c r="I22" s="155">
        <v>44229</v>
      </c>
      <c r="J22" s="178">
        <v>44530</v>
      </c>
      <c r="K22" s="599"/>
      <c r="L22" s="599"/>
      <c r="M22" s="653"/>
      <c r="N22" s="620"/>
      <c r="O22" s="654"/>
      <c r="P22" s="655"/>
      <c r="Q22" s="80"/>
    </row>
    <row r="23" spans="1:17" s="2" customFormat="1" ht="30" customHeight="1" x14ac:dyDescent="0.25">
      <c r="A23" s="631"/>
      <c r="B23" s="614"/>
      <c r="C23" s="607"/>
      <c r="D23" s="627"/>
      <c r="E23" s="635"/>
      <c r="F23" s="639"/>
      <c r="G23" s="156" t="s">
        <v>484</v>
      </c>
      <c r="H23" s="58">
        <v>0.7</v>
      </c>
      <c r="I23" s="155">
        <v>44229</v>
      </c>
      <c r="J23" s="178">
        <v>44530</v>
      </c>
      <c r="K23" s="599"/>
      <c r="L23" s="599"/>
      <c r="M23" s="653"/>
      <c r="N23" s="620"/>
      <c r="O23" s="654"/>
      <c r="P23" s="655"/>
      <c r="Q23" s="80"/>
    </row>
    <row r="24" spans="1:17" s="2" customFormat="1" ht="48" customHeight="1" x14ac:dyDescent="0.25">
      <c r="A24" s="631"/>
      <c r="B24" s="614"/>
      <c r="C24" s="607"/>
      <c r="D24" s="627"/>
      <c r="E24" s="635"/>
      <c r="F24" s="640"/>
      <c r="G24" s="156"/>
      <c r="H24" s="58"/>
      <c r="I24" s="224">
        <v>44229</v>
      </c>
      <c r="J24" s="226">
        <v>44561</v>
      </c>
      <c r="K24" s="600"/>
      <c r="L24" s="602"/>
      <c r="M24" s="653"/>
      <c r="N24" s="620"/>
      <c r="O24" s="654"/>
      <c r="P24" s="655"/>
      <c r="Q24" s="80"/>
    </row>
    <row r="25" spans="1:17" ht="46.5" customHeight="1" x14ac:dyDescent="0.25">
      <c r="A25" s="631"/>
      <c r="B25" s="614"/>
      <c r="C25" s="607"/>
      <c r="D25" s="627">
        <f>+'3.Controles'!E12</f>
        <v>0</v>
      </c>
      <c r="E25" s="635"/>
      <c r="F25" s="638" t="s">
        <v>537</v>
      </c>
      <c r="G25" s="156" t="s">
        <v>485</v>
      </c>
      <c r="H25" s="58">
        <v>0.5</v>
      </c>
      <c r="I25" s="155">
        <v>44229</v>
      </c>
      <c r="J25" s="178">
        <v>44530</v>
      </c>
      <c r="K25" s="601" t="s">
        <v>414</v>
      </c>
      <c r="L25" s="598" t="s">
        <v>426</v>
      </c>
      <c r="M25" s="653"/>
      <c r="N25" s="620"/>
      <c r="O25" s="654"/>
      <c r="P25" s="655"/>
      <c r="Q25" s="80"/>
    </row>
    <row r="26" spans="1:17" s="2" customFormat="1" ht="47.25" customHeight="1" x14ac:dyDescent="0.25">
      <c r="A26" s="631"/>
      <c r="B26" s="614"/>
      <c r="C26" s="607"/>
      <c r="D26" s="627"/>
      <c r="E26" s="635"/>
      <c r="F26" s="639"/>
      <c r="G26" s="156" t="s">
        <v>486</v>
      </c>
      <c r="H26" s="58">
        <v>0.5</v>
      </c>
      <c r="I26" s="155">
        <v>44229</v>
      </c>
      <c r="J26" s="178">
        <v>44530</v>
      </c>
      <c r="K26" s="599"/>
      <c r="L26" s="599"/>
      <c r="M26" s="653"/>
      <c r="N26" s="620"/>
      <c r="O26" s="654"/>
      <c r="P26" s="655"/>
      <c r="Q26" s="80"/>
    </row>
    <row r="27" spans="1:17" s="2" customFormat="1" ht="42.75" customHeight="1" x14ac:dyDescent="0.25">
      <c r="A27" s="631"/>
      <c r="B27" s="614"/>
      <c r="C27" s="607"/>
      <c r="D27" s="627"/>
      <c r="E27" s="635"/>
      <c r="F27" s="639"/>
      <c r="G27" s="156"/>
      <c r="H27" s="225"/>
      <c r="I27" s="224">
        <v>44229</v>
      </c>
      <c r="J27" s="226">
        <v>44561</v>
      </c>
      <c r="K27" s="599"/>
      <c r="L27" s="599"/>
      <c r="M27" s="653"/>
      <c r="N27" s="620"/>
      <c r="O27" s="654"/>
      <c r="P27" s="655"/>
      <c r="Q27" s="80"/>
    </row>
    <row r="28" spans="1:17" s="2" customFormat="1" ht="66" customHeight="1" x14ac:dyDescent="0.25">
      <c r="A28" s="631"/>
      <c r="B28" s="614"/>
      <c r="C28" s="607"/>
      <c r="D28" s="627"/>
      <c r="E28" s="635"/>
      <c r="F28" s="640"/>
      <c r="G28" s="156"/>
      <c r="H28" s="225"/>
      <c r="I28" s="224">
        <v>44229</v>
      </c>
      <c r="J28" s="226">
        <v>44561</v>
      </c>
      <c r="K28" s="600"/>
      <c r="L28" s="602"/>
      <c r="M28" s="653"/>
      <c r="N28" s="620"/>
      <c r="O28" s="654"/>
      <c r="P28" s="655"/>
      <c r="Q28" s="80"/>
    </row>
    <row r="29" spans="1:17" s="2" customFormat="1" ht="30" hidden="1" customHeight="1" x14ac:dyDescent="0.25">
      <c r="A29" s="631"/>
      <c r="B29" s="614"/>
      <c r="C29" s="607"/>
      <c r="D29" s="627">
        <f>+'3.Controles'!E13</f>
        <v>0</v>
      </c>
      <c r="E29" s="635"/>
      <c r="F29" s="641"/>
      <c r="G29" s="156"/>
      <c r="H29" s="58"/>
      <c r="I29" s="155">
        <v>44229</v>
      </c>
      <c r="J29" s="178">
        <v>44561</v>
      </c>
      <c r="K29" s="601"/>
      <c r="L29" s="598"/>
      <c r="M29" s="653"/>
      <c r="N29" s="620"/>
      <c r="O29" s="654"/>
      <c r="P29" s="655"/>
      <c r="Q29" s="80"/>
    </row>
    <row r="30" spans="1:17" s="2" customFormat="1" ht="30" hidden="1" customHeight="1" x14ac:dyDescent="0.25">
      <c r="A30" s="631"/>
      <c r="B30" s="614"/>
      <c r="C30" s="607"/>
      <c r="D30" s="627"/>
      <c r="E30" s="635"/>
      <c r="F30" s="642"/>
      <c r="G30" s="156"/>
      <c r="H30" s="58"/>
      <c r="I30" s="155">
        <v>44229</v>
      </c>
      <c r="J30" s="178">
        <v>44561</v>
      </c>
      <c r="K30" s="599"/>
      <c r="L30" s="599"/>
      <c r="M30" s="653"/>
      <c r="N30" s="620"/>
      <c r="O30" s="654"/>
      <c r="P30" s="655"/>
      <c r="Q30" s="80"/>
    </row>
    <row r="31" spans="1:17" s="2" customFormat="1" ht="30" hidden="1" customHeight="1" x14ac:dyDescent="0.25">
      <c r="A31" s="631"/>
      <c r="B31" s="614"/>
      <c r="C31" s="607"/>
      <c r="D31" s="627"/>
      <c r="E31" s="635"/>
      <c r="F31" s="642"/>
      <c r="G31" s="156"/>
      <c r="H31" s="58"/>
      <c r="I31" s="155">
        <v>44229</v>
      </c>
      <c r="J31" s="178">
        <v>44561</v>
      </c>
      <c r="K31" s="599"/>
      <c r="L31" s="599"/>
      <c r="M31" s="653"/>
      <c r="N31" s="620"/>
      <c r="O31" s="654"/>
      <c r="P31" s="655"/>
      <c r="Q31" s="80"/>
    </row>
    <row r="32" spans="1:17" ht="30" hidden="1" customHeight="1" thickBot="1" x14ac:dyDescent="0.3">
      <c r="A32" s="632"/>
      <c r="B32" s="633"/>
      <c r="C32" s="608"/>
      <c r="D32" s="606"/>
      <c r="E32" s="636"/>
      <c r="F32" s="643"/>
      <c r="G32" s="179"/>
      <c r="H32" s="164"/>
      <c r="I32" s="155">
        <v>44229</v>
      </c>
      <c r="J32" s="178">
        <v>44561</v>
      </c>
      <c r="K32" s="600"/>
      <c r="L32" s="602"/>
      <c r="M32" s="659"/>
      <c r="N32" s="660"/>
      <c r="O32" s="512"/>
      <c r="P32" s="603"/>
      <c r="Q32" s="160"/>
    </row>
    <row r="33" spans="1:17" ht="30" customHeight="1" x14ac:dyDescent="0.25">
      <c r="A33" s="644" t="s">
        <v>145</v>
      </c>
      <c r="B33" s="614" t="str">
        <f>'2.Identificacion_Riesgos'!E17</f>
        <v>Deterioro de los bienes muebles e inmuebles destinados para el desarrollo de las actividades laborales y  funcionamiento de la entidad  en las sedes administrativas.</v>
      </c>
      <c r="C33" s="606" t="str">
        <f>'2.Identificacion_Riesgos'!F17</f>
        <v>1. Incumplimiento de Plan anual de mantenimiento de bienes muebles e inmuebles. 
2. Respuesta inoportuna de los requerimientos de Mantenimiento de bienes muebles e inmuebles  recibidos en la mesa de servicios
3. Incumplimiento contractual por parte de los contratistas designados
4. Recursos insuficientes
5.Demora en la aprobación de intervenciones en los bienes con declaratoria BIC por parte de las entidades competentes.                                                             
6.  Cambios no previstos en las actividades de mantenimiento  programadas por lineamientos institucionales, normativos o ambientales           
7. Daño ocasionado por terceros a los bienes muebles e inmuebles durante el desarrollo de sus actividades
8. Supervisión inadecuada e ineficaz de los contratos designados para el mantenimiento de bienes muebles e inmuebles</v>
      </c>
      <c r="D33" s="627" t="s">
        <v>488</v>
      </c>
      <c r="E33" s="645" t="str">
        <f>'2.Identificacion_Riesgos'!U17</f>
        <v>BAJO 4%</v>
      </c>
      <c r="F33" s="646" t="s">
        <v>487</v>
      </c>
      <c r="G33" s="156" t="s">
        <v>494</v>
      </c>
      <c r="H33" s="170">
        <v>0.7</v>
      </c>
      <c r="I33" s="155">
        <v>44211</v>
      </c>
      <c r="J33" s="178">
        <v>44227</v>
      </c>
      <c r="K33" s="595" t="s">
        <v>422</v>
      </c>
      <c r="L33" s="595" t="s">
        <v>427</v>
      </c>
      <c r="M33" s="653"/>
      <c r="N33" s="620" t="str">
        <f>IF(M33="SI","1. Describa el evento presentado 2. Genere una acción correctiva en isolucion 3. Realice nuevamente el proceso de analisis de riesgo"," ")</f>
        <v xml:space="preserve"> </v>
      </c>
      <c r="O33" s="654"/>
      <c r="P33" s="655"/>
      <c r="Q33" s="11"/>
    </row>
    <row r="34" spans="1:17" ht="61.5" customHeight="1" x14ac:dyDescent="0.25">
      <c r="A34" s="631"/>
      <c r="B34" s="614"/>
      <c r="C34" s="607"/>
      <c r="D34" s="627"/>
      <c r="E34" s="645"/>
      <c r="F34" s="647"/>
      <c r="G34" s="176" t="s">
        <v>495</v>
      </c>
      <c r="H34" s="161">
        <v>20</v>
      </c>
      <c r="I34" s="155">
        <v>44211</v>
      </c>
      <c r="J34" s="178">
        <v>44227</v>
      </c>
      <c r="K34" s="596"/>
      <c r="L34" s="596"/>
      <c r="M34" s="653"/>
      <c r="N34" s="620"/>
      <c r="O34" s="654"/>
      <c r="P34" s="655"/>
      <c r="Q34" s="11"/>
    </row>
    <row r="35" spans="1:17" ht="30" customHeight="1" x14ac:dyDescent="0.25">
      <c r="A35" s="631"/>
      <c r="B35" s="614"/>
      <c r="C35" s="607"/>
      <c r="D35" s="627"/>
      <c r="E35" s="645"/>
      <c r="F35" s="647"/>
      <c r="G35" s="176" t="s">
        <v>496</v>
      </c>
      <c r="H35" s="158">
        <v>0.1</v>
      </c>
      <c r="I35" s="155">
        <v>44211</v>
      </c>
      <c r="J35" s="178">
        <v>44227</v>
      </c>
      <c r="K35" s="596"/>
      <c r="L35" s="596"/>
      <c r="M35" s="653"/>
      <c r="N35" s="620"/>
      <c r="O35" s="654"/>
      <c r="P35" s="655"/>
      <c r="Q35" s="11"/>
    </row>
    <row r="36" spans="1:17" ht="30" customHeight="1" x14ac:dyDescent="0.25">
      <c r="A36" s="631"/>
      <c r="B36" s="614"/>
      <c r="C36" s="607"/>
      <c r="D36" s="627"/>
      <c r="E36" s="645"/>
      <c r="F36" s="648"/>
      <c r="G36" s="176"/>
      <c r="H36" s="158"/>
      <c r="I36" s="224">
        <v>44211</v>
      </c>
      <c r="J36" s="226">
        <v>44227</v>
      </c>
      <c r="K36" s="597"/>
      <c r="L36" s="597"/>
      <c r="M36" s="653"/>
      <c r="N36" s="620"/>
      <c r="O36" s="654"/>
      <c r="P36" s="655"/>
      <c r="Q36" s="11"/>
    </row>
    <row r="37" spans="1:17" ht="30" customHeight="1" x14ac:dyDescent="0.25">
      <c r="A37" s="631"/>
      <c r="B37" s="614"/>
      <c r="C37" s="607"/>
      <c r="D37" s="627" t="str">
        <f>'3.Controles'!E18</f>
        <v xml:space="preserve">El profesional del area de recursos fisicos designado debe realizar la gestión de verificación y desarrollo de los requerimientos que sean solicitados por la comunidad institucional  </v>
      </c>
      <c r="E37" s="614"/>
      <c r="F37" s="646" t="s">
        <v>419</v>
      </c>
      <c r="G37" s="156" t="s">
        <v>497</v>
      </c>
      <c r="H37" s="158">
        <v>1</v>
      </c>
      <c r="I37" s="155">
        <v>44198</v>
      </c>
      <c r="J37" s="178">
        <v>44530</v>
      </c>
      <c r="K37" s="595" t="s">
        <v>423</v>
      </c>
      <c r="L37" s="595" t="s">
        <v>427</v>
      </c>
      <c r="M37" s="653"/>
      <c r="N37" s="620"/>
      <c r="O37" s="654"/>
      <c r="P37" s="655"/>
      <c r="Q37" s="80"/>
    </row>
    <row r="38" spans="1:17" ht="30" customHeight="1" x14ac:dyDescent="0.25">
      <c r="A38" s="631"/>
      <c r="B38" s="614"/>
      <c r="C38" s="607"/>
      <c r="D38" s="627"/>
      <c r="E38" s="614"/>
      <c r="F38" s="647"/>
      <c r="G38" s="176"/>
      <c r="H38" s="158"/>
      <c r="I38" s="224">
        <v>44198</v>
      </c>
      <c r="J38" s="178"/>
      <c r="K38" s="596"/>
      <c r="L38" s="596"/>
      <c r="M38" s="653"/>
      <c r="N38" s="620"/>
      <c r="O38" s="654"/>
      <c r="P38" s="655"/>
      <c r="Q38" s="80"/>
    </row>
    <row r="39" spans="1:17" ht="30" customHeight="1" x14ac:dyDescent="0.25">
      <c r="A39" s="631"/>
      <c r="B39" s="614"/>
      <c r="C39" s="607"/>
      <c r="D39" s="627"/>
      <c r="E39" s="614"/>
      <c r="F39" s="647"/>
      <c r="G39" s="176"/>
      <c r="H39" s="158"/>
      <c r="I39" s="224">
        <v>44198</v>
      </c>
      <c r="J39" s="226">
        <v>44561</v>
      </c>
      <c r="K39" s="596"/>
      <c r="L39" s="596"/>
      <c r="M39" s="653"/>
      <c r="N39" s="620"/>
      <c r="O39" s="654"/>
      <c r="P39" s="655"/>
      <c r="Q39" s="80"/>
    </row>
    <row r="40" spans="1:17" ht="30" customHeight="1" x14ac:dyDescent="0.25">
      <c r="A40" s="631"/>
      <c r="B40" s="614"/>
      <c r="C40" s="607"/>
      <c r="D40" s="627"/>
      <c r="E40" s="614"/>
      <c r="F40" s="648"/>
      <c r="G40" s="176"/>
      <c r="H40" s="158"/>
      <c r="I40" s="224">
        <v>44198</v>
      </c>
      <c r="J40" s="226">
        <v>44561</v>
      </c>
      <c r="K40" s="597"/>
      <c r="L40" s="597"/>
      <c r="M40" s="653"/>
      <c r="N40" s="620"/>
      <c r="O40" s="654"/>
      <c r="P40" s="655"/>
      <c r="Q40" s="80"/>
    </row>
    <row r="41" spans="1:17" ht="30" customHeight="1" x14ac:dyDescent="0.25">
      <c r="A41" s="631"/>
      <c r="B41" s="614"/>
      <c r="C41" s="607"/>
      <c r="D41" s="627" t="str">
        <f>'3.Controles'!E19</f>
        <v>El profesional del area de recursos fisicos designado como supervisor debe realizar el monitoreo mensual al desarrollo de  la programación anual de mantenimientor para garantizar el cumplimiento del Plan anual de mantenimiento.</v>
      </c>
      <c r="E41" s="614"/>
      <c r="F41" s="646" t="s">
        <v>420</v>
      </c>
      <c r="G41" s="176" t="s">
        <v>498</v>
      </c>
      <c r="H41" s="158">
        <v>0.5</v>
      </c>
      <c r="I41" s="155">
        <v>44227</v>
      </c>
      <c r="J41" s="178">
        <v>44530</v>
      </c>
      <c r="K41" s="595" t="s">
        <v>424</v>
      </c>
      <c r="L41" s="595" t="s">
        <v>427</v>
      </c>
      <c r="M41" s="653"/>
      <c r="N41" s="620"/>
      <c r="O41" s="654"/>
      <c r="P41" s="655"/>
      <c r="Q41" s="80"/>
    </row>
    <row r="42" spans="1:17" ht="30" customHeight="1" x14ac:dyDescent="0.25">
      <c r="A42" s="631"/>
      <c r="B42" s="614"/>
      <c r="C42" s="607"/>
      <c r="D42" s="627"/>
      <c r="E42" s="614"/>
      <c r="F42" s="647"/>
      <c r="G42" s="176" t="s">
        <v>499</v>
      </c>
      <c r="H42" s="158">
        <v>0.5</v>
      </c>
      <c r="I42" s="155">
        <v>44227</v>
      </c>
      <c r="J42" s="178">
        <v>44530</v>
      </c>
      <c r="K42" s="596"/>
      <c r="L42" s="596"/>
      <c r="M42" s="653"/>
      <c r="N42" s="620"/>
      <c r="O42" s="654"/>
      <c r="P42" s="655"/>
      <c r="Q42" s="80"/>
    </row>
    <row r="43" spans="1:17" ht="30" customHeight="1" x14ac:dyDescent="0.25">
      <c r="A43" s="631"/>
      <c r="B43" s="614"/>
      <c r="C43" s="607"/>
      <c r="D43" s="627"/>
      <c r="E43" s="614"/>
      <c r="F43" s="647"/>
      <c r="G43" s="176"/>
      <c r="H43" s="158"/>
      <c r="I43" s="224">
        <v>44227</v>
      </c>
      <c r="J43" s="226">
        <v>44561</v>
      </c>
      <c r="K43" s="596"/>
      <c r="L43" s="596"/>
      <c r="M43" s="653"/>
      <c r="N43" s="620"/>
      <c r="O43" s="654"/>
      <c r="P43" s="655"/>
      <c r="Q43" s="80"/>
    </row>
    <row r="44" spans="1:17" ht="30" customHeight="1" x14ac:dyDescent="0.25">
      <c r="A44" s="631"/>
      <c r="B44" s="614"/>
      <c r="C44" s="607"/>
      <c r="D44" s="627"/>
      <c r="E44" s="614"/>
      <c r="F44" s="648"/>
      <c r="G44" s="176"/>
      <c r="H44" s="158"/>
      <c r="I44" s="224">
        <v>44227</v>
      </c>
      <c r="J44" s="226">
        <v>44561</v>
      </c>
      <c r="K44" s="597"/>
      <c r="L44" s="597"/>
      <c r="M44" s="653"/>
      <c r="N44" s="620"/>
      <c r="O44" s="654"/>
      <c r="P44" s="655"/>
      <c r="Q44" s="80"/>
    </row>
    <row r="45" spans="1:17" ht="30" customHeight="1" x14ac:dyDescent="0.25">
      <c r="A45" s="631"/>
      <c r="B45" s="614"/>
      <c r="C45" s="607"/>
      <c r="D45" s="627" t="str">
        <f>'3.Controles'!E20</f>
        <v>El profesional del area de recursos fisicos designado como supervisor debe realizar la Supervisión mensual de los contratos de mantenimiento de acuerdo al manual de supervisión establecido por la entidad.</v>
      </c>
      <c r="E45" s="614"/>
      <c r="F45" s="646" t="s">
        <v>421</v>
      </c>
      <c r="G45" s="176" t="s">
        <v>504</v>
      </c>
      <c r="H45" s="158">
        <v>0.5</v>
      </c>
      <c r="I45" s="155">
        <v>44227</v>
      </c>
      <c r="J45" s="178">
        <v>44530</v>
      </c>
      <c r="K45" s="595" t="s">
        <v>425</v>
      </c>
      <c r="L45" s="595" t="s">
        <v>427</v>
      </c>
      <c r="M45" s="653"/>
      <c r="N45" s="620"/>
      <c r="O45" s="654"/>
      <c r="P45" s="655"/>
      <c r="Q45" s="80"/>
    </row>
    <row r="46" spans="1:17" ht="30" customHeight="1" x14ac:dyDescent="0.25">
      <c r="A46" s="631"/>
      <c r="B46" s="614"/>
      <c r="C46" s="607"/>
      <c r="D46" s="627"/>
      <c r="E46" s="614"/>
      <c r="F46" s="647"/>
      <c r="G46" s="176" t="s">
        <v>505</v>
      </c>
      <c r="H46" s="158">
        <v>0.5</v>
      </c>
      <c r="I46" s="155">
        <v>44227</v>
      </c>
      <c r="J46" s="178">
        <v>44530</v>
      </c>
      <c r="K46" s="596"/>
      <c r="L46" s="596"/>
      <c r="M46" s="653"/>
      <c r="N46" s="620"/>
      <c r="O46" s="654"/>
      <c r="P46" s="655"/>
      <c r="Q46" s="80"/>
    </row>
    <row r="47" spans="1:17" ht="30" customHeight="1" x14ac:dyDescent="0.25">
      <c r="A47" s="631"/>
      <c r="B47" s="614"/>
      <c r="C47" s="607"/>
      <c r="D47" s="627"/>
      <c r="E47" s="614"/>
      <c r="F47" s="647"/>
      <c r="G47" s="176"/>
      <c r="H47" s="158"/>
      <c r="I47" s="224">
        <v>44227</v>
      </c>
      <c r="J47" s="226">
        <v>44561</v>
      </c>
      <c r="K47" s="596"/>
      <c r="L47" s="596"/>
      <c r="M47" s="653"/>
      <c r="N47" s="620"/>
      <c r="O47" s="654"/>
      <c r="P47" s="655"/>
      <c r="Q47" s="80"/>
    </row>
    <row r="48" spans="1:17" ht="30" customHeight="1" x14ac:dyDescent="0.25">
      <c r="A48" s="631"/>
      <c r="B48" s="614"/>
      <c r="C48" s="607"/>
      <c r="D48" s="627"/>
      <c r="E48" s="614"/>
      <c r="F48" s="648"/>
      <c r="G48" s="176"/>
      <c r="H48" s="158"/>
      <c r="I48" s="224">
        <v>44227</v>
      </c>
      <c r="J48" s="226">
        <v>44561</v>
      </c>
      <c r="K48" s="597"/>
      <c r="L48" s="597"/>
      <c r="M48" s="653"/>
      <c r="N48" s="620"/>
      <c r="O48" s="654"/>
      <c r="P48" s="655"/>
      <c r="Q48" s="80"/>
    </row>
    <row r="49" spans="1:17" ht="30" hidden="1" customHeight="1" x14ac:dyDescent="0.25">
      <c r="A49" s="631"/>
      <c r="B49" s="614"/>
      <c r="C49" s="607"/>
      <c r="D49" s="627">
        <f>'3.Controles'!E21</f>
        <v>0</v>
      </c>
      <c r="E49" s="614"/>
      <c r="F49" s="174"/>
      <c r="G49" s="176"/>
      <c r="H49" s="158"/>
      <c r="I49" s="155">
        <v>44229</v>
      </c>
      <c r="J49" s="178">
        <v>44561</v>
      </c>
      <c r="K49" s="80"/>
      <c r="L49" s="165"/>
      <c r="M49" s="653"/>
      <c r="N49" s="620"/>
      <c r="O49" s="654"/>
      <c r="P49" s="655"/>
      <c r="Q49" s="80"/>
    </row>
    <row r="50" spans="1:17" ht="30" hidden="1" customHeight="1" x14ac:dyDescent="0.25">
      <c r="A50" s="631"/>
      <c r="B50" s="614"/>
      <c r="C50" s="607"/>
      <c r="D50" s="627"/>
      <c r="E50" s="614"/>
      <c r="F50" s="174"/>
      <c r="G50" s="176"/>
      <c r="H50" s="158"/>
      <c r="I50" s="155">
        <v>44229</v>
      </c>
      <c r="J50" s="178">
        <v>44561</v>
      </c>
      <c r="K50" s="80"/>
      <c r="L50" s="165"/>
      <c r="M50" s="653"/>
      <c r="N50" s="620"/>
      <c r="O50" s="654"/>
      <c r="P50" s="655"/>
      <c r="Q50" s="80"/>
    </row>
    <row r="51" spans="1:17" ht="30" hidden="1" customHeight="1" x14ac:dyDescent="0.25">
      <c r="A51" s="631"/>
      <c r="B51" s="614"/>
      <c r="C51" s="607"/>
      <c r="D51" s="627"/>
      <c r="E51" s="614"/>
      <c r="F51" s="174"/>
      <c r="G51" s="176"/>
      <c r="H51" s="158"/>
      <c r="I51" s="155">
        <v>44229</v>
      </c>
      <c r="J51" s="178">
        <v>44561</v>
      </c>
      <c r="K51" s="80"/>
      <c r="L51" s="165"/>
      <c r="M51" s="653"/>
      <c r="N51" s="620"/>
      <c r="O51" s="654"/>
      <c r="P51" s="655"/>
      <c r="Q51" s="80"/>
    </row>
    <row r="52" spans="1:17" ht="19.5" hidden="1" customHeight="1" thickBot="1" x14ac:dyDescent="0.3">
      <c r="A52" s="632"/>
      <c r="B52" s="614"/>
      <c r="C52" s="608"/>
      <c r="D52" s="627"/>
      <c r="E52" s="614"/>
      <c r="F52" s="174"/>
      <c r="G52" s="176"/>
      <c r="H52" s="158"/>
      <c r="I52" s="155">
        <v>44229</v>
      </c>
      <c r="J52" s="178">
        <v>44561</v>
      </c>
      <c r="K52" s="80"/>
      <c r="L52" s="165"/>
      <c r="M52" s="653"/>
      <c r="N52" s="620"/>
      <c r="O52" s="654"/>
      <c r="P52" s="655"/>
      <c r="Q52" s="80"/>
    </row>
    <row r="53" spans="1:17" ht="48.75" customHeight="1" x14ac:dyDescent="0.25">
      <c r="A53" s="644" t="s">
        <v>143</v>
      </c>
      <c r="B53" s="614" t="str">
        <f>'2.Identificacion_Riesgos'!E22</f>
        <v>Prestación  inadecuada de los servicios  de  requeridos para el buen funcionamiento de la entidad, el bienestar de la comunidad institucional y el apoyo en actividades misionales.</v>
      </c>
      <c r="C53" s="606" t="str">
        <f>'2.Identificacion_Riesgos'!F22</f>
        <v xml:space="preserve">1. Incumplimiento contractual por parte de los contratistas designados
2. Recursos insuficientes
3. Supervisión inadecuada e ineficaz de los contratos designados para cada servicio
4. Incumplimiento de los requisitos normativos y de calidad establecidos para la prestación de Aseo y Cafetería, Transporte, Vigilancia, Préstamo de espacios, equipos audiovisuales y elementos de oficina para eventos y/o reuniones, Parqueadero para vehículos, motos y bicicletas, Mantenimiento y control vehículo de la SCRD, Servicios públicos y Operador logístico                   
5. Incumplimiento de los protocolos de seguridad vial, seguridad y salud en el trabajo y bioseguridad establecidos por la entidad durante la prestación de los servicios por parte de los usuarios de los servicios y de los contratistas o proveedores                                    </v>
      </c>
      <c r="D53" s="608" t="str">
        <f>'3.Controles'!E25</f>
        <v>Los profesionales del grupo interno de recursos fisicos designados como supervisores o responsables de los contratos o actividades de gestion de los servicios generales deben aplicar oportuna y eficazmente los procedimientos aprobados y publicados en la Plataforma de MIPG de la entidad.</v>
      </c>
      <c r="E53" s="651" t="str">
        <f>'2.Identificacion_Riesgos'!U22</f>
        <v>BAJO 4%</v>
      </c>
      <c r="F53" s="646" t="s">
        <v>431</v>
      </c>
      <c r="G53" s="156" t="s">
        <v>503</v>
      </c>
      <c r="H53" s="159">
        <v>1</v>
      </c>
      <c r="I53" s="155">
        <v>44198</v>
      </c>
      <c r="J53" s="178">
        <v>44530</v>
      </c>
      <c r="K53" s="595" t="s">
        <v>415</v>
      </c>
      <c r="L53" s="595" t="s">
        <v>427</v>
      </c>
      <c r="M53" s="653"/>
      <c r="N53" s="620" t="str">
        <f t="shared" ref="N53" si="0">IF(M53="SI","1. Describa el evento presentado 2. Genere una acción correctiva en isolucion 3. Realice nuevamente el proceso de analisis de riesgo"," ")</f>
        <v xml:space="preserve"> </v>
      </c>
      <c r="O53" s="654"/>
      <c r="P53" s="655"/>
      <c r="Q53" s="11"/>
    </row>
    <row r="54" spans="1:17" ht="30" customHeight="1" x14ac:dyDescent="0.25">
      <c r="A54" s="631"/>
      <c r="B54" s="614"/>
      <c r="C54" s="607"/>
      <c r="D54" s="627"/>
      <c r="E54" s="645"/>
      <c r="F54" s="647"/>
      <c r="G54" s="167"/>
      <c r="H54" s="158"/>
      <c r="I54" s="224">
        <v>44198</v>
      </c>
      <c r="J54" s="226">
        <v>44561</v>
      </c>
      <c r="K54" s="596"/>
      <c r="L54" s="596"/>
      <c r="M54" s="653"/>
      <c r="N54" s="620"/>
      <c r="O54" s="654"/>
      <c r="P54" s="655"/>
      <c r="Q54" s="11"/>
    </row>
    <row r="55" spans="1:17" ht="30" customHeight="1" x14ac:dyDescent="0.25">
      <c r="A55" s="631"/>
      <c r="B55" s="614"/>
      <c r="C55" s="607"/>
      <c r="D55" s="627"/>
      <c r="E55" s="645"/>
      <c r="F55" s="647"/>
      <c r="G55" s="167"/>
      <c r="H55" s="158"/>
      <c r="I55" s="224">
        <v>44198</v>
      </c>
      <c r="J55" s="226">
        <v>44561</v>
      </c>
      <c r="K55" s="596"/>
      <c r="L55" s="596"/>
      <c r="M55" s="653"/>
      <c r="N55" s="620"/>
      <c r="O55" s="654"/>
      <c r="P55" s="655"/>
      <c r="Q55" s="11"/>
    </row>
    <row r="56" spans="1:17" ht="30" customHeight="1" x14ac:dyDescent="0.25">
      <c r="A56" s="631"/>
      <c r="B56" s="614"/>
      <c r="C56" s="607"/>
      <c r="D56" s="627"/>
      <c r="E56" s="645"/>
      <c r="F56" s="648"/>
      <c r="G56" s="149"/>
      <c r="H56" s="158"/>
      <c r="I56" s="224">
        <v>44198</v>
      </c>
      <c r="J56" s="226">
        <v>44561</v>
      </c>
      <c r="K56" s="597"/>
      <c r="L56" s="597"/>
      <c r="M56" s="653"/>
      <c r="N56" s="620"/>
      <c r="O56" s="654"/>
      <c r="P56" s="655"/>
      <c r="Q56" s="11"/>
    </row>
    <row r="57" spans="1:17" ht="30" customHeight="1" x14ac:dyDescent="0.25">
      <c r="A57" s="631"/>
      <c r="B57" s="614"/>
      <c r="C57" s="607"/>
      <c r="D57" s="627" t="str">
        <f>'3.Controles'!E26</f>
        <v xml:space="preserve">Los profesionales del grupo interno de recursos fisicos designados como supervisores o responsables de los contratos o actividades de gestion de los servicios generales deben realizar la verificación diaria de los tiquetes de mantenimiento que ingresen a la mesa de servicios, programar su gestión y  emitir la respuesta correspondiente según aplique por parte del responsable designado por el Coordinador(a) del grupo Interno de </v>
      </c>
      <c r="E57" s="614"/>
      <c r="F57" s="646" t="s">
        <v>432</v>
      </c>
      <c r="G57" s="156" t="s">
        <v>497</v>
      </c>
      <c r="H57" s="158">
        <v>1</v>
      </c>
      <c r="I57" s="155">
        <v>44198</v>
      </c>
      <c r="J57" s="178">
        <v>44530</v>
      </c>
      <c r="K57" s="595" t="s">
        <v>435</v>
      </c>
      <c r="L57" s="595" t="s">
        <v>427</v>
      </c>
      <c r="M57" s="653"/>
      <c r="N57" s="620"/>
      <c r="O57" s="654"/>
      <c r="P57" s="655"/>
      <c r="Q57" s="80"/>
    </row>
    <row r="58" spans="1:17" ht="30" customHeight="1" x14ac:dyDescent="0.25">
      <c r="A58" s="631"/>
      <c r="B58" s="614"/>
      <c r="C58" s="607"/>
      <c r="D58" s="627"/>
      <c r="E58" s="614"/>
      <c r="F58" s="647"/>
      <c r="G58" s="176"/>
      <c r="H58" s="170"/>
      <c r="I58" s="224">
        <v>44198</v>
      </c>
      <c r="J58" s="226">
        <v>44561</v>
      </c>
      <c r="K58" s="596"/>
      <c r="L58" s="596"/>
      <c r="M58" s="653"/>
      <c r="N58" s="620"/>
      <c r="O58" s="654"/>
      <c r="P58" s="655"/>
      <c r="Q58" s="80"/>
    </row>
    <row r="59" spans="1:17" ht="30" customHeight="1" x14ac:dyDescent="0.25">
      <c r="A59" s="631"/>
      <c r="B59" s="614"/>
      <c r="C59" s="607"/>
      <c r="D59" s="627"/>
      <c r="E59" s="614"/>
      <c r="F59" s="647"/>
      <c r="G59" s="176"/>
      <c r="H59" s="170"/>
      <c r="I59" s="224">
        <v>44198</v>
      </c>
      <c r="J59" s="226">
        <v>44561</v>
      </c>
      <c r="K59" s="596"/>
      <c r="L59" s="596"/>
      <c r="M59" s="653"/>
      <c r="N59" s="620"/>
      <c r="O59" s="654"/>
      <c r="P59" s="655"/>
      <c r="Q59" s="80"/>
    </row>
    <row r="60" spans="1:17" ht="30" customHeight="1" x14ac:dyDescent="0.25">
      <c r="A60" s="631"/>
      <c r="B60" s="614"/>
      <c r="C60" s="607"/>
      <c r="D60" s="627"/>
      <c r="E60" s="614"/>
      <c r="F60" s="648"/>
      <c r="G60" s="176"/>
      <c r="H60" s="170"/>
      <c r="I60" s="224">
        <v>44198</v>
      </c>
      <c r="J60" s="226">
        <v>44561</v>
      </c>
      <c r="K60" s="597"/>
      <c r="L60" s="597"/>
      <c r="M60" s="653"/>
      <c r="N60" s="620"/>
      <c r="O60" s="654"/>
      <c r="P60" s="655"/>
      <c r="Q60" s="80"/>
    </row>
    <row r="61" spans="1:17" ht="30" customHeight="1" x14ac:dyDescent="0.25">
      <c r="A61" s="631"/>
      <c r="B61" s="614"/>
      <c r="C61" s="607"/>
      <c r="D61" s="627" t="str">
        <f>'3.Controles'!E27</f>
        <v>Los profesionales del area de recursos fisicos designados  como supervisores  deben realizar la Supervisión mensual de los contratos de mantenimiento de acuerdo al manual de supervisión establecido por la entidad.</v>
      </c>
      <c r="E61" s="614"/>
      <c r="F61" s="646" t="s">
        <v>433</v>
      </c>
      <c r="G61" s="176" t="s">
        <v>506</v>
      </c>
      <c r="H61" s="158">
        <v>0.5</v>
      </c>
      <c r="I61" s="155">
        <v>44227</v>
      </c>
      <c r="J61" s="178">
        <v>44530</v>
      </c>
      <c r="K61" s="595" t="s">
        <v>425</v>
      </c>
      <c r="L61" s="595" t="s">
        <v>427</v>
      </c>
      <c r="M61" s="653"/>
      <c r="N61" s="620"/>
      <c r="O61" s="654"/>
      <c r="P61" s="655"/>
      <c r="Q61" s="80"/>
    </row>
    <row r="62" spans="1:17" ht="30" customHeight="1" x14ac:dyDescent="0.25">
      <c r="A62" s="631"/>
      <c r="B62" s="614"/>
      <c r="C62" s="607"/>
      <c r="D62" s="627"/>
      <c r="E62" s="614"/>
      <c r="F62" s="647"/>
      <c r="G62" s="176" t="s">
        <v>505</v>
      </c>
      <c r="H62" s="158">
        <v>0.5</v>
      </c>
      <c r="I62" s="155">
        <v>44227</v>
      </c>
      <c r="J62" s="178">
        <v>44530</v>
      </c>
      <c r="K62" s="596"/>
      <c r="L62" s="596"/>
      <c r="M62" s="653"/>
      <c r="N62" s="620"/>
      <c r="O62" s="654"/>
      <c r="P62" s="655"/>
      <c r="Q62" s="80"/>
    </row>
    <row r="63" spans="1:17" ht="30" customHeight="1" x14ac:dyDescent="0.25">
      <c r="A63" s="631"/>
      <c r="B63" s="614"/>
      <c r="C63" s="607"/>
      <c r="D63" s="627"/>
      <c r="E63" s="614"/>
      <c r="F63" s="647"/>
      <c r="G63" s="176"/>
      <c r="H63" s="170"/>
      <c r="I63" s="224">
        <v>44227</v>
      </c>
      <c r="J63" s="226">
        <v>44561</v>
      </c>
      <c r="K63" s="596"/>
      <c r="L63" s="596"/>
      <c r="M63" s="653"/>
      <c r="N63" s="620"/>
      <c r="O63" s="654"/>
      <c r="P63" s="655"/>
      <c r="Q63" s="80"/>
    </row>
    <row r="64" spans="1:17" ht="30" customHeight="1" x14ac:dyDescent="0.25">
      <c r="A64" s="631"/>
      <c r="B64" s="614"/>
      <c r="C64" s="607"/>
      <c r="D64" s="627"/>
      <c r="E64" s="614"/>
      <c r="F64" s="648"/>
      <c r="G64" s="176"/>
      <c r="H64" s="170"/>
      <c r="I64" s="224">
        <v>44227</v>
      </c>
      <c r="J64" s="226">
        <v>44561</v>
      </c>
      <c r="K64" s="597"/>
      <c r="L64" s="597"/>
      <c r="M64" s="653"/>
      <c r="N64" s="620"/>
      <c r="O64" s="654"/>
      <c r="P64" s="655"/>
      <c r="Q64" s="80"/>
    </row>
    <row r="65" spans="1:17" ht="30" customHeight="1" x14ac:dyDescent="0.25">
      <c r="A65" s="631"/>
      <c r="B65" s="614"/>
      <c r="C65" s="607"/>
      <c r="D65" s="627" t="str">
        <f>'3.Controles'!E28</f>
        <v>Desde el area de Recursos fisicos se debe fortalecer e incentivar el cumplimiento de los procedimientos del area ineherentes a la administracion de losservicios generales dirigidas a los jefes, comunidad institucional y proveedores.</v>
      </c>
      <c r="E65" s="614"/>
      <c r="F65" s="646" t="s">
        <v>434</v>
      </c>
      <c r="G65" s="156" t="s">
        <v>482</v>
      </c>
      <c r="H65" s="175">
        <v>0.1</v>
      </c>
      <c r="I65" s="155">
        <v>44229</v>
      </c>
      <c r="J65" s="178">
        <v>44530</v>
      </c>
      <c r="K65" s="595" t="s">
        <v>413</v>
      </c>
      <c r="L65" s="595" t="s">
        <v>427</v>
      </c>
      <c r="M65" s="653"/>
      <c r="N65" s="620"/>
      <c r="O65" s="654"/>
      <c r="P65" s="655"/>
      <c r="Q65" s="80"/>
    </row>
    <row r="66" spans="1:17" ht="30" customHeight="1" x14ac:dyDescent="0.25">
      <c r="A66" s="631"/>
      <c r="B66" s="614"/>
      <c r="C66" s="607"/>
      <c r="D66" s="627"/>
      <c r="E66" s="614"/>
      <c r="F66" s="647"/>
      <c r="G66" s="156" t="s">
        <v>483</v>
      </c>
      <c r="H66" s="175">
        <v>0.2</v>
      </c>
      <c r="I66" s="155">
        <v>44229</v>
      </c>
      <c r="J66" s="178">
        <v>44530</v>
      </c>
      <c r="K66" s="596"/>
      <c r="L66" s="596"/>
      <c r="M66" s="653"/>
      <c r="N66" s="620"/>
      <c r="O66" s="654"/>
      <c r="P66" s="655"/>
      <c r="Q66" s="80"/>
    </row>
    <row r="67" spans="1:17" ht="30" customHeight="1" x14ac:dyDescent="0.25">
      <c r="A67" s="631"/>
      <c r="B67" s="614"/>
      <c r="C67" s="607"/>
      <c r="D67" s="627"/>
      <c r="E67" s="614"/>
      <c r="F67" s="647"/>
      <c r="G67" s="156" t="s">
        <v>484</v>
      </c>
      <c r="H67" s="175">
        <v>0.7</v>
      </c>
      <c r="I67" s="155">
        <v>44229</v>
      </c>
      <c r="J67" s="178">
        <v>44530</v>
      </c>
      <c r="K67" s="596"/>
      <c r="L67" s="596"/>
      <c r="M67" s="653"/>
      <c r="N67" s="620"/>
      <c r="O67" s="654"/>
      <c r="P67" s="655"/>
      <c r="Q67" s="80"/>
    </row>
    <row r="68" spans="1:17" ht="30" customHeight="1" x14ac:dyDescent="0.25">
      <c r="A68" s="631"/>
      <c r="B68" s="614"/>
      <c r="C68" s="607"/>
      <c r="D68" s="627"/>
      <c r="E68" s="614"/>
      <c r="F68" s="648"/>
      <c r="G68" s="156"/>
      <c r="H68" s="175"/>
      <c r="I68" s="224">
        <v>44229</v>
      </c>
      <c r="J68" s="226">
        <v>44561</v>
      </c>
      <c r="K68" s="597"/>
      <c r="L68" s="597"/>
      <c r="M68" s="653"/>
      <c r="N68" s="620"/>
      <c r="O68" s="654"/>
      <c r="P68" s="655"/>
      <c r="Q68" s="80"/>
    </row>
    <row r="69" spans="1:17" ht="30" hidden="1" customHeight="1" x14ac:dyDescent="0.25">
      <c r="A69" s="631"/>
      <c r="B69" s="614"/>
      <c r="C69" s="607"/>
      <c r="D69" s="627">
        <f>'3.Controles'!E29</f>
        <v>0</v>
      </c>
      <c r="E69" s="614"/>
      <c r="F69" s="641"/>
      <c r="G69" s="176"/>
      <c r="H69" s="170"/>
      <c r="I69" s="155">
        <v>44229</v>
      </c>
      <c r="J69" s="178">
        <v>44561</v>
      </c>
      <c r="K69" s="80"/>
      <c r="L69" s="165"/>
      <c r="M69" s="653"/>
      <c r="N69" s="620"/>
      <c r="O69" s="654"/>
      <c r="P69" s="655"/>
      <c r="Q69" s="80"/>
    </row>
    <row r="70" spans="1:17" ht="30" hidden="1" customHeight="1" x14ac:dyDescent="0.25">
      <c r="A70" s="631"/>
      <c r="B70" s="614"/>
      <c r="C70" s="607"/>
      <c r="D70" s="627"/>
      <c r="E70" s="614"/>
      <c r="F70" s="642"/>
      <c r="G70" s="176"/>
      <c r="H70" s="170"/>
      <c r="I70" s="155">
        <v>44229</v>
      </c>
      <c r="J70" s="178">
        <v>44561</v>
      </c>
      <c r="K70" s="80"/>
      <c r="L70" s="165"/>
      <c r="M70" s="653"/>
      <c r="N70" s="620"/>
      <c r="O70" s="654"/>
      <c r="P70" s="655"/>
      <c r="Q70" s="80"/>
    </row>
    <row r="71" spans="1:17" ht="30" hidden="1" customHeight="1" x14ac:dyDescent="0.25">
      <c r="A71" s="631"/>
      <c r="B71" s="614"/>
      <c r="C71" s="607"/>
      <c r="D71" s="627"/>
      <c r="E71" s="614"/>
      <c r="F71" s="642"/>
      <c r="G71" s="176"/>
      <c r="H71" s="170"/>
      <c r="I71" s="155">
        <v>44229</v>
      </c>
      <c r="J71" s="178">
        <v>44561</v>
      </c>
      <c r="K71" s="80"/>
      <c r="L71" s="165"/>
      <c r="M71" s="653"/>
      <c r="N71" s="620"/>
      <c r="O71" s="654"/>
      <c r="P71" s="655"/>
      <c r="Q71" s="80"/>
    </row>
    <row r="72" spans="1:17" ht="30" hidden="1" customHeight="1" x14ac:dyDescent="0.25">
      <c r="A72" s="649"/>
      <c r="B72" s="614"/>
      <c r="C72" s="608"/>
      <c r="D72" s="627"/>
      <c r="E72" s="614"/>
      <c r="F72" s="643"/>
      <c r="G72" s="176"/>
      <c r="H72" s="164"/>
      <c r="I72" s="155">
        <v>44229</v>
      </c>
      <c r="J72" s="178">
        <v>44561</v>
      </c>
      <c r="K72" s="160"/>
      <c r="L72" s="166"/>
      <c r="M72" s="659"/>
      <c r="N72" s="660"/>
      <c r="O72" s="512"/>
      <c r="P72" s="603"/>
      <c r="Q72" s="160"/>
    </row>
    <row r="73" spans="1:17" ht="15" customHeight="1" x14ac:dyDescent="0.25">
      <c r="A73" s="650" t="s">
        <v>144</v>
      </c>
      <c r="B73" s="614" t="str">
        <f>'2.Identificacion_Riesgos'!E27</f>
        <v>Manejo inadecuado de la caja menor frente a los gastos identificados y definidos en los conceptos del Decreto de Liquidación del Presupuesto Anual aprobado para la respectiva vigencia y  lo establecido en la Resolución de Constitución de la Caja Menor.</v>
      </c>
      <c r="C73" s="606" t="str">
        <f>'2.Identificacion_Riesgos'!F27</f>
        <v xml:space="preserve">1. Desconocimiento de los gastos identificados y definidos en los conceptos del Decreto de Liquidación del Presupuesto Anual aprobado para la respectiva vigencia y  lo establecido en la Resolución de Constitución de la Caja Menor.
2. Utilización inadecuada de los recursos destinados para la caja menor   </v>
      </c>
      <c r="D73" s="627" t="str">
        <f>'3.Controles'!E33</f>
        <v>Comunicar Resolución de constitución de Caja Menor a las Dependencias Involucradas  por parte del Coordinador(a) del grupo Interno de Recursos Físicos.</v>
      </c>
      <c r="E73" s="645" t="str">
        <f>'2.Identificacion_Riesgos'!U27</f>
        <v>BAJO 4%</v>
      </c>
      <c r="F73" s="646" t="s">
        <v>439</v>
      </c>
      <c r="G73" s="156" t="s">
        <v>507</v>
      </c>
      <c r="H73" s="158">
        <v>1</v>
      </c>
      <c r="I73" s="155">
        <v>44229</v>
      </c>
      <c r="J73" s="178">
        <v>44530</v>
      </c>
      <c r="K73" s="595" t="s">
        <v>509</v>
      </c>
      <c r="L73" s="595" t="s">
        <v>443</v>
      </c>
      <c r="M73" s="653"/>
      <c r="N73" s="620" t="str">
        <f t="shared" ref="N73" si="1">IF(M73="SI","1. Describa el evento presentado 2. Genere una acción correctiva en isolucion 3. Realice nuevamente el proceso de analisis de riesgo"," ")</f>
        <v xml:space="preserve"> </v>
      </c>
      <c r="O73" s="654"/>
      <c r="P73" s="655"/>
      <c r="Q73" s="11"/>
    </row>
    <row r="74" spans="1:17" x14ac:dyDescent="0.25">
      <c r="A74" s="650"/>
      <c r="B74" s="614"/>
      <c r="C74" s="607"/>
      <c r="D74" s="627"/>
      <c r="E74" s="645"/>
      <c r="F74" s="647"/>
      <c r="G74" s="176"/>
      <c r="H74" s="170"/>
      <c r="I74" s="224">
        <v>44229</v>
      </c>
      <c r="J74" s="226">
        <v>44561</v>
      </c>
      <c r="K74" s="596"/>
      <c r="L74" s="596"/>
      <c r="M74" s="653"/>
      <c r="N74" s="620"/>
      <c r="O74" s="654"/>
      <c r="P74" s="655"/>
      <c r="Q74" s="11"/>
    </row>
    <row r="75" spans="1:17" x14ac:dyDescent="0.25">
      <c r="A75" s="650"/>
      <c r="B75" s="614"/>
      <c r="C75" s="607"/>
      <c r="D75" s="627"/>
      <c r="E75" s="645"/>
      <c r="F75" s="647"/>
      <c r="G75" s="215"/>
      <c r="H75" s="216"/>
      <c r="I75" s="224">
        <v>44229</v>
      </c>
      <c r="J75" s="226">
        <v>44561</v>
      </c>
      <c r="K75" s="596"/>
      <c r="L75" s="596"/>
      <c r="M75" s="653"/>
      <c r="N75" s="620"/>
      <c r="O75" s="654"/>
      <c r="P75" s="655"/>
      <c r="Q75" s="11"/>
    </row>
    <row r="76" spans="1:17" x14ac:dyDescent="0.25">
      <c r="A76" s="650"/>
      <c r="B76" s="614"/>
      <c r="C76" s="607"/>
      <c r="D76" s="627"/>
      <c r="E76" s="645"/>
      <c r="F76" s="648"/>
      <c r="G76" s="215"/>
      <c r="H76" s="216"/>
      <c r="I76" s="224">
        <v>44229</v>
      </c>
      <c r="J76" s="226">
        <v>44561</v>
      </c>
      <c r="K76" s="597"/>
      <c r="L76" s="597"/>
      <c r="M76" s="653"/>
      <c r="N76" s="620"/>
      <c r="O76" s="654"/>
      <c r="P76" s="655"/>
      <c r="Q76" s="11"/>
    </row>
    <row r="77" spans="1:17" ht="46.5" customHeight="1" x14ac:dyDescent="0.25">
      <c r="A77" s="650"/>
      <c r="B77" s="614"/>
      <c r="C77" s="607"/>
      <c r="D77" s="627" t="str">
        <f>'3.Controles'!E34</f>
        <v>Realizar arqueo periódico y la correspondiente verificación de los soportes  por parte del responsable designado por el Coordinador(a) del grupo Interno de Recursos Físicos.</v>
      </c>
      <c r="E77" s="614"/>
      <c r="F77" s="646" t="s">
        <v>440</v>
      </c>
      <c r="G77" s="215" t="s">
        <v>508</v>
      </c>
      <c r="H77" s="216">
        <v>1</v>
      </c>
      <c r="I77" s="155">
        <v>44229</v>
      </c>
      <c r="J77" s="178">
        <v>44530</v>
      </c>
      <c r="K77" s="595" t="s">
        <v>510</v>
      </c>
      <c r="L77" s="595" t="s">
        <v>443</v>
      </c>
      <c r="M77" s="653"/>
      <c r="N77" s="620"/>
      <c r="O77" s="654"/>
      <c r="P77" s="655"/>
      <c r="Q77" s="80"/>
    </row>
    <row r="78" spans="1:17" x14ac:dyDescent="0.25">
      <c r="A78" s="650"/>
      <c r="B78" s="614"/>
      <c r="C78" s="607"/>
      <c r="D78" s="627"/>
      <c r="E78" s="614"/>
      <c r="F78" s="647"/>
      <c r="G78" s="215"/>
      <c r="H78" s="216"/>
      <c r="I78" s="224">
        <v>44229</v>
      </c>
      <c r="J78" s="226">
        <v>44561</v>
      </c>
      <c r="K78" s="596"/>
      <c r="L78" s="596"/>
      <c r="M78" s="653"/>
      <c r="N78" s="620"/>
      <c r="O78" s="654"/>
      <c r="P78" s="655"/>
      <c r="Q78" s="80"/>
    </row>
    <row r="79" spans="1:17" x14ac:dyDescent="0.25">
      <c r="A79" s="650"/>
      <c r="B79" s="614"/>
      <c r="C79" s="607"/>
      <c r="D79" s="627"/>
      <c r="E79" s="614"/>
      <c r="F79" s="647"/>
      <c r="G79" s="215"/>
      <c r="H79" s="216"/>
      <c r="I79" s="224">
        <v>44229</v>
      </c>
      <c r="J79" s="226">
        <v>44561</v>
      </c>
      <c r="K79" s="596"/>
      <c r="L79" s="596"/>
      <c r="M79" s="653"/>
      <c r="N79" s="620"/>
      <c r="O79" s="654"/>
      <c r="P79" s="655"/>
      <c r="Q79" s="80"/>
    </row>
    <row r="80" spans="1:17" x14ac:dyDescent="0.25">
      <c r="A80" s="650"/>
      <c r="B80" s="614"/>
      <c r="C80" s="607"/>
      <c r="D80" s="627"/>
      <c r="E80" s="614"/>
      <c r="F80" s="648"/>
      <c r="G80" s="215"/>
      <c r="H80" s="216"/>
      <c r="I80" s="224">
        <v>44229</v>
      </c>
      <c r="J80" s="226">
        <v>44561</v>
      </c>
      <c r="K80" s="597"/>
      <c r="L80" s="597"/>
      <c r="M80" s="653"/>
      <c r="N80" s="620"/>
      <c r="O80" s="654"/>
      <c r="P80" s="655"/>
      <c r="Q80" s="80"/>
    </row>
    <row r="81" spans="1:17" ht="18.75" hidden="1" customHeight="1" x14ac:dyDescent="0.25">
      <c r="A81" s="650"/>
      <c r="B81" s="614"/>
      <c r="C81" s="607"/>
      <c r="D81" s="627">
        <f>'3.Controles'!E35</f>
        <v>0</v>
      </c>
      <c r="E81" s="614"/>
      <c r="F81" s="180"/>
      <c r="G81" s="215"/>
      <c r="H81" s="216"/>
      <c r="I81" s="155">
        <v>44229</v>
      </c>
      <c r="J81" s="178">
        <v>44561</v>
      </c>
      <c r="K81" s="80"/>
      <c r="L81" s="165"/>
      <c r="M81" s="653"/>
      <c r="N81" s="620"/>
      <c r="O81" s="654"/>
      <c r="P81" s="655"/>
      <c r="Q81" s="80"/>
    </row>
    <row r="82" spans="1:17" ht="18.75" hidden="1" customHeight="1" x14ac:dyDescent="0.25">
      <c r="A82" s="650"/>
      <c r="B82" s="614"/>
      <c r="C82" s="607"/>
      <c r="D82" s="627"/>
      <c r="E82" s="614"/>
      <c r="F82" s="180"/>
      <c r="G82" s="215"/>
      <c r="H82" s="216"/>
      <c r="I82" s="155">
        <v>44229</v>
      </c>
      <c r="J82" s="178">
        <v>44561</v>
      </c>
      <c r="K82" s="80"/>
      <c r="L82" s="165"/>
      <c r="M82" s="653"/>
      <c r="N82" s="620"/>
      <c r="O82" s="654"/>
      <c r="P82" s="655"/>
      <c r="Q82" s="80"/>
    </row>
    <row r="83" spans="1:17" ht="18.75" hidden="1" customHeight="1" x14ac:dyDescent="0.25">
      <c r="A83" s="650"/>
      <c r="B83" s="614"/>
      <c r="C83" s="607"/>
      <c r="D83" s="627"/>
      <c r="E83" s="614"/>
      <c r="F83" s="180"/>
      <c r="G83" s="215"/>
      <c r="H83" s="216"/>
      <c r="I83" s="155">
        <v>44229</v>
      </c>
      <c r="J83" s="178">
        <v>44561</v>
      </c>
      <c r="K83" s="80"/>
      <c r="L83" s="165"/>
      <c r="M83" s="653"/>
      <c r="N83" s="620"/>
      <c r="O83" s="654"/>
      <c r="P83" s="655"/>
      <c r="Q83" s="80"/>
    </row>
    <row r="84" spans="1:17" ht="18.75" hidden="1" customHeight="1" x14ac:dyDescent="0.25">
      <c r="A84" s="650"/>
      <c r="B84" s="614"/>
      <c r="C84" s="607"/>
      <c r="D84" s="627"/>
      <c r="E84" s="614"/>
      <c r="F84" s="180"/>
      <c r="G84" s="215"/>
      <c r="H84" s="216"/>
      <c r="I84" s="155">
        <v>44229</v>
      </c>
      <c r="J84" s="178">
        <v>44561</v>
      </c>
      <c r="K84" s="80"/>
      <c r="L84" s="165"/>
      <c r="M84" s="653"/>
      <c r="N84" s="620"/>
      <c r="O84" s="654"/>
      <c r="P84" s="655"/>
      <c r="Q84" s="80"/>
    </row>
    <row r="85" spans="1:17" ht="18.75" hidden="1" customHeight="1" x14ac:dyDescent="0.25">
      <c r="A85" s="650"/>
      <c r="B85" s="614"/>
      <c r="C85" s="607"/>
      <c r="D85" s="627">
        <f>'3.Controles'!E36</f>
        <v>0</v>
      </c>
      <c r="E85" s="614"/>
      <c r="F85" s="174"/>
      <c r="G85" s="176"/>
      <c r="H85" s="170"/>
      <c r="I85" s="155">
        <v>44229</v>
      </c>
      <c r="J85" s="178">
        <v>44561</v>
      </c>
      <c r="K85" s="80"/>
      <c r="L85" s="165"/>
      <c r="M85" s="653"/>
      <c r="N85" s="620"/>
      <c r="O85" s="654"/>
      <c r="P85" s="655"/>
      <c r="Q85" s="80"/>
    </row>
    <row r="86" spans="1:17" ht="18.75" hidden="1" customHeight="1" x14ac:dyDescent="0.25">
      <c r="A86" s="650"/>
      <c r="B86" s="614"/>
      <c r="C86" s="607"/>
      <c r="D86" s="627"/>
      <c r="E86" s="614"/>
      <c r="F86" s="174"/>
      <c r="G86" s="176"/>
      <c r="H86" s="170"/>
      <c r="I86" s="155">
        <v>44229</v>
      </c>
      <c r="J86" s="178">
        <v>44561</v>
      </c>
      <c r="K86" s="80"/>
      <c r="L86" s="165"/>
      <c r="M86" s="653"/>
      <c r="N86" s="620"/>
      <c r="O86" s="654"/>
      <c r="P86" s="655"/>
      <c r="Q86" s="80"/>
    </row>
    <row r="87" spans="1:17" ht="18.75" hidden="1" customHeight="1" x14ac:dyDescent="0.25">
      <c r="A87" s="650"/>
      <c r="B87" s="614"/>
      <c r="C87" s="607"/>
      <c r="D87" s="627"/>
      <c r="E87" s="614"/>
      <c r="F87" s="174"/>
      <c r="G87" s="176"/>
      <c r="H87" s="170"/>
      <c r="I87" s="155">
        <v>44229</v>
      </c>
      <c r="J87" s="178">
        <v>44561</v>
      </c>
      <c r="K87" s="80"/>
      <c r="L87" s="165"/>
      <c r="M87" s="653"/>
      <c r="N87" s="620"/>
      <c r="O87" s="654"/>
      <c r="P87" s="655"/>
      <c r="Q87" s="80"/>
    </row>
    <row r="88" spans="1:17" ht="18.75" hidden="1" customHeight="1" x14ac:dyDescent="0.25">
      <c r="A88" s="650"/>
      <c r="B88" s="614"/>
      <c r="C88" s="607"/>
      <c r="D88" s="627"/>
      <c r="E88" s="614"/>
      <c r="F88" s="174"/>
      <c r="G88" s="176"/>
      <c r="H88" s="170"/>
      <c r="I88" s="155">
        <v>44229</v>
      </c>
      <c r="J88" s="178">
        <v>44561</v>
      </c>
      <c r="K88" s="80"/>
      <c r="L88" s="165"/>
      <c r="M88" s="653"/>
      <c r="N88" s="620"/>
      <c r="O88" s="654"/>
      <c r="P88" s="655"/>
      <c r="Q88" s="80"/>
    </row>
    <row r="89" spans="1:17" ht="18.75" hidden="1" customHeight="1" x14ac:dyDescent="0.25">
      <c r="A89" s="650"/>
      <c r="B89" s="614"/>
      <c r="C89" s="607"/>
      <c r="D89" s="627">
        <f>'3.Controles'!E37</f>
        <v>0</v>
      </c>
      <c r="E89" s="614"/>
      <c r="F89" s="174"/>
      <c r="G89" s="176"/>
      <c r="H89" s="170"/>
      <c r="I89" s="155">
        <v>44229</v>
      </c>
      <c r="J89" s="178">
        <v>44561</v>
      </c>
      <c r="K89" s="80"/>
      <c r="L89" s="165"/>
      <c r="M89" s="653"/>
      <c r="N89" s="620"/>
      <c r="O89" s="654"/>
      <c r="P89" s="655"/>
      <c r="Q89" s="80"/>
    </row>
    <row r="90" spans="1:17" ht="18.75" hidden="1" customHeight="1" x14ac:dyDescent="0.25">
      <c r="A90" s="650"/>
      <c r="B90" s="614"/>
      <c r="C90" s="607"/>
      <c r="D90" s="627"/>
      <c r="E90" s="614"/>
      <c r="F90" s="174"/>
      <c r="G90" s="176"/>
      <c r="H90" s="170"/>
      <c r="I90" s="155">
        <v>44229</v>
      </c>
      <c r="J90" s="178">
        <v>44561</v>
      </c>
      <c r="K90" s="80"/>
      <c r="L90" s="165"/>
      <c r="M90" s="653"/>
      <c r="N90" s="620"/>
      <c r="O90" s="654"/>
      <c r="P90" s="655"/>
      <c r="Q90" s="80"/>
    </row>
    <row r="91" spans="1:17" ht="18.75" hidden="1" customHeight="1" x14ac:dyDescent="0.25">
      <c r="A91" s="650"/>
      <c r="B91" s="614"/>
      <c r="C91" s="607"/>
      <c r="D91" s="627"/>
      <c r="E91" s="614"/>
      <c r="F91" s="174"/>
      <c r="G91" s="176"/>
      <c r="H91" s="170"/>
      <c r="I91" s="155">
        <v>44229</v>
      </c>
      <c r="J91" s="178">
        <v>44561</v>
      </c>
      <c r="K91" s="80"/>
      <c r="L91" s="165"/>
      <c r="M91" s="653"/>
      <c r="N91" s="620"/>
      <c r="O91" s="654"/>
      <c r="P91" s="655"/>
      <c r="Q91" s="80"/>
    </row>
    <row r="92" spans="1:17" ht="18.75" hidden="1" customHeight="1" x14ac:dyDescent="0.25">
      <c r="A92" s="650"/>
      <c r="B92" s="614"/>
      <c r="C92" s="608"/>
      <c r="D92" s="627"/>
      <c r="E92" s="614"/>
      <c r="F92" s="174"/>
      <c r="G92" s="176"/>
      <c r="H92" s="170"/>
      <c r="I92" s="155">
        <v>44229</v>
      </c>
      <c r="J92" s="178">
        <v>44561</v>
      </c>
      <c r="K92" s="80"/>
      <c r="L92" s="165"/>
      <c r="M92" s="653"/>
      <c r="N92" s="620"/>
      <c r="O92" s="654"/>
      <c r="P92" s="655"/>
      <c r="Q92" s="80"/>
    </row>
    <row r="93" spans="1:17" ht="15" customHeight="1" x14ac:dyDescent="0.25">
      <c r="A93" s="650" t="s">
        <v>146</v>
      </c>
      <c r="B93" s="614" t="str">
        <f>'2.Identificacion_Riesgos'!E32</f>
        <v xml:space="preserve">Afectacion de la gestión documental de la entidad durante la organización, administración, disposición y conservación tanto del proceso diario documental como del Fondo Documental Acumulado.  </v>
      </c>
      <c r="C93" s="606" t="str">
        <f>'2.Identificacion_Riesgos'!F32</f>
        <v xml:space="preserve">1.Insuficientes recursos para cubrir la organización, administración, disposición y conservación tanto del proceso diario documental como del Fondo Documental Acumulado.  
2. Dificultades en la organización y preservación de la documentación que se maneja en la entidad.                                              
3. Insuficiencia de tecnología y espacios adecuados para la administración de la documentación e información.                                       
4. Personal sin perfil idóneo para apoyar la administración de la documentación e información.                                                                                 5. Detección inoportuna de las fallas en los aplicativos de las herramientas tecnologicas en el desarrollo de las actividades del area                                                                                                                                               6. Monitoreo inadecuado e inoportuno al proceso de recepción, organización, administracion, disposición y conservacion de la documentación e información.                                           7.  Inconsistencias y/o fallas  en el aplicativo  ORFEO                                                                                                                                                                                                                                                                             8. Solicitud de Pago final de sueldo, honorarios y/o prestaciones a los funcionarios y contratistas según aplique por parte de las areas o jefes encargados sin la legalización del formato de Paz y salvo de entrega de cargo y del formato "Lista de verificación de entrega de elementos y documentos por terminación del contrato"                                                                                                    9. Incumplimiento de los requisitos normativos y administrativos  establecidos por el archivo distrital durante el proceso de recepción, organización, disposición, conservación y tramite de la documentación </v>
      </c>
      <c r="D93" s="627" t="str">
        <f>'3.Controles'!E41</f>
        <v xml:space="preserve">Desde el area de Recursos fisicos se debe garantizar el cumplimiento de los procedimientos del area correspondientes a la gestión documental anualmente por parte de los jefes de area, supervisores de contratos y  comunidad institucional </v>
      </c>
      <c r="E93" s="645" t="str">
        <f>'2.Identificacion_Riesgos'!U32</f>
        <v>BAJO 4%</v>
      </c>
      <c r="F93" s="646" t="s">
        <v>454</v>
      </c>
      <c r="G93" s="176"/>
      <c r="H93" s="175"/>
      <c r="I93" s="155">
        <v>44229</v>
      </c>
      <c r="J93" s="178">
        <v>44530</v>
      </c>
      <c r="K93" s="595" t="str">
        <f>+'3.Controles'!F41</f>
        <v>Circular interna enviada mediante orfeo y correo insitucional</v>
      </c>
      <c r="L93" s="595" t="s">
        <v>427</v>
      </c>
      <c r="M93" s="653"/>
      <c r="N93" s="620" t="str">
        <f t="shared" ref="N93" si="2">IF(M93="SI","1. Describa el evento presentado 2. Genere una acción correctiva en isolucion 3. Realice nuevamente el proceso de analisis de riesgo"," ")</f>
        <v xml:space="preserve"> </v>
      </c>
      <c r="O93" s="654"/>
      <c r="P93" s="655"/>
      <c r="Q93" s="11"/>
    </row>
    <row r="94" spans="1:17" x14ac:dyDescent="0.25">
      <c r="A94" s="650"/>
      <c r="B94" s="614"/>
      <c r="C94" s="607"/>
      <c r="D94" s="627"/>
      <c r="E94" s="645"/>
      <c r="F94" s="647"/>
      <c r="G94" s="176"/>
      <c r="H94" s="175"/>
      <c r="I94" s="155">
        <v>44229</v>
      </c>
      <c r="J94" s="178">
        <v>44530</v>
      </c>
      <c r="K94" s="596"/>
      <c r="L94" s="596"/>
      <c r="M94" s="653"/>
      <c r="N94" s="620"/>
      <c r="O94" s="654"/>
      <c r="P94" s="655"/>
      <c r="Q94" s="11"/>
    </row>
    <row r="95" spans="1:17" x14ac:dyDescent="0.25">
      <c r="A95" s="650"/>
      <c r="B95" s="614"/>
      <c r="C95" s="607"/>
      <c r="D95" s="627"/>
      <c r="E95" s="645"/>
      <c r="F95" s="647"/>
      <c r="G95" s="176"/>
      <c r="H95" s="175"/>
      <c r="I95" s="155">
        <v>44229</v>
      </c>
      <c r="J95" s="178">
        <v>44530</v>
      </c>
      <c r="K95" s="596"/>
      <c r="L95" s="596"/>
      <c r="M95" s="653"/>
      <c r="N95" s="620"/>
      <c r="O95" s="654"/>
      <c r="P95" s="655"/>
      <c r="Q95" s="11"/>
    </row>
    <row r="96" spans="1:17" x14ac:dyDescent="0.25">
      <c r="A96" s="650"/>
      <c r="B96" s="614"/>
      <c r="C96" s="607"/>
      <c r="D96" s="627"/>
      <c r="E96" s="645"/>
      <c r="F96" s="648"/>
      <c r="G96" s="176"/>
      <c r="H96" s="175"/>
      <c r="I96" s="155">
        <v>44229</v>
      </c>
      <c r="J96" s="178">
        <v>44530</v>
      </c>
      <c r="K96" s="597"/>
      <c r="L96" s="597"/>
      <c r="M96" s="653"/>
      <c r="N96" s="620"/>
      <c r="O96" s="654"/>
      <c r="P96" s="655"/>
      <c r="Q96" s="11"/>
    </row>
    <row r="97" spans="1:17" ht="36" customHeight="1" x14ac:dyDescent="0.25">
      <c r="A97" s="650"/>
      <c r="B97" s="614"/>
      <c r="C97" s="607"/>
      <c r="D97" s="627" t="str">
        <f>'3.Controles'!E42</f>
        <v>El profesional a cargo de la gestión documental debe realizar seguimiento y control al proceso disposicion y  de la documentación interna y externa a cargo de la entidad.</v>
      </c>
      <c r="E97" s="614"/>
      <c r="F97" s="646" t="s">
        <v>455</v>
      </c>
      <c r="G97" s="176" t="s">
        <v>511</v>
      </c>
      <c r="H97" s="175">
        <v>0.5</v>
      </c>
      <c r="I97" s="155">
        <v>44229</v>
      </c>
      <c r="J97" s="178">
        <v>44530</v>
      </c>
      <c r="K97" s="595" t="str">
        <f>+'3.Controles'!F42</f>
        <v>Reporte semanal enviado por correo electronico</v>
      </c>
      <c r="L97" s="595" t="s">
        <v>427</v>
      </c>
      <c r="M97" s="653"/>
      <c r="N97" s="620"/>
      <c r="O97" s="654"/>
      <c r="P97" s="655"/>
      <c r="Q97" s="80"/>
    </row>
    <row r="98" spans="1:17" ht="30" x14ac:dyDescent="0.25">
      <c r="A98" s="650"/>
      <c r="B98" s="614"/>
      <c r="C98" s="607"/>
      <c r="D98" s="627"/>
      <c r="E98" s="614"/>
      <c r="F98" s="647"/>
      <c r="G98" s="176" t="s">
        <v>512</v>
      </c>
      <c r="H98" s="175">
        <v>0.5</v>
      </c>
      <c r="I98" s="155">
        <v>44229</v>
      </c>
      <c r="J98" s="178">
        <v>44530</v>
      </c>
      <c r="K98" s="596"/>
      <c r="L98" s="596"/>
      <c r="M98" s="653"/>
      <c r="N98" s="620"/>
      <c r="O98" s="654"/>
      <c r="P98" s="655"/>
      <c r="Q98" s="80"/>
    </row>
    <row r="99" spans="1:17" x14ac:dyDescent="0.25">
      <c r="A99" s="650"/>
      <c r="B99" s="614"/>
      <c r="C99" s="607"/>
      <c r="D99" s="627"/>
      <c r="E99" s="614"/>
      <c r="F99" s="647"/>
      <c r="G99" s="176"/>
      <c r="H99" s="175"/>
      <c r="I99" s="224">
        <v>44229</v>
      </c>
      <c r="J99" s="226">
        <v>44561</v>
      </c>
      <c r="K99" s="596"/>
      <c r="L99" s="596"/>
      <c r="M99" s="653"/>
      <c r="N99" s="620"/>
      <c r="O99" s="654"/>
      <c r="P99" s="655"/>
      <c r="Q99" s="80"/>
    </row>
    <row r="100" spans="1:17" x14ac:dyDescent="0.25">
      <c r="A100" s="650"/>
      <c r="B100" s="614"/>
      <c r="C100" s="607"/>
      <c r="D100" s="627"/>
      <c r="E100" s="614"/>
      <c r="F100" s="648"/>
      <c r="G100" s="176"/>
      <c r="H100" s="175"/>
      <c r="I100" s="224">
        <v>44229</v>
      </c>
      <c r="J100" s="226">
        <v>44561</v>
      </c>
      <c r="K100" s="597"/>
      <c r="L100" s="597"/>
      <c r="M100" s="653"/>
      <c r="N100" s="620"/>
      <c r="O100" s="654"/>
      <c r="P100" s="655"/>
      <c r="Q100" s="80"/>
    </row>
    <row r="101" spans="1:17" ht="15" customHeight="1" x14ac:dyDescent="0.25">
      <c r="A101" s="650"/>
      <c r="B101" s="614"/>
      <c r="C101" s="607"/>
      <c r="D101" s="627" t="str">
        <f>'3.Controles'!E43</f>
        <v>El profesional del area de recursos fisicos designado como supervisor debe realizar la Supervisión mensual de los contratos de mantenimiento de acuerdo al manual de supervisión establecido por la entidad.</v>
      </c>
      <c r="E101" s="614"/>
      <c r="F101" s="646" t="s">
        <v>457</v>
      </c>
      <c r="G101" s="176" t="s">
        <v>506</v>
      </c>
      <c r="H101" s="158">
        <v>0.5</v>
      </c>
      <c r="I101" s="155">
        <v>44227</v>
      </c>
      <c r="J101" s="178">
        <v>44530</v>
      </c>
      <c r="K101" s="595" t="str">
        <f>+'3.Controles'!F43</f>
        <v>Expediente contractual</v>
      </c>
      <c r="L101" s="595" t="s">
        <v>427</v>
      </c>
      <c r="M101" s="653"/>
      <c r="N101" s="620"/>
      <c r="O101" s="654"/>
      <c r="P101" s="655"/>
      <c r="Q101" s="80"/>
    </row>
    <row r="102" spans="1:17" ht="30" x14ac:dyDescent="0.25">
      <c r="A102" s="650"/>
      <c r="B102" s="614"/>
      <c r="C102" s="607"/>
      <c r="D102" s="627"/>
      <c r="E102" s="614"/>
      <c r="F102" s="647"/>
      <c r="G102" s="176" t="s">
        <v>505</v>
      </c>
      <c r="H102" s="158">
        <v>0.5</v>
      </c>
      <c r="I102" s="155">
        <v>44227</v>
      </c>
      <c r="J102" s="178">
        <v>44530</v>
      </c>
      <c r="K102" s="596"/>
      <c r="L102" s="596"/>
      <c r="M102" s="653"/>
      <c r="N102" s="620"/>
      <c r="O102" s="654"/>
      <c r="P102" s="655"/>
      <c r="Q102" s="80"/>
    </row>
    <row r="103" spans="1:17" x14ac:dyDescent="0.25">
      <c r="A103" s="650"/>
      <c r="B103" s="614"/>
      <c r="C103" s="607"/>
      <c r="D103" s="627"/>
      <c r="E103" s="614"/>
      <c r="F103" s="647"/>
      <c r="G103" s="176"/>
      <c r="H103" s="175"/>
      <c r="I103" s="224">
        <v>44227</v>
      </c>
      <c r="J103" s="226">
        <v>44561</v>
      </c>
      <c r="K103" s="596"/>
      <c r="L103" s="596"/>
      <c r="M103" s="653"/>
      <c r="N103" s="620"/>
      <c r="O103" s="654"/>
      <c r="P103" s="655"/>
      <c r="Q103" s="80"/>
    </row>
    <row r="104" spans="1:17" x14ac:dyDescent="0.25">
      <c r="A104" s="650"/>
      <c r="B104" s="614"/>
      <c r="C104" s="607"/>
      <c r="D104" s="627"/>
      <c r="E104" s="614"/>
      <c r="F104" s="648"/>
      <c r="G104" s="176"/>
      <c r="H104" s="175"/>
      <c r="I104" s="224">
        <v>44227</v>
      </c>
      <c r="J104" s="226">
        <v>44561</v>
      </c>
      <c r="K104" s="597"/>
      <c r="L104" s="597"/>
      <c r="M104" s="653"/>
      <c r="N104" s="620"/>
      <c r="O104" s="654"/>
      <c r="P104" s="655"/>
      <c r="Q104" s="80"/>
    </row>
    <row r="105" spans="1:17" ht="30" x14ac:dyDescent="0.25">
      <c r="A105" s="650"/>
      <c r="B105" s="614"/>
      <c r="C105" s="607"/>
      <c r="D105" s="627" t="str">
        <f>'3.Controles'!E44</f>
        <v>El profesional a cargo de la gestión documental debe realizar seguimiento (monitoreo) al aplicativo ORFEO para garantizar la adecuada organización, administracion y conservación  de la documentación.</v>
      </c>
      <c r="E105" s="614"/>
      <c r="F105" s="646" t="s">
        <v>458</v>
      </c>
      <c r="G105" s="176" t="s">
        <v>506</v>
      </c>
      <c r="H105" s="158">
        <v>0.5</v>
      </c>
      <c r="I105" s="155">
        <v>44227</v>
      </c>
      <c r="J105" s="178">
        <v>44530</v>
      </c>
      <c r="K105" s="595" t="str">
        <f>+'3.Controles'!F44</f>
        <v>Informes de seguimiento trimestral</v>
      </c>
      <c r="L105" s="595" t="s">
        <v>427</v>
      </c>
      <c r="M105" s="653"/>
      <c r="N105" s="620"/>
      <c r="O105" s="654"/>
      <c r="P105" s="655"/>
      <c r="Q105" s="80"/>
    </row>
    <row r="106" spans="1:17" ht="30" x14ac:dyDescent="0.25">
      <c r="A106" s="650"/>
      <c r="B106" s="614"/>
      <c r="C106" s="607"/>
      <c r="D106" s="627"/>
      <c r="E106" s="614"/>
      <c r="F106" s="647"/>
      <c r="G106" s="176" t="s">
        <v>505</v>
      </c>
      <c r="H106" s="158">
        <v>0.5</v>
      </c>
      <c r="I106" s="155">
        <v>44227</v>
      </c>
      <c r="J106" s="178">
        <v>44530</v>
      </c>
      <c r="K106" s="596"/>
      <c r="L106" s="596"/>
      <c r="M106" s="653"/>
      <c r="N106" s="620"/>
      <c r="O106" s="654"/>
      <c r="P106" s="655"/>
      <c r="Q106" s="80"/>
    </row>
    <row r="107" spans="1:17" x14ac:dyDescent="0.25">
      <c r="A107" s="650"/>
      <c r="B107" s="614"/>
      <c r="C107" s="607"/>
      <c r="D107" s="627"/>
      <c r="E107" s="614"/>
      <c r="F107" s="647"/>
      <c r="G107" s="176"/>
      <c r="H107" s="175"/>
      <c r="I107" s="224">
        <v>44227</v>
      </c>
      <c r="J107" s="226">
        <v>44561</v>
      </c>
      <c r="K107" s="596"/>
      <c r="L107" s="596"/>
      <c r="M107" s="653"/>
      <c r="N107" s="620"/>
      <c r="O107" s="654"/>
      <c r="P107" s="655"/>
      <c r="Q107" s="80"/>
    </row>
    <row r="108" spans="1:17" x14ac:dyDescent="0.25">
      <c r="A108" s="650"/>
      <c r="B108" s="614"/>
      <c r="C108" s="607"/>
      <c r="D108" s="627"/>
      <c r="E108" s="614"/>
      <c r="F108" s="648"/>
      <c r="G108" s="176"/>
      <c r="H108" s="175"/>
      <c r="I108" s="224">
        <v>44227</v>
      </c>
      <c r="J108" s="226">
        <v>44561</v>
      </c>
      <c r="K108" s="597"/>
      <c r="L108" s="597"/>
      <c r="M108" s="653"/>
      <c r="N108" s="620"/>
      <c r="O108" s="654"/>
      <c r="P108" s="655"/>
      <c r="Q108" s="80"/>
    </row>
    <row r="109" spans="1:17" s="2" customFormat="1" ht="15" customHeight="1" x14ac:dyDescent="0.25">
      <c r="A109" s="650"/>
      <c r="B109" s="614"/>
      <c r="C109" s="607"/>
      <c r="D109" s="627" t="str">
        <f>'3.Controles'!E45</f>
        <v>Desde el area de Recursos fisicos se debe fortalecer e incentivar el cumplimiento de los procedimientos del area ineherentes a lagestion documental dirigidas a los jefes, comunidad institucional y proveedores.</v>
      </c>
      <c r="E109" s="614"/>
      <c r="F109" s="646" t="s">
        <v>459</v>
      </c>
      <c r="G109" s="156" t="s">
        <v>482</v>
      </c>
      <c r="H109" s="175">
        <v>0.1</v>
      </c>
      <c r="I109" s="155">
        <v>44229</v>
      </c>
      <c r="J109" s="178">
        <v>44530</v>
      </c>
      <c r="K109" s="595" t="str">
        <f>+'3.Controles'!F45</f>
        <v>Publicaciones o correos electronicos enviados</v>
      </c>
      <c r="L109" s="595" t="s">
        <v>427</v>
      </c>
      <c r="M109" s="653"/>
      <c r="N109" s="620"/>
      <c r="O109" s="654"/>
      <c r="P109" s="175"/>
      <c r="Q109" s="80"/>
    </row>
    <row r="110" spans="1:17" s="2" customFormat="1" ht="30" x14ac:dyDescent="0.25">
      <c r="A110" s="650"/>
      <c r="B110" s="614"/>
      <c r="C110" s="607"/>
      <c r="D110" s="627"/>
      <c r="E110" s="614"/>
      <c r="F110" s="647"/>
      <c r="G110" s="156" t="s">
        <v>483</v>
      </c>
      <c r="H110" s="175">
        <v>0.2</v>
      </c>
      <c r="I110" s="155">
        <v>44229</v>
      </c>
      <c r="J110" s="178">
        <v>44530</v>
      </c>
      <c r="K110" s="596"/>
      <c r="L110" s="596"/>
      <c r="M110" s="653"/>
      <c r="N110" s="620"/>
      <c r="O110" s="654"/>
      <c r="P110" s="175"/>
      <c r="Q110" s="80"/>
    </row>
    <row r="111" spans="1:17" s="2" customFormat="1" ht="30" x14ac:dyDescent="0.25">
      <c r="A111" s="650"/>
      <c r="B111" s="614"/>
      <c r="C111" s="607"/>
      <c r="D111" s="627"/>
      <c r="E111" s="614"/>
      <c r="F111" s="647"/>
      <c r="G111" s="156" t="s">
        <v>484</v>
      </c>
      <c r="H111" s="175">
        <v>0.7</v>
      </c>
      <c r="I111" s="155">
        <v>44229</v>
      </c>
      <c r="J111" s="178">
        <v>44530</v>
      </c>
      <c r="K111" s="596"/>
      <c r="L111" s="596"/>
      <c r="M111" s="653"/>
      <c r="N111" s="620"/>
      <c r="O111" s="654"/>
      <c r="P111" s="175"/>
      <c r="Q111" s="80"/>
    </row>
    <row r="112" spans="1:17" s="2" customFormat="1" ht="21.75" customHeight="1" x14ac:dyDescent="0.25">
      <c r="A112" s="650"/>
      <c r="B112" s="614"/>
      <c r="C112" s="607"/>
      <c r="D112" s="627"/>
      <c r="E112" s="614"/>
      <c r="F112" s="648"/>
      <c r="G112" s="156"/>
      <c r="H112" s="175"/>
      <c r="I112" s="224">
        <v>44229</v>
      </c>
      <c r="J112" s="226">
        <v>44561</v>
      </c>
      <c r="K112" s="597"/>
      <c r="L112" s="597"/>
      <c r="M112" s="653"/>
      <c r="N112" s="620"/>
      <c r="O112" s="654"/>
      <c r="P112" s="175"/>
      <c r="Q112" s="80"/>
    </row>
    <row r="113" spans="1:17" ht="15" customHeight="1" x14ac:dyDescent="0.25">
      <c r="A113" s="650"/>
      <c r="B113" s="614"/>
      <c r="C113" s="607"/>
      <c r="D113" s="627" t="str">
        <f>'3.Controles'!E46</f>
        <v>El profesional a cargo de la gestión documental debe realizar seguimiento continuo al cumplimiento de los planes de acción, programas y herramientas establecidos por MIPG de la entidad y el archivo general de la Nacion y emitir respuesta oportuna a los requerimientos de informacion</v>
      </c>
      <c r="E113" s="614"/>
      <c r="F113" s="646" t="s">
        <v>461</v>
      </c>
      <c r="G113" s="215" t="s">
        <v>525</v>
      </c>
      <c r="H113" s="216">
        <v>0.5</v>
      </c>
      <c r="I113" s="155">
        <v>44229</v>
      </c>
      <c r="J113" s="178">
        <v>44530</v>
      </c>
      <c r="K113" s="595" t="str">
        <f>+'3.Controles'!F46</f>
        <v>1. Informes periodicos                          2. Reportes periodicos</v>
      </c>
      <c r="L113" s="595" t="s">
        <v>427</v>
      </c>
      <c r="M113" s="653"/>
      <c r="N113" s="620"/>
      <c r="O113" s="654"/>
      <c r="P113" s="655"/>
      <c r="Q113" s="80"/>
    </row>
    <row r="114" spans="1:17" x14ac:dyDescent="0.25">
      <c r="A114" s="650"/>
      <c r="B114" s="614"/>
      <c r="C114" s="607"/>
      <c r="D114" s="627"/>
      <c r="E114" s="614"/>
      <c r="F114" s="647"/>
      <c r="G114" s="215" t="s">
        <v>526</v>
      </c>
      <c r="H114" s="216">
        <v>0.5</v>
      </c>
      <c r="I114" s="155">
        <v>44229</v>
      </c>
      <c r="J114" s="178">
        <v>44530</v>
      </c>
      <c r="K114" s="596"/>
      <c r="L114" s="596"/>
      <c r="M114" s="653"/>
      <c r="N114" s="620"/>
      <c r="O114" s="654"/>
      <c r="P114" s="655"/>
      <c r="Q114" s="80"/>
    </row>
    <row r="115" spans="1:17" x14ac:dyDescent="0.25">
      <c r="A115" s="650"/>
      <c r="B115" s="614"/>
      <c r="C115" s="607"/>
      <c r="D115" s="627"/>
      <c r="E115" s="614"/>
      <c r="F115" s="647"/>
      <c r="G115" s="215"/>
      <c r="H115" s="216"/>
      <c r="I115" s="224">
        <v>44229</v>
      </c>
      <c r="J115" s="226">
        <v>44561</v>
      </c>
      <c r="K115" s="596"/>
      <c r="L115" s="596"/>
      <c r="M115" s="653"/>
      <c r="N115" s="620"/>
      <c r="O115" s="654"/>
      <c r="P115" s="655"/>
      <c r="Q115" s="80"/>
    </row>
    <row r="116" spans="1:17" ht="28.5" customHeight="1" x14ac:dyDescent="0.25">
      <c r="A116" s="650"/>
      <c r="B116" s="614"/>
      <c r="C116" s="608"/>
      <c r="D116" s="627"/>
      <c r="E116" s="614"/>
      <c r="F116" s="648"/>
      <c r="G116" s="215"/>
      <c r="H116" s="216"/>
      <c r="I116" s="224">
        <v>44229</v>
      </c>
      <c r="J116" s="226">
        <v>44561</v>
      </c>
      <c r="K116" s="597"/>
      <c r="L116" s="597"/>
      <c r="M116" s="653"/>
      <c r="N116" s="620"/>
      <c r="O116" s="654"/>
      <c r="P116" s="655"/>
      <c r="Q116" s="80"/>
    </row>
    <row r="117" spans="1:17" ht="30" customHeight="1" x14ac:dyDescent="0.25">
      <c r="A117" s="650" t="s">
        <v>157</v>
      </c>
      <c r="B117" s="614" t="str">
        <f>'2.Identificacion_Riesgos'!E37</f>
        <v>Afectacion de la Gestión ambiental de la entidad frente a los objetivos de ecoeficiencia, de calidad ambiental y armonía socioambiental, de acuerdo con los alcances y competencias propios del sector Cultura, Recreación y Deporte establecidos en el Manual PIGA de la entidad.</v>
      </c>
      <c r="C117" s="606" t="str">
        <f>'2.Identificacion_Riesgos'!F37</f>
        <v xml:space="preserve">1. Generación e implementación de acciones de gestión ambiental ineficaces que afecten el cumplimiento de los objetivos de ecoeficiencia, de calidad ambiental y armonía socioambiental, de acuerdo con los alcances y competencias propios del sector Cultura, Recreación y Deporte establecidos en el Manual PIGA de la entidad.                                         2. Incumplimiento de los requisitos normativos y administrativos  establecidos en materia ambiental                                                                                                                                                                   3. Falta de compromiso y gestión a nivel directivo y de la comunidad institucional     </v>
      </c>
      <c r="D117" s="627" t="str">
        <f>'3.Controles'!E49</f>
        <v>El profesional designado desde recursos fisicos debe realizar el seguimiento continuo al cumplimiento de los planes de acción, programas y herramientas establecidos por MIPG de la entidad y la Secretaria distrital de ambiente y emitir respuesta oportuna a los requerimientos de informacion</v>
      </c>
      <c r="E117" s="645" t="str">
        <f>'2.Identificacion_Riesgos'!U37</f>
        <v>BAJO 8%</v>
      </c>
      <c r="F117" s="595" t="s">
        <v>524</v>
      </c>
      <c r="G117" s="215" t="s">
        <v>525</v>
      </c>
      <c r="H117" s="216">
        <v>0.5</v>
      </c>
      <c r="I117" s="155">
        <v>44229</v>
      </c>
      <c r="J117" s="178">
        <v>44530</v>
      </c>
      <c r="K117" s="595" t="s">
        <v>462</v>
      </c>
      <c r="L117" s="595" t="s">
        <v>427</v>
      </c>
      <c r="M117" s="659"/>
      <c r="N117" s="620" t="str">
        <f t="shared" ref="N117" si="3">IF(M117="SI","1. Describa el evento presentado 2. Genere una acción correctiva en isolucion 3. Realice nuevamente el proceso de analisis de riesgo"," ")</f>
        <v xml:space="preserve"> </v>
      </c>
      <c r="O117" s="654"/>
      <c r="P117" s="655"/>
      <c r="Q117" s="11"/>
    </row>
    <row r="118" spans="1:17" ht="30" customHeight="1" x14ac:dyDescent="0.25">
      <c r="A118" s="650"/>
      <c r="B118" s="614"/>
      <c r="C118" s="607"/>
      <c r="D118" s="627"/>
      <c r="E118" s="645"/>
      <c r="F118" s="596"/>
      <c r="G118" s="215" t="s">
        <v>526</v>
      </c>
      <c r="H118" s="216">
        <v>0.5</v>
      </c>
      <c r="I118" s="155">
        <v>44229</v>
      </c>
      <c r="J118" s="178">
        <v>44530</v>
      </c>
      <c r="K118" s="596" t="s">
        <v>413</v>
      </c>
      <c r="L118" s="596"/>
      <c r="M118" s="618"/>
      <c r="N118" s="620"/>
      <c r="O118" s="654"/>
      <c r="P118" s="655"/>
      <c r="Q118" s="11"/>
    </row>
    <row r="119" spans="1:17" ht="30" customHeight="1" x14ac:dyDescent="0.25">
      <c r="A119" s="650"/>
      <c r="B119" s="614"/>
      <c r="C119" s="607"/>
      <c r="D119" s="627"/>
      <c r="E119" s="645"/>
      <c r="F119" s="596"/>
      <c r="G119" s="215"/>
      <c r="H119" s="216"/>
      <c r="I119" s="224">
        <v>44229</v>
      </c>
      <c r="J119" s="226">
        <v>44561</v>
      </c>
      <c r="K119" s="596" t="s">
        <v>462</v>
      </c>
      <c r="L119" s="596"/>
      <c r="M119" s="618"/>
      <c r="N119" s="620"/>
      <c r="O119" s="654"/>
      <c r="P119" s="655"/>
      <c r="Q119" s="11"/>
    </row>
    <row r="120" spans="1:17" ht="30" customHeight="1" x14ac:dyDescent="0.25">
      <c r="A120" s="650"/>
      <c r="B120" s="614"/>
      <c r="C120" s="607"/>
      <c r="D120" s="627"/>
      <c r="E120" s="645"/>
      <c r="F120" s="597"/>
      <c r="G120" s="215"/>
      <c r="H120" s="216"/>
      <c r="I120" s="224">
        <v>44229</v>
      </c>
      <c r="J120" s="226">
        <v>44561</v>
      </c>
      <c r="K120" s="597" t="s">
        <v>413</v>
      </c>
      <c r="L120" s="597"/>
      <c r="M120" s="618"/>
      <c r="N120" s="620"/>
      <c r="O120" s="654"/>
      <c r="P120" s="655"/>
      <c r="Q120" s="11"/>
    </row>
    <row r="121" spans="1:17" s="2" customFormat="1" ht="30" customHeight="1" x14ac:dyDescent="0.25">
      <c r="A121" s="650"/>
      <c r="B121" s="614"/>
      <c r="C121" s="607"/>
      <c r="D121" s="627" t="str">
        <f>'3.Controles'!E50</f>
        <v>El profesional designado desde recursos fisicos debe establecer un plan de accion de gestión ambiental para dar cumplimiento a los objetivos  de acuerdo con los alcances y competencias propios del sector Cultura, Recreación y Deporte establecidos en el Manual PIGA de la entidad.</v>
      </c>
      <c r="E121" s="645"/>
      <c r="F121" s="595" t="s">
        <v>523</v>
      </c>
      <c r="G121" s="156" t="s">
        <v>494</v>
      </c>
      <c r="H121" s="175">
        <v>0.7</v>
      </c>
      <c r="I121" s="155">
        <v>44211</v>
      </c>
      <c r="J121" s="178">
        <v>44227</v>
      </c>
      <c r="K121" s="595" t="str">
        <f>+'3.Controles'!F50</f>
        <v>Plan de accion de gestión ambiental</v>
      </c>
      <c r="L121" s="595" t="s">
        <v>427</v>
      </c>
      <c r="M121" s="618"/>
      <c r="N121" s="620"/>
      <c r="O121" s="654"/>
      <c r="P121" s="175"/>
      <c r="Q121" s="174"/>
    </row>
    <row r="122" spans="1:17" s="2" customFormat="1" ht="30" customHeight="1" x14ac:dyDescent="0.25">
      <c r="A122" s="650"/>
      <c r="B122" s="614"/>
      <c r="C122" s="607"/>
      <c r="D122" s="627"/>
      <c r="E122" s="645"/>
      <c r="F122" s="596"/>
      <c r="G122" s="176" t="s">
        <v>495</v>
      </c>
      <c r="H122" s="161">
        <v>20</v>
      </c>
      <c r="I122" s="155">
        <v>44211</v>
      </c>
      <c r="J122" s="178">
        <v>44227</v>
      </c>
      <c r="K122" s="596" t="s">
        <v>413</v>
      </c>
      <c r="L122" s="596"/>
      <c r="M122" s="618"/>
      <c r="N122" s="620"/>
      <c r="O122" s="654"/>
      <c r="P122" s="175"/>
      <c r="Q122" s="174"/>
    </row>
    <row r="123" spans="1:17" s="2" customFormat="1" ht="30" customHeight="1" x14ac:dyDescent="0.25">
      <c r="A123" s="650"/>
      <c r="B123" s="614"/>
      <c r="C123" s="607"/>
      <c r="D123" s="627"/>
      <c r="E123" s="645"/>
      <c r="F123" s="596"/>
      <c r="G123" s="176" t="s">
        <v>496</v>
      </c>
      <c r="H123" s="158">
        <v>0.1</v>
      </c>
      <c r="I123" s="155">
        <v>44211</v>
      </c>
      <c r="J123" s="178">
        <v>44227</v>
      </c>
      <c r="K123" s="596" t="s">
        <v>462</v>
      </c>
      <c r="L123" s="596"/>
      <c r="M123" s="618"/>
      <c r="N123" s="620"/>
      <c r="O123" s="654"/>
      <c r="P123" s="175"/>
      <c r="Q123" s="174"/>
    </row>
    <row r="124" spans="1:17" s="2" customFormat="1" ht="30" customHeight="1" x14ac:dyDescent="0.25">
      <c r="A124" s="650"/>
      <c r="B124" s="614"/>
      <c r="C124" s="607"/>
      <c r="D124" s="627"/>
      <c r="E124" s="645"/>
      <c r="F124" s="597"/>
      <c r="G124" s="215"/>
      <c r="H124" s="216"/>
      <c r="I124" s="155"/>
      <c r="J124" s="178"/>
      <c r="K124" s="597" t="s">
        <v>413</v>
      </c>
      <c r="L124" s="597"/>
      <c r="M124" s="618"/>
      <c r="N124" s="620"/>
      <c r="O124" s="654"/>
      <c r="P124" s="175"/>
      <c r="Q124" s="174"/>
    </row>
    <row r="125" spans="1:17" ht="30" customHeight="1" x14ac:dyDescent="0.25">
      <c r="A125" s="650"/>
      <c r="B125" s="614"/>
      <c r="C125" s="607"/>
      <c r="D125" s="627" t="str">
        <f>'3.Controles'!E51</f>
        <v>Desde el area de Recursos fisicos se debe fortalecer e incentivar el cumplimiento de los objetivos ineherentes a la gestion Ambiental plasmados en el Manual PIGA dirigidas a los jefes, comunidad institucional y proveedores.</v>
      </c>
      <c r="E125" s="614"/>
      <c r="F125" s="646" t="s">
        <v>527</v>
      </c>
      <c r="G125" s="156" t="s">
        <v>482</v>
      </c>
      <c r="H125" s="175">
        <v>0.1</v>
      </c>
      <c r="I125" s="155">
        <v>44229</v>
      </c>
      <c r="J125" s="178">
        <v>44530</v>
      </c>
      <c r="K125" s="595" t="s">
        <v>413</v>
      </c>
      <c r="L125" s="595" t="s">
        <v>427</v>
      </c>
      <c r="M125" s="618"/>
      <c r="N125" s="620"/>
      <c r="O125" s="654"/>
      <c r="P125" s="655"/>
      <c r="Q125" s="80"/>
    </row>
    <row r="126" spans="1:17" ht="30" customHeight="1" x14ac:dyDescent="0.25">
      <c r="A126" s="650"/>
      <c r="B126" s="614"/>
      <c r="C126" s="607"/>
      <c r="D126" s="627"/>
      <c r="E126" s="614"/>
      <c r="F126" s="647"/>
      <c r="G126" s="156" t="s">
        <v>483</v>
      </c>
      <c r="H126" s="175">
        <v>0.2</v>
      </c>
      <c r="I126" s="155">
        <v>44229</v>
      </c>
      <c r="J126" s="178">
        <v>44530</v>
      </c>
      <c r="K126" s="596"/>
      <c r="L126" s="596"/>
      <c r="M126" s="618"/>
      <c r="N126" s="620"/>
      <c r="O126" s="654"/>
      <c r="P126" s="655"/>
      <c r="Q126" s="80"/>
    </row>
    <row r="127" spans="1:17" ht="30" customHeight="1" x14ac:dyDescent="0.25">
      <c r="A127" s="650"/>
      <c r="B127" s="614"/>
      <c r="C127" s="607"/>
      <c r="D127" s="627"/>
      <c r="E127" s="614"/>
      <c r="F127" s="647"/>
      <c r="G127" s="156" t="s">
        <v>484</v>
      </c>
      <c r="H127" s="175">
        <v>0.7</v>
      </c>
      <c r="I127" s="155">
        <v>44229</v>
      </c>
      <c r="J127" s="178">
        <v>44530</v>
      </c>
      <c r="K127" s="596"/>
      <c r="L127" s="596"/>
      <c r="M127" s="618"/>
      <c r="N127" s="620"/>
      <c r="O127" s="654"/>
      <c r="P127" s="655"/>
      <c r="Q127" s="80"/>
    </row>
    <row r="128" spans="1:17" ht="30" customHeight="1" x14ac:dyDescent="0.25">
      <c r="A128" s="650"/>
      <c r="B128" s="614"/>
      <c r="C128" s="607"/>
      <c r="D128" s="627"/>
      <c r="E128" s="614"/>
      <c r="F128" s="648"/>
      <c r="G128" s="156"/>
      <c r="H128" s="175"/>
      <c r="I128" s="224">
        <v>44229</v>
      </c>
      <c r="J128" s="226">
        <v>44561</v>
      </c>
      <c r="K128" s="597"/>
      <c r="L128" s="597"/>
      <c r="M128" s="618"/>
      <c r="N128" s="620"/>
      <c r="O128" s="654"/>
      <c r="P128" s="655"/>
      <c r="Q128" s="80"/>
    </row>
    <row r="129" spans="1:17" ht="15" hidden="1" customHeight="1" x14ac:dyDescent="0.25">
      <c r="A129" s="650"/>
      <c r="B129" s="614"/>
      <c r="C129" s="607"/>
      <c r="D129" s="627">
        <f>'3.Controles'!E57</f>
        <v>0</v>
      </c>
      <c r="E129" s="614"/>
      <c r="F129" s="595"/>
      <c r="G129" s="215"/>
      <c r="H129" s="216"/>
      <c r="I129" s="155">
        <v>44229</v>
      </c>
      <c r="J129" s="178">
        <v>44561</v>
      </c>
      <c r="K129" s="595"/>
      <c r="L129" s="595" t="s">
        <v>427</v>
      </c>
      <c r="M129" s="618"/>
      <c r="N129" s="620"/>
      <c r="O129" s="654"/>
      <c r="P129" s="655"/>
      <c r="Q129" s="80"/>
    </row>
    <row r="130" spans="1:17" ht="15" hidden="1" customHeight="1" x14ac:dyDescent="0.25">
      <c r="A130" s="650"/>
      <c r="B130" s="614"/>
      <c r="C130" s="607"/>
      <c r="D130" s="627"/>
      <c r="E130" s="614"/>
      <c r="F130" s="596"/>
      <c r="G130" s="215"/>
      <c r="H130" s="216"/>
      <c r="I130" s="155">
        <v>44229</v>
      </c>
      <c r="J130" s="178">
        <v>44561</v>
      </c>
      <c r="K130" s="596"/>
      <c r="L130" s="596"/>
      <c r="M130" s="618"/>
      <c r="N130" s="620"/>
      <c r="O130" s="654"/>
      <c r="P130" s="655"/>
      <c r="Q130" s="80"/>
    </row>
    <row r="131" spans="1:17" ht="15" hidden="1" customHeight="1" x14ac:dyDescent="0.25">
      <c r="A131" s="650"/>
      <c r="B131" s="614"/>
      <c r="C131" s="607"/>
      <c r="D131" s="627"/>
      <c r="E131" s="614"/>
      <c r="F131" s="596"/>
      <c r="G131" s="215"/>
      <c r="H131" s="216"/>
      <c r="I131" s="155">
        <v>44229</v>
      </c>
      <c r="J131" s="178">
        <v>44561</v>
      </c>
      <c r="K131" s="596"/>
      <c r="L131" s="596"/>
      <c r="M131" s="618"/>
      <c r="N131" s="620"/>
      <c r="O131" s="654"/>
      <c r="P131" s="655"/>
      <c r="Q131" s="80"/>
    </row>
    <row r="132" spans="1:17" ht="15" hidden="1" customHeight="1" x14ac:dyDescent="0.25">
      <c r="A132" s="650"/>
      <c r="B132" s="614"/>
      <c r="C132" s="607"/>
      <c r="D132" s="627"/>
      <c r="E132" s="614"/>
      <c r="F132" s="597"/>
      <c r="G132" s="215"/>
      <c r="H132" s="216"/>
      <c r="I132" s="155">
        <v>44229</v>
      </c>
      <c r="J132" s="178">
        <v>44561</v>
      </c>
      <c r="K132" s="597"/>
      <c r="L132" s="597"/>
      <c r="M132" s="618"/>
      <c r="N132" s="620"/>
      <c r="O132" s="654"/>
      <c r="P132" s="655"/>
      <c r="Q132" s="80"/>
    </row>
    <row r="133" spans="1:17" ht="15" hidden="1" customHeight="1" x14ac:dyDescent="0.25">
      <c r="A133" s="650"/>
      <c r="B133" s="614"/>
      <c r="C133" s="607"/>
      <c r="D133" s="627">
        <f>'3.Controles'!E58</f>
        <v>0</v>
      </c>
      <c r="E133" s="614"/>
      <c r="F133" s="595"/>
      <c r="G133" s="215"/>
      <c r="H133" s="216"/>
      <c r="I133" s="155">
        <v>44229</v>
      </c>
      <c r="J133" s="178">
        <v>44561</v>
      </c>
      <c r="K133" s="595"/>
      <c r="L133" s="595" t="s">
        <v>427</v>
      </c>
      <c r="M133" s="618"/>
      <c r="N133" s="620"/>
      <c r="O133" s="654"/>
      <c r="P133" s="655"/>
      <c r="Q133" s="80"/>
    </row>
    <row r="134" spans="1:17" ht="15" hidden="1" customHeight="1" x14ac:dyDescent="0.25">
      <c r="A134" s="650"/>
      <c r="B134" s="614"/>
      <c r="C134" s="607"/>
      <c r="D134" s="627"/>
      <c r="E134" s="614"/>
      <c r="F134" s="596"/>
      <c r="G134" s="215"/>
      <c r="H134" s="216"/>
      <c r="I134" s="155">
        <v>44229</v>
      </c>
      <c r="J134" s="178">
        <v>44561</v>
      </c>
      <c r="K134" s="596"/>
      <c r="L134" s="596"/>
      <c r="M134" s="618"/>
      <c r="N134" s="620"/>
      <c r="O134" s="654"/>
      <c r="P134" s="655"/>
      <c r="Q134" s="80"/>
    </row>
    <row r="135" spans="1:17" ht="15" hidden="1" customHeight="1" x14ac:dyDescent="0.25">
      <c r="A135" s="650"/>
      <c r="B135" s="614"/>
      <c r="C135" s="607"/>
      <c r="D135" s="627"/>
      <c r="E135" s="614"/>
      <c r="F135" s="596"/>
      <c r="G135" s="215"/>
      <c r="H135" s="216"/>
      <c r="I135" s="155">
        <v>44229</v>
      </c>
      <c r="J135" s="178">
        <v>44561</v>
      </c>
      <c r="K135" s="596"/>
      <c r="L135" s="596"/>
      <c r="M135" s="618"/>
      <c r="N135" s="620"/>
      <c r="O135" s="654"/>
      <c r="P135" s="655"/>
      <c r="Q135" s="80"/>
    </row>
    <row r="136" spans="1:17" ht="15" hidden="1" customHeight="1" x14ac:dyDescent="0.25">
      <c r="A136" s="650"/>
      <c r="B136" s="614"/>
      <c r="C136" s="607"/>
      <c r="D136" s="627"/>
      <c r="E136" s="614"/>
      <c r="F136" s="597"/>
      <c r="G136" s="215"/>
      <c r="H136" s="216"/>
      <c r="I136" s="155">
        <v>44229</v>
      </c>
      <c r="J136" s="178">
        <v>44561</v>
      </c>
      <c r="K136" s="597"/>
      <c r="L136" s="597"/>
      <c r="M136" s="618"/>
      <c r="N136" s="620"/>
      <c r="O136" s="654"/>
      <c r="P136" s="655"/>
      <c r="Q136" s="80"/>
    </row>
    <row r="137" spans="1:17" ht="15" hidden="1" customHeight="1" x14ac:dyDescent="0.25">
      <c r="A137" s="650"/>
      <c r="B137" s="614"/>
      <c r="C137" s="607"/>
      <c r="D137" s="627">
        <f>'3.Controles'!E59</f>
        <v>0</v>
      </c>
      <c r="E137" s="614"/>
      <c r="F137" s="595"/>
      <c r="G137" s="215"/>
      <c r="H137" s="216"/>
      <c r="I137" s="155">
        <v>44229</v>
      </c>
      <c r="J137" s="178">
        <v>44561</v>
      </c>
      <c r="K137" s="595"/>
      <c r="L137" s="595" t="s">
        <v>427</v>
      </c>
      <c r="M137" s="618"/>
      <c r="N137" s="620"/>
      <c r="O137" s="654"/>
      <c r="P137" s="655"/>
      <c r="Q137" s="80"/>
    </row>
    <row r="138" spans="1:17" ht="15" hidden="1" customHeight="1" x14ac:dyDescent="0.25">
      <c r="A138" s="650"/>
      <c r="B138" s="614"/>
      <c r="C138" s="607"/>
      <c r="D138" s="627"/>
      <c r="E138" s="614"/>
      <c r="F138" s="596"/>
      <c r="G138" s="215"/>
      <c r="H138" s="216"/>
      <c r="I138" s="155">
        <v>44229</v>
      </c>
      <c r="J138" s="178">
        <v>44561</v>
      </c>
      <c r="K138" s="596"/>
      <c r="L138" s="596"/>
      <c r="M138" s="618"/>
      <c r="N138" s="620"/>
      <c r="O138" s="654"/>
      <c r="P138" s="655"/>
      <c r="Q138" s="80"/>
    </row>
    <row r="139" spans="1:17" ht="15" hidden="1" customHeight="1" x14ac:dyDescent="0.25">
      <c r="A139" s="650"/>
      <c r="B139" s="614"/>
      <c r="C139" s="607"/>
      <c r="D139" s="627"/>
      <c r="E139" s="614"/>
      <c r="F139" s="596"/>
      <c r="G139" s="215"/>
      <c r="H139" s="216"/>
      <c r="I139" s="155">
        <v>44229</v>
      </c>
      <c r="J139" s="178">
        <v>44561</v>
      </c>
      <c r="K139" s="596"/>
      <c r="L139" s="596"/>
      <c r="M139" s="618"/>
      <c r="N139" s="620"/>
      <c r="O139" s="654"/>
      <c r="P139" s="655"/>
      <c r="Q139" s="80"/>
    </row>
    <row r="140" spans="1:17" ht="15" hidden="1" customHeight="1" x14ac:dyDescent="0.25">
      <c r="A140" s="650"/>
      <c r="B140" s="614"/>
      <c r="C140" s="608"/>
      <c r="D140" s="627"/>
      <c r="E140" s="614"/>
      <c r="F140" s="597"/>
      <c r="G140" s="215"/>
      <c r="H140" s="216"/>
      <c r="I140" s="155">
        <v>44229</v>
      </c>
      <c r="J140" s="178">
        <v>44561</v>
      </c>
      <c r="K140" s="597"/>
      <c r="L140" s="597"/>
      <c r="M140" s="713"/>
      <c r="N140" s="620"/>
      <c r="O140" s="654"/>
      <c r="P140" s="655"/>
      <c r="Q140" s="80"/>
    </row>
    <row r="141" spans="1:17" ht="45" customHeight="1" x14ac:dyDescent="0.25">
      <c r="A141" s="652" t="s">
        <v>158</v>
      </c>
      <c r="B141" s="614" t="str">
        <f>'2.Identificacion_Riesgos'!E42</f>
        <v>Inadecuado uso de los recursos fisicos  para  beneficios de terceros o propios</v>
      </c>
      <c r="C141" s="606" t="str">
        <f>'2.Identificacion_Riesgos'!F42</f>
        <v xml:space="preserve">1. Uso indebido del poder                                                                                                                                                                                                                                                                                                                                                                                                                                                                                                                                                                                                                                       2. Existencia de intereses personales                                                                                                                                                                                                                                                                                         3.Ofrecimiento de dadivas y/o beneficios de un servidor 4público o un tercero.                                                                                                                                                                                                              5.Pago de favores y compromisos políticos (clientelismo).                                                                                                                                                                                                                                                                                                                                            6.Trafico de influencias                                                                                                                                                                                                                                                                                                                                      7. Ausencia de denuncia de situaciones que generen corrupcion en la entidad. </v>
      </c>
      <c r="D141" s="627" t="str">
        <f>'3.Controles'!E63</f>
        <v>Desde el area de Recursos fisicos se debe Fortalecer políticas y/o lineamientos Institucionales y de entes de control sobre el manejo de información y de los recursos.</v>
      </c>
      <c r="E141" s="645" t="str">
        <f>'2.Identificacion_Riesgos'!U42</f>
        <v>BAJO 16%</v>
      </c>
      <c r="F141" s="638" t="s">
        <v>529</v>
      </c>
      <c r="G141" s="156" t="s">
        <v>472</v>
      </c>
      <c r="H141" s="175">
        <v>0.1</v>
      </c>
      <c r="I141" s="155">
        <v>44229</v>
      </c>
      <c r="J141" s="155">
        <v>44231</v>
      </c>
      <c r="K141" s="598" t="s">
        <v>528</v>
      </c>
      <c r="L141" s="598" t="s">
        <v>426</v>
      </c>
      <c r="M141" s="653"/>
      <c r="N141" s="620" t="str">
        <f t="shared" ref="N141" si="4">IF(M141="SI","1. Describa el evento presentado 2. Genere una acción correctiva en isolucion 3. Realice nuevamente el proceso de analisis de riesgo"," ")</f>
        <v xml:space="preserve"> </v>
      </c>
      <c r="O141" s="654"/>
      <c r="P141" s="655"/>
      <c r="Q141" s="11"/>
    </row>
    <row r="142" spans="1:17" ht="44.25" customHeight="1" x14ac:dyDescent="0.25">
      <c r="A142" s="652"/>
      <c r="B142" s="614"/>
      <c r="C142" s="607"/>
      <c r="D142" s="627"/>
      <c r="E142" s="645"/>
      <c r="F142" s="639"/>
      <c r="G142" s="156" t="s">
        <v>473</v>
      </c>
      <c r="H142" s="175">
        <v>0.9</v>
      </c>
      <c r="I142" s="155">
        <v>44232</v>
      </c>
      <c r="J142" s="155">
        <v>44232</v>
      </c>
      <c r="K142" s="599"/>
      <c r="L142" s="599"/>
      <c r="M142" s="653"/>
      <c r="N142" s="620"/>
      <c r="O142" s="654"/>
      <c r="P142" s="655"/>
      <c r="Q142" s="11"/>
    </row>
    <row r="143" spans="1:17" ht="41.25" customHeight="1" x14ac:dyDescent="0.25">
      <c r="A143" s="652"/>
      <c r="B143" s="614"/>
      <c r="C143" s="607"/>
      <c r="D143" s="627"/>
      <c r="E143" s="645"/>
      <c r="F143" s="639"/>
      <c r="G143" s="156"/>
      <c r="H143" s="175"/>
      <c r="I143" s="155"/>
      <c r="J143" s="224">
        <v>44232</v>
      </c>
      <c r="K143" s="599"/>
      <c r="L143" s="599"/>
      <c r="M143" s="653"/>
      <c r="N143" s="620"/>
      <c r="O143" s="654"/>
      <c r="P143" s="655"/>
      <c r="Q143" s="11"/>
    </row>
    <row r="144" spans="1:17" ht="24.75" customHeight="1" x14ac:dyDescent="0.25">
      <c r="A144" s="652"/>
      <c r="B144" s="614"/>
      <c r="C144" s="607"/>
      <c r="D144" s="627"/>
      <c r="E144" s="645"/>
      <c r="F144" s="640"/>
      <c r="G144" s="156"/>
      <c r="H144" s="175"/>
      <c r="I144" s="157"/>
      <c r="J144" s="224">
        <v>44232</v>
      </c>
      <c r="K144" s="602"/>
      <c r="L144" s="602"/>
      <c r="M144" s="653"/>
      <c r="N144" s="620"/>
      <c r="O144" s="654"/>
      <c r="P144" s="655"/>
      <c r="Q144" s="11"/>
    </row>
    <row r="145" spans="1:17" ht="15" hidden="1" customHeight="1" x14ac:dyDescent="0.25">
      <c r="A145" s="652"/>
      <c r="B145" s="614"/>
      <c r="C145" s="607"/>
      <c r="D145" s="627">
        <f>'3.Controles'!E64</f>
        <v>0</v>
      </c>
      <c r="E145" s="614"/>
      <c r="F145" s="595"/>
      <c r="G145" s="215"/>
      <c r="H145" s="216"/>
      <c r="I145" s="155">
        <v>44229</v>
      </c>
      <c r="J145" s="178">
        <v>44561</v>
      </c>
      <c r="K145" s="595"/>
      <c r="L145" s="595" t="s">
        <v>427</v>
      </c>
      <c r="M145" s="653"/>
      <c r="N145" s="620"/>
      <c r="O145" s="654"/>
      <c r="P145" s="655"/>
      <c r="Q145" s="80"/>
    </row>
    <row r="146" spans="1:17" ht="15" hidden="1" customHeight="1" x14ac:dyDescent="0.25">
      <c r="A146" s="652"/>
      <c r="B146" s="614"/>
      <c r="C146" s="607"/>
      <c r="D146" s="627"/>
      <c r="E146" s="614"/>
      <c r="F146" s="596"/>
      <c r="G146" s="215"/>
      <c r="H146" s="216"/>
      <c r="I146" s="155">
        <v>44229</v>
      </c>
      <c r="J146" s="178">
        <v>44561</v>
      </c>
      <c r="K146" s="596"/>
      <c r="L146" s="596"/>
      <c r="M146" s="653"/>
      <c r="N146" s="620"/>
      <c r="O146" s="654"/>
      <c r="P146" s="655"/>
      <c r="Q146" s="80"/>
    </row>
    <row r="147" spans="1:17" ht="15" hidden="1" customHeight="1" x14ac:dyDescent="0.25">
      <c r="A147" s="652"/>
      <c r="B147" s="614"/>
      <c r="C147" s="607"/>
      <c r="D147" s="627"/>
      <c r="E147" s="614"/>
      <c r="F147" s="596"/>
      <c r="G147" s="215"/>
      <c r="H147" s="216"/>
      <c r="I147" s="155">
        <v>44229</v>
      </c>
      <c r="J147" s="178">
        <v>44561</v>
      </c>
      <c r="K147" s="596"/>
      <c r="L147" s="596"/>
      <c r="M147" s="653"/>
      <c r="N147" s="620"/>
      <c r="O147" s="654"/>
      <c r="P147" s="655"/>
      <c r="Q147" s="80"/>
    </row>
    <row r="148" spans="1:17" ht="15" hidden="1" customHeight="1" x14ac:dyDescent="0.25">
      <c r="A148" s="652"/>
      <c r="B148" s="614"/>
      <c r="C148" s="607"/>
      <c r="D148" s="627"/>
      <c r="E148" s="614"/>
      <c r="F148" s="597"/>
      <c r="G148" s="215"/>
      <c r="H148" s="216"/>
      <c r="I148" s="155">
        <v>44229</v>
      </c>
      <c r="J148" s="178">
        <v>44561</v>
      </c>
      <c r="K148" s="597"/>
      <c r="L148" s="597"/>
      <c r="M148" s="653"/>
      <c r="N148" s="620"/>
      <c r="O148" s="654"/>
      <c r="P148" s="655"/>
      <c r="Q148" s="80"/>
    </row>
    <row r="149" spans="1:17" ht="15" hidden="1" customHeight="1" x14ac:dyDescent="0.25">
      <c r="A149" s="652"/>
      <c r="B149" s="614"/>
      <c r="C149" s="607"/>
      <c r="D149" s="627">
        <f>'3.Controles'!E65</f>
        <v>0</v>
      </c>
      <c r="E149" s="614"/>
      <c r="F149" s="595"/>
      <c r="G149" s="215"/>
      <c r="H149" s="216"/>
      <c r="I149" s="155">
        <v>44229</v>
      </c>
      <c r="J149" s="178">
        <v>44561</v>
      </c>
      <c r="K149" s="595"/>
      <c r="L149" s="595" t="s">
        <v>427</v>
      </c>
      <c r="M149" s="653"/>
      <c r="N149" s="620"/>
      <c r="O149" s="654"/>
      <c r="P149" s="655"/>
      <c r="Q149" s="80"/>
    </row>
    <row r="150" spans="1:17" ht="15" hidden="1" customHeight="1" x14ac:dyDescent="0.25">
      <c r="A150" s="652"/>
      <c r="B150" s="614"/>
      <c r="C150" s="607"/>
      <c r="D150" s="627"/>
      <c r="E150" s="614"/>
      <c r="F150" s="596"/>
      <c r="G150" s="215"/>
      <c r="H150" s="216"/>
      <c r="I150" s="155">
        <v>44229</v>
      </c>
      <c r="J150" s="178">
        <v>44561</v>
      </c>
      <c r="K150" s="596"/>
      <c r="L150" s="596"/>
      <c r="M150" s="653"/>
      <c r="N150" s="620"/>
      <c r="O150" s="654"/>
      <c r="P150" s="655"/>
      <c r="Q150" s="80"/>
    </row>
    <row r="151" spans="1:17" ht="15" hidden="1" customHeight="1" x14ac:dyDescent="0.25">
      <c r="A151" s="652"/>
      <c r="B151" s="614"/>
      <c r="C151" s="607"/>
      <c r="D151" s="627"/>
      <c r="E151" s="614"/>
      <c r="F151" s="596"/>
      <c r="G151" s="215"/>
      <c r="H151" s="216"/>
      <c r="I151" s="155">
        <v>44229</v>
      </c>
      <c r="J151" s="178">
        <v>44561</v>
      </c>
      <c r="K151" s="596"/>
      <c r="L151" s="596"/>
      <c r="M151" s="653"/>
      <c r="N151" s="620"/>
      <c r="O151" s="654"/>
      <c r="P151" s="655"/>
      <c r="Q151" s="80"/>
    </row>
    <row r="152" spans="1:17" ht="15" hidden="1" customHeight="1" x14ac:dyDescent="0.25">
      <c r="A152" s="652"/>
      <c r="B152" s="614"/>
      <c r="C152" s="607"/>
      <c r="D152" s="627"/>
      <c r="E152" s="614"/>
      <c r="F152" s="597"/>
      <c r="G152" s="215"/>
      <c r="H152" s="216"/>
      <c r="I152" s="155">
        <v>44229</v>
      </c>
      <c r="J152" s="178">
        <v>44561</v>
      </c>
      <c r="K152" s="597"/>
      <c r="L152" s="597"/>
      <c r="M152" s="653"/>
      <c r="N152" s="620"/>
      <c r="O152" s="654"/>
      <c r="P152" s="655"/>
      <c r="Q152" s="80"/>
    </row>
    <row r="153" spans="1:17" ht="15" hidden="1" customHeight="1" x14ac:dyDescent="0.25">
      <c r="A153" s="652"/>
      <c r="B153" s="614"/>
      <c r="C153" s="607"/>
      <c r="D153" s="627">
        <f>'3.Controles'!E66</f>
        <v>0</v>
      </c>
      <c r="E153" s="614"/>
      <c r="F153" s="595"/>
      <c r="G153" s="215"/>
      <c r="H153" s="216"/>
      <c r="I153" s="155">
        <v>44229</v>
      </c>
      <c r="J153" s="178">
        <v>44561</v>
      </c>
      <c r="K153" s="595"/>
      <c r="L153" s="595" t="s">
        <v>427</v>
      </c>
      <c r="M153" s="653"/>
      <c r="N153" s="620"/>
      <c r="O153" s="654"/>
      <c r="P153" s="655"/>
      <c r="Q153" s="80"/>
    </row>
    <row r="154" spans="1:17" ht="15" hidden="1" customHeight="1" x14ac:dyDescent="0.25">
      <c r="A154" s="652"/>
      <c r="B154" s="614"/>
      <c r="C154" s="607"/>
      <c r="D154" s="627"/>
      <c r="E154" s="614"/>
      <c r="F154" s="596"/>
      <c r="G154" s="215"/>
      <c r="H154" s="216"/>
      <c r="I154" s="155">
        <v>44229</v>
      </c>
      <c r="J154" s="178">
        <v>44561</v>
      </c>
      <c r="K154" s="596"/>
      <c r="L154" s="596"/>
      <c r="M154" s="653"/>
      <c r="N154" s="620"/>
      <c r="O154" s="654"/>
      <c r="P154" s="655"/>
      <c r="Q154" s="80"/>
    </row>
    <row r="155" spans="1:17" ht="15" hidden="1" customHeight="1" x14ac:dyDescent="0.25">
      <c r="A155" s="652"/>
      <c r="B155" s="614"/>
      <c r="C155" s="607"/>
      <c r="D155" s="627"/>
      <c r="E155" s="614"/>
      <c r="F155" s="596"/>
      <c r="G155" s="215"/>
      <c r="H155" s="216"/>
      <c r="I155" s="155">
        <v>44229</v>
      </c>
      <c r="J155" s="178">
        <v>44561</v>
      </c>
      <c r="K155" s="596"/>
      <c r="L155" s="596"/>
      <c r="M155" s="653"/>
      <c r="N155" s="620"/>
      <c r="O155" s="654"/>
      <c r="P155" s="655"/>
      <c r="Q155" s="80"/>
    </row>
    <row r="156" spans="1:17" ht="15" hidden="1" customHeight="1" x14ac:dyDescent="0.25">
      <c r="A156" s="652"/>
      <c r="B156" s="614"/>
      <c r="C156" s="607"/>
      <c r="D156" s="627"/>
      <c r="E156" s="614"/>
      <c r="F156" s="597"/>
      <c r="G156" s="215"/>
      <c r="H156" s="216"/>
      <c r="I156" s="155">
        <v>44229</v>
      </c>
      <c r="J156" s="178">
        <v>44561</v>
      </c>
      <c r="K156" s="597"/>
      <c r="L156" s="597"/>
      <c r="M156" s="653"/>
      <c r="N156" s="620"/>
      <c r="O156" s="654"/>
      <c r="P156" s="655"/>
      <c r="Q156" s="80"/>
    </row>
    <row r="157" spans="1:17" ht="15" hidden="1" customHeight="1" x14ac:dyDescent="0.25">
      <c r="A157" s="652"/>
      <c r="B157" s="614"/>
      <c r="C157" s="607"/>
      <c r="D157" s="627">
        <f>'3.Controles'!E67</f>
        <v>0</v>
      </c>
      <c r="E157" s="614"/>
      <c r="F157" s="595"/>
      <c r="G157" s="215"/>
      <c r="H157" s="216"/>
      <c r="I157" s="155">
        <v>44229</v>
      </c>
      <c r="J157" s="178">
        <v>44561</v>
      </c>
      <c r="K157" s="595"/>
      <c r="L157" s="595" t="s">
        <v>427</v>
      </c>
      <c r="M157" s="653"/>
      <c r="N157" s="620"/>
      <c r="O157" s="654"/>
      <c r="P157" s="655"/>
      <c r="Q157" s="80"/>
    </row>
    <row r="158" spans="1:17" ht="15" hidden="1" customHeight="1" x14ac:dyDescent="0.25">
      <c r="A158" s="652"/>
      <c r="B158" s="614"/>
      <c r="C158" s="607"/>
      <c r="D158" s="627"/>
      <c r="E158" s="614"/>
      <c r="F158" s="596"/>
      <c r="G158" s="215"/>
      <c r="H158" s="216"/>
      <c r="I158" s="155">
        <v>44229</v>
      </c>
      <c r="J158" s="178">
        <v>44561</v>
      </c>
      <c r="K158" s="596"/>
      <c r="L158" s="596"/>
      <c r="M158" s="653"/>
      <c r="N158" s="620"/>
      <c r="O158" s="654"/>
      <c r="P158" s="655"/>
      <c r="Q158" s="80"/>
    </row>
    <row r="159" spans="1:17" ht="15" hidden="1" customHeight="1" x14ac:dyDescent="0.25">
      <c r="A159" s="652"/>
      <c r="B159" s="614"/>
      <c r="C159" s="607"/>
      <c r="D159" s="627"/>
      <c r="E159" s="614"/>
      <c r="F159" s="596"/>
      <c r="G159" s="215"/>
      <c r="H159" s="216"/>
      <c r="I159" s="155">
        <v>44229</v>
      </c>
      <c r="J159" s="178">
        <v>44561</v>
      </c>
      <c r="K159" s="596"/>
      <c r="L159" s="596"/>
      <c r="M159" s="653"/>
      <c r="N159" s="620"/>
      <c r="O159" s="654"/>
      <c r="P159" s="655"/>
      <c r="Q159" s="80"/>
    </row>
    <row r="160" spans="1:17" ht="15" hidden="1" customHeight="1" x14ac:dyDescent="0.25">
      <c r="A160" s="652"/>
      <c r="B160" s="614"/>
      <c r="C160" s="608"/>
      <c r="D160" s="627"/>
      <c r="E160" s="614"/>
      <c r="F160" s="597"/>
      <c r="G160" s="215"/>
      <c r="H160" s="216"/>
      <c r="I160" s="155">
        <v>44229</v>
      </c>
      <c r="J160" s="178">
        <v>44561</v>
      </c>
      <c r="K160" s="597"/>
      <c r="L160" s="597"/>
      <c r="M160" s="653"/>
      <c r="N160" s="620"/>
      <c r="O160" s="654"/>
      <c r="P160" s="655"/>
      <c r="Q160" s="80"/>
    </row>
    <row r="161" spans="1:17" ht="39.950000000000003" customHeight="1" x14ac:dyDescent="0.25">
      <c r="A161" s="652" t="s">
        <v>159</v>
      </c>
      <c r="B161" s="614" t="str">
        <f>'2.Identificacion_Riesgos'!E47</f>
        <v>Inadecuado uso de los documentos y la información legal o pública para beneficios de terceros o propios</v>
      </c>
      <c r="C161" s="606" t="str">
        <f>'2.Identificacion_Riesgos'!F47</f>
        <v xml:space="preserve">1. Uso indebido del poder  
2. Existencia de intereses personales 
3.Ofrecimiento de dadivas y/o beneficios de un servidor 
4. público o un tercero. 
5.Pago de favores y compromisos políticos (clientelismo).
6.Trafico de influencias .
 7. Ausencia de denuncia de situaciones que generen corrupcion en la entidad.                                                                                                                                                                                                                                                                                                                                                                                                                                                                                                                                                                                                                                                                                                                                                                                                                                                                                                                                                                                                                                                                                                                                                    </v>
      </c>
      <c r="D161" s="627" t="str">
        <f>'3.Controles'!E71</f>
        <v>Desde el area de Recursos fisicos se debe Fortalecer políticas y/o lineamientos Institucionales y de entes de control sobre el manejo de información y de los recursos.</v>
      </c>
      <c r="E161" s="645" t="str">
        <f>'2.Identificacion_Riesgos'!U47</f>
        <v>BAJO 4%</v>
      </c>
      <c r="F161" s="638" t="s">
        <v>529</v>
      </c>
      <c r="G161" s="156" t="s">
        <v>472</v>
      </c>
      <c r="H161" s="175">
        <v>0.1</v>
      </c>
      <c r="I161" s="155">
        <v>44229</v>
      </c>
      <c r="J161" s="155">
        <v>44231</v>
      </c>
      <c r="K161" s="598" t="s">
        <v>528</v>
      </c>
      <c r="L161" s="598" t="s">
        <v>426</v>
      </c>
      <c r="M161" s="653"/>
      <c r="N161" s="620" t="str">
        <f t="shared" ref="N161" si="5">IF(M161="SI","1. Describa el evento presentado 2. Genere una acción correctiva en isolucion 3. Realice nuevamente el proceso de analisis de riesgo"," ")</f>
        <v xml:space="preserve"> </v>
      </c>
      <c r="O161" s="654"/>
      <c r="P161" s="655"/>
      <c r="Q161" s="11"/>
    </row>
    <row r="162" spans="1:17" ht="39.950000000000003" customHeight="1" x14ac:dyDescent="0.25">
      <c r="A162" s="652"/>
      <c r="B162" s="614"/>
      <c r="C162" s="607"/>
      <c r="D162" s="627"/>
      <c r="E162" s="645"/>
      <c r="F162" s="639"/>
      <c r="G162" s="156" t="s">
        <v>473</v>
      </c>
      <c r="H162" s="175">
        <v>0.9</v>
      </c>
      <c r="I162" s="155">
        <v>44232</v>
      </c>
      <c r="J162" s="155">
        <v>44232</v>
      </c>
      <c r="K162" s="599"/>
      <c r="L162" s="599"/>
      <c r="M162" s="653"/>
      <c r="N162" s="620"/>
      <c r="O162" s="654"/>
      <c r="P162" s="655"/>
      <c r="Q162" s="11"/>
    </row>
    <row r="163" spans="1:17" ht="39.950000000000003" customHeight="1" x14ac:dyDescent="0.25">
      <c r="A163" s="652"/>
      <c r="B163" s="614"/>
      <c r="C163" s="607"/>
      <c r="D163" s="627"/>
      <c r="E163" s="645"/>
      <c r="F163" s="639"/>
      <c r="G163" s="156"/>
      <c r="H163" s="175"/>
      <c r="I163" s="155"/>
      <c r="J163" s="224">
        <v>44232</v>
      </c>
      <c r="K163" s="599"/>
      <c r="L163" s="599"/>
      <c r="M163" s="653"/>
      <c r="N163" s="620"/>
      <c r="O163" s="654"/>
      <c r="P163" s="655"/>
      <c r="Q163" s="11"/>
    </row>
    <row r="164" spans="1:17" ht="39.950000000000003" customHeight="1" x14ac:dyDescent="0.25">
      <c r="A164" s="652"/>
      <c r="B164" s="614"/>
      <c r="C164" s="607"/>
      <c r="D164" s="627"/>
      <c r="E164" s="645"/>
      <c r="F164" s="640"/>
      <c r="G164" s="156"/>
      <c r="H164" s="175"/>
      <c r="I164" s="157"/>
      <c r="J164" s="224">
        <v>44232</v>
      </c>
      <c r="K164" s="602"/>
      <c r="L164" s="602"/>
      <c r="M164" s="653"/>
      <c r="N164" s="620"/>
      <c r="O164" s="654"/>
      <c r="P164" s="655"/>
      <c r="Q164" s="11"/>
    </row>
    <row r="165" spans="1:17" ht="39.950000000000003" customHeight="1" x14ac:dyDescent="0.25">
      <c r="A165" s="652"/>
      <c r="B165" s="614"/>
      <c r="C165" s="607"/>
      <c r="D165" s="627" t="str">
        <f>'3.Controles'!E72</f>
        <v>Desde el area de Recursos fisicos se debe generar restriccion al personal operativo para la manipulación de información que se maneje dentro de gestión documental.</v>
      </c>
      <c r="E165" s="614"/>
      <c r="F165" s="638" t="s">
        <v>529</v>
      </c>
      <c r="G165" s="156" t="s">
        <v>472</v>
      </c>
      <c r="H165" s="175">
        <v>0.1</v>
      </c>
      <c r="I165" s="155">
        <v>44229</v>
      </c>
      <c r="J165" s="155">
        <v>44231</v>
      </c>
      <c r="K165" s="598" t="s">
        <v>528</v>
      </c>
      <c r="L165" s="595" t="s">
        <v>427</v>
      </c>
      <c r="M165" s="653"/>
      <c r="N165" s="620"/>
      <c r="O165" s="654"/>
      <c r="P165" s="655"/>
      <c r="Q165" s="80"/>
    </row>
    <row r="166" spans="1:17" ht="39.950000000000003" customHeight="1" x14ac:dyDescent="0.25">
      <c r="A166" s="652"/>
      <c r="B166" s="614"/>
      <c r="C166" s="607"/>
      <c r="D166" s="627"/>
      <c r="E166" s="614"/>
      <c r="F166" s="639"/>
      <c r="G166" s="156" t="s">
        <v>473</v>
      </c>
      <c r="H166" s="175">
        <v>0.9</v>
      </c>
      <c r="I166" s="155">
        <v>44232</v>
      </c>
      <c r="J166" s="155">
        <v>44232</v>
      </c>
      <c r="K166" s="599"/>
      <c r="L166" s="596"/>
      <c r="M166" s="653"/>
      <c r="N166" s="620"/>
      <c r="O166" s="654"/>
      <c r="P166" s="655"/>
      <c r="Q166" s="80"/>
    </row>
    <row r="167" spans="1:17" ht="39.950000000000003" customHeight="1" x14ac:dyDescent="0.25">
      <c r="A167" s="652"/>
      <c r="B167" s="614"/>
      <c r="C167" s="607"/>
      <c r="D167" s="627"/>
      <c r="E167" s="614"/>
      <c r="F167" s="639"/>
      <c r="G167" s="156"/>
      <c r="H167" s="175"/>
      <c r="I167" s="155"/>
      <c r="J167" s="224">
        <v>44232</v>
      </c>
      <c r="K167" s="599"/>
      <c r="L167" s="596"/>
      <c r="M167" s="653"/>
      <c r="N167" s="620"/>
      <c r="O167" s="654"/>
      <c r="P167" s="655"/>
      <c r="Q167" s="80"/>
    </row>
    <row r="168" spans="1:17" ht="39.950000000000003" customHeight="1" x14ac:dyDescent="0.25">
      <c r="A168" s="652"/>
      <c r="B168" s="614"/>
      <c r="C168" s="608"/>
      <c r="D168" s="627"/>
      <c r="E168" s="614"/>
      <c r="F168" s="640"/>
      <c r="G168" s="156"/>
      <c r="H168" s="175"/>
      <c r="I168" s="157"/>
      <c r="J168" s="224">
        <v>44232</v>
      </c>
      <c r="K168" s="602"/>
      <c r="L168" s="597"/>
      <c r="M168" s="653"/>
      <c r="N168" s="620"/>
      <c r="O168" s="654"/>
      <c r="P168" s="655"/>
      <c r="Q168" s="80"/>
    </row>
    <row r="169" spans="1:17" ht="15" hidden="1" customHeight="1" x14ac:dyDescent="0.25">
      <c r="A169" s="652"/>
      <c r="B169" s="614"/>
      <c r="C169" s="627" t="e">
        <f>'2.Identificacion_Riesgos'!#REF!</f>
        <v>#REF!</v>
      </c>
      <c r="D169" s="627">
        <f>'3.Controles'!E73</f>
        <v>0</v>
      </c>
      <c r="E169" s="614"/>
      <c r="F169" s="595"/>
      <c r="G169" s="217"/>
      <c r="H169" s="216"/>
      <c r="I169" s="218"/>
      <c r="J169" s="218"/>
      <c r="K169" s="595"/>
      <c r="L169" s="595" t="s">
        <v>427</v>
      </c>
      <c r="M169" s="653"/>
      <c r="N169" s="620"/>
      <c r="O169" s="654"/>
      <c r="P169" s="655"/>
      <c r="Q169" s="80"/>
    </row>
    <row r="170" spans="1:17" ht="15" hidden="1" customHeight="1" x14ac:dyDescent="0.25">
      <c r="A170" s="652"/>
      <c r="B170" s="614"/>
      <c r="C170" s="627"/>
      <c r="D170" s="627"/>
      <c r="E170" s="614"/>
      <c r="F170" s="596"/>
      <c r="G170" s="217"/>
      <c r="H170" s="216"/>
      <c r="I170" s="218"/>
      <c r="J170" s="218"/>
      <c r="K170" s="596"/>
      <c r="L170" s="596"/>
      <c r="M170" s="653"/>
      <c r="N170" s="620"/>
      <c r="O170" s="654"/>
      <c r="P170" s="655"/>
      <c r="Q170" s="80"/>
    </row>
    <row r="171" spans="1:17" ht="15" hidden="1" customHeight="1" x14ac:dyDescent="0.25">
      <c r="A171" s="652"/>
      <c r="B171" s="614"/>
      <c r="C171" s="627"/>
      <c r="D171" s="627"/>
      <c r="E171" s="614"/>
      <c r="F171" s="596"/>
      <c r="G171" s="217"/>
      <c r="H171" s="216"/>
      <c r="I171" s="218"/>
      <c r="J171" s="218"/>
      <c r="K171" s="596"/>
      <c r="L171" s="596"/>
      <c r="M171" s="653"/>
      <c r="N171" s="620"/>
      <c r="O171" s="654"/>
      <c r="P171" s="655"/>
      <c r="Q171" s="80"/>
    </row>
    <row r="172" spans="1:17" ht="15" hidden="1" customHeight="1" x14ac:dyDescent="0.25">
      <c r="A172" s="652"/>
      <c r="B172" s="614"/>
      <c r="C172" s="627"/>
      <c r="D172" s="627"/>
      <c r="E172" s="614"/>
      <c r="F172" s="597"/>
      <c r="G172" s="217"/>
      <c r="H172" s="216"/>
      <c r="I172" s="218"/>
      <c r="J172" s="222"/>
      <c r="K172" s="597"/>
      <c r="L172" s="597"/>
      <c r="M172" s="653"/>
      <c r="N172" s="620"/>
      <c r="O172" s="654"/>
      <c r="P172" s="655"/>
      <c r="Q172" s="80"/>
    </row>
    <row r="173" spans="1:17" ht="15" hidden="1" customHeight="1" x14ac:dyDescent="0.25">
      <c r="A173" s="652"/>
      <c r="B173" s="614"/>
      <c r="C173" s="627" t="e">
        <f>'2.Identificacion_Riesgos'!#REF!</f>
        <v>#REF!</v>
      </c>
      <c r="D173" s="627">
        <f>'3.Controles'!E74</f>
        <v>0</v>
      </c>
      <c r="E173" s="614"/>
      <c r="F173" s="595"/>
      <c r="G173" s="217"/>
      <c r="H173" s="216"/>
      <c r="I173" s="218"/>
      <c r="J173" s="218"/>
      <c r="K173" s="595"/>
      <c r="L173" s="595" t="s">
        <v>427</v>
      </c>
      <c r="M173" s="653"/>
      <c r="N173" s="620"/>
      <c r="O173" s="654"/>
      <c r="P173" s="655"/>
      <c r="Q173" s="80"/>
    </row>
    <row r="174" spans="1:17" ht="15" hidden="1" customHeight="1" x14ac:dyDescent="0.25">
      <c r="A174" s="652"/>
      <c r="B174" s="614"/>
      <c r="C174" s="627"/>
      <c r="D174" s="627"/>
      <c r="E174" s="614"/>
      <c r="F174" s="596"/>
      <c r="G174" s="217"/>
      <c r="H174" s="216"/>
      <c r="I174" s="218"/>
      <c r="J174" s="218"/>
      <c r="K174" s="596"/>
      <c r="L174" s="596"/>
      <c r="M174" s="653"/>
      <c r="N174" s="620"/>
      <c r="O174" s="654"/>
      <c r="P174" s="655"/>
      <c r="Q174" s="80"/>
    </row>
    <row r="175" spans="1:17" ht="15" hidden="1" customHeight="1" x14ac:dyDescent="0.25">
      <c r="A175" s="652"/>
      <c r="B175" s="614"/>
      <c r="C175" s="627"/>
      <c r="D175" s="627"/>
      <c r="E175" s="614"/>
      <c r="F175" s="596"/>
      <c r="G175" s="217"/>
      <c r="H175" s="216"/>
      <c r="I175" s="218"/>
      <c r="J175" s="218"/>
      <c r="K175" s="596"/>
      <c r="L175" s="596"/>
      <c r="M175" s="653"/>
      <c r="N175" s="620"/>
      <c r="O175" s="654"/>
      <c r="P175" s="655"/>
      <c r="Q175" s="80"/>
    </row>
    <row r="176" spans="1:17" ht="15" hidden="1" customHeight="1" x14ac:dyDescent="0.25">
      <c r="A176" s="652"/>
      <c r="B176" s="614"/>
      <c r="C176" s="627"/>
      <c r="D176" s="627"/>
      <c r="E176" s="614"/>
      <c r="F176" s="597"/>
      <c r="G176" s="217"/>
      <c r="H176" s="216"/>
      <c r="I176" s="218"/>
      <c r="J176" s="222"/>
      <c r="K176" s="597"/>
      <c r="L176" s="597"/>
      <c r="M176" s="653"/>
      <c r="N176" s="620"/>
      <c r="O176" s="654"/>
      <c r="P176" s="655"/>
      <c r="Q176" s="80"/>
    </row>
    <row r="177" spans="1:17" ht="15" hidden="1" customHeight="1" x14ac:dyDescent="0.25">
      <c r="A177" s="652"/>
      <c r="B177" s="614"/>
      <c r="C177" s="627" t="e">
        <f>'2.Identificacion_Riesgos'!#REF!</f>
        <v>#REF!</v>
      </c>
      <c r="D177" s="627">
        <f>'3.Controles'!E75</f>
        <v>0</v>
      </c>
      <c r="E177" s="614"/>
      <c r="F177" s="595"/>
      <c r="G177" s="217"/>
      <c r="H177" s="216"/>
      <c r="I177" s="218"/>
      <c r="J177" s="218"/>
      <c r="K177" s="595"/>
      <c r="L177" s="595" t="s">
        <v>427</v>
      </c>
      <c r="M177" s="653"/>
      <c r="N177" s="620"/>
      <c r="O177" s="654"/>
      <c r="P177" s="655"/>
      <c r="Q177" s="80"/>
    </row>
    <row r="178" spans="1:17" ht="15" hidden="1" customHeight="1" x14ac:dyDescent="0.25">
      <c r="A178" s="652"/>
      <c r="B178" s="614"/>
      <c r="C178" s="627"/>
      <c r="D178" s="627"/>
      <c r="E178" s="614"/>
      <c r="F178" s="596"/>
      <c r="G178" s="217"/>
      <c r="H178" s="216"/>
      <c r="I178" s="218"/>
      <c r="J178" s="218"/>
      <c r="K178" s="596"/>
      <c r="L178" s="596"/>
      <c r="M178" s="653"/>
      <c r="N178" s="620"/>
      <c r="O178" s="654"/>
      <c r="P178" s="655"/>
      <c r="Q178" s="80"/>
    </row>
    <row r="179" spans="1:17" ht="15" hidden="1" customHeight="1" x14ac:dyDescent="0.25">
      <c r="A179" s="652"/>
      <c r="B179" s="614"/>
      <c r="C179" s="627"/>
      <c r="D179" s="627"/>
      <c r="E179" s="614"/>
      <c r="F179" s="596"/>
      <c r="G179" s="217"/>
      <c r="H179" s="216"/>
      <c r="I179" s="218"/>
      <c r="J179" s="218"/>
      <c r="K179" s="596"/>
      <c r="L179" s="596"/>
      <c r="M179" s="653"/>
      <c r="N179" s="620"/>
      <c r="O179" s="654"/>
      <c r="P179" s="655"/>
      <c r="Q179" s="80"/>
    </row>
    <row r="180" spans="1:17" ht="15" hidden="1" customHeight="1" x14ac:dyDescent="0.25">
      <c r="A180" s="652"/>
      <c r="B180" s="614"/>
      <c r="C180" s="627"/>
      <c r="D180" s="627"/>
      <c r="E180" s="614"/>
      <c r="F180" s="597"/>
      <c r="G180" s="217"/>
      <c r="H180" s="216"/>
      <c r="I180" s="218"/>
      <c r="J180" s="222"/>
      <c r="K180" s="597"/>
      <c r="L180" s="597"/>
      <c r="M180" s="653"/>
      <c r="N180" s="620"/>
      <c r="O180" s="654"/>
      <c r="P180" s="655"/>
      <c r="Q180" s="80"/>
    </row>
    <row r="181" spans="1:17" s="2" customFormat="1" hidden="1" x14ac:dyDescent="0.25">
      <c r="A181" s="612"/>
      <c r="B181" s="614"/>
      <c r="C181" s="606">
        <f>'2.Identificacion_Riesgos'!F112</f>
        <v>0</v>
      </c>
      <c r="D181" s="606">
        <f>'3.Controles'!E141</f>
        <v>0</v>
      </c>
      <c r="E181" s="614"/>
      <c r="F181" s="512"/>
      <c r="G181" s="82"/>
      <c r="H181" s="58"/>
      <c r="I181" s="56"/>
      <c r="J181" s="56"/>
      <c r="K181" s="80"/>
      <c r="L181" s="616"/>
      <c r="M181" s="618"/>
      <c r="N181" s="620"/>
      <c r="O181" s="513"/>
      <c r="P181" s="603"/>
      <c r="Q181" s="90"/>
    </row>
    <row r="182" spans="1:17" s="2" customFormat="1" hidden="1" x14ac:dyDescent="0.25">
      <c r="A182" s="612"/>
      <c r="B182" s="614"/>
      <c r="C182" s="607"/>
      <c r="D182" s="607"/>
      <c r="E182" s="614"/>
      <c r="F182" s="513"/>
      <c r="G182" s="82"/>
      <c r="H182" s="58"/>
      <c r="I182" s="56"/>
      <c r="J182" s="56"/>
      <c r="K182" s="80"/>
      <c r="L182" s="616"/>
      <c r="M182" s="618"/>
      <c r="N182" s="620"/>
      <c r="O182" s="513"/>
      <c r="P182" s="604"/>
      <c r="Q182" s="90"/>
    </row>
    <row r="183" spans="1:17" s="2" customFormat="1" hidden="1" x14ac:dyDescent="0.25">
      <c r="A183" s="612"/>
      <c r="B183" s="614"/>
      <c r="C183" s="607"/>
      <c r="D183" s="607"/>
      <c r="E183" s="614"/>
      <c r="F183" s="513"/>
      <c r="G183" s="82"/>
      <c r="H183" s="58"/>
      <c r="I183" s="56"/>
      <c r="J183" s="56"/>
      <c r="K183" s="80"/>
      <c r="L183" s="616"/>
      <c r="M183" s="618"/>
      <c r="N183" s="620"/>
      <c r="O183" s="513"/>
      <c r="P183" s="604"/>
      <c r="Q183" s="90"/>
    </row>
    <row r="184" spans="1:17" s="2" customFormat="1" hidden="1" x14ac:dyDescent="0.25">
      <c r="A184" s="612"/>
      <c r="B184" s="614"/>
      <c r="C184" s="608"/>
      <c r="D184" s="608"/>
      <c r="E184" s="614"/>
      <c r="F184" s="609"/>
      <c r="G184" s="82"/>
      <c r="H184" s="58"/>
      <c r="I184" s="56"/>
      <c r="J184" s="86"/>
      <c r="K184" s="80"/>
      <c r="L184" s="616"/>
      <c r="M184" s="618"/>
      <c r="N184" s="620"/>
      <c r="O184" s="513"/>
      <c r="P184" s="605"/>
      <c r="Q184" s="90"/>
    </row>
    <row r="185" spans="1:17" s="2" customFormat="1" hidden="1" x14ac:dyDescent="0.25">
      <c r="A185" s="612"/>
      <c r="B185" s="614"/>
      <c r="C185" s="606">
        <f>'2.Identificacion_Riesgos'!F113</f>
        <v>0</v>
      </c>
      <c r="D185" s="606">
        <f>'3.Controles'!E142</f>
        <v>0</v>
      </c>
      <c r="E185" s="614"/>
      <c r="F185" s="512"/>
      <c r="G185" s="82"/>
      <c r="H185" s="58"/>
      <c r="I185" s="56"/>
      <c r="J185" s="56"/>
      <c r="K185" s="80"/>
      <c r="L185" s="616"/>
      <c r="M185" s="618"/>
      <c r="N185" s="620"/>
      <c r="O185" s="513"/>
      <c r="P185" s="603"/>
      <c r="Q185" s="90"/>
    </row>
    <row r="186" spans="1:17" s="2" customFormat="1" hidden="1" x14ac:dyDescent="0.25">
      <c r="A186" s="612"/>
      <c r="B186" s="614"/>
      <c r="C186" s="607"/>
      <c r="D186" s="607"/>
      <c r="E186" s="614"/>
      <c r="F186" s="513"/>
      <c r="G186" s="82"/>
      <c r="H186" s="58"/>
      <c r="I186" s="56"/>
      <c r="J186" s="56"/>
      <c r="K186" s="80"/>
      <c r="L186" s="616"/>
      <c r="M186" s="618"/>
      <c r="N186" s="620"/>
      <c r="O186" s="513"/>
      <c r="P186" s="604"/>
      <c r="Q186" s="90"/>
    </row>
    <row r="187" spans="1:17" s="2" customFormat="1" hidden="1" x14ac:dyDescent="0.25">
      <c r="A187" s="612"/>
      <c r="B187" s="614"/>
      <c r="C187" s="607"/>
      <c r="D187" s="607"/>
      <c r="E187" s="614"/>
      <c r="F187" s="513"/>
      <c r="G187" s="82"/>
      <c r="H187" s="58"/>
      <c r="I187" s="56"/>
      <c r="J187" s="56"/>
      <c r="K187" s="80"/>
      <c r="L187" s="616"/>
      <c r="M187" s="618"/>
      <c r="N187" s="620"/>
      <c r="O187" s="513"/>
      <c r="P187" s="604"/>
      <c r="Q187" s="90"/>
    </row>
    <row r="188" spans="1:17" s="2" customFormat="1" hidden="1" x14ac:dyDescent="0.25">
      <c r="A188" s="612"/>
      <c r="B188" s="614"/>
      <c r="C188" s="608"/>
      <c r="D188" s="608"/>
      <c r="E188" s="614"/>
      <c r="F188" s="609"/>
      <c r="G188" s="82"/>
      <c r="H188" s="58"/>
      <c r="I188" s="56"/>
      <c r="J188" s="86"/>
      <c r="K188" s="80"/>
      <c r="L188" s="616"/>
      <c r="M188" s="618"/>
      <c r="N188" s="620"/>
      <c r="O188" s="513"/>
      <c r="P188" s="605"/>
      <c r="Q188" s="90"/>
    </row>
    <row r="189" spans="1:17" s="2" customFormat="1" hidden="1" x14ac:dyDescent="0.25">
      <c r="A189" s="612"/>
      <c r="B189" s="614"/>
      <c r="C189" s="606">
        <f>'2.Identificacion_Riesgos'!F114</f>
        <v>0</v>
      </c>
      <c r="D189" s="606">
        <f>'3.Controles'!E143</f>
        <v>0</v>
      </c>
      <c r="E189" s="614"/>
      <c r="F189" s="512"/>
      <c r="G189" s="82"/>
      <c r="H189" s="58"/>
      <c r="I189" s="56"/>
      <c r="J189" s="56"/>
      <c r="K189" s="80"/>
      <c r="L189" s="616"/>
      <c r="M189" s="618"/>
      <c r="N189" s="620"/>
      <c r="O189" s="513"/>
      <c r="P189" s="603"/>
      <c r="Q189" s="90"/>
    </row>
    <row r="190" spans="1:17" s="2" customFormat="1" hidden="1" x14ac:dyDescent="0.25">
      <c r="A190" s="612"/>
      <c r="B190" s="614"/>
      <c r="C190" s="607"/>
      <c r="D190" s="607"/>
      <c r="E190" s="614"/>
      <c r="F190" s="513"/>
      <c r="G190" s="82"/>
      <c r="H190" s="58"/>
      <c r="I190" s="56"/>
      <c r="J190" s="56"/>
      <c r="K190" s="80"/>
      <c r="L190" s="616"/>
      <c r="M190" s="618"/>
      <c r="N190" s="620"/>
      <c r="O190" s="513"/>
      <c r="P190" s="604"/>
      <c r="Q190" s="90"/>
    </row>
    <row r="191" spans="1:17" s="2" customFormat="1" hidden="1" x14ac:dyDescent="0.25">
      <c r="A191" s="612"/>
      <c r="B191" s="614"/>
      <c r="C191" s="607"/>
      <c r="D191" s="607"/>
      <c r="E191" s="614"/>
      <c r="F191" s="513"/>
      <c r="G191" s="82"/>
      <c r="H191" s="58"/>
      <c r="I191" s="56"/>
      <c r="J191" s="56"/>
      <c r="K191" s="80"/>
      <c r="L191" s="616"/>
      <c r="M191" s="618"/>
      <c r="N191" s="620"/>
      <c r="O191" s="513"/>
      <c r="P191" s="604"/>
      <c r="Q191" s="90"/>
    </row>
    <row r="192" spans="1:17" s="2" customFormat="1" ht="42" hidden="1" customHeight="1" thickBot="1" x14ac:dyDescent="0.3">
      <c r="A192" s="613"/>
      <c r="B192" s="615"/>
      <c r="C192" s="610"/>
      <c r="D192" s="610"/>
      <c r="E192" s="615"/>
      <c r="F192" s="514"/>
      <c r="G192" s="83"/>
      <c r="H192" s="84"/>
      <c r="I192" s="57"/>
      <c r="J192" s="100"/>
      <c r="K192" s="81"/>
      <c r="L192" s="617"/>
      <c r="M192" s="619"/>
      <c r="N192" s="621"/>
      <c r="O192" s="514"/>
      <c r="P192" s="611"/>
      <c r="Q192" s="91"/>
    </row>
    <row r="193" hidden="1" x14ac:dyDescent="0.25"/>
  </sheetData>
  <mergeCells count="291">
    <mergeCell ref="K177:K180"/>
    <mergeCell ref="L177:L180"/>
    <mergeCell ref="C161:C168"/>
    <mergeCell ref="D121:D124"/>
    <mergeCell ref="F121:F124"/>
    <mergeCell ref="K121:K124"/>
    <mergeCell ref="L121:L124"/>
    <mergeCell ref="K157:K160"/>
    <mergeCell ref="L157:L160"/>
    <mergeCell ref="K161:K164"/>
    <mergeCell ref="L161:L164"/>
    <mergeCell ref="K165:K168"/>
    <mergeCell ref="L165:L168"/>
    <mergeCell ref="K169:K172"/>
    <mergeCell ref="L169:L172"/>
    <mergeCell ref="K173:K176"/>
    <mergeCell ref="L173:L176"/>
    <mergeCell ref="K141:K144"/>
    <mergeCell ref="L141:L144"/>
    <mergeCell ref="F145:F148"/>
    <mergeCell ref="K145:K148"/>
    <mergeCell ref="L145:L148"/>
    <mergeCell ref="K149:K152"/>
    <mergeCell ref="L149:L152"/>
    <mergeCell ref="K153:K156"/>
    <mergeCell ref="L153:L156"/>
    <mergeCell ref="L117:L120"/>
    <mergeCell ref="L125:L128"/>
    <mergeCell ref="L129:L132"/>
    <mergeCell ref="L133:L136"/>
    <mergeCell ref="L137:L140"/>
    <mergeCell ref="K117:K120"/>
    <mergeCell ref="K125:K128"/>
    <mergeCell ref="K129:K132"/>
    <mergeCell ref="K133:K136"/>
    <mergeCell ref="K137:K140"/>
    <mergeCell ref="L93:L96"/>
    <mergeCell ref="L97:L100"/>
    <mergeCell ref="L101:L104"/>
    <mergeCell ref="L105:L108"/>
    <mergeCell ref="L113:L116"/>
    <mergeCell ref="K93:K96"/>
    <mergeCell ref="K97:K100"/>
    <mergeCell ref="K101:K104"/>
    <mergeCell ref="K105:K108"/>
    <mergeCell ref="K113:K116"/>
    <mergeCell ref="K109:K112"/>
    <mergeCell ref="L109:L112"/>
    <mergeCell ref="P173:P176"/>
    <mergeCell ref="P177:P180"/>
    <mergeCell ref="M141:M160"/>
    <mergeCell ref="N141:N160"/>
    <mergeCell ref="O141:O160"/>
    <mergeCell ref="P141:P144"/>
    <mergeCell ref="P145:P148"/>
    <mergeCell ref="P149:P152"/>
    <mergeCell ref="P153:P156"/>
    <mergeCell ref="P157:P160"/>
    <mergeCell ref="M161:M180"/>
    <mergeCell ref="N161:N180"/>
    <mergeCell ref="O161:O180"/>
    <mergeCell ref="P161:P164"/>
    <mergeCell ref="P165:P168"/>
    <mergeCell ref="P169:P172"/>
    <mergeCell ref="P65:P68"/>
    <mergeCell ref="P69:P72"/>
    <mergeCell ref="M117:M140"/>
    <mergeCell ref="N117:N140"/>
    <mergeCell ref="O117:O140"/>
    <mergeCell ref="P117:P120"/>
    <mergeCell ref="P125:P128"/>
    <mergeCell ref="P129:P132"/>
    <mergeCell ref="P133:P136"/>
    <mergeCell ref="P137:P140"/>
    <mergeCell ref="M93:M116"/>
    <mergeCell ref="N93:N116"/>
    <mergeCell ref="O93:O116"/>
    <mergeCell ref="P93:P96"/>
    <mergeCell ref="P97:P100"/>
    <mergeCell ref="P101:P104"/>
    <mergeCell ref="P105:P108"/>
    <mergeCell ref="P113:P116"/>
    <mergeCell ref="M10:Q10"/>
    <mergeCell ref="M11:O11"/>
    <mergeCell ref="P11:Q11"/>
    <mergeCell ref="M13:M32"/>
    <mergeCell ref="N13:N32"/>
    <mergeCell ref="O13:O32"/>
    <mergeCell ref="P13:P16"/>
    <mergeCell ref="P17:P20"/>
    <mergeCell ref="P21:P24"/>
    <mergeCell ref="P25:P28"/>
    <mergeCell ref="P29:P32"/>
    <mergeCell ref="D173:D176"/>
    <mergeCell ref="D177:D180"/>
    <mergeCell ref="M33:M52"/>
    <mergeCell ref="N33:N52"/>
    <mergeCell ref="O33:O52"/>
    <mergeCell ref="P33:P36"/>
    <mergeCell ref="P37:P40"/>
    <mergeCell ref="P41:P44"/>
    <mergeCell ref="P45:P48"/>
    <mergeCell ref="P49:P52"/>
    <mergeCell ref="M73:M92"/>
    <mergeCell ref="N73:N92"/>
    <mergeCell ref="O73:O92"/>
    <mergeCell ref="P73:P76"/>
    <mergeCell ref="P77:P80"/>
    <mergeCell ref="P81:P84"/>
    <mergeCell ref="P85:P88"/>
    <mergeCell ref="P89:P92"/>
    <mergeCell ref="M53:M72"/>
    <mergeCell ref="N53:N72"/>
    <mergeCell ref="O53:O72"/>
    <mergeCell ref="P53:P56"/>
    <mergeCell ref="P57:P60"/>
    <mergeCell ref="P61:P64"/>
    <mergeCell ref="A161:A180"/>
    <mergeCell ref="B161:B180"/>
    <mergeCell ref="E161:E180"/>
    <mergeCell ref="F161:F164"/>
    <mergeCell ref="F149:F152"/>
    <mergeCell ref="F153:F156"/>
    <mergeCell ref="F157:F160"/>
    <mergeCell ref="A141:A160"/>
    <mergeCell ref="B141:B160"/>
    <mergeCell ref="E141:E160"/>
    <mergeCell ref="D145:D148"/>
    <mergeCell ref="D149:D152"/>
    <mergeCell ref="D153:D156"/>
    <mergeCell ref="D157:D160"/>
    <mergeCell ref="F165:F168"/>
    <mergeCell ref="C169:C172"/>
    <mergeCell ref="F169:F172"/>
    <mergeCell ref="C173:C176"/>
    <mergeCell ref="F173:F176"/>
    <mergeCell ref="C177:C180"/>
    <mergeCell ref="F177:F180"/>
    <mergeCell ref="D161:D164"/>
    <mergeCell ref="D165:D168"/>
    <mergeCell ref="D169:D172"/>
    <mergeCell ref="F129:F132"/>
    <mergeCell ref="F133:F136"/>
    <mergeCell ref="F137:F140"/>
    <mergeCell ref="D141:D144"/>
    <mergeCell ref="D137:D140"/>
    <mergeCell ref="D117:D120"/>
    <mergeCell ref="C117:C140"/>
    <mergeCell ref="F117:F120"/>
    <mergeCell ref="F125:F128"/>
    <mergeCell ref="C141:C160"/>
    <mergeCell ref="F141:F144"/>
    <mergeCell ref="F97:F100"/>
    <mergeCell ref="F101:F104"/>
    <mergeCell ref="F105:F108"/>
    <mergeCell ref="F113:F116"/>
    <mergeCell ref="E93:E116"/>
    <mergeCell ref="F93:F96"/>
    <mergeCell ref="D93:D96"/>
    <mergeCell ref="D113:D116"/>
    <mergeCell ref="C93:C116"/>
    <mergeCell ref="D109:D112"/>
    <mergeCell ref="F109:F112"/>
    <mergeCell ref="A117:A140"/>
    <mergeCell ref="B117:B140"/>
    <mergeCell ref="E117:E140"/>
    <mergeCell ref="A93:A116"/>
    <mergeCell ref="B93:B116"/>
    <mergeCell ref="D125:D128"/>
    <mergeCell ref="D129:D132"/>
    <mergeCell ref="D133:D136"/>
    <mergeCell ref="D89:D92"/>
    <mergeCell ref="E73:E92"/>
    <mergeCell ref="D53:D56"/>
    <mergeCell ref="D57:D60"/>
    <mergeCell ref="D61:D64"/>
    <mergeCell ref="D65:D68"/>
    <mergeCell ref="C53:C72"/>
    <mergeCell ref="C73:C92"/>
    <mergeCell ref="A53:A72"/>
    <mergeCell ref="B53:B72"/>
    <mergeCell ref="F77:F80"/>
    <mergeCell ref="F73:F76"/>
    <mergeCell ref="F57:F60"/>
    <mergeCell ref="F61:F64"/>
    <mergeCell ref="F65:F68"/>
    <mergeCell ref="F69:F72"/>
    <mergeCell ref="D73:D76"/>
    <mergeCell ref="D77:D80"/>
    <mergeCell ref="D81:D84"/>
    <mergeCell ref="D85:D88"/>
    <mergeCell ref="A73:A92"/>
    <mergeCell ref="B73:B92"/>
    <mergeCell ref="E53:E72"/>
    <mergeCell ref="F53:F56"/>
    <mergeCell ref="D69:D72"/>
    <mergeCell ref="D25:D28"/>
    <mergeCell ref="D29:D32"/>
    <mergeCell ref="C13:C32"/>
    <mergeCell ref="D33:D36"/>
    <mergeCell ref="F21:F24"/>
    <mergeCell ref="F25:F28"/>
    <mergeCell ref="F29:F32"/>
    <mergeCell ref="A33:A52"/>
    <mergeCell ref="B33:B52"/>
    <mergeCell ref="E33:E52"/>
    <mergeCell ref="F33:F36"/>
    <mergeCell ref="F37:F40"/>
    <mergeCell ref="F41:F44"/>
    <mergeCell ref="C33:C52"/>
    <mergeCell ref="F45:F48"/>
    <mergeCell ref="D37:D40"/>
    <mergeCell ref="D41:D44"/>
    <mergeCell ref="D45:D48"/>
    <mergeCell ref="D49:D52"/>
    <mergeCell ref="H11:H12"/>
    <mergeCell ref="B11:B12"/>
    <mergeCell ref="C11:C12"/>
    <mergeCell ref="E11:E12"/>
    <mergeCell ref="F13:F16"/>
    <mergeCell ref="F17:F20"/>
    <mergeCell ref="D13:D16"/>
    <mergeCell ref="D17:D20"/>
    <mergeCell ref="D21:D24"/>
    <mergeCell ref="A10:L10"/>
    <mergeCell ref="A1:C8"/>
    <mergeCell ref="O1:Q4"/>
    <mergeCell ref="O5:Q8"/>
    <mergeCell ref="D11:D12"/>
    <mergeCell ref="D1:N8"/>
    <mergeCell ref="D97:D100"/>
    <mergeCell ref="D101:D104"/>
    <mergeCell ref="D105:D108"/>
    <mergeCell ref="A11:A12"/>
    <mergeCell ref="A13:A32"/>
    <mergeCell ref="B13:B32"/>
    <mergeCell ref="E13:E32"/>
    <mergeCell ref="I11:J11"/>
    <mergeCell ref="L11:L12"/>
    <mergeCell ref="K11:K12"/>
    <mergeCell ref="F11:F12"/>
    <mergeCell ref="G11:G12"/>
    <mergeCell ref="L33:L36"/>
    <mergeCell ref="L37:L40"/>
    <mergeCell ref="L41:L44"/>
    <mergeCell ref="L45:L48"/>
    <mergeCell ref="K13:K16"/>
    <mergeCell ref="K17:K20"/>
    <mergeCell ref="A181:A192"/>
    <mergeCell ref="B181:B192"/>
    <mergeCell ref="E181:E192"/>
    <mergeCell ref="L181:L192"/>
    <mergeCell ref="M181:M192"/>
    <mergeCell ref="N181:N192"/>
    <mergeCell ref="O181:O192"/>
    <mergeCell ref="C181:C184"/>
    <mergeCell ref="D181:D184"/>
    <mergeCell ref="F181:F184"/>
    <mergeCell ref="P181:P184"/>
    <mergeCell ref="C185:C188"/>
    <mergeCell ref="D185:D188"/>
    <mergeCell ref="F185:F188"/>
    <mergeCell ref="P185:P188"/>
    <mergeCell ref="C189:C192"/>
    <mergeCell ref="D189:D192"/>
    <mergeCell ref="F189:F192"/>
    <mergeCell ref="P189:P192"/>
    <mergeCell ref="K21:K24"/>
    <mergeCell ref="K25:K28"/>
    <mergeCell ref="K29:K32"/>
    <mergeCell ref="K33:K36"/>
    <mergeCell ref="K37:K40"/>
    <mergeCell ref="K41:K44"/>
    <mergeCell ref="K45:K48"/>
    <mergeCell ref="L13:L16"/>
    <mergeCell ref="L17:L20"/>
    <mergeCell ref="L21:L24"/>
    <mergeCell ref="L25:L28"/>
    <mergeCell ref="L29:L32"/>
    <mergeCell ref="L73:L76"/>
    <mergeCell ref="L77:L80"/>
    <mergeCell ref="K73:K76"/>
    <mergeCell ref="K77:K80"/>
    <mergeCell ref="K53:K56"/>
    <mergeCell ref="K57:K60"/>
    <mergeCell ref="K61:K64"/>
    <mergeCell ref="K65:K68"/>
    <mergeCell ref="L53:L56"/>
    <mergeCell ref="L57:L60"/>
    <mergeCell ref="L61:L64"/>
    <mergeCell ref="L65:L68"/>
  </mergeCells>
  <conditionalFormatting sqref="N13:N192">
    <cfRule type="containsText" dxfId="19" priority="42" operator="containsText" text="SI">
      <formula>NOT(ISERROR(SEARCH("SI",N13)))</formula>
    </cfRule>
  </conditionalFormatting>
  <conditionalFormatting sqref="N33:N52">
    <cfRule type="containsText" dxfId="18" priority="41" operator="containsText" text="SI">
      <formula>NOT(ISERROR(SEARCH("SI",N33)))</formula>
    </cfRule>
  </conditionalFormatting>
  <conditionalFormatting sqref="N53:N72">
    <cfRule type="containsText" dxfId="17" priority="40" operator="containsText" text="SI">
      <formula>NOT(ISERROR(SEARCH("SI",N53)))</formula>
    </cfRule>
  </conditionalFormatting>
  <conditionalFormatting sqref="N73:N92">
    <cfRule type="containsText" dxfId="16" priority="39" operator="containsText" text="SI">
      <formula>NOT(ISERROR(SEARCH("SI",N73)))</formula>
    </cfRule>
  </conditionalFormatting>
  <conditionalFormatting sqref="N93:N116">
    <cfRule type="containsText" dxfId="15" priority="38" operator="containsText" text="SI">
      <formula>NOT(ISERROR(SEARCH("SI",N93)))</formula>
    </cfRule>
  </conditionalFormatting>
  <conditionalFormatting sqref="N117:N140">
    <cfRule type="containsText" dxfId="14" priority="37" operator="containsText" text="SI">
      <formula>NOT(ISERROR(SEARCH("SI",N117)))</formula>
    </cfRule>
  </conditionalFormatting>
  <conditionalFormatting sqref="N141:N160">
    <cfRule type="containsText" dxfId="13" priority="36" operator="containsText" text="SI">
      <formula>NOT(ISERROR(SEARCH("SI",N141)))</formula>
    </cfRule>
  </conditionalFormatting>
  <conditionalFormatting sqref="N161:N180">
    <cfRule type="containsText" dxfId="12" priority="35" operator="containsText" text="SI">
      <formula>NOT(ISERROR(SEARCH("SI",N161)))</formula>
    </cfRule>
  </conditionalFormatting>
  <pageMargins left="0.7" right="0.7" top="0.75" bottom="0.75" header="0.3" footer="0.3"/>
  <pageSetup paperSize="9" scale="1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9" operator="containsText" id="{6F226D3E-26F2-4E87-98ED-FF2B88250006}">
            <xm:f>NOT(ISERROR(SEARCH("BAJO",E13)))</xm:f>
            <xm:f>"BAJO"</xm:f>
            <x14:dxf>
              <fill>
                <patternFill>
                  <bgColor rgb="FF92D050"/>
                </patternFill>
              </fill>
            </x14:dxf>
          </x14:cfRule>
          <x14:cfRule type="containsText" priority="30" operator="containsText" id="{D5993432-6918-454C-A068-FFCEBB5C6F77}">
            <xm:f>NOT(ISERROR(SEARCH("MODERADO",E13)))</xm:f>
            <xm:f>"MODERADO"</xm:f>
            <x14:dxf>
              <fill>
                <patternFill>
                  <bgColor theme="4"/>
                </patternFill>
              </fill>
            </x14:dxf>
          </x14:cfRule>
          <x14:cfRule type="containsText" priority="31" operator="containsText" id="{6F10EEDA-377B-48FF-ACAF-A0BBDFBA5E75}">
            <xm:f>NOT(ISERROR(SEARCH("ALTO",E13)))</xm:f>
            <xm:f>"ALTO"</xm:f>
            <x14:dxf>
              <fill>
                <patternFill>
                  <bgColor rgb="FFFFC000"/>
                </patternFill>
              </fill>
            </x14:dxf>
          </x14:cfRule>
          <x14:cfRule type="containsText" priority="32" operator="containsText" id="{827BD441-2D09-40B7-8F9C-9239D3C60AA3}">
            <xm:f>NOT(ISERROR(SEARCH("EXTREMA",E13)))</xm:f>
            <xm:f>"EXTREMA"</xm:f>
            <x14:dxf>
              <fill>
                <patternFill>
                  <bgColor rgb="FFFF0000"/>
                </patternFill>
              </fill>
            </x14:dxf>
          </x14:cfRule>
          <xm:sqref>E13:E192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Hoja3!$A$39:$A$40</xm:f>
          </x14:formula1>
          <xm:sqref>M13:M192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K112"/>
  <sheetViews>
    <sheetView topLeftCell="A70" zoomScaleNormal="100" workbookViewId="0">
      <selection activeCell="C80" sqref="C80"/>
    </sheetView>
  </sheetViews>
  <sheetFormatPr baseColWidth="10" defaultRowHeight="15" x14ac:dyDescent="0.25"/>
  <cols>
    <col min="1" max="1" width="36.5703125" customWidth="1"/>
    <col min="2" max="2" width="22.5703125" customWidth="1"/>
    <col min="3" max="3" width="43.140625" bestFit="1" customWidth="1"/>
    <col min="4" max="4" width="15.5703125" bestFit="1" customWidth="1"/>
    <col min="5" max="5" width="29.7109375" customWidth="1"/>
    <col min="7" max="7" width="12.28515625" bestFit="1" customWidth="1"/>
    <col min="8" max="8" width="16.5703125" customWidth="1"/>
  </cols>
  <sheetData>
    <row r="1" spans="1:11" x14ac:dyDescent="0.25">
      <c r="A1" s="39" t="s">
        <v>24</v>
      </c>
      <c r="B1" s="39" t="s">
        <v>25</v>
      </c>
      <c r="C1" s="39" t="s">
        <v>26</v>
      </c>
      <c r="D1" s="7"/>
      <c r="E1" s="39" t="s">
        <v>73</v>
      </c>
      <c r="F1" s="7"/>
      <c r="G1" s="7"/>
      <c r="H1" s="7" t="s">
        <v>23</v>
      </c>
      <c r="I1" s="40" t="s">
        <v>15</v>
      </c>
      <c r="J1" s="7"/>
      <c r="K1" s="7"/>
    </row>
    <row r="2" spans="1:11" x14ac:dyDescent="0.25">
      <c r="A2" s="40" t="s">
        <v>8</v>
      </c>
      <c r="B2" s="40" t="s">
        <v>9</v>
      </c>
      <c r="C2" s="40" t="s">
        <v>10</v>
      </c>
      <c r="D2" s="7"/>
      <c r="E2" s="41" t="s">
        <v>74</v>
      </c>
      <c r="F2" s="7"/>
      <c r="G2" s="7"/>
      <c r="H2" s="7" t="s">
        <v>23</v>
      </c>
      <c r="I2" s="42" t="s">
        <v>18</v>
      </c>
      <c r="J2" s="7"/>
      <c r="K2" s="7"/>
    </row>
    <row r="3" spans="1:11" x14ac:dyDescent="0.25">
      <c r="A3" s="40" t="s">
        <v>11</v>
      </c>
      <c r="B3" s="40" t="s">
        <v>12</v>
      </c>
      <c r="C3" s="40" t="s">
        <v>13</v>
      </c>
      <c r="D3" s="7"/>
      <c r="E3" s="41" t="s">
        <v>203</v>
      </c>
      <c r="F3" s="7"/>
      <c r="G3" s="7"/>
      <c r="H3" s="7" t="s">
        <v>23</v>
      </c>
      <c r="I3" s="42" t="s">
        <v>21</v>
      </c>
      <c r="J3" s="7"/>
      <c r="K3" s="7"/>
    </row>
    <row r="4" spans="1:11" x14ac:dyDescent="0.25">
      <c r="A4" s="40" t="s">
        <v>173</v>
      </c>
      <c r="B4" s="40" t="s">
        <v>15</v>
      </c>
      <c r="C4" s="40" t="s">
        <v>16</v>
      </c>
      <c r="D4" s="7"/>
      <c r="E4" s="41" t="s">
        <v>75</v>
      </c>
      <c r="F4" s="7"/>
      <c r="G4" s="7"/>
      <c r="H4" s="40" t="s">
        <v>8</v>
      </c>
      <c r="I4" s="40" t="s">
        <v>9</v>
      </c>
      <c r="J4" s="7"/>
      <c r="K4" s="7"/>
    </row>
    <row r="5" spans="1:11" x14ac:dyDescent="0.25">
      <c r="A5" s="40" t="s">
        <v>14</v>
      </c>
      <c r="B5" s="42" t="s">
        <v>18</v>
      </c>
      <c r="C5" s="42" t="s">
        <v>19</v>
      </c>
      <c r="D5" s="7"/>
      <c r="E5" s="41" t="s">
        <v>76</v>
      </c>
      <c r="F5" s="7"/>
      <c r="G5" s="7"/>
      <c r="H5" s="40" t="s">
        <v>8</v>
      </c>
      <c r="I5" s="40" t="s">
        <v>12</v>
      </c>
      <c r="J5" s="7"/>
      <c r="K5" s="7"/>
    </row>
    <row r="6" spans="1:11" x14ac:dyDescent="0.25">
      <c r="A6" s="42" t="s">
        <v>17</v>
      </c>
      <c r="B6" s="42" t="s">
        <v>21</v>
      </c>
      <c r="C6" s="42" t="s">
        <v>22</v>
      </c>
      <c r="D6" s="7"/>
      <c r="E6" s="7"/>
      <c r="F6" s="7"/>
      <c r="G6" s="7"/>
      <c r="H6" s="40" t="s">
        <v>8</v>
      </c>
      <c r="I6" s="40" t="s">
        <v>15</v>
      </c>
      <c r="J6" s="7"/>
      <c r="K6" s="7"/>
    </row>
    <row r="7" spans="1:11" x14ac:dyDescent="0.25">
      <c r="A7" s="42" t="s">
        <v>20</v>
      </c>
      <c r="B7" s="42"/>
      <c r="C7" s="42"/>
      <c r="D7" s="7"/>
      <c r="E7" s="7"/>
      <c r="F7" s="7"/>
      <c r="G7" s="7"/>
      <c r="H7" s="40" t="s">
        <v>8</v>
      </c>
      <c r="I7" s="42" t="s">
        <v>18</v>
      </c>
      <c r="J7" s="7"/>
      <c r="K7" s="7"/>
    </row>
    <row r="8" spans="1:11" x14ac:dyDescent="0.25">
      <c r="A8" s="42" t="s">
        <v>23</v>
      </c>
      <c r="B8" s="42"/>
      <c r="C8" s="42"/>
      <c r="D8" s="7"/>
      <c r="E8" s="7"/>
      <c r="F8" s="7"/>
      <c r="G8" s="7"/>
      <c r="H8" s="40" t="s">
        <v>8</v>
      </c>
      <c r="I8" s="42" t="s">
        <v>21</v>
      </c>
      <c r="J8" s="7"/>
      <c r="K8" s="7"/>
    </row>
    <row r="9" spans="1:11" x14ac:dyDescent="0.25">
      <c r="A9" s="42" t="s">
        <v>172</v>
      </c>
      <c r="B9" s="7"/>
      <c r="C9" s="7"/>
      <c r="D9" s="7"/>
      <c r="E9" s="7"/>
      <c r="F9" s="7"/>
      <c r="G9" s="7"/>
      <c r="H9" s="40" t="s">
        <v>11</v>
      </c>
      <c r="I9" s="40" t="s">
        <v>9</v>
      </c>
      <c r="J9" s="7"/>
      <c r="K9" s="7"/>
    </row>
    <row r="10" spans="1:11" x14ac:dyDescent="0.25">
      <c r="A10" s="7"/>
      <c r="B10" s="7"/>
      <c r="C10" s="7"/>
      <c r="D10" s="7"/>
      <c r="E10" s="7"/>
      <c r="F10" s="7"/>
      <c r="G10" s="7"/>
      <c r="H10" s="40" t="s">
        <v>11</v>
      </c>
      <c r="I10" s="40" t="s">
        <v>12</v>
      </c>
      <c r="J10" s="7"/>
      <c r="K10" s="7"/>
    </row>
    <row r="11" spans="1:11" x14ac:dyDescent="0.25">
      <c r="A11" s="7" t="s">
        <v>151</v>
      </c>
      <c r="B11" s="7" t="s">
        <v>150</v>
      </c>
      <c r="C11" s="7" t="s">
        <v>53</v>
      </c>
      <c r="D11" s="7"/>
      <c r="E11" s="7"/>
      <c r="F11" s="7"/>
      <c r="G11" s="7"/>
      <c r="H11" s="40" t="s">
        <v>11</v>
      </c>
      <c r="I11" s="40" t="s">
        <v>15</v>
      </c>
      <c r="J11" s="7"/>
      <c r="K11" s="7"/>
    </row>
    <row r="12" spans="1:11" x14ac:dyDescent="0.25">
      <c r="A12" s="43">
        <v>1</v>
      </c>
      <c r="B12" s="43">
        <v>1</v>
      </c>
      <c r="C12" s="7" t="s">
        <v>28</v>
      </c>
      <c r="D12" s="7"/>
      <c r="E12" s="7"/>
      <c r="F12" s="44"/>
      <c r="G12" s="44"/>
      <c r="H12" s="40" t="s">
        <v>11</v>
      </c>
      <c r="I12" s="42" t="s">
        <v>18</v>
      </c>
      <c r="J12" s="7"/>
      <c r="K12" s="7"/>
    </row>
    <row r="13" spans="1:11" x14ac:dyDescent="0.25">
      <c r="A13" s="43">
        <v>1</v>
      </c>
      <c r="B13" s="43">
        <v>2</v>
      </c>
      <c r="C13" s="7" t="s">
        <v>29</v>
      </c>
      <c r="D13" s="7"/>
      <c r="E13" s="7"/>
      <c r="F13" s="7"/>
      <c r="G13" s="7"/>
      <c r="H13" s="40" t="s">
        <v>11</v>
      </c>
      <c r="I13" s="42" t="s">
        <v>21</v>
      </c>
      <c r="J13" s="7"/>
      <c r="K13" s="7"/>
    </row>
    <row r="14" spans="1:11" x14ac:dyDescent="0.25">
      <c r="A14" s="43">
        <v>2</v>
      </c>
      <c r="B14" s="43">
        <v>1</v>
      </c>
      <c r="C14" s="7" t="s">
        <v>30</v>
      </c>
      <c r="D14" s="7"/>
      <c r="E14" s="7"/>
      <c r="F14" s="7"/>
      <c r="G14" s="7"/>
      <c r="H14" s="40" t="s">
        <v>14</v>
      </c>
      <c r="I14" s="40" t="s">
        <v>9</v>
      </c>
      <c r="J14" s="7"/>
      <c r="K14" s="7"/>
    </row>
    <row r="15" spans="1:11" x14ac:dyDescent="0.25">
      <c r="A15" s="43">
        <v>2</v>
      </c>
      <c r="B15" s="43">
        <v>2</v>
      </c>
      <c r="C15" s="7" t="s">
        <v>31</v>
      </c>
      <c r="D15" s="7"/>
      <c r="E15" s="7"/>
      <c r="F15" s="7"/>
      <c r="G15" s="7"/>
      <c r="H15" s="40" t="s">
        <v>14</v>
      </c>
      <c r="I15" s="40" t="s">
        <v>12</v>
      </c>
      <c r="J15" s="7"/>
      <c r="K15" s="7"/>
    </row>
    <row r="16" spans="1:11" x14ac:dyDescent="0.25">
      <c r="A16" s="43">
        <v>3</v>
      </c>
      <c r="B16" s="43">
        <v>1</v>
      </c>
      <c r="C16" s="7" t="s">
        <v>32</v>
      </c>
      <c r="D16" s="7"/>
      <c r="E16" s="7"/>
      <c r="F16" s="7"/>
      <c r="G16" s="7"/>
      <c r="H16" s="40" t="s">
        <v>14</v>
      </c>
      <c r="I16" s="40" t="s">
        <v>15</v>
      </c>
      <c r="J16" s="7"/>
      <c r="K16" s="7"/>
    </row>
    <row r="17" spans="1:11" x14ac:dyDescent="0.25">
      <c r="A17" s="43">
        <v>4</v>
      </c>
      <c r="B17" s="43">
        <v>1</v>
      </c>
      <c r="C17" s="7" t="s">
        <v>33</v>
      </c>
      <c r="D17" s="7"/>
      <c r="E17" s="7"/>
      <c r="F17" s="7"/>
      <c r="G17" s="7"/>
      <c r="H17" s="40" t="s">
        <v>14</v>
      </c>
      <c r="I17" s="42" t="s">
        <v>18</v>
      </c>
      <c r="J17" s="7"/>
      <c r="K17" s="7"/>
    </row>
    <row r="18" spans="1:11" x14ac:dyDescent="0.25">
      <c r="A18" s="43">
        <v>3</v>
      </c>
      <c r="B18" s="43">
        <v>2</v>
      </c>
      <c r="C18" s="7" t="s">
        <v>34</v>
      </c>
      <c r="D18" s="7"/>
      <c r="E18" s="7"/>
      <c r="F18" s="7"/>
      <c r="G18" s="7"/>
      <c r="H18" s="40" t="s">
        <v>14</v>
      </c>
      <c r="I18" s="42" t="s">
        <v>21</v>
      </c>
      <c r="J18" s="7"/>
      <c r="K18" s="7"/>
    </row>
    <row r="19" spans="1:11" x14ac:dyDescent="0.25">
      <c r="A19" s="43">
        <v>1</v>
      </c>
      <c r="B19" s="43">
        <v>3</v>
      </c>
      <c r="C19" s="7" t="s">
        <v>35</v>
      </c>
      <c r="D19" s="7"/>
      <c r="E19" s="7"/>
      <c r="F19" s="7"/>
      <c r="G19" s="7"/>
      <c r="H19" s="42" t="s">
        <v>17</v>
      </c>
      <c r="I19" s="40" t="s">
        <v>9</v>
      </c>
      <c r="J19" s="7"/>
      <c r="K19" s="7"/>
    </row>
    <row r="20" spans="1:11" x14ac:dyDescent="0.25">
      <c r="A20" s="43">
        <v>2</v>
      </c>
      <c r="B20" s="43">
        <v>3</v>
      </c>
      <c r="C20" s="7" t="s">
        <v>36</v>
      </c>
      <c r="D20" s="7"/>
      <c r="E20" s="7"/>
      <c r="F20" s="7"/>
      <c r="G20" s="7"/>
      <c r="H20" s="42" t="s">
        <v>17</v>
      </c>
      <c r="I20" s="40" t="s">
        <v>12</v>
      </c>
      <c r="J20" s="7"/>
      <c r="K20" s="7"/>
    </row>
    <row r="21" spans="1:11" x14ac:dyDescent="0.25">
      <c r="A21" s="43">
        <v>5</v>
      </c>
      <c r="B21" s="43">
        <v>1</v>
      </c>
      <c r="C21" s="7" t="s">
        <v>37</v>
      </c>
      <c r="D21" s="7"/>
      <c r="E21" s="7"/>
      <c r="F21" s="7"/>
      <c r="G21" s="7"/>
      <c r="H21" s="42" t="s">
        <v>17</v>
      </c>
      <c r="I21" s="40" t="s">
        <v>15</v>
      </c>
      <c r="J21" s="7"/>
      <c r="K21" s="7"/>
    </row>
    <row r="22" spans="1:11" x14ac:dyDescent="0.25">
      <c r="A22" s="43">
        <v>4</v>
      </c>
      <c r="B22" s="43">
        <v>2</v>
      </c>
      <c r="C22" s="7" t="s">
        <v>38</v>
      </c>
      <c r="D22" s="7"/>
      <c r="E22" s="7"/>
      <c r="F22" s="7"/>
      <c r="G22" s="7"/>
      <c r="H22" s="42" t="s">
        <v>17</v>
      </c>
      <c r="I22" s="42" t="s">
        <v>18</v>
      </c>
      <c r="J22" s="7"/>
      <c r="K22" s="7"/>
    </row>
    <row r="23" spans="1:11" x14ac:dyDescent="0.25">
      <c r="A23" s="43">
        <v>5</v>
      </c>
      <c r="B23" s="43">
        <v>2</v>
      </c>
      <c r="C23" s="7" t="s">
        <v>39</v>
      </c>
      <c r="D23" s="7"/>
      <c r="E23" s="7"/>
      <c r="F23" s="7"/>
      <c r="G23" s="7"/>
      <c r="H23" s="42" t="s">
        <v>17</v>
      </c>
      <c r="I23" s="42" t="s">
        <v>21</v>
      </c>
      <c r="J23" s="7"/>
      <c r="K23" s="7"/>
    </row>
    <row r="24" spans="1:11" x14ac:dyDescent="0.25">
      <c r="A24" s="43">
        <v>3</v>
      </c>
      <c r="B24" s="43">
        <v>3</v>
      </c>
      <c r="C24" s="7" t="s">
        <v>40</v>
      </c>
      <c r="D24" s="7"/>
      <c r="E24" s="7"/>
      <c r="F24" s="7"/>
      <c r="G24" s="7"/>
      <c r="H24" s="42" t="s">
        <v>20</v>
      </c>
      <c r="I24" s="40" t="s">
        <v>9</v>
      </c>
      <c r="J24" s="7"/>
      <c r="K24" s="7"/>
    </row>
    <row r="25" spans="1:11" x14ac:dyDescent="0.25">
      <c r="A25" s="43">
        <v>4</v>
      </c>
      <c r="B25" s="43">
        <v>3</v>
      </c>
      <c r="C25" s="7" t="s">
        <v>41</v>
      </c>
      <c r="D25" s="7"/>
      <c r="E25" s="7"/>
      <c r="F25" s="7"/>
      <c r="G25" s="7"/>
      <c r="H25" s="42" t="s">
        <v>20</v>
      </c>
      <c r="I25" s="40" t="s">
        <v>12</v>
      </c>
      <c r="J25" s="7"/>
      <c r="K25" s="7"/>
    </row>
    <row r="26" spans="1:11" x14ac:dyDescent="0.25">
      <c r="A26" s="43">
        <v>1</v>
      </c>
      <c r="B26" s="43">
        <v>4</v>
      </c>
      <c r="C26" s="7" t="s">
        <v>42</v>
      </c>
      <c r="D26" s="7"/>
      <c r="E26" s="7"/>
      <c r="F26" s="7"/>
      <c r="G26" s="7"/>
      <c r="H26" s="42" t="s">
        <v>20</v>
      </c>
      <c r="I26" s="40" t="s">
        <v>15</v>
      </c>
      <c r="J26" s="7"/>
      <c r="K26" s="7"/>
    </row>
    <row r="27" spans="1:11" x14ac:dyDescent="0.25">
      <c r="A27" s="43">
        <v>2</v>
      </c>
      <c r="B27" s="43">
        <v>4</v>
      </c>
      <c r="C27" s="7" t="s">
        <v>43</v>
      </c>
      <c r="D27" s="7"/>
      <c r="E27" s="7"/>
      <c r="F27" s="7"/>
      <c r="G27" s="7"/>
      <c r="H27" s="42" t="s">
        <v>20</v>
      </c>
      <c r="I27" s="42" t="s">
        <v>18</v>
      </c>
      <c r="J27" s="7"/>
      <c r="K27" s="7"/>
    </row>
    <row r="28" spans="1:11" x14ac:dyDescent="0.25">
      <c r="A28" s="43">
        <v>1</v>
      </c>
      <c r="B28" s="43">
        <v>5</v>
      </c>
      <c r="C28" s="7" t="s">
        <v>44</v>
      </c>
      <c r="D28" s="7"/>
      <c r="E28" s="7"/>
      <c r="F28" s="7"/>
      <c r="G28" s="7"/>
      <c r="H28" s="42" t="s">
        <v>20</v>
      </c>
      <c r="I28" s="42" t="s">
        <v>21</v>
      </c>
      <c r="J28" s="7"/>
      <c r="K28" s="7"/>
    </row>
    <row r="29" spans="1:11" x14ac:dyDescent="0.25">
      <c r="A29" s="43">
        <v>5</v>
      </c>
      <c r="B29" s="43">
        <v>3</v>
      </c>
      <c r="C29" s="7" t="s">
        <v>45</v>
      </c>
      <c r="D29" s="7"/>
      <c r="E29" s="7"/>
      <c r="F29" s="7"/>
      <c r="G29" s="7"/>
      <c r="H29" s="42" t="s">
        <v>172</v>
      </c>
      <c r="I29" s="40" t="s">
        <v>9</v>
      </c>
      <c r="J29" s="7"/>
      <c r="K29" s="7"/>
    </row>
    <row r="30" spans="1:11" x14ac:dyDescent="0.25">
      <c r="A30" s="43">
        <v>3</v>
      </c>
      <c r="B30" s="43">
        <v>4</v>
      </c>
      <c r="C30" s="7" t="s">
        <v>46</v>
      </c>
      <c r="D30" s="7"/>
      <c r="E30" s="7"/>
      <c r="F30" s="7"/>
      <c r="G30" s="7"/>
      <c r="H30" s="42" t="s">
        <v>172</v>
      </c>
      <c r="I30" s="40" t="s">
        <v>12</v>
      </c>
      <c r="J30" s="7"/>
      <c r="K30" s="7"/>
    </row>
    <row r="31" spans="1:11" x14ac:dyDescent="0.25">
      <c r="A31" s="43">
        <v>4</v>
      </c>
      <c r="B31" s="43">
        <v>4</v>
      </c>
      <c r="C31" s="7" t="s">
        <v>47</v>
      </c>
      <c r="D31" s="7"/>
      <c r="E31" s="7"/>
      <c r="F31" s="7"/>
      <c r="G31" s="7"/>
      <c r="H31" s="42" t="s">
        <v>172</v>
      </c>
      <c r="I31" s="40" t="s">
        <v>15</v>
      </c>
      <c r="J31" s="7"/>
      <c r="K31" s="7"/>
    </row>
    <row r="32" spans="1:11" x14ac:dyDescent="0.25">
      <c r="A32" s="43">
        <v>5</v>
      </c>
      <c r="B32" s="43">
        <v>4</v>
      </c>
      <c r="C32" s="7" t="s">
        <v>48</v>
      </c>
      <c r="D32" s="7"/>
      <c r="E32" s="7"/>
      <c r="F32" s="7"/>
      <c r="G32" s="7"/>
      <c r="H32" s="42" t="s">
        <v>172</v>
      </c>
      <c r="I32" s="42" t="s">
        <v>18</v>
      </c>
      <c r="J32" s="7"/>
      <c r="K32" s="7"/>
    </row>
    <row r="33" spans="1:11" x14ac:dyDescent="0.25">
      <c r="A33" s="43">
        <v>2</v>
      </c>
      <c r="B33" s="43">
        <v>5</v>
      </c>
      <c r="C33" s="7" t="s">
        <v>49</v>
      </c>
      <c r="D33" s="7"/>
      <c r="E33" s="7"/>
      <c r="F33" s="7"/>
      <c r="G33" s="7"/>
      <c r="H33" s="42" t="s">
        <v>172</v>
      </c>
      <c r="I33" s="42" t="s">
        <v>21</v>
      </c>
      <c r="J33" s="7"/>
      <c r="K33" s="7"/>
    </row>
    <row r="34" spans="1:11" x14ac:dyDescent="0.25">
      <c r="A34" s="43">
        <v>3</v>
      </c>
      <c r="B34" s="43">
        <v>5</v>
      </c>
      <c r="C34" s="7" t="s">
        <v>50</v>
      </c>
      <c r="D34" s="7"/>
      <c r="E34" s="7"/>
      <c r="F34" s="7"/>
      <c r="G34" s="7"/>
      <c r="H34" s="42" t="s">
        <v>173</v>
      </c>
      <c r="I34" s="40" t="s">
        <v>9</v>
      </c>
      <c r="J34" s="7"/>
      <c r="K34" s="7"/>
    </row>
    <row r="35" spans="1:11" x14ac:dyDescent="0.25">
      <c r="A35" s="43">
        <v>4</v>
      </c>
      <c r="B35" s="43">
        <v>5</v>
      </c>
      <c r="C35" s="7" t="s">
        <v>51</v>
      </c>
      <c r="D35" s="7"/>
      <c r="E35" s="7"/>
      <c r="F35" s="7"/>
      <c r="G35" s="7"/>
      <c r="H35" s="42" t="s">
        <v>173</v>
      </c>
      <c r="I35" s="40" t="s">
        <v>12</v>
      </c>
      <c r="J35" s="7"/>
      <c r="K35" s="7"/>
    </row>
    <row r="36" spans="1:11" x14ac:dyDescent="0.25">
      <c r="A36" s="43">
        <v>5</v>
      </c>
      <c r="B36" s="43">
        <v>5</v>
      </c>
      <c r="C36" s="7" t="s">
        <v>52</v>
      </c>
      <c r="D36" s="7"/>
      <c r="E36" s="7"/>
      <c r="F36" s="7"/>
      <c r="G36" s="7"/>
      <c r="H36" s="42" t="s">
        <v>173</v>
      </c>
      <c r="I36" s="40" t="s">
        <v>15</v>
      </c>
      <c r="J36" s="7"/>
      <c r="K36" s="7"/>
    </row>
    <row r="37" spans="1:11" x14ac:dyDescent="0.25">
      <c r="A37" s="7"/>
      <c r="B37" s="7"/>
      <c r="C37" s="7"/>
      <c r="D37" s="7"/>
      <c r="E37" s="7"/>
      <c r="F37" s="7"/>
      <c r="G37" s="7"/>
      <c r="H37" s="42" t="s">
        <v>173</v>
      </c>
      <c r="I37" s="42" t="s">
        <v>18</v>
      </c>
      <c r="J37" s="7"/>
      <c r="K37" s="7"/>
    </row>
    <row r="38" spans="1:11" x14ac:dyDescent="0.25">
      <c r="A38" s="39" t="s">
        <v>55</v>
      </c>
      <c r="B38" s="7"/>
      <c r="C38" s="7"/>
      <c r="D38" s="7"/>
      <c r="E38" s="7"/>
      <c r="F38" s="7"/>
      <c r="G38" s="7"/>
      <c r="H38" s="42" t="s">
        <v>173</v>
      </c>
      <c r="I38" s="42" t="s">
        <v>21</v>
      </c>
      <c r="J38" s="7"/>
      <c r="K38" s="7"/>
    </row>
    <row r="39" spans="1:11" x14ac:dyDescent="0.25">
      <c r="A39" s="7" t="s">
        <v>54</v>
      </c>
      <c r="B39" s="7"/>
      <c r="C39" s="7"/>
      <c r="D39" s="7"/>
      <c r="E39" s="7"/>
      <c r="F39" s="7"/>
      <c r="G39" s="7"/>
      <c r="H39" s="7"/>
      <c r="I39" s="7"/>
      <c r="J39" s="7"/>
      <c r="K39" s="7"/>
    </row>
    <row r="40" spans="1:11" x14ac:dyDescent="0.25">
      <c r="A40" s="7" t="s">
        <v>56</v>
      </c>
      <c r="B40" s="7"/>
      <c r="C40" s="7"/>
      <c r="D40" s="7"/>
      <c r="E40" s="7"/>
      <c r="F40" s="7"/>
      <c r="G40" s="7"/>
      <c r="H40" s="7"/>
      <c r="I40" s="7"/>
      <c r="J40" s="7"/>
      <c r="K40" s="7"/>
    </row>
    <row r="41" spans="1:11" x14ac:dyDescent="0.25">
      <c r="A41" s="7"/>
      <c r="B41" s="7"/>
      <c r="C41" s="7"/>
      <c r="D41" s="7"/>
      <c r="E41" s="7"/>
      <c r="F41" s="7"/>
      <c r="G41" s="7"/>
      <c r="H41" s="7"/>
      <c r="I41" s="7"/>
      <c r="J41" s="7"/>
      <c r="K41" s="7"/>
    </row>
    <row r="42" spans="1:11" x14ac:dyDescent="0.25">
      <c r="A42" s="39" t="s">
        <v>66</v>
      </c>
      <c r="B42" s="7"/>
      <c r="C42" s="7"/>
      <c r="D42" s="7"/>
      <c r="E42" s="7"/>
      <c r="F42" s="7"/>
      <c r="G42" s="7"/>
      <c r="H42" s="7"/>
      <c r="I42" s="7"/>
      <c r="J42" s="7"/>
      <c r="K42" s="7"/>
    </row>
    <row r="43" spans="1:11" x14ac:dyDescent="0.25">
      <c r="A43" s="45" t="s">
        <v>57</v>
      </c>
      <c r="B43" s="7"/>
      <c r="C43" s="7"/>
      <c r="D43" s="7"/>
      <c r="E43" s="7"/>
      <c r="F43" s="7"/>
      <c r="G43" s="7"/>
      <c r="H43" s="7"/>
      <c r="I43" s="7"/>
      <c r="J43" s="7"/>
      <c r="K43" s="7"/>
    </row>
    <row r="44" spans="1:11" x14ac:dyDescent="0.25">
      <c r="A44" s="45" t="s">
        <v>58</v>
      </c>
      <c r="B44" s="7"/>
      <c r="C44" s="7"/>
      <c r="D44" s="7"/>
      <c r="E44" s="7"/>
      <c r="F44" s="7"/>
      <c r="G44" s="7"/>
      <c r="H44" s="7"/>
      <c r="I44" s="7"/>
      <c r="J44" s="7"/>
      <c r="K44" s="7"/>
    </row>
    <row r="45" spans="1:11" x14ac:dyDescent="0.25">
      <c r="A45" s="45" t="s">
        <v>59</v>
      </c>
      <c r="B45" s="7"/>
      <c r="C45" s="7"/>
      <c r="D45" s="7"/>
      <c r="E45" s="7"/>
      <c r="F45" s="7"/>
      <c r="G45" s="7"/>
      <c r="H45" s="7"/>
      <c r="I45" s="7"/>
      <c r="J45" s="7"/>
      <c r="K45" s="7"/>
    </row>
    <row r="46" spans="1:11" x14ac:dyDescent="0.25">
      <c r="A46" s="45" t="s">
        <v>60</v>
      </c>
      <c r="B46" s="7"/>
      <c r="C46" s="7"/>
      <c r="D46" s="7"/>
      <c r="E46" s="7"/>
      <c r="F46" s="7"/>
      <c r="G46" s="7"/>
      <c r="H46" s="7"/>
      <c r="I46" s="7"/>
      <c r="J46" s="7"/>
      <c r="K46" s="7"/>
    </row>
    <row r="47" spans="1:11" x14ac:dyDescent="0.25">
      <c r="A47" s="45" t="s">
        <v>61</v>
      </c>
      <c r="B47" s="7"/>
      <c r="C47" s="7"/>
      <c r="D47" s="7"/>
      <c r="E47" s="7"/>
      <c r="F47" s="7"/>
      <c r="G47" s="7"/>
      <c r="H47" s="7"/>
      <c r="I47" s="7"/>
      <c r="J47" s="7"/>
      <c r="K47" s="7"/>
    </row>
    <row r="48" spans="1:11" x14ac:dyDescent="0.25">
      <c r="A48" s="45" t="s">
        <v>62</v>
      </c>
      <c r="B48" s="7"/>
      <c r="C48" s="7"/>
      <c r="D48" s="7"/>
      <c r="E48" s="7"/>
      <c r="F48" s="7"/>
      <c r="G48" s="7"/>
      <c r="H48" s="7"/>
      <c r="I48" s="7"/>
      <c r="J48" s="7"/>
      <c r="K48" s="7"/>
    </row>
    <row r="49" spans="1:11" x14ac:dyDescent="0.25">
      <c r="A49" s="45" t="s">
        <v>63</v>
      </c>
      <c r="B49" s="7"/>
      <c r="C49" s="7"/>
      <c r="D49" s="7"/>
      <c r="E49" s="7"/>
      <c r="F49" s="7"/>
      <c r="G49" s="7"/>
      <c r="H49" s="7"/>
      <c r="I49" s="7"/>
      <c r="J49" s="7"/>
      <c r="K49" s="7"/>
    </row>
    <row r="50" spans="1:11" x14ac:dyDescent="0.25">
      <c r="A50" s="45" t="s">
        <v>64</v>
      </c>
      <c r="B50" s="7"/>
      <c r="C50" s="7"/>
      <c r="D50" s="7"/>
      <c r="E50" s="7"/>
      <c r="F50" s="7"/>
      <c r="G50" s="7"/>
      <c r="H50" s="7"/>
      <c r="I50" s="7"/>
      <c r="J50" s="7"/>
      <c r="K50" s="7"/>
    </row>
    <row r="51" spans="1:11" x14ac:dyDescent="0.25">
      <c r="A51" s="45" t="s">
        <v>65</v>
      </c>
      <c r="B51" s="7"/>
      <c r="C51" s="7"/>
      <c r="D51" s="7"/>
      <c r="E51" s="7"/>
      <c r="F51" s="7"/>
      <c r="G51" s="7"/>
      <c r="H51" s="7"/>
      <c r="I51" s="7"/>
      <c r="J51" s="7"/>
      <c r="K51" s="7"/>
    </row>
    <row r="52" spans="1:11" x14ac:dyDescent="0.25">
      <c r="A52" s="7"/>
      <c r="B52" s="7"/>
      <c r="C52" s="7"/>
      <c r="D52" s="7"/>
      <c r="E52" s="7"/>
      <c r="F52" s="7"/>
      <c r="G52" s="7"/>
      <c r="H52" s="7"/>
      <c r="I52" s="7"/>
      <c r="J52" s="7"/>
      <c r="K52" s="7"/>
    </row>
    <row r="53" spans="1:11" x14ac:dyDescent="0.25">
      <c r="A53" s="4" t="s">
        <v>68</v>
      </c>
      <c r="B53" s="4" t="s">
        <v>5</v>
      </c>
      <c r="C53" s="7"/>
      <c r="D53" s="7"/>
      <c r="E53" s="7"/>
      <c r="F53" s="7"/>
      <c r="G53" s="7"/>
      <c r="H53" s="7"/>
      <c r="I53" s="7"/>
      <c r="J53" s="7"/>
      <c r="K53" s="7"/>
    </row>
    <row r="54" spans="1:11" x14ac:dyDescent="0.25">
      <c r="A54" s="46" t="s">
        <v>3</v>
      </c>
      <c r="B54" s="4">
        <v>20</v>
      </c>
      <c r="C54" s="7"/>
      <c r="D54" s="7"/>
      <c r="E54" s="7"/>
      <c r="F54" s="7"/>
      <c r="G54" s="7"/>
      <c r="H54" s="7"/>
      <c r="I54" s="7"/>
      <c r="J54" s="7"/>
      <c r="K54" s="7"/>
    </row>
    <row r="55" spans="1:11" x14ac:dyDescent="0.25">
      <c r="A55" s="46" t="s">
        <v>4</v>
      </c>
      <c r="B55" s="4">
        <v>10</v>
      </c>
      <c r="C55" s="7"/>
      <c r="D55" s="7"/>
      <c r="E55" s="7"/>
      <c r="F55" s="7"/>
      <c r="G55" s="7"/>
      <c r="H55" s="7"/>
      <c r="I55" s="7"/>
      <c r="J55" s="7"/>
      <c r="K55" s="7"/>
    </row>
    <row r="56" spans="1:11" x14ac:dyDescent="0.25">
      <c r="A56" s="46" t="s">
        <v>69</v>
      </c>
      <c r="B56" s="4">
        <v>20</v>
      </c>
      <c r="C56" s="7"/>
      <c r="D56" s="7"/>
      <c r="E56" s="7"/>
      <c r="F56" s="7"/>
      <c r="G56" s="7"/>
      <c r="H56" s="7"/>
      <c r="I56" s="7"/>
      <c r="J56" s="7"/>
      <c r="K56" s="7"/>
    </row>
    <row r="57" spans="1:11" ht="25.5" x14ac:dyDescent="0.25">
      <c r="A57" s="46" t="s">
        <v>70</v>
      </c>
      <c r="B57" s="4">
        <v>15</v>
      </c>
      <c r="C57" s="7"/>
      <c r="D57" s="7"/>
      <c r="E57" s="7"/>
      <c r="F57" s="7"/>
      <c r="G57" s="7"/>
      <c r="H57" s="7"/>
      <c r="I57" s="7"/>
      <c r="J57" s="7"/>
      <c r="K57" s="7"/>
    </row>
    <row r="58" spans="1:11" x14ac:dyDescent="0.25">
      <c r="A58" s="46" t="s">
        <v>71</v>
      </c>
      <c r="B58" s="4">
        <v>10</v>
      </c>
      <c r="C58" s="7"/>
      <c r="D58" s="7"/>
      <c r="E58" s="7"/>
      <c r="F58" s="7"/>
      <c r="G58" s="7"/>
      <c r="H58" s="7"/>
      <c r="I58" s="7"/>
      <c r="J58" s="7"/>
      <c r="K58" s="7"/>
    </row>
    <row r="59" spans="1:11" ht="25.5" x14ac:dyDescent="0.25">
      <c r="A59" s="46" t="s">
        <v>137</v>
      </c>
      <c r="B59" s="4">
        <v>10</v>
      </c>
      <c r="C59" s="7"/>
      <c r="D59" s="7"/>
      <c r="E59" s="7"/>
      <c r="F59" s="7"/>
      <c r="G59" s="7"/>
      <c r="H59" s="7"/>
      <c r="I59" s="7"/>
      <c r="J59" s="7"/>
      <c r="K59" s="7"/>
    </row>
    <row r="60" spans="1:11" ht="38.25" x14ac:dyDescent="0.25">
      <c r="A60" s="46" t="s">
        <v>139</v>
      </c>
      <c r="B60" s="4">
        <v>10</v>
      </c>
      <c r="C60" s="7"/>
      <c r="D60" s="7"/>
      <c r="E60" s="7"/>
      <c r="F60" s="7"/>
      <c r="G60" s="7"/>
      <c r="H60" s="7"/>
      <c r="I60" s="7"/>
      <c r="J60" s="7"/>
      <c r="K60" s="7"/>
    </row>
    <row r="61" spans="1:11" ht="38.25" x14ac:dyDescent="0.25">
      <c r="A61" s="46" t="s">
        <v>138</v>
      </c>
      <c r="B61" s="4">
        <v>10</v>
      </c>
      <c r="C61" s="7"/>
      <c r="D61" s="7"/>
      <c r="E61" s="7"/>
      <c r="F61" s="7"/>
      <c r="G61" s="7"/>
      <c r="H61" s="7"/>
      <c r="I61" s="7"/>
      <c r="J61" s="7"/>
      <c r="K61" s="7"/>
    </row>
    <row r="62" spans="1:11" ht="25.5" x14ac:dyDescent="0.25">
      <c r="A62" s="46" t="s">
        <v>140</v>
      </c>
      <c r="B62" s="4">
        <v>30</v>
      </c>
      <c r="C62" s="7"/>
      <c r="D62" s="7"/>
      <c r="E62" s="7"/>
      <c r="F62" s="7"/>
      <c r="G62" s="7"/>
      <c r="H62" s="7"/>
      <c r="I62" s="7"/>
      <c r="J62" s="7"/>
      <c r="K62" s="7"/>
    </row>
    <row r="63" spans="1:11" x14ac:dyDescent="0.25">
      <c r="A63" s="7"/>
      <c r="B63" s="7"/>
      <c r="C63" s="7"/>
      <c r="D63" s="7"/>
      <c r="E63" s="7"/>
      <c r="F63" s="7"/>
      <c r="G63" s="7"/>
      <c r="H63" s="7"/>
      <c r="I63" s="7"/>
      <c r="J63" s="7"/>
      <c r="K63" s="7"/>
    </row>
    <row r="64" spans="1:11" x14ac:dyDescent="0.25">
      <c r="A64" s="7"/>
      <c r="B64" s="7"/>
      <c r="C64" s="7"/>
      <c r="D64" s="7"/>
      <c r="E64" s="7"/>
      <c r="F64" s="7"/>
      <c r="G64" s="7"/>
      <c r="H64" s="7"/>
      <c r="I64" s="7"/>
      <c r="J64" s="7"/>
      <c r="K64" s="7"/>
    </row>
    <row r="65" spans="1:11" x14ac:dyDescent="0.25">
      <c r="A65" s="7" t="s">
        <v>125</v>
      </c>
      <c r="B65" s="7"/>
      <c r="C65" s="7"/>
      <c r="D65" s="7"/>
      <c r="E65" s="7"/>
      <c r="F65" s="7"/>
      <c r="G65" s="7"/>
      <c r="H65" s="7"/>
      <c r="I65" s="7"/>
      <c r="J65" s="7"/>
      <c r="K65" s="7"/>
    </row>
    <row r="66" spans="1:11" x14ac:dyDescent="0.25">
      <c r="A66" s="47" t="s">
        <v>78</v>
      </c>
      <c r="B66" s="7"/>
      <c r="C66" s="7"/>
      <c r="D66" s="7"/>
      <c r="E66" s="7"/>
      <c r="F66" s="7"/>
      <c r="G66" s="7"/>
      <c r="H66" s="7"/>
      <c r="I66" s="7"/>
      <c r="J66" s="7"/>
      <c r="K66" s="7"/>
    </row>
    <row r="67" spans="1:11" x14ac:dyDescent="0.25">
      <c r="A67" s="47" t="s">
        <v>141</v>
      </c>
      <c r="B67" s="7"/>
      <c r="C67" s="7"/>
      <c r="D67" s="7"/>
      <c r="E67" s="7"/>
      <c r="F67" s="7"/>
      <c r="G67" s="7"/>
      <c r="H67" s="7"/>
      <c r="I67" s="7"/>
      <c r="J67" s="7"/>
      <c r="K67" s="7"/>
    </row>
    <row r="68" spans="1:11" x14ac:dyDescent="0.25">
      <c r="A68" s="47" t="s">
        <v>79</v>
      </c>
      <c r="B68" s="7"/>
      <c r="C68" s="7"/>
      <c r="D68" s="7"/>
      <c r="E68" s="7"/>
      <c r="F68" s="7"/>
      <c r="G68" s="7"/>
      <c r="H68" s="7"/>
      <c r="I68" s="7"/>
      <c r="J68" s="7"/>
      <c r="K68" s="7"/>
    </row>
    <row r="69" spans="1:11" x14ac:dyDescent="0.25">
      <c r="A69" s="7"/>
      <c r="B69" s="7"/>
      <c r="C69" s="7"/>
      <c r="D69" s="7"/>
      <c r="E69" s="7"/>
      <c r="F69" s="7"/>
      <c r="G69" s="7"/>
      <c r="H69" s="7"/>
      <c r="I69" s="7"/>
      <c r="J69" s="7"/>
      <c r="K69" s="7"/>
    </row>
    <row r="70" spans="1:11" x14ac:dyDescent="0.25">
      <c r="A70" s="7"/>
      <c r="B70" s="7"/>
      <c r="C70" s="7"/>
      <c r="D70" s="7"/>
      <c r="E70" s="7"/>
      <c r="F70" s="7"/>
      <c r="G70" s="7"/>
      <c r="H70" s="7"/>
      <c r="I70" s="7"/>
      <c r="J70" s="7"/>
      <c r="K70" s="7"/>
    </row>
    <row r="71" spans="1:11" x14ac:dyDescent="0.25">
      <c r="A71" s="47" t="s">
        <v>125</v>
      </c>
      <c r="B71" s="47" t="s">
        <v>81</v>
      </c>
      <c r="C71" s="47" t="s">
        <v>130</v>
      </c>
      <c r="D71" s="47"/>
      <c r="E71" s="7"/>
      <c r="F71" s="7"/>
      <c r="G71" s="7"/>
      <c r="H71" s="7"/>
      <c r="I71" s="7"/>
      <c r="J71" s="7"/>
      <c r="K71" s="7"/>
    </row>
    <row r="72" spans="1:11" x14ac:dyDescent="0.25">
      <c r="A72" s="47" t="s">
        <v>78</v>
      </c>
      <c r="B72" s="47" t="s">
        <v>82</v>
      </c>
      <c r="C72" s="48" t="s">
        <v>131</v>
      </c>
      <c r="D72" s="47"/>
      <c r="E72" s="47" t="s">
        <v>82</v>
      </c>
      <c r="F72" s="7"/>
      <c r="G72" s="7"/>
      <c r="H72" s="7"/>
      <c r="I72" s="7"/>
      <c r="J72" s="7"/>
      <c r="K72" s="7"/>
    </row>
    <row r="73" spans="1:11" x14ac:dyDescent="0.25">
      <c r="A73" s="47" t="s">
        <v>78</v>
      </c>
      <c r="B73" s="47" t="s">
        <v>82</v>
      </c>
      <c r="C73" s="48" t="s">
        <v>101</v>
      </c>
      <c r="D73" s="47"/>
      <c r="E73" s="47" t="s">
        <v>77</v>
      </c>
      <c r="F73" s="7"/>
      <c r="G73" s="7"/>
      <c r="H73" s="7"/>
      <c r="I73" s="7"/>
      <c r="J73" s="7"/>
      <c r="K73" s="7"/>
    </row>
    <row r="74" spans="1:11" x14ac:dyDescent="0.25">
      <c r="A74" s="47" t="s">
        <v>78</v>
      </c>
      <c r="B74" s="47" t="s">
        <v>77</v>
      </c>
      <c r="C74" s="48" t="s">
        <v>102</v>
      </c>
      <c r="D74" s="47"/>
      <c r="E74" s="47" t="s">
        <v>84</v>
      </c>
      <c r="F74" s="7"/>
      <c r="G74" s="7"/>
      <c r="H74" s="7"/>
      <c r="I74" s="7"/>
      <c r="J74" s="7"/>
      <c r="K74" s="7"/>
    </row>
    <row r="75" spans="1:11" x14ac:dyDescent="0.25">
      <c r="A75" s="47" t="s">
        <v>78</v>
      </c>
      <c r="B75" s="47" t="s">
        <v>77</v>
      </c>
      <c r="C75" s="48" t="s">
        <v>103</v>
      </c>
      <c r="D75" s="47"/>
      <c r="E75" s="47" t="s">
        <v>83</v>
      </c>
      <c r="F75" s="7"/>
      <c r="G75" s="7"/>
      <c r="H75" s="7"/>
      <c r="I75" s="7"/>
      <c r="J75" s="7"/>
      <c r="K75" s="7"/>
    </row>
    <row r="76" spans="1:11" x14ac:dyDescent="0.25">
      <c r="A76" s="47" t="s">
        <v>141</v>
      </c>
      <c r="B76" s="47" t="s">
        <v>84</v>
      </c>
      <c r="C76" s="48" t="s">
        <v>104</v>
      </c>
      <c r="D76" s="47"/>
      <c r="E76" s="47" t="s">
        <v>85</v>
      </c>
      <c r="F76" s="7"/>
      <c r="G76" s="7"/>
      <c r="H76" s="7"/>
      <c r="I76" s="7"/>
      <c r="J76" s="7"/>
      <c r="K76" s="7"/>
    </row>
    <row r="77" spans="1:11" x14ac:dyDescent="0.25">
      <c r="A77" s="47" t="s">
        <v>141</v>
      </c>
      <c r="B77" s="47" t="s">
        <v>83</v>
      </c>
      <c r="C77" s="48" t="s">
        <v>105</v>
      </c>
      <c r="D77" s="47"/>
      <c r="E77" s="47" t="s">
        <v>86</v>
      </c>
      <c r="F77" s="7"/>
      <c r="G77" s="7"/>
      <c r="H77" s="7"/>
      <c r="I77" s="7"/>
      <c r="J77" s="7"/>
      <c r="K77" s="7"/>
    </row>
    <row r="78" spans="1:11" x14ac:dyDescent="0.25">
      <c r="A78" s="47" t="s">
        <v>141</v>
      </c>
      <c r="B78" s="47" t="s">
        <v>85</v>
      </c>
      <c r="C78" s="48" t="s">
        <v>106</v>
      </c>
      <c r="D78" s="47"/>
      <c r="E78" s="47" t="s">
        <v>87</v>
      </c>
      <c r="F78" s="7"/>
      <c r="G78" s="7"/>
      <c r="H78" s="7"/>
      <c r="I78" s="7"/>
      <c r="J78" s="7"/>
      <c r="K78" s="7"/>
    </row>
    <row r="79" spans="1:11" x14ac:dyDescent="0.25">
      <c r="A79" s="47" t="s">
        <v>141</v>
      </c>
      <c r="B79" s="47" t="s">
        <v>86</v>
      </c>
      <c r="C79" s="48" t="s">
        <v>107</v>
      </c>
      <c r="D79" s="47"/>
      <c r="E79" s="47" t="s">
        <v>88</v>
      </c>
      <c r="F79" s="7"/>
      <c r="G79" s="7"/>
      <c r="H79" s="7"/>
      <c r="I79" s="7"/>
      <c r="J79" s="7"/>
      <c r="K79" s="7"/>
    </row>
    <row r="80" spans="1:11" x14ac:dyDescent="0.25">
      <c r="A80" s="47" t="s">
        <v>141</v>
      </c>
      <c r="B80" s="49" t="s">
        <v>129</v>
      </c>
      <c r="C80" s="48" t="s">
        <v>227</v>
      </c>
      <c r="D80" s="47"/>
      <c r="E80" s="47" t="s">
        <v>89</v>
      </c>
      <c r="F80" s="7"/>
      <c r="G80" s="7"/>
      <c r="H80" s="7"/>
      <c r="I80" s="7"/>
      <c r="J80" s="7"/>
      <c r="K80" s="7"/>
    </row>
    <row r="81" spans="1:11" x14ac:dyDescent="0.25">
      <c r="A81" s="47" t="s">
        <v>141</v>
      </c>
      <c r="B81" s="47" t="s">
        <v>87</v>
      </c>
      <c r="C81" s="50" t="s">
        <v>108</v>
      </c>
      <c r="D81" s="47"/>
      <c r="E81" s="47" t="s">
        <v>91</v>
      </c>
      <c r="F81" s="7"/>
      <c r="G81" s="7"/>
      <c r="H81" s="7"/>
      <c r="I81" s="7"/>
      <c r="J81" s="7"/>
      <c r="K81" s="7"/>
    </row>
    <row r="82" spans="1:11" x14ac:dyDescent="0.25">
      <c r="A82" s="47" t="s">
        <v>141</v>
      </c>
      <c r="B82" s="47" t="s">
        <v>88</v>
      </c>
      <c r="C82" s="50" t="s">
        <v>109</v>
      </c>
      <c r="D82" s="47"/>
      <c r="E82" s="47" t="s">
        <v>90</v>
      </c>
      <c r="F82" s="7"/>
      <c r="G82" s="7"/>
      <c r="H82" s="7"/>
      <c r="I82" s="7"/>
      <c r="J82" s="7"/>
      <c r="K82" s="7"/>
    </row>
    <row r="83" spans="1:11" x14ac:dyDescent="0.25">
      <c r="A83" s="47" t="s">
        <v>141</v>
      </c>
      <c r="B83" s="47" t="s">
        <v>89</v>
      </c>
      <c r="C83" s="50" t="s">
        <v>110</v>
      </c>
      <c r="D83" s="47"/>
      <c r="E83" s="47" t="s">
        <v>92</v>
      </c>
      <c r="F83" s="7"/>
      <c r="G83" s="7"/>
      <c r="H83" s="7"/>
      <c r="I83" s="7"/>
      <c r="J83" s="7"/>
      <c r="K83" s="7"/>
    </row>
    <row r="84" spans="1:11" x14ac:dyDescent="0.25">
      <c r="A84" s="47" t="s">
        <v>141</v>
      </c>
      <c r="B84" s="47" t="s">
        <v>91</v>
      </c>
      <c r="C84" s="50" t="s">
        <v>111</v>
      </c>
      <c r="D84" s="47"/>
      <c r="E84" s="47" t="s">
        <v>93</v>
      </c>
      <c r="F84" s="7"/>
      <c r="G84" s="7"/>
      <c r="H84" s="7"/>
      <c r="I84" s="7"/>
      <c r="J84" s="7"/>
      <c r="K84" s="7"/>
    </row>
    <row r="85" spans="1:11" x14ac:dyDescent="0.25">
      <c r="A85" s="47" t="s">
        <v>141</v>
      </c>
      <c r="B85" s="47" t="s">
        <v>90</v>
      </c>
      <c r="C85" s="50" t="s">
        <v>112</v>
      </c>
      <c r="D85" s="47"/>
      <c r="E85" s="47" t="s">
        <v>94</v>
      </c>
      <c r="F85" s="7"/>
      <c r="G85" s="7"/>
      <c r="H85" s="7"/>
      <c r="I85" s="7"/>
      <c r="J85" s="7"/>
      <c r="K85" s="7"/>
    </row>
    <row r="86" spans="1:11" x14ac:dyDescent="0.25">
      <c r="A86" s="47" t="s">
        <v>141</v>
      </c>
      <c r="B86" s="47" t="s">
        <v>92</v>
      </c>
      <c r="C86" s="50" t="s">
        <v>113</v>
      </c>
      <c r="D86" s="47"/>
      <c r="E86" s="7"/>
      <c r="F86" s="7"/>
      <c r="G86" s="7"/>
      <c r="H86" s="7"/>
      <c r="I86" s="7"/>
      <c r="J86" s="7"/>
      <c r="K86" s="7"/>
    </row>
    <row r="87" spans="1:11" x14ac:dyDescent="0.25">
      <c r="A87" s="47" t="s">
        <v>141</v>
      </c>
      <c r="B87" s="47" t="s">
        <v>92</v>
      </c>
      <c r="C87" s="50" t="s">
        <v>114</v>
      </c>
      <c r="D87" s="47"/>
      <c r="E87" s="47" t="s">
        <v>95</v>
      </c>
      <c r="F87" s="7"/>
      <c r="G87" s="7"/>
      <c r="H87" s="7"/>
      <c r="I87" s="7"/>
      <c r="J87" s="7"/>
      <c r="K87" s="7"/>
    </row>
    <row r="88" spans="1:11" x14ac:dyDescent="0.25">
      <c r="A88" s="47" t="s">
        <v>141</v>
      </c>
      <c r="B88" s="47" t="s">
        <v>92</v>
      </c>
      <c r="C88" s="50" t="s">
        <v>126</v>
      </c>
      <c r="D88" s="47"/>
      <c r="E88" s="47" t="s">
        <v>96</v>
      </c>
      <c r="F88" s="7"/>
      <c r="G88" s="7"/>
      <c r="H88" s="7"/>
      <c r="I88" s="7"/>
      <c r="J88" s="7"/>
      <c r="K88" s="7"/>
    </row>
    <row r="89" spans="1:11" x14ac:dyDescent="0.25">
      <c r="A89" s="47" t="s">
        <v>141</v>
      </c>
      <c r="B89" s="47" t="s">
        <v>92</v>
      </c>
      <c r="C89" s="50" t="s">
        <v>132</v>
      </c>
      <c r="D89" s="47"/>
      <c r="E89" s="47" t="s">
        <v>97</v>
      </c>
      <c r="F89" s="7"/>
      <c r="G89" s="7"/>
      <c r="H89" s="7"/>
      <c r="I89" s="7"/>
      <c r="J89" s="7"/>
      <c r="K89" s="7"/>
    </row>
    <row r="90" spans="1:11" x14ac:dyDescent="0.25">
      <c r="A90" s="47" t="s">
        <v>141</v>
      </c>
      <c r="B90" s="47" t="s">
        <v>92</v>
      </c>
      <c r="C90" s="50" t="s">
        <v>127</v>
      </c>
      <c r="D90" s="47"/>
      <c r="E90" s="47" t="s">
        <v>98</v>
      </c>
      <c r="F90" s="7"/>
      <c r="G90" s="7"/>
      <c r="H90" s="7"/>
      <c r="I90" s="7"/>
      <c r="J90" s="7"/>
      <c r="K90" s="7"/>
    </row>
    <row r="91" spans="1:11" x14ac:dyDescent="0.25">
      <c r="A91" s="47" t="s">
        <v>141</v>
      </c>
      <c r="B91" s="47" t="s">
        <v>92</v>
      </c>
      <c r="C91" s="50" t="s">
        <v>128</v>
      </c>
      <c r="D91" s="47"/>
      <c r="E91" s="47" t="s">
        <v>99</v>
      </c>
      <c r="F91" s="7"/>
      <c r="G91" s="7"/>
      <c r="H91" s="7"/>
      <c r="I91" s="7"/>
      <c r="J91" s="7"/>
      <c r="K91" s="7"/>
    </row>
    <row r="92" spans="1:11" x14ac:dyDescent="0.25">
      <c r="A92" s="47" t="s">
        <v>141</v>
      </c>
      <c r="B92" s="47" t="s">
        <v>93</v>
      </c>
      <c r="C92" s="48" t="s">
        <v>124</v>
      </c>
      <c r="D92" s="47"/>
      <c r="E92" s="47" t="s">
        <v>100</v>
      </c>
      <c r="F92" s="7"/>
      <c r="G92" s="7"/>
      <c r="H92" s="7"/>
      <c r="I92" s="7"/>
      <c r="J92" s="7"/>
      <c r="K92" s="7"/>
    </row>
    <row r="93" spans="1:11" x14ac:dyDescent="0.25">
      <c r="A93" s="47" t="s">
        <v>141</v>
      </c>
      <c r="B93" s="47" t="s">
        <v>94</v>
      </c>
      <c r="C93" s="48" t="s">
        <v>115</v>
      </c>
      <c r="D93" s="47"/>
      <c r="E93" s="7"/>
      <c r="F93" s="7"/>
      <c r="G93" s="7"/>
      <c r="H93" s="7"/>
      <c r="I93" s="7"/>
      <c r="J93" s="7"/>
      <c r="K93" s="7"/>
    </row>
    <row r="94" spans="1:11" x14ac:dyDescent="0.25">
      <c r="A94" s="47" t="s">
        <v>79</v>
      </c>
      <c r="B94" s="47" t="s">
        <v>95</v>
      </c>
      <c r="C94" s="48" t="s">
        <v>116</v>
      </c>
      <c r="D94" s="47"/>
      <c r="E94" s="7"/>
      <c r="F94" s="7"/>
      <c r="G94" s="7"/>
      <c r="H94" s="7"/>
      <c r="I94" s="7"/>
      <c r="J94" s="7"/>
      <c r="K94" s="7"/>
    </row>
    <row r="95" spans="1:11" x14ac:dyDescent="0.25">
      <c r="A95" s="47" t="s">
        <v>79</v>
      </c>
      <c r="B95" s="47" t="s">
        <v>96</v>
      </c>
      <c r="C95" s="48" t="s">
        <v>117</v>
      </c>
      <c r="D95" s="47"/>
      <c r="E95" s="7"/>
      <c r="F95" s="7"/>
      <c r="G95" s="7"/>
      <c r="H95" s="7"/>
      <c r="I95" s="7"/>
      <c r="J95" s="7"/>
      <c r="K95" s="7"/>
    </row>
    <row r="96" spans="1:11" x14ac:dyDescent="0.25">
      <c r="A96" s="47" t="s">
        <v>79</v>
      </c>
      <c r="B96" s="47" t="s">
        <v>97</v>
      </c>
      <c r="C96" s="48" t="s">
        <v>118</v>
      </c>
      <c r="D96" s="47"/>
      <c r="E96" s="7"/>
      <c r="F96" s="7"/>
      <c r="G96" s="7"/>
      <c r="H96" s="7"/>
      <c r="I96" s="7"/>
      <c r="J96" s="7"/>
      <c r="K96" s="7"/>
    </row>
    <row r="97" spans="1:11" x14ac:dyDescent="0.25">
      <c r="A97" s="47" t="s">
        <v>79</v>
      </c>
      <c r="B97" s="47" t="s">
        <v>98</v>
      </c>
      <c r="C97" s="48" t="s">
        <v>119</v>
      </c>
      <c r="D97" s="47"/>
      <c r="E97" s="7"/>
      <c r="F97" s="7"/>
      <c r="G97" s="7"/>
      <c r="H97" s="7"/>
      <c r="I97" s="7"/>
      <c r="J97" s="7"/>
      <c r="K97" s="7"/>
    </row>
    <row r="98" spans="1:11" x14ac:dyDescent="0.25">
      <c r="A98" s="47" t="s">
        <v>79</v>
      </c>
      <c r="B98" s="47" t="s">
        <v>99</v>
      </c>
      <c r="C98" s="48" t="s">
        <v>120</v>
      </c>
      <c r="D98" s="47"/>
      <c r="E98" s="7"/>
      <c r="F98" s="7"/>
      <c r="G98" s="7"/>
      <c r="H98" s="7"/>
      <c r="I98" s="7"/>
      <c r="J98" s="7"/>
      <c r="K98" s="7"/>
    </row>
    <row r="99" spans="1:11" x14ac:dyDescent="0.25">
      <c r="A99" s="47" t="s">
        <v>79</v>
      </c>
      <c r="B99" s="47" t="s">
        <v>99</v>
      </c>
      <c r="C99" s="48" t="s">
        <v>121</v>
      </c>
      <c r="D99" s="47"/>
      <c r="E99" s="7"/>
      <c r="F99" s="7"/>
      <c r="G99" s="7"/>
      <c r="H99" s="7"/>
      <c r="I99" s="7"/>
      <c r="J99" s="7"/>
      <c r="K99" s="7"/>
    </row>
    <row r="100" spans="1:11" x14ac:dyDescent="0.25">
      <c r="A100" s="47" t="s">
        <v>79</v>
      </c>
      <c r="B100" s="47" t="s">
        <v>100</v>
      </c>
      <c r="C100" s="48" t="s">
        <v>122</v>
      </c>
      <c r="D100" s="47"/>
      <c r="E100" s="7"/>
      <c r="F100" s="7"/>
      <c r="G100" s="7"/>
      <c r="H100" s="7"/>
      <c r="I100" s="7"/>
      <c r="J100" s="7"/>
      <c r="K100" s="7"/>
    </row>
    <row r="101" spans="1:11" x14ac:dyDescent="0.25">
      <c r="A101" s="47" t="s">
        <v>79</v>
      </c>
      <c r="B101" s="47" t="s">
        <v>100</v>
      </c>
      <c r="C101" s="48" t="s">
        <v>123</v>
      </c>
      <c r="D101" s="47"/>
      <c r="E101" s="7"/>
      <c r="F101" s="7"/>
      <c r="G101" s="7"/>
      <c r="H101" s="7"/>
      <c r="I101" s="7"/>
      <c r="J101" s="7"/>
      <c r="K101" s="7"/>
    </row>
    <row r="102" spans="1:11" x14ac:dyDescent="0.25">
      <c r="A102" s="47" t="s">
        <v>80</v>
      </c>
      <c r="B102" s="47"/>
      <c r="C102" s="47" t="s">
        <v>225</v>
      </c>
      <c r="D102" s="47"/>
      <c r="E102" s="7"/>
      <c r="F102" s="7"/>
      <c r="G102" s="7"/>
      <c r="H102" s="7"/>
      <c r="I102" s="7"/>
      <c r="J102" s="7"/>
      <c r="K102" s="7"/>
    </row>
    <row r="103" spans="1:11" x14ac:dyDescent="0.25">
      <c r="A103" s="7"/>
      <c r="B103" s="7"/>
      <c r="C103" s="7"/>
      <c r="D103" s="7"/>
      <c r="E103" s="7"/>
      <c r="F103" s="7"/>
      <c r="G103" s="7"/>
      <c r="H103" s="7"/>
      <c r="I103" s="7"/>
      <c r="J103" s="7"/>
      <c r="K103" s="7"/>
    </row>
    <row r="104" spans="1:11" x14ac:dyDescent="0.25">
      <c r="A104" s="7"/>
      <c r="B104" s="7"/>
      <c r="C104" s="7"/>
      <c r="D104" s="7"/>
      <c r="E104" s="7"/>
      <c r="F104" s="7"/>
      <c r="G104" s="7"/>
      <c r="H104" s="7"/>
      <c r="I104" s="7"/>
      <c r="J104" s="7"/>
      <c r="K104" s="7"/>
    </row>
    <row r="105" spans="1:11" x14ac:dyDescent="0.25">
      <c r="A105" s="7"/>
      <c r="B105" s="7"/>
      <c r="C105" s="7"/>
      <c r="D105" s="7"/>
      <c r="E105" s="7"/>
      <c r="F105" s="7"/>
      <c r="G105" s="7"/>
      <c r="H105" s="7"/>
      <c r="I105" s="7"/>
      <c r="J105" s="7"/>
      <c r="K105" s="7"/>
    </row>
    <row r="106" spans="1:11" x14ac:dyDescent="0.25">
      <c r="A106" s="7" t="s">
        <v>133</v>
      </c>
      <c r="B106" s="7"/>
      <c r="C106" s="7"/>
      <c r="D106" s="7"/>
      <c r="E106" s="7"/>
      <c r="F106" s="7"/>
      <c r="G106" s="7"/>
      <c r="H106" s="7"/>
      <c r="I106" s="7"/>
      <c r="J106" s="7"/>
      <c r="K106" s="7"/>
    </row>
    <row r="107" spans="1:11" x14ac:dyDescent="0.25">
      <c r="A107" s="7" t="s">
        <v>134</v>
      </c>
      <c r="B107" s="7"/>
      <c r="C107" s="7"/>
      <c r="D107" s="7"/>
      <c r="E107" s="7"/>
      <c r="F107" s="7"/>
      <c r="G107" s="7"/>
      <c r="H107" s="7"/>
      <c r="I107" s="7"/>
      <c r="J107" s="7"/>
      <c r="K107" s="7"/>
    </row>
    <row r="108" spans="1:11" x14ac:dyDescent="0.25">
      <c r="A108" s="7" t="s">
        <v>135</v>
      </c>
      <c r="B108" s="7"/>
      <c r="C108" s="7"/>
      <c r="D108" s="7"/>
      <c r="E108" s="7"/>
      <c r="F108" s="7"/>
      <c r="G108" s="7"/>
      <c r="H108" s="7"/>
      <c r="I108" s="7"/>
      <c r="J108" s="7"/>
      <c r="K108" s="7"/>
    </row>
    <row r="109" spans="1:11" x14ac:dyDescent="0.25">
      <c r="A109" s="7" t="s">
        <v>136</v>
      </c>
      <c r="B109" s="7"/>
      <c r="C109" s="7"/>
      <c r="D109" s="7"/>
      <c r="E109" s="7"/>
      <c r="F109" s="7"/>
      <c r="G109" s="7"/>
      <c r="H109" s="7"/>
      <c r="I109" s="7"/>
      <c r="J109" s="7"/>
      <c r="K109" s="7"/>
    </row>
    <row r="110" spans="1:11" x14ac:dyDescent="0.25">
      <c r="A110" s="7"/>
      <c r="B110" s="7"/>
      <c r="C110" s="7"/>
      <c r="D110" s="7"/>
      <c r="E110" s="7"/>
      <c r="F110" s="7"/>
      <c r="G110" s="7"/>
      <c r="H110" s="7"/>
      <c r="I110" s="7"/>
      <c r="J110" s="7"/>
      <c r="K110" s="7"/>
    </row>
    <row r="111" spans="1:11" x14ac:dyDescent="0.25">
      <c r="A111" s="7"/>
      <c r="B111" s="7"/>
      <c r="C111" s="7"/>
      <c r="D111" s="7"/>
      <c r="E111" s="7"/>
      <c r="F111" s="7"/>
      <c r="G111" s="7"/>
      <c r="H111" s="7"/>
      <c r="I111" s="7"/>
      <c r="J111" s="7"/>
      <c r="K111" s="7"/>
    </row>
    <row r="112" spans="1:11" x14ac:dyDescent="0.25">
      <c r="A112" s="7"/>
      <c r="B112" s="7"/>
      <c r="C112" s="7"/>
      <c r="D112" s="7"/>
      <c r="E112" s="7"/>
      <c r="F112" s="7"/>
      <c r="G112" s="7"/>
      <c r="H112" s="7"/>
      <c r="I112" s="7"/>
      <c r="J112" s="7"/>
      <c r="K112" s="7"/>
    </row>
  </sheetData>
  <pageMargins left="0.70866141732283472" right="0.70866141732283472" top="0.74803149606299213" bottom="0.74803149606299213" header="0.31496062992125984" footer="0.31496062992125984"/>
  <pageSetup paperSize="9" scale="4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A1:O61"/>
  <sheetViews>
    <sheetView view="pageBreakPreview" zoomScale="80" zoomScaleNormal="73" zoomScaleSheetLayoutView="80" workbookViewId="0">
      <selection activeCell="I35" sqref="I35:I36"/>
    </sheetView>
  </sheetViews>
  <sheetFormatPr baseColWidth="10" defaultRowHeight="15" x14ac:dyDescent="0.25"/>
  <cols>
    <col min="1" max="1" width="6.42578125" customWidth="1"/>
    <col min="2" max="2" width="25.140625" customWidth="1"/>
    <col min="3" max="3" width="71.85546875" customWidth="1"/>
    <col min="4" max="4" width="30.28515625" style="147" customWidth="1"/>
    <col min="5" max="5" width="19.42578125" customWidth="1"/>
    <col min="6" max="6" width="17.5703125" style="2" bestFit="1" customWidth="1"/>
    <col min="7" max="7" width="14.28515625" style="2" customWidth="1"/>
    <col min="8" max="8" width="21" style="2" customWidth="1"/>
    <col min="9" max="9" width="45.140625" style="147" customWidth="1"/>
    <col min="10" max="10" width="18.28515625" customWidth="1"/>
    <col min="11" max="11" width="18" style="2" customWidth="1"/>
    <col min="12" max="12" width="61.42578125" customWidth="1"/>
    <col min="13" max="13" width="18" customWidth="1"/>
    <col min="14" max="14" width="12.28515625" bestFit="1" customWidth="1"/>
    <col min="15" max="15" width="18.5703125" customWidth="1"/>
  </cols>
  <sheetData>
    <row r="1" spans="1:15" ht="15" customHeight="1" x14ac:dyDescent="0.25">
      <c r="A1" s="246"/>
      <c r="B1" s="246"/>
      <c r="C1" s="496" t="s">
        <v>224</v>
      </c>
      <c r="D1" s="497"/>
      <c r="E1" s="497"/>
      <c r="F1" s="497"/>
      <c r="G1" s="497"/>
      <c r="H1" s="497"/>
      <c r="I1" s="497"/>
      <c r="J1" s="497"/>
      <c r="K1" s="497"/>
      <c r="L1" s="497"/>
      <c r="M1" s="497"/>
      <c r="N1" s="251" t="s">
        <v>228</v>
      </c>
      <c r="O1" s="251"/>
    </row>
    <row r="2" spans="1:15" ht="15" customHeight="1" x14ac:dyDescent="0.25">
      <c r="A2" s="246"/>
      <c r="B2" s="246"/>
      <c r="C2" s="362"/>
      <c r="D2" s="499"/>
      <c r="E2" s="499"/>
      <c r="F2" s="499"/>
      <c r="G2" s="499"/>
      <c r="H2" s="499"/>
      <c r="I2" s="499"/>
      <c r="J2" s="499"/>
      <c r="K2" s="499"/>
      <c r="L2" s="499"/>
      <c r="M2" s="499"/>
      <c r="N2" s="251"/>
      <c r="O2" s="251"/>
    </row>
    <row r="3" spans="1:15" ht="15" customHeight="1" x14ac:dyDescent="0.25">
      <c r="A3" s="246"/>
      <c r="B3" s="246"/>
      <c r="C3" s="362"/>
      <c r="D3" s="499"/>
      <c r="E3" s="499"/>
      <c r="F3" s="499"/>
      <c r="G3" s="499"/>
      <c r="H3" s="499"/>
      <c r="I3" s="499"/>
      <c r="J3" s="499"/>
      <c r="K3" s="499"/>
      <c r="L3" s="499"/>
      <c r="M3" s="499"/>
      <c r="N3" s="251"/>
      <c r="O3" s="251"/>
    </row>
    <row r="4" spans="1:15" ht="15" customHeight="1" x14ac:dyDescent="0.25">
      <c r="A4" s="246"/>
      <c r="B4" s="246"/>
      <c r="C4" s="362"/>
      <c r="D4" s="499"/>
      <c r="E4" s="499"/>
      <c r="F4" s="499"/>
      <c r="G4" s="499"/>
      <c r="H4" s="499"/>
      <c r="I4" s="499"/>
      <c r="J4" s="499"/>
      <c r="K4" s="499"/>
      <c r="L4" s="499"/>
      <c r="M4" s="499"/>
      <c r="N4" s="251"/>
      <c r="O4" s="251"/>
    </row>
    <row r="5" spans="1:15" ht="15" customHeight="1" x14ac:dyDescent="0.25">
      <c r="A5" s="246"/>
      <c r="B5" s="246"/>
      <c r="C5" s="362"/>
      <c r="D5" s="499"/>
      <c r="E5" s="499"/>
      <c r="F5" s="499"/>
      <c r="G5" s="499"/>
      <c r="H5" s="499"/>
      <c r="I5" s="499"/>
      <c r="J5" s="499"/>
      <c r="K5" s="499"/>
      <c r="L5" s="499"/>
      <c r="M5" s="499"/>
      <c r="N5" s="106" t="s">
        <v>230</v>
      </c>
      <c r="O5" s="106" t="s">
        <v>231</v>
      </c>
    </row>
    <row r="6" spans="1:15" ht="15" customHeight="1" x14ac:dyDescent="0.25">
      <c r="A6" s="246"/>
      <c r="B6" s="246"/>
      <c r="C6" s="362"/>
      <c r="D6" s="499"/>
      <c r="E6" s="499"/>
      <c r="F6" s="499"/>
      <c r="G6" s="499"/>
      <c r="H6" s="499"/>
      <c r="I6" s="499"/>
      <c r="J6" s="499"/>
      <c r="K6" s="499"/>
      <c r="L6" s="499"/>
      <c r="M6" s="499"/>
      <c r="N6" s="106" t="s">
        <v>232</v>
      </c>
      <c r="O6" s="102">
        <v>2</v>
      </c>
    </row>
    <row r="7" spans="1:15" ht="15.75" customHeight="1" x14ac:dyDescent="0.25">
      <c r="A7" s="246"/>
      <c r="B7" s="246"/>
      <c r="C7" s="365"/>
      <c r="D7" s="366"/>
      <c r="E7" s="366"/>
      <c r="F7" s="366"/>
      <c r="G7" s="366"/>
      <c r="H7" s="366"/>
      <c r="I7" s="366"/>
      <c r="J7" s="366"/>
      <c r="K7" s="366"/>
      <c r="L7" s="366"/>
      <c r="M7" s="366"/>
      <c r="N7" s="106" t="s">
        <v>233</v>
      </c>
      <c r="O7" s="145">
        <v>43783</v>
      </c>
    </row>
    <row r="9" spans="1:15" ht="36.75" customHeight="1" thickBot="1" x14ac:dyDescent="0.3">
      <c r="A9" s="89" t="s">
        <v>191</v>
      </c>
      <c r="B9" s="89" t="s">
        <v>174</v>
      </c>
      <c r="C9" s="89" t="s">
        <v>175</v>
      </c>
      <c r="D9" s="223" t="s">
        <v>0</v>
      </c>
      <c r="E9" s="89" t="s">
        <v>274</v>
      </c>
      <c r="F9" s="89" t="s">
        <v>27</v>
      </c>
      <c r="G9" s="89" t="s">
        <v>1</v>
      </c>
      <c r="H9" s="89" t="s">
        <v>2</v>
      </c>
      <c r="I9" s="89" t="s">
        <v>192</v>
      </c>
      <c r="J9" s="89" t="s">
        <v>7</v>
      </c>
      <c r="K9" s="89" t="s">
        <v>213</v>
      </c>
      <c r="L9" s="89" t="s">
        <v>212</v>
      </c>
      <c r="M9" s="89" t="s">
        <v>194</v>
      </c>
      <c r="N9" s="89" t="s">
        <v>214</v>
      </c>
      <c r="O9" s="89" t="s">
        <v>243</v>
      </c>
    </row>
    <row r="10" spans="1:15" ht="74.25" customHeight="1" x14ac:dyDescent="0.25">
      <c r="A10" s="680" t="str">
        <f>'2.Identificacion_Riesgos'!A10</f>
        <v>R1</v>
      </c>
      <c r="B10" s="667" t="str">
        <f>'2.Identificacion_Riesgos'!E10</f>
        <v>Afectacion de la gestión de administracion de los recursos fisicos correspondiente a  los bienes muebles a cargo de la entidad.</v>
      </c>
      <c r="C10" s="679" t="str">
        <f>'2.Identificacion_Riesgos'!F10</f>
        <v xml:space="preserve">1. Bienes y suministros  sin registrar en los aplicativos correspondientes de almacen por omision del supervisor o responsable en los reportes que debe realizar  al almacen.
2. Bienes y suministros recibidos por parte del supervisor o del responsable sin cumplir los requisitos contratados
3. Movimientos internos o externos de los bienes muebles a cargo de la entidad  por parte de la comunidad institucional sin autorizacion y cumplimiento de los procedimientos
4. Retiro de la entidad por vacaciones, renuncia o terminación de contrato sin la entrega formal y legalizada de los bienes muebles o suministros entregados a cada funcionario o contratista para el desempeño de sus labores.
5. Solicitud de Pago final de sueldo, honorarios y/o prestaciones a los funcionarios y contratistas según aplique por parte de las areas o jefes encargados sin la legalización del formato de Paz y salvo de entrega de cargo y del formato "Lista de verificación de entrega de elementos y documentos por terminación del contrato"
6. Pérdida o daños de los bienes muebles y suministro ocasionados por funcionarios, contratistas o terceros.
7. Incumplimiento de los procedimientos  aprobados en la plataforma MIPG de la entidad asociados a la administración de bienes dentro del proceso de Gestión documental de recursos Físicos y servicios generales, por parte de funcionarios, contratistas o proveedores que laboran o prestan servicios en la entidad </v>
      </c>
      <c r="D10" s="669" t="str">
        <f>'2.Identificacion_Riesgos'!G10</f>
        <v>1. Incremento no previsto de elementos sobrantes o faltantes  en los inventarios de bienes muebles. 
 2. Reprocesos en el trámite de pago de los bienes y/o suministros contratados al contratista y/o proveedor contratado por la entidad.
3. Afectación de la imagen de la SCRD.
4.  Reprocesos en la ejecución de las actividades.                                                                           
5. Procesos fiscales y disciplinarios al Supervisor y/o responsable 
6. Afectación financiera en la contabilidad de la entidad
7. Afectación en los inventarios de bienes a cargo de la entidad</v>
      </c>
      <c r="E10" s="667" t="str">
        <f>'2.Identificacion_Riesgos'!H10</f>
        <v>Operativos</v>
      </c>
      <c r="F10" s="674" t="str">
        <f>'2.Identificacion_Riesgos'!I10</f>
        <v>Posible</v>
      </c>
      <c r="G10" s="674" t="str">
        <f>'2.Identificacion_Riesgos'!K10</f>
        <v>Moderado</v>
      </c>
      <c r="H10" s="674" t="str">
        <f>'2.Identificacion_Riesgos'!M10</f>
        <v>ALTO 52%</v>
      </c>
      <c r="I10" s="212" t="str">
        <f>'3.Controles'!E9</f>
        <v xml:space="preserve">Desde el area de Recursos fisicos se debe garantizar el cumplimiento de los procedimientos del area correspondientes a la administración de bienes muebles anualmente por parte de los jefes de area, supervisores de contratos y  comunidad institucional </v>
      </c>
      <c r="J10" s="671" t="str">
        <f>'2.Identificacion_Riesgos'!U10</f>
        <v>BAJO 4%</v>
      </c>
      <c r="K10" s="676" t="str">
        <f>'2.Identificacion_Riesgos'!V10</f>
        <v>REDUCIRLO O MITIGARLO</v>
      </c>
      <c r="L10" s="207" t="str">
        <f>'5.Plan Manejo'!F13</f>
        <v>Emitir desde el area de Recursos Físicos un correo electronico informativo anual  dirigido a los jefes de area, supervisores de contratos y  comunidad institucional solicitando el cumplimiento de los procedimientos correspondientes a la administración de los bienes muebles y suministros.</v>
      </c>
      <c r="M10" s="667" t="str">
        <f>'5.Plan Manejo'!L13</f>
        <v>Grupo Interno de recursos Físicos - Almacen</v>
      </c>
      <c r="N10" s="208">
        <f>'5.Plan Manejo'!J16</f>
        <v>44232</v>
      </c>
      <c r="O10" s="664" t="str">
        <f>'2.Identificacion_Riesgos'!D10</f>
        <v>Grupo Interno de Recursos Físicos</v>
      </c>
    </row>
    <row r="11" spans="1:15" ht="74.25" customHeight="1" x14ac:dyDescent="0.25">
      <c r="A11" s="681"/>
      <c r="B11" s="527"/>
      <c r="C11" s="521"/>
      <c r="D11" s="528"/>
      <c r="E11" s="527"/>
      <c r="F11" s="532"/>
      <c r="G11" s="532"/>
      <c r="H11" s="532"/>
      <c r="I11" s="172" t="str">
        <f>'3.Controles'!E10</f>
        <v>Desde el area de Recursos Fisicos, el profesional a cargo del almacen debe garantizar la eficaz elaboración y seguimiento al inventario de bienes en la SCRD</v>
      </c>
      <c r="J11" s="672"/>
      <c r="K11" s="677"/>
      <c r="L11" s="163" t="str">
        <f>'5.Plan Manejo'!F17</f>
        <v>Informar mediante circular anual firmada por la direccion corporativas, a las areas de la entidad indicando el cronograma de verificación de inventarios de los bienes muebles a cargo de la SCRD, antes de su inicio.</v>
      </c>
      <c r="M11" s="527"/>
      <c r="N11" s="209">
        <f>'5.Plan Manejo'!J20</f>
        <v>44232</v>
      </c>
      <c r="O11" s="665"/>
    </row>
    <row r="12" spans="1:15" ht="78" customHeight="1" x14ac:dyDescent="0.25">
      <c r="A12" s="681"/>
      <c r="B12" s="527"/>
      <c r="C12" s="521"/>
      <c r="D12" s="528"/>
      <c r="E12" s="527"/>
      <c r="F12" s="532"/>
      <c r="G12" s="532"/>
      <c r="H12" s="532"/>
      <c r="I12" s="172" t="str">
        <f>'3.Controles'!E11</f>
        <v>Desde el area de Recursos fisicos se debe fortalecer e incentivarr el cumplimiento de los procedimientos del area ineherentes a la administracion de los bienes muebles y suministros dirigidas a los jefes, comunidad institucional y proveedores.</v>
      </c>
      <c r="J12" s="672"/>
      <c r="K12" s="677"/>
      <c r="L12" s="163" t="str">
        <f>'5.Plan Manejo'!F21</f>
        <v>Realizar campañas, publicaciones o difusiónes periodicos de TIPS reiterando el cumplimiento de los procedimientos ineherentes a la administracion de los bienes muebles y suministros dirigidas a los jefes, comunidad institucional y proveedores.</v>
      </c>
      <c r="M12" s="527"/>
      <c r="N12" s="209">
        <f>'5.Plan Manejo'!J24</f>
        <v>44561</v>
      </c>
      <c r="O12" s="665"/>
    </row>
    <row r="13" spans="1:15" ht="129.75" customHeight="1" thickBot="1" x14ac:dyDescent="0.3">
      <c r="A13" s="681"/>
      <c r="B13" s="527"/>
      <c r="C13" s="521"/>
      <c r="D13" s="528"/>
      <c r="E13" s="527"/>
      <c r="F13" s="532"/>
      <c r="G13" s="532"/>
      <c r="H13" s="532"/>
      <c r="I13" s="172">
        <f>'3.Controles'!E12</f>
        <v>0</v>
      </c>
      <c r="J13" s="672"/>
      <c r="K13" s="677"/>
      <c r="L13" s="163" t="str">
        <f>'5.Plan Manejo'!F25</f>
        <v>Enviar desde el almacen, copia del Inventario de elementos a cargo a cada responsable de dependencia o area para distribución por responsable con el fin de que cada persona tenga conocimiento y control. Esto se hara:                                                    
 1. Con la entrega por primera vez de elementos                                                                                   
 2. Cuando se actualice por traslados                                                         
3. Cuando  se finalice por dependencia la  verificacion del inventario segun cronograma</v>
      </c>
      <c r="M13" s="527"/>
      <c r="N13" s="209">
        <f>'5.Plan Manejo'!J28</f>
        <v>44561</v>
      </c>
      <c r="O13" s="665"/>
    </row>
    <row r="14" spans="1:15" ht="15.75" hidden="1" thickBot="1" x14ac:dyDescent="0.3">
      <c r="A14" s="682"/>
      <c r="B14" s="668"/>
      <c r="C14" s="683"/>
      <c r="D14" s="670"/>
      <c r="E14" s="668"/>
      <c r="F14" s="675"/>
      <c r="G14" s="675"/>
      <c r="H14" s="675"/>
      <c r="I14" s="213">
        <f>'3.Controles'!E13</f>
        <v>0</v>
      </c>
      <c r="J14" s="673"/>
      <c r="K14" s="678"/>
      <c r="L14" s="210">
        <f>'5.Plan Manejo'!F29</f>
        <v>0</v>
      </c>
      <c r="M14" s="668"/>
      <c r="N14" s="211">
        <f>'5.Plan Manejo'!J32</f>
        <v>44561</v>
      </c>
      <c r="O14" s="666"/>
    </row>
    <row r="15" spans="1:15" ht="78.75" customHeight="1" x14ac:dyDescent="0.25">
      <c r="A15" s="680" t="str">
        <f>'2.Identificacion_Riesgos'!A17</f>
        <v>R2</v>
      </c>
      <c r="B15" s="667" t="str">
        <f>'2.Identificacion_Riesgos'!E17</f>
        <v>Deterioro de los bienes muebles e inmuebles destinados para el desarrollo de las actividades laborales y  funcionamiento de la entidad  en las sedes administrativas.</v>
      </c>
      <c r="C15" s="679" t="str">
        <f>'2.Identificacion_Riesgos'!F17</f>
        <v>1. Incumplimiento de Plan anual de mantenimiento de bienes muebles e inmuebles. 
2. Respuesta inoportuna de los requerimientos de Mantenimiento de bienes muebles e inmuebles  recibidos en la mesa de servicios
3. Incumplimiento contractual por parte de los contratistas designados
4. Recursos insuficientes
5.Demora en la aprobación de intervenciones en los bienes con declaratoria BIC por parte de las entidades competentes.                                                             
6.  Cambios no previstos en las actividades de mantenimiento  programadas por lineamientos institucionales, normativos o ambientales           
7. Daño ocasionado por terceros a los bienes muebles e inmuebles durante el desarrollo de sus actividades
8. Supervisión inadecuada e ineficaz de los contratos designados para el mantenimiento de bienes muebles e inmuebles</v>
      </c>
      <c r="D15" s="669" t="str">
        <f>'2.Identificacion_Riesgos'!G17</f>
        <v xml:space="preserve">1.Pérdida de funcionalidad de los espacios, elementos y equipos a cargo de la entidad.        
2. Incumplimiento de la normatividad de bienes de interés cultural y Seguridad y salud en el trabajo.
3. Incumplimiento en el desarrollo de actividades por falta de espacios, equipos y elementos adecuados.
4. Afectación del personal y del clima laboral                                             
</v>
      </c>
      <c r="E15" s="667" t="str">
        <f>'2.Identificacion_Riesgos'!H17</f>
        <v>Operativos</v>
      </c>
      <c r="F15" s="674" t="str">
        <f>'2.Identificacion_Riesgos'!I17</f>
        <v>Posible</v>
      </c>
      <c r="G15" s="674" t="str">
        <f>'2.Identificacion_Riesgos'!K17</f>
        <v>Moderado</v>
      </c>
      <c r="H15" s="674" t="str">
        <f>'2.Identificacion_Riesgos'!M17</f>
        <v>ALTO 52%</v>
      </c>
      <c r="I15" s="212" t="str">
        <f>'3.Controles'!E17</f>
        <v>El profesional del area de recursos fisicos designado debe realizar la formulación del Plan anual de Mantenimiento de Bienes muebles e inmubles a cargo de la SCRD</v>
      </c>
      <c r="J15" s="671" t="str">
        <f>'2.Identificacion_Riesgos'!U17</f>
        <v>BAJO 4%</v>
      </c>
      <c r="K15" s="687" t="str">
        <f>'2.Identificacion_Riesgos'!V17</f>
        <v>REDUCIRLO O MITIGARLO</v>
      </c>
      <c r="L15" s="207" t="str">
        <f>'5.Plan Manejo'!F33</f>
        <v>Realizar la formulacion anual de las actividades de mantenimiento de los bienes muebles e inmuebles a cargo de la SCRD por parte del responsable designado por el Coordinador(a) del grupo Interno de Recursos Físicos  en concertación con la Dirección corporativa y legalizarlo mediante orfeo.</v>
      </c>
      <c r="M15" s="661" t="str">
        <f>'5.Plan Manejo'!L33</f>
        <v>Grupo Interno de Recursos físicos - Supervisor del (los) contratos designados</v>
      </c>
      <c r="N15" s="208">
        <f>'5.Plan Manejo'!J36</f>
        <v>44227</v>
      </c>
      <c r="O15" s="661" t="str">
        <f>'2.Identificacion_Riesgos'!D17</f>
        <v>Grupo Interno de Recursos Físicos</v>
      </c>
    </row>
    <row r="16" spans="1:15" ht="100.5" customHeight="1" x14ac:dyDescent="0.25">
      <c r="A16" s="681"/>
      <c r="B16" s="527"/>
      <c r="C16" s="521"/>
      <c r="D16" s="528"/>
      <c r="E16" s="527"/>
      <c r="F16" s="532"/>
      <c r="G16" s="532"/>
      <c r="H16" s="532"/>
      <c r="I16" s="172" t="str">
        <f>'3.Controles'!E18</f>
        <v xml:space="preserve">El profesional del area de recursos fisicos designado debe realizar la gestión de verificación y desarrollo de los requerimientos que sean solicitados por la comunidad institucional  </v>
      </c>
      <c r="J16" s="672"/>
      <c r="K16" s="688"/>
      <c r="L16" s="163" t="str">
        <f>'5.Plan Manejo'!F37</f>
        <v>Realizar la verificación diaria de los tiquetes de mantenimiento que ingresen a la mesa de servicios, programar su gestión y  emitir la respuesta correspondiente según aplique por parte del responsable designado por el Coordinador(a) del grupo Interno de Recursos Físicos.</v>
      </c>
      <c r="M16" s="662"/>
      <c r="N16" s="209">
        <f>'5.Plan Manejo'!J40</f>
        <v>44561</v>
      </c>
      <c r="O16" s="662"/>
    </row>
    <row r="17" spans="1:15" ht="70.5" customHeight="1" x14ac:dyDescent="0.25">
      <c r="A17" s="681"/>
      <c r="B17" s="527"/>
      <c r="C17" s="521"/>
      <c r="D17" s="528"/>
      <c r="E17" s="527"/>
      <c r="F17" s="532"/>
      <c r="G17" s="532"/>
      <c r="H17" s="532"/>
      <c r="I17" s="172" t="str">
        <f>'3.Controles'!E19</f>
        <v>El profesional del area de recursos fisicos designado como supervisor debe realizar el monitoreo mensual al desarrollo de  la programación anual de mantenimientor para garantizar el cumplimiento del Plan anual de mantenimiento.</v>
      </c>
      <c r="J17" s="672"/>
      <c r="K17" s="688"/>
      <c r="L17" s="163" t="str">
        <f>'5.Plan Manejo'!F41</f>
        <v>Realizar el monitoreo mensual al desarrollo de  la programación anual de mantenimientor por parte de supervisor designado por el Coordinador(a) del grupo Interno de Recursos Físicos.</v>
      </c>
      <c r="M17" s="662"/>
      <c r="N17" s="209">
        <f>'5.Plan Manejo'!J40</f>
        <v>44561</v>
      </c>
      <c r="O17" s="662"/>
    </row>
    <row r="18" spans="1:15" ht="54.75" customHeight="1" thickBot="1" x14ac:dyDescent="0.3">
      <c r="A18" s="681"/>
      <c r="B18" s="527"/>
      <c r="C18" s="521"/>
      <c r="D18" s="528"/>
      <c r="E18" s="527"/>
      <c r="F18" s="532"/>
      <c r="G18" s="532"/>
      <c r="H18" s="532"/>
      <c r="I18" s="172" t="str">
        <f>'3.Controles'!E20</f>
        <v>El profesional del area de recursos fisicos designado como supervisor debe realizar la Supervisión mensual de los contratos de mantenimiento de acuerdo al manual de supervisión establecido por la entidad.</v>
      </c>
      <c r="J18" s="672"/>
      <c r="K18" s="688"/>
      <c r="L18" s="163" t="str">
        <f>'5.Plan Manejo'!F45</f>
        <v>Realizar la Supervisión mensual de los contratos de cada servicio general contratado por la entidad or parte de supervisor designado por el Coordinador(a) del grupo Interno de Recursos Físicos.</v>
      </c>
      <c r="M18" s="662"/>
      <c r="N18" s="209">
        <f>'5.Plan Manejo'!J48</f>
        <v>44561</v>
      </c>
      <c r="O18" s="662"/>
    </row>
    <row r="19" spans="1:15" ht="15.75" hidden="1" thickBot="1" x14ac:dyDescent="0.3">
      <c r="A19" s="682"/>
      <c r="B19" s="668"/>
      <c r="C19" s="683"/>
      <c r="D19" s="670"/>
      <c r="E19" s="668"/>
      <c r="F19" s="675"/>
      <c r="G19" s="675"/>
      <c r="H19" s="675"/>
      <c r="I19" s="213">
        <f>'3.Controles'!E21</f>
        <v>0</v>
      </c>
      <c r="J19" s="673"/>
      <c r="K19" s="689"/>
      <c r="L19" s="210">
        <f>'5.Plan Manejo'!F49</f>
        <v>0</v>
      </c>
      <c r="M19" s="663"/>
      <c r="N19" s="211">
        <f>'5.Plan Manejo'!J52</f>
        <v>44561</v>
      </c>
      <c r="O19" s="663"/>
    </row>
    <row r="20" spans="1:15" ht="132" customHeight="1" x14ac:dyDescent="0.25">
      <c r="A20" s="680" t="str">
        <f>'2.Identificacion_Riesgos'!A22</f>
        <v>R3</v>
      </c>
      <c r="B20" s="667" t="str">
        <f>'2.Identificacion_Riesgos'!E22</f>
        <v>Prestación  inadecuada de los servicios  de  requeridos para el buen funcionamiento de la entidad, el bienestar de la comunidad institucional y el apoyo en actividades misionales.</v>
      </c>
      <c r="C20" s="679" t="str">
        <f>'2.Identificacion_Riesgos'!F22</f>
        <v xml:space="preserve">1. Incumplimiento contractual por parte de los contratistas designados
2. Recursos insuficientes
3. Supervisión inadecuada e ineficaz de los contratos designados para cada servicio
4. Incumplimiento de los requisitos normativos y de calidad establecidos para la prestación de Aseo y Cafetería, Transporte, Vigilancia, Préstamo de espacios, equipos audiovisuales y elementos de oficina para eventos y/o reuniones, Parqueadero para vehículos, motos y bicicletas, Mantenimiento y control vehículo de la SCRD, Servicios públicos y Operador logístico                   
5. Incumplimiento de los protocolos de seguridad vial, seguridad y salud en el trabajo y bioseguridad establecidos por la entidad durante la prestación de los servicios por parte de los usuarios de los servicios y de los contratistas o proveedores                                    </v>
      </c>
      <c r="D20" s="669" t="str">
        <f>'2.Identificacion_Riesgos'!G22</f>
        <v>1. Insatisfacción de los usuarios                                       
 2. Afectaciones a los prestadores de los servicios solicitados                                                                         
3.  Requerimientos legales hacia la entidad  
 4. Reprocesos administrativos y financieros de la entidad                                                                       
 5. Afectación a la gestión e imagen institucional
6. Afectación a la integridad de los usuarios de los servicios y de los contratistas o proveedores</v>
      </c>
      <c r="E20" s="667" t="str">
        <f>'2.Identificacion_Riesgos'!H22</f>
        <v>Operativos</v>
      </c>
      <c r="F20" s="674" t="str">
        <f>'2.Identificacion_Riesgos'!I22</f>
        <v>Posible</v>
      </c>
      <c r="G20" s="674" t="str">
        <f>'2.Identificacion_Riesgos'!K22</f>
        <v>Moderado</v>
      </c>
      <c r="H20" s="674" t="str">
        <f>'2.Identificacion_Riesgos'!M22</f>
        <v>ALTO 52%</v>
      </c>
      <c r="I20" s="212" t="str">
        <f>'3.Controles'!E25</f>
        <v>Los profesionales del grupo interno de recursos fisicos designados como supervisores o responsables de los contratos o actividades de gestion de los servicios generales deben aplicar oportuna y eficazmente los procedimientos aprobados y publicados en la Plataforma de MIPG de la entidad.</v>
      </c>
      <c r="J20" s="671" t="str">
        <f>'2.Identificacion_Riesgos'!U22</f>
        <v>BAJO 4%</v>
      </c>
      <c r="K20" s="687" t="str">
        <f>'2.Identificacion_Riesgos'!V22</f>
        <v>REDUCIRLO O MITIGARLO</v>
      </c>
      <c r="L20" s="221" t="str">
        <f>'5.Plan Manejo'!F53</f>
        <v>Aplicar oportuna y eficazmente los procedimientos aprobados y publicados en la Plataforma de MIPG de la entidad asociados a la administración de bienes dentro del proceso de Gestión documental de recursos Físicos y servicios generales  por parte del responsable designado por el Coordinador(a) del grupo Interno de Recursos Físicos..</v>
      </c>
      <c r="M20" s="667" t="str">
        <f>'5.Plan Manejo'!L53</f>
        <v>Grupo Interno de Recursos físicos - Supervisor del (los) contratos designados</v>
      </c>
      <c r="N20" s="208">
        <f>'5.Plan Manejo'!J56</f>
        <v>44561</v>
      </c>
      <c r="O20" s="661" t="str">
        <f>'2.Identificacion_Riesgos'!D22</f>
        <v>Grupo Interno de Recursos Físicos</v>
      </c>
    </row>
    <row r="21" spans="1:15" ht="78.75" customHeight="1" x14ac:dyDescent="0.25">
      <c r="A21" s="681"/>
      <c r="B21" s="527"/>
      <c r="C21" s="521"/>
      <c r="D21" s="528"/>
      <c r="E21" s="527"/>
      <c r="F21" s="532"/>
      <c r="G21" s="532"/>
      <c r="H21" s="532"/>
      <c r="I21" s="172" t="str">
        <f>'3.Controles'!E26</f>
        <v xml:space="preserve">Los profesionales del grupo interno de recursos fisicos designados como supervisores o responsables de los contratos o actividades de gestion de los servicios generales deben realizar la verificación diaria de los tiquetes de mantenimiento que ingresen a la mesa de servicios, programar su gestión y  emitir la respuesta correspondiente según aplique por parte del responsable designado por el Coordinador(a) del grupo Interno de </v>
      </c>
      <c r="J21" s="672"/>
      <c r="K21" s="688"/>
      <c r="L21" s="220" t="str">
        <f>'5.Plan Manejo'!F57</f>
        <v xml:space="preserve">Realizar la verificación diaria de los tiquetes de mantenimiento que ingresen a la mesa de servicios, programar su gestión y  emitir la respuesta correspondiente según aplique por parte del responsable designado por el Coordinador(a) del grupo Interno de </v>
      </c>
      <c r="M21" s="527"/>
      <c r="N21" s="209">
        <f>'5.Plan Manejo'!J60</f>
        <v>44561</v>
      </c>
      <c r="O21" s="662"/>
    </row>
    <row r="22" spans="1:15" ht="60" x14ac:dyDescent="0.25">
      <c r="A22" s="681"/>
      <c r="B22" s="527"/>
      <c r="C22" s="521"/>
      <c r="D22" s="528"/>
      <c r="E22" s="527"/>
      <c r="F22" s="532"/>
      <c r="G22" s="532"/>
      <c r="H22" s="532"/>
      <c r="I22" s="172" t="str">
        <f>'3.Controles'!E27</f>
        <v>Los profesionales del area de recursos fisicos designados  como supervisores  deben realizar la Supervisión mensual de los contratos de mantenimiento de acuerdo al manual de supervisión establecido por la entidad.</v>
      </c>
      <c r="J22" s="672"/>
      <c r="K22" s="688"/>
      <c r="L22" s="219" t="str">
        <f>'5.Plan Manejo'!F61</f>
        <v>Realizar la Supervisión mensual de los contratos de cada servicio general contratado por la entidad por parte del supervisor designado por el Coordinador(a) del grupo Interno de Recursos Físicos.</v>
      </c>
      <c r="M22" s="527"/>
      <c r="N22" s="209">
        <f>'5.Plan Manejo'!J64</f>
        <v>44561</v>
      </c>
      <c r="O22" s="662"/>
    </row>
    <row r="23" spans="1:15" ht="83.25" customHeight="1" x14ac:dyDescent="0.25">
      <c r="A23" s="681"/>
      <c r="B23" s="527"/>
      <c r="C23" s="521"/>
      <c r="D23" s="528"/>
      <c r="E23" s="527"/>
      <c r="F23" s="532"/>
      <c r="G23" s="532"/>
      <c r="H23" s="532"/>
      <c r="I23" s="172" t="str">
        <f>'3.Controles'!E28</f>
        <v>Desde el area de Recursos fisicos se debe fortalecer e incentivar el cumplimiento de los procedimientos del area ineherentes a la administracion de losservicios generales dirigidas a los jefes, comunidad institucional y proveedores.</v>
      </c>
      <c r="J23" s="672"/>
      <c r="K23" s="688"/>
      <c r="L23" s="219" t="str">
        <f>'5.Plan Manejo'!F65</f>
        <v>Realizar campañas, publicaciones o difusiónes periodicos de TIPS reiterando el cumplimiento de los procedimientos ineherentes a la administracion de servicios generales dirigidas a  los jefes, comunidad institucional y proveedores  por parte del supervisor de cada contrato  designado por el Coordinador(a) del grupo Interno de Recursos Físicos.</v>
      </c>
      <c r="M23" s="527"/>
      <c r="N23" s="209">
        <f>'5.Plan Manejo'!J68</f>
        <v>44561</v>
      </c>
      <c r="O23" s="662"/>
    </row>
    <row r="24" spans="1:15" ht="66.75" customHeight="1" thickBot="1" x14ac:dyDescent="0.3">
      <c r="A24" s="682"/>
      <c r="B24" s="668"/>
      <c r="C24" s="683"/>
      <c r="D24" s="670"/>
      <c r="E24" s="668"/>
      <c r="F24" s="675"/>
      <c r="G24" s="675"/>
      <c r="H24" s="675"/>
      <c r="I24" s="213">
        <f>'3.Controles'!E29</f>
        <v>0</v>
      </c>
      <c r="J24" s="673"/>
      <c r="K24" s="689"/>
      <c r="L24" s="219" t="str">
        <f>'5.Plan Manejo'!F57</f>
        <v xml:space="preserve">Realizar la verificación diaria de los tiquetes de mantenimiento que ingresen a la mesa de servicios, programar su gestión y  emitir la respuesta correspondiente según aplique por parte del responsable designado por el Coordinador(a) del grupo Interno de </v>
      </c>
      <c r="M24" s="668"/>
      <c r="N24" s="211">
        <f>'5.Plan Manejo'!J72</f>
        <v>44561</v>
      </c>
      <c r="O24" s="663"/>
    </row>
    <row r="25" spans="1:15" ht="73.5" customHeight="1" x14ac:dyDescent="0.25">
      <c r="A25" s="680" t="str">
        <f>'2.Identificacion_Riesgos'!A27</f>
        <v>R4</v>
      </c>
      <c r="B25" s="669" t="str">
        <f>'2.Identificacion_Riesgos'!E27</f>
        <v>Manejo inadecuado de la caja menor frente a los gastos identificados y definidos en los conceptos del Decreto de Liquidación del Presupuesto Anual aprobado para la respectiva vigencia y  lo establecido en la Resolución de Constitución de la Caja Menor.</v>
      </c>
      <c r="C25" s="679" t="str">
        <f>'2.Identificacion_Riesgos'!F27</f>
        <v xml:space="preserve">1. Desconocimiento de los gastos identificados y definidos en los conceptos del Decreto de Liquidación del Presupuesto Anual aprobado para la respectiva vigencia y  lo establecido en la Resolución de Constitución de la Caja Menor.
2. Utilización inadecuada de los recursos destinados para la caja menor   </v>
      </c>
      <c r="D25" s="669" t="str">
        <f>'2.Identificacion_Riesgos'!G27</f>
        <v xml:space="preserve">1. Detrimento patrimonial
2.Requerimientos legales hacia la entidad  </v>
      </c>
      <c r="E25" s="667" t="str">
        <f>'2.Identificacion_Riesgos'!H27</f>
        <v>Operativos</v>
      </c>
      <c r="F25" s="674" t="str">
        <f>'2.Identificacion_Riesgos'!I27</f>
        <v>Posible</v>
      </c>
      <c r="G25" s="674" t="str">
        <f>'2.Identificacion_Riesgos'!K27</f>
        <v>Moderado</v>
      </c>
      <c r="H25" s="674" t="str">
        <f>'2.Identificacion_Riesgos'!M27</f>
        <v>ALTO 52%</v>
      </c>
      <c r="I25" s="212" t="str">
        <f>'3.Controles'!E33</f>
        <v>Comunicar Resolución de constitución de Caja Menor a las Dependencias Involucradas  por parte del Coordinador(a) del grupo Interno de Recursos Físicos.</v>
      </c>
      <c r="J25" s="671" t="str">
        <f>'2.Identificacion_Riesgos'!U27</f>
        <v>BAJO 4%</v>
      </c>
      <c r="K25" s="687" t="str">
        <f>'2.Identificacion_Riesgos'!V27</f>
        <v>EVITAR</v>
      </c>
      <c r="L25" s="207" t="str">
        <f>'5.Plan Manejo'!F73</f>
        <v>Comunicar Resolución de constitución de Caja Menor a las Dependencias Involucradas  por parte del Coordinador(a) del grupo Interno de Recursos Físicos.</v>
      </c>
      <c r="M25" s="661" t="str">
        <f>'5.Plan Manejo'!L73</f>
        <v>Grupo Interno de Recursos físicos - Responsable designado</v>
      </c>
      <c r="N25" s="208">
        <f>'5.Plan Manejo'!J76</f>
        <v>44561</v>
      </c>
      <c r="O25" s="661" t="str">
        <f>'2.Identificacion_Riesgos'!D27</f>
        <v>Grupo Interno de Recursos Físicos</v>
      </c>
    </row>
    <row r="26" spans="1:15" ht="73.5" customHeight="1" thickBot="1" x14ac:dyDescent="0.3">
      <c r="A26" s="681"/>
      <c r="B26" s="528"/>
      <c r="C26" s="521"/>
      <c r="D26" s="528"/>
      <c r="E26" s="527"/>
      <c r="F26" s="532"/>
      <c r="G26" s="532"/>
      <c r="H26" s="532"/>
      <c r="I26" s="172" t="str">
        <f>'3.Controles'!E34</f>
        <v>Realizar arqueo periódico y la correspondiente verificación de los soportes  por parte del responsable designado por el Coordinador(a) del grupo Interno de Recursos Físicos.</v>
      </c>
      <c r="J26" s="672"/>
      <c r="K26" s="688"/>
      <c r="L26" s="163" t="str">
        <f>'5.Plan Manejo'!F77</f>
        <v>Realizar arqueo periódico y la correspondiente verificación de los soportes  por parte del responsable designado por el Coordinador(a) del grupo Interno de Recursos Físicos.</v>
      </c>
      <c r="M26" s="662"/>
      <c r="N26" s="209">
        <f>'5.Plan Manejo'!J80</f>
        <v>44561</v>
      </c>
      <c r="O26" s="662"/>
    </row>
    <row r="27" spans="1:15" ht="15" hidden="1" customHeight="1" x14ac:dyDescent="0.25">
      <c r="A27" s="681"/>
      <c r="B27" s="528"/>
      <c r="C27" s="521"/>
      <c r="D27" s="528"/>
      <c r="E27" s="527"/>
      <c r="F27" s="532"/>
      <c r="G27" s="532"/>
      <c r="H27" s="532"/>
      <c r="I27" s="172">
        <f>'3.Controles'!E35</f>
        <v>0</v>
      </c>
      <c r="J27" s="672"/>
      <c r="K27" s="688"/>
      <c r="L27" s="163">
        <f>'5.Plan Manejo'!F81</f>
        <v>0</v>
      </c>
      <c r="M27" s="662"/>
      <c r="N27" s="209">
        <f>'5.Plan Manejo'!J80</f>
        <v>44561</v>
      </c>
      <c r="O27" s="662"/>
    </row>
    <row r="28" spans="1:15" ht="15" hidden="1" customHeight="1" x14ac:dyDescent="0.25">
      <c r="A28" s="681"/>
      <c r="B28" s="528"/>
      <c r="C28" s="521"/>
      <c r="D28" s="528"/>
      <c r="E28" s="527"/>
      <c r="F28" s="532"/>
      <c r="G28" s="532"/>
      <c r="H28" s="532"/>
      <c r="I28" s="172">
        <f>'3.Controles'!E36</f>
        <v>0</v>
      </c>
      <c r="J28" s="672"/>
      <c r="K28" s="688"/>
      <c r="L28" s="163">
        <f>'5.Plan Manejo'!F85</f>
        <v>0</v>
      </c>
      <c r="M28" s="662"/>
      <c r="N28" s="209">
        <f>'5.Plan Manejo'!J88</f>
        <v>44561</v>
      </c>
      <c r="O28" s="662"/>
    </row>
    <row r="29" spans="1:15" ht="15.75" hidden="1" customHeight="1" thickBot="1" x14ac:dyDescent="0.3">
      <c r="A29" s="682"/>
      <c r="B29" s="670"/>
      <c r="C29" s="683"/>
      <c r="D29" s="670"/>
      <c r="E29" s="668"/>
      <c r="F29" s="675"/>
      <c r="G29" s="675"/>
      <c r="H29" s="675"/>
      <c r="I29" s="213">
        <f>'3.Controles'!E37</f>
        <v>0</v>
      </c>
      <c r="J29" s="673"/>
      <c r="K29" s="689"/>
      <c r="L29" s="210">
        <f>'5.Plan Manejo'!F89</f>
        <v>0</v>
      </c>
      <c r="M29" s="663"/>
      <c r="N29" s="211">
        <f>'5.Plan Manejo'!J92</f>
        <v>44561</v>
      </c>
      <c r="O29" s="663"/>
    </row>
    <row r="30" spans="1:15" ht="73.5" customHeight="1" x14ac:dyDescent="0.25">
      <c r="A30" s="680" t="str">
        <f>'2.Identificacion_Riesgos'!A32</f>
        <v>R5</v>
      </c>
      <c r="B30" s="669" t="str">
        <f>'2.Identificacion_Riesgos'!E32</f>
        <v xml:space="preserve">Afectacion de la gestión documental de la entidad durante la organización, administración, disposición y conservación tanto del proceso diario documental como del Fondo Documental Acumulado.  </v>
      </c>
      <c r="C30" s="679" t="str">
        <f>'2.Identificacion_Riesgos'!F32</f>
        <v xml:space="preserve">1.Insuficientes recursos para cubrir la organización, administración, disposición y conservación tanto del proceso diario documental como del Fondo Documental Acumulado.  
2. Dificultades en la organización y preservación de la documentación que se maneja en la entidad.                                              
3. Insuficiencia de tecnología y espacios adecuados para la administración de la documentación e información.                                       
4. Personal sin perfil idóneo para apoyar la administración de la documentación e información.                                                                                 5. Detección inoportuna de las fallas en los aplicativos de las herramientas tecnologicas en el desarrollo de las actividades del area                                                                                                                                               6. Monitoreo inadecuado e inoportuno al proceso de recepción, organización, administracion, disposición y conservacion de la documentación e información.                                           7.  Inconsistencias y/o fallas  en el aplicativo  ORFEO                                                                                                                                                                                                                                                                             8. Solicitud de Pago final de sueldo, honorarios y/o prestaciones a los funcionarios y contratistas según aplique por parte de las areas o jefes encargados sin la legalización del formato de Paz y salvo de entrega de cargo y del formato "Lista de verificación de entrega de elementos y documentos por terminación del contrato"                                                                                                    9. Incumplimiento de los requisitos normativos y administrativos  establecidos por el archivo distrital durante el proceso de recepción, organización, disposición, conservación y tramite de la documentación </v>
      </c>
      <c r="D30" s="669" t="str">
        <f>'2.Identificacion_Riesgos'!G32</f>
        <v xml:space="preserve">1. Pérdida de la memoria institucional, por la insuficiente administración de la documentación e información de la entidad.                                                                           
2. Plataforma ORFEO y expedientes físicos sin actualizar.                                                                                3. Respuestas extemporáneas a los diferentes requerimientos internos y externos. 
4. Deterioro de la imagen institucional
5. Sanciones por incumplimiento de la normatividad vigente.                                                                                                                                                                                                                                                                                                                              6. Traumatismos en el desarrollo de la gestión documental                                                                                                                                                                                                                                                                                                                 7.Afectaciones en los inventarios documentales  físicos y digitales de la entidad 
                                        </v>
      </c>
      <c r="E30" s="667" t="str">
        <f>'2.Identificacion_Riesgos'!H32</f>
        <v>Operativos</v>
      </c>
      <c r="F30" s="674" t="str">
        <f>'2.Identificacion_Riesgos'!I32</f>
        <v>Posible</v>
      </c>
      <c r="G30" s="674" t="str">
        <f>'2.Identificacion_Riesgos'!K32</f>
        <v>Moderado</v>
      </c>
      <c r="H30" s="674" t="str">
        <f>'2.Identificacion_Riesgos'!M32</f>
        <v>ALTO 52%</v>
      </c>
      <c r="I30" s="212" t="str">
        <f>'3.Controles'!E41</f>
        <v xml:space="preserve">Desde el area de Recursos fisicos se debe garantizar el cumplimiento de los procedimientos del area correspondientes a la gestión documental anualmente por parte de los jefes de area, supervisores de contratos y  comunidad institucional </v>
      </c>
      <c r="J30" s="671" t="str">
        <f>'2.Identificacion_Riesgos'!U32</f>
        <v>BAJO 4%</v>
      </c>
      <c r="K30" s="687" t="str">
        <f>'2.Identificacion_Riesgos'!V32</f>
        <v>REDUCIRLO O MITIGARLO</v>
      </c>
      <c r="L30" s="207" t="str">
        <f>'5.Plan Manejo'!F93</f>
        <v>Emitir circular interna anual firmada por la Dirección Corporativa, dirigida a los jefes de area, supervisores de contratos y  comunidad institucional solicitando el cumplimiento de los procedimientos correspondientes a la Gestión documental</v>
      </c>
      <c r="M30" s="667" t="str">
        <f>'5.Plan Manejo'!L93</f>
        <v>Grupo Interno de Recursos físicos - Supervisor del (los) contratos designados</v>
      </c>
      <c r="N30" s="208">
        <f>'5.Plan Manejo'!J96</f>
        <v>44530</v>
      </c>
      <c r="O30" s="661" t="str">
        <f>'2.Identificacion_Riesgos'!D32</f>
        <v>Grupo Interno de Recursos Físicos</v>
      </c>
    </row>
    <row r="31" spans="1:15" ht="37.5" customHeight="1" x14ac:dyDescent="0.25">
      <c r="A31" s="681"/>
      <c r="B31" s="528"/>
      <c r="C31" s="521"/>
      <c r="D31" s="528"/>
      <c r="E31" s="527"/>
      <c r="F31" s="532"/>
      <c r="G31" s="532"/>
      <c r="H31" s="532"/>
      <c r="I31" s="172" t="str">
        <f>'3.Controles'!E42</f>
        <v>El profesional a cargo de la gestión documental debe realizar seguimiento y control al proceso disposicion y  de la documentación interna y externa a cargo de la entidad.</v>
      </c>
      <c r="J31" s="672"/>
      <c r="K31" s="688"/>
      <c r="L31" s="163" t="str">
        <f>'5.Plan Manejo'!F97</f>
        <v>Enviar semanalmente el reporte del estado del orfeo a cada jefe y funcionarios de cada area de la entidad.</v>
      </c>
      <c r="M31" s="527"/>
      <c r="N31" s="209">
        <f>'5.Plan Manejo'!J100</f>
        <v>44561</v>
      </c>
      <c r="O31" s="662"/>
    </row>
    <row r="32" spans="1:15" ht="94.5" customHeight="1" x14ac:dyDescent="0.25">
      <c r="A32" s="681"/>
      <c r="B32" s="528"/>
      <c r="C32" s="521"/>
      <c r="D32" s="528"/>
      <c r="E32" s="527"/>
      <c r="F32" s="532"/>
      <c r="G32" s="532"/>
      <c r="H32" s="532"/>
      <c r="I32" s="172" t="str">
        <f>'3.Controles'!E43</f>
        <v>El profesional del area de recursos fisicos designado como supervisor debe realizar la Supervisión mensual de los contratos de mantenimiento de acuerdo al manual de supervisión establecido por la entidad.</v>
      </c>
      <c r="J32" s="672"/>
      <c r="K32" s="688"/>
      <c r="L32" s="163" t="str">
        <f>'5.Plan Manejo'!F101</f>
        <v>Realizar la Supervisión mensual del contrato del operador de gestión documental contratado por la entidad por parte de supervisor designado por el Coordinador(a) del grupo Interno de Recursos Físicos.</v>
      </c>
      <c r="M32" s="527"/>
      <c r="N32" s="209">
        <f>'5.Plan Manejo'!J104</f>
        <v>44561</v>
      </c>
      <c r="O32" s="662"/>
    </row>
    <row r="33" spans="1:15" ht="72.75" customHeight="1" x14ac:dyDescent="0.25">
      <c r="A33" s="681"/>
      <c r="B33" s="528"/>
      <c r="C33" s="521"/>
      <c r="D33" s="528"/>
      <c r="E33" s="527"/>
      <c r="F33" s="532"/>
      <c r="G33" s="532"/>
      <c r="H33" s="532"/>
      <c r="I33" s="172" t="str">
        <f>'3.Controles'!E44</f>
        <v>El profesional a cargo de la gestión documental debe realizar seguimiento (monitoreo) al aplicativo ORFEO para garantizar la adecuada organización, administracion y conservación  de la documentación.</v>
      </c>
      <c r="J33" s="672"/>
      <c r="K33" s="688"/>
      <c r="L33" s="163" t="str">
        <f>'5.Plan Manejo'!F105</f>
        <v>Seguimiento (monitoreo) al aplicativo ORFEO</v>
      </c>
      <c r="M33" s="527"/>
      <c r="N33" s="209">
        <f>'5.Plan Manejo'!J108</f>
        <v>44561</v>
      </c>
      <c r="O33" s="662"/>
    </row>
    <row r="34" spans="1:15" ht="83.25" customHeight="1" thickBot="1" x14ac:dyDescent="0.3">
      <c r="A34" s="682"/>
      <c r="B34" s="670"/>
      <c r="C34" s="683"/>
      <c r="D34" s="670"/>
      <c r="E34" s="668"/>
      <c r="F34" s="675"/>
      <c r="G34" s="675"/>
      <c r="H34" s="675"/>
      <c r="I34" s="213" t="str">
        <f>'3.Controles'!E45</f>
        <v>Desde el area de Recursos fisicos se debe fortalecer e incentivar el cumplimiento de los procedimientos del area ineherentes a lagestion documental dirigidas a los jefes, comunidad institucional y proveedores.</v>
      </c>
      <c r="J34" s="673"/>
      <c r="K34" s="689"/>
      <c r="L34" s="210" t="str">
        <f>'5.Plan Manejo'!F113</f>
        <v>Seguimiento continuo al cumplimiento de los planes de acción, programas y herramientas establecidos por MIPG de la entidad y el archivo general de la Nacion y emitir respuesta oportuna a los requerimientos de informacion</v>
      </c>
      <c r="M34" s="668"/>
      <c r="N34" s="211">
        <f>'5.Plan Manejo'!J116</f>
        <v>44561</v>
      </c>
      <c r="O34" s="663"/>
    </row>
    <row r="35" spans="1:15" ht="101.25" customHeight="1" x14ac:dyDescent="0.25">
      <c r="A35" s="680" t="str">
        <f>'2.Identificacion_Riesgos'!A37</f>
        <v>R6</v>
      </c>
      <c r="B35" s="667" t="str">
        <f>'2.Identificacion_Riesgos'!E37</f>
        <v>Afectacion de la Gestión ambiental de la entidad frente a los objetivos de ecoeficiencia, de calidad ambiental y armonía socioambiental, de acuerdo con los alcances y competencias propios del sector Cultura, Recreación y Deporte establecidos en el Manual PIGA de la entidad.</v>
      </c>
      <c r="C35" s="679" t="str">
        <f>'2.Identificacion_Riesgos'!F37</f>
        <v xml:space="preserve">1. Generación e implementación de acciones de gestión ambiental ineficaces que afecten el cumplimiento de los objetivos de ecoeficiencia, de calidad ambiental y armonía socioambiental, de acuerdo con los alcances y competencias propios del sector Cultura, Recreación y Deporte establecidos en el Manual PIGA de la entidad.                                         2. Incumplimiento de los requisitos normativos y administrativos  establecidos en materia ambiental                                                                                                                                                                   3. Falta de compromiso y gestión a nivel directivo y de la comunidad institucional     </v>
      </c>
      <c r="D35" s="669" t="str">
        <f>'2.Identificacion_Riesgos'!G37</f>
        <v xml:space="preserve">1. Deterioro de la imagen institucional
2. Sanciones por incumplimiento de la normatividad vigente.                                                                                                                                                                                                                                                    3. Afectacion al medio ambiente                                                                                                                                                                                                                                                                                                               4. Incurrir en gastos no previstos                                                                                                                                                                                                                                                                                                                                                                                                                                                                                                                                                                                                                                 </v>
      </c>
      <c r="E35" s="667" t="str">
        <f>'2.Identificacion_Riesgos'!H37</f>
        <v>Cumplimiento</v>
      </c>
      <c r="F35" s="674" t="str">
        <f>'2.Identificacion_Riesgos'!I37</f>
        <v>Posible</v>
      </c>
      <c r="G35" s="674" t="str">
        <f>'2.Identificacion_Riesgos'!K37</f>
        <v>Moderado</v>
      </c>
      <c r="H35" s="674" t="str">
        <f>'2.Identificacion_Riesgos'!M37</f>
        <v>ALTO 52%</v>
      </c>
      <c r="I35" s="679" t="str">
        <f>'3.Controles'!E49</f>
        <v>El profesional designado desde recursos fisicos debe realizar el seguimiento continuo al cumplimiento de los planes de acción, programas y herramientas establecidos por MIPG de la entidad y la Secretaria distrital de ambiente y emitir respuesta oportuna a los requerimientos de informacion</v>
      </c>
      <c r="J35" s="671" t="str">
        <f>'2.Identificacion_Riesgos'!U37</f>
        <v>BAJO 8%</v>
      </c>
      <c r="K35" s="687" t="str">
        <f>'2.Identificacion_Riesgos'!V37</f>
        <v>REDUCIRLO O MITIGARLO</v>
      </c>
      <c r="L35" s="207" t="str">
        <f>'5.Plan Manejo'!F117</f>
        <v>Realizar seguimiento continuo y emitir las respuestas requeridad</v>
      </c>
      <c r="M35" s="667" t="str">
        <f>'5.Plan Manejo'!L117</f>
        <v>Grupo Interno de Recursos físicos - Supervisor del (los) contratos designados</v>
      </c>
      <c r="N35" s="208">
        <f>'5.Plan Manejo'!J120</f>
        <v>44561</v>
      </c>
      <c r="O35" s="661" t="str">
        <f>'2.Identificacion_Riesgos'!D37</f>
        <v>Grupo Interno de Recursos Físicos</v>
      </c>
    </row>
    <row r="36" spans="1:15" ht="134.25" customHeight="1" thickBot="1" x14ac:dyDescent="0.3">
      <c r="A36" s="681"/>
      <c r="B36" s="527"/>
      <c r="C36" s="521"/>
      <c r="D36" s="528"/>
      <c r="E36" s="527"/>
      <c r="F36" s="532"/>
      <c r="G36" s="532"/>
      <c r="H36" s="532"/>
      <c r="I36" s="522"/>
      <c r="J36" s="672"/>
      <c r="K36" s="688"/>
      <c r="L36" s="163" t="str">
        <f>'5.Plan Manejo'!F125</f>
        <v>Realizar campañas, publicaciones o difusiónes periodicos de TIPS reiterando el cumplimiento de los procedimientos ineherentes a la gestion ambiental dirigidas a  los jefes, comunidad institucional y proveedores  por parte del supervisor de cada contrato  designado por el Coordinador(a) del grupo Interno de Recursos Físicos.</v>
      </c>
      <c r="M36" s="527"/>
      <c r="N36" s="209">
        <f>'5.Plan Manejo'!J128</f>
        <v>44561</v>
      </c>
      <c r="O36" s="662"/>
    </row>
    <row r="37" spans="1:15" ht="40.5" hidden="1" customHeight="1" x14ac:dyDescent="0.25">
      <c r="A37" s="681"/>
      <c r="B37" s="527"/>
      <c r="C37" s="521"/>
      <c r="D37" s="528"/>
      <c r="E37" s="527"/>
      <c r="F37" s="532"/>
      <c r="G37" s="532"/>
      <c r="H37" s="532"/>
      <c r="I37" s="172">
        <f>'3.Controles'!E57</f>
        <v>0</v>
      </c>
      <c r="J37" s="672"/>
      <c r="K37" s="688"/>
      <c r="L37" s="163">
        <f>'5.Plan Manejo'!F129</f>
        <v>0</v>
      </c>
      <c r="M37" s="527"/>
      <c r="N37" s="209">
        <f>'5.Plan Manejo'!J132</f>
        <v>44561</v>
      </c>
      <c r="O37" s="662"/>
    </row>
    <row r="38" spans="1:15" hidden="1" x14ac:dyDescent="0.25">
      <c r="A38" s="681"/>
      <c r="B38" s="527"/>
      <c r="C38" s="521"/>
      <c r="D38" s="528"/>
      <c r="E38" s="527"/>
      <c r="F38" s="532"/>
      <c r="G38" s="532"/>
      <c r="H38" s="532"/>
      <c r="I38" s="172">
        <f>'3.Controles'!E58</f>
        <v>0</v>
      </c>
      <c r="J38" s="672"/>
      <c r="K38" s="688"/>
      <c r="L38" s="163">
        <f>'5.Plan Manejo'!F133</f>
        <v>0</v>
      </c>
      <c r="M38" s="527"/>
      <c r="N38" s="209">
        <f>'5.Plan Manejo'!J136</f>
        <v>44561</v>
      </c>
      <c r="O38" s="662"/>
    </row>
    <row r="39" spans="1:15" ht="15.75" hidden="1" thickBot="1" x14ac:dyDescent="0.3">
      <c r="A39" s="682"/>
      <c r="B39" s="668"/>
      <c r="C39" s="683"/>
      <c r="D39" s="670"/>
      <c r="E39" s="668"/>
      <c r="F39" s="675"/>
      <c r="G39" s="675"/>
      <c r="H39" s="675"/>
      <c r="I39" s="213">
        <f>'3.Controles'!E59</f>
        <v>0</v>
      </c>
      <c r="J39" s="673"/>
      <c r="K39" s="689"/>
      <c r="L39" s="210">
        <f>'5.Plan Manejo'!F137</f>
        <v>0</v>
      </c>
      <c r="M39" s="668"/>
      <c r="N39" s="211">
        <f>'5.Plan Manejo'!J140</f>
        <v>44561</v>
      </c>
      <c r="O39" s="663"/>
    </row>
    <row r="40" spans="1:15" ht="102" customHeight="1" thickBot="1" x14ac:dyDescent="0.3">
      <c r="A40" s="680" t="str">
        <f>'2.Identificacion_Riesgos'!A42</f>
        <v>R7</v>
      </c>
      <c r="B40" s="667" t="str">
        <f>'2.Identificacion_Riesgos'!E42</f>
        <v>Inadecuado uso de los recursos fisicos  para  beneficios de terceros o propios</v>
      </c>
      <c r="C40" s="679" t="str">
        <f>'2.Identificacion_Riesgos'!F42</f>
        <v xml:space="preserve">1. Uso indebido del poder                                                                                                                                                                                                                                                                                                                                                                                                                                                                                                                                                                                                                                       2. Existencia de intereses personales                                                                                                                                                                                                                                                                                         3.Ofrecimiento de dadivas y/o beneficios de un servidor 4público o un tercero.                                                                                                                                                                                                              5.Pago de favores y compromisos políticos (clientelismo).                                                                                                                                                                                                                                                                                                                                            6.Trafico de influencias                                                                                                                                                                                                                                                                                                                                      7. Ausencia de denuncia de situaciones que generen corrupcion en la entidad. </v>
      </c>
      <c r="D40" s="669" t="str">
        <f>'2.Identificacion_Riesgos'!G42</f>
        <v xml:space="preserve">1.Pérdidas económicas
2.Pérdida de imagen
3.Sanciones disciplinarias
4.Investigaciones y penales
</v>
      </c>
      <c r="E40" s="667" t="str">
        <f>'2.Identificacion_Riesgos'!H42</f>
        <v>Corrupcion</v>
      </c>
      <c r="F40" s="674" t="str">
        <f>'2.Identificacion_Riesgos'!I42</f>
        <v>Improbable</v>
      </c>
      <c r="G40" s="674" t="str">
        <f>'2.Identificacion_Riesgos'!K42</f>
        <v>Mayor</v>
      </c>
      <c r="H40" s="674" t="str">
        <f>'2.Identificacion_Riesgos'!M42</f>
        <v>ALTO 64%</v>
      </c>
      <c r="I40" s="212" t="str">
        <f>'3.Controles'!E63</f>
        <v>Desde el area de Recursos fisicos se debe Fortalecer políticas y/o lineamientos Institucionales y de entes de control sobre el manejo de información y de los recursos.</v>
      </c>
      <c r="J40" s="671" t="str">
        <f>'2.Identificacion_Riesgos'!U42</f>
        <v>BAJO 16%</v>
      </c>
      <c r="K40" s="687" t="str">
        <f>'2.Identificacion_Riesgos'!V42</f>
        <v>REDUCIRLO O MITIGARLO</v>
      </c>
      <c r="L40" s="207" t="str">
        <f>'5.Plan Manejo'!F141</f>
        <v>Emitir desde el area de Recursos Físicos un correo electronico informativo semestral dirigido a los supervisores de contratos y responsables de actividades del Grupo Interno de Recursos Físicos recordando las  políticas y/o lineamientos Institucionales y de entes de control sobre el manejo de información y de los recursos..</v>
      </c>
      <c r="M40" s="667" t="str">
        <f>'5.Plan Manejo'!L141</f>
        <v>Grupo Interno de recursos Físicos - Almacen</v>
      </c>
      <c r="N40" s="208">
        <f>'5.Plan Manejo'!J144</f>
        <v>44232</v>
      </c>
      <c r="O40" s="661" t="str">
        <f>'2.Identificacion_Riesgos'!D42</f>
        <v>Grupo Interno de Recursos Físicos</v>
      </c>
    </row>
    <row r="41" spans="1:15" ht="32.25" hidden="1" customHeight="1" x14ac:dyDescent="0.25">
      <c r="A41" s="681"/>
      <c r="B41" s="527"/>
      <c r="C41" s="521"/>
      <c r="D41" s="528"/>
      <c r="E41" s="527"/>
      <c r="F41" s="532"/>
      <c r="G41" s="532"/>
      <c r="H41" s="532"/>
      <c r="I41" s="172">
        <f>'3.Controles'!E64</f>
        <v>0</v>
      </c>
      <c r="J41" s="672"/>
      <c r="K41" s="688"/>
      <c r="L41" s="163">
        <f>'5.Plan Manejo'!F145</f>
        <v>0</v>
      </c>
      <c r="M41" s="527"/>
      <c r="N41" s="209">
        <f>'5.Plan Manejo'!J148</f>
        <v>44561</v>
      </c>
      <c r="O41" s="662"/>
    </row>
    <row r="42" spans="1:15" hidden="1" x14ac:dyDescent="0.25">
      <c r="A42" s="681"/>
      <c r="B42" s="527"/>
      <c r="C42" s="521"/>
      <c r="D42" s="528"/>
      <c r="E42" s="527"/>
      <c r="F42" s="532"/>
      <c r="G42" s="532"/>
      <c r="H42" s="532"/>
      <c r="I42" s="172">
        <f>'3.Controles'!E65</f>
        <v>0</v>
      </c>
      <c r="J42" s="672"/>
      <c r="K42" s="688"/>
      <c r="L42" s="163">
        <f>'5.Plan Manejo'!F149</f>
        <v>0</v>
      </c>
      <c r="M42" s="527"/>
      <c r="N42" s="209">
        <f>'5.Plan Manejo'!J152</f>
        <v>44561</v>
      </c>
      <c r="O42" s="662"/>
    </row>
    <row r="43" spans="1:15" hidden="1" x14ac:dyDescent="0.25">
      <c r="A43" s="681"/>
      <c r="B43" s="527"/>
      <c r="C43" s="521"/>
      <c r="D43" s="528"/>
      <c r="E43" s="527"/>
      <c r="F43" s="532"/>
      <c r="G43" s="532"/>
      <c r="H43" s="532"/>
      <c r="I43" s="172">
        <f>'3.Controles'!E66</f>
        <v>0</v>
      </c>
      <c r="J43" s="672"/>
      <c r="K43" s="688"/>
      <c r="L43" s="163">
        <f>'5.Plan Manejo'!F153</f>
        <v>0</v>
      </c>
      <c r="M43" s="527"/>
      <c r="N43" s="209">
        <f>'5.Plan Manejo'!J156</f>
        <v>44561</v>
      </c>
      <c r="O43" s="662"/>
    </row>
    <row r="44" spans="1:15" ht="15.75" hidden="1" thickBot="1" x14ac:dyDescent="0.3">
      <c r="A44" s="682"/>
      <c r="B44" s="668"/>
      <c r="C44" s="683"/>
      <c r="D44" s="670"/>
      <c r="E44" s="668"/>
      <c r="F44" s="675"/>
      <c r="G44" s="675"/>
      <c r="H44" s="675"/>
      <c r="I44" s="213">
        <f>'3.Controles'!E67</f>
        <v>0</v>
      </c>
      <c r="J44" s="673"/>
      <c r="K44" s="689"/>
      <c r="L44" s="210">
        <f>'5.Plan Manejo'!F157</f>
        <v>0</v>
      </c>
      <c r="M44" s="668"/>
      <c r="N44" s="211">
        <f>'5.Plan Manejo'!J160</f>
        <v>44561</v>
      </c>
      <c r="O44" s="663"/>
    </row>
    <row r="45" spans="1:15" ht="117.75" customHeight="1" x14ac:dyDescent="0.25">
      <c r="A45" s="680" t="str">
        <f>'2.Identificacion_Riesgos'!A47</f>
        <v>R8</v>
      </c>
      <c r="B45" s="667" t="str">
        <f>'2.Identificacion_Riesgos'!E47</f>
        <v>Inadecuado uso de los documentos y la información legal o pública para beneficios de terceros o propios</v>
      </c>
      <c r="C45" s="679" t="str">
        <f>'2.Identificacion_Riesgos'!F47</f>
        <v xml:space="preserve">1. Uso indebido del poder  
2. Existencia de intereses personales 
3.Ofrecimiento de dadivas y/o beneficios de un servidor 
4. público o un tercero. 
5.Pago de favores y compromisos políticos (clientelismo).
6.Trafico de influencias .
 7. Ausencia de denuncia de situaciones que generen corrupcion en la entidad.                                                                                                                                                                                                                                                                                                                                                                                                                                                                                                                                                                                                                                                                                                                                                                                                                                                                                                                                                                                                                                                                                                                                                    </v>
      </c>
      <c r="D45" s="669" t="str">
        <f>'2.Identificacion_Riesgos'!G47</f>
        <v>1. Pérdida de la memoria institucional, por la insuficiente administración de la documentación e información de la entidad.  
2.Pérdida de imagen
3.Sanciones disciplinarias
4.Reprocesos</v>
      </c>
      <c r="E45" s="667" t="str">
        <f>'2.Identificacion_Riesgos'!H47</f>
        <v>Corrupcion</v>
      </c>
      <c r="F45" s="674" t="str">
        <f>'2.Identificacion_Riesgos'!I47</f>
        <v>Posible</v>
      </c>
      <c r="G45" s="674" t="str">
        <f>'2.Identificacion_Riesgos'!K47</f>
        <v>Moderado</v>
      </c>
      <c r="H45" s="674" t="str">
        <f>'2.Identificacion_Riesgos'!M47</f>
        <v>ALTO 52%</v>
      </c>
      <c r="I45" s="212" t="str">
        <f>'3.Controles'!E71</f>
        <v>Desde el area de Recursos fisicos se debe Fortalecer políticas y/o lineamientos Institucionales y de entes de control sobre el manejo de información y de los recursos.</v>
      </c>
      <c r="J45" s="671" t="str">
        <f>'2.Identificacion_Riesgos'!U47</f>
        <v>BAJO 4%</v>
      </c>
      <c r="K45" s="687" t="str">
        <f>'2.Identificacion_Riesgos'!V47</f>
        <v>REDUCIRLO O MITIGARLO</v>
      </c>
      <c r="L45" s="207" t="str">
        <f>'5.Plan Manejo'!F161</f>
        <v>Emitir desde el area de Recursos Físicos un correo electronico informativo semestral dirigido a los supervisores de contratos y responsables de actividades del Grupo Interno de Recursos Físicos recordando las  políticas y/o lineamientos Institucionales y de entes de control sobre el manejo de información y de los recursos..</v>
      </c>
      <c r="M45" s="667" t="str">
        <f>'5.Plan Manejo'!L161</f>
        <v>Grupo Interno de recursos Físicos - Almacen</v>
      </c>
      <c r="N45" s="208">
        <f>'5.Plan Manejo'!J164</f>
        <v>44232</v>
      </c>
      <c r="O45" s="661" t="str">
        <f>'2.Identificacion_Riesgos'!D47</f>
        <v>Grupo Interno de Recursos Físicos</v>
      </c>
    </row>
    <row r="46" spans="1:15" ht="111" customHeight="1" x14ac:dyDescent="0.25">
      <c r="A46" s="681"/>
      <c r="B46" s="527"/>
      <c r="C46" s="521"/>
      <c r="D46" s="528"/>
      <c r="E46" s="527"/>
      <c r="F46" s="532"/>
      <c r="G46" s="532"/>
      <c r="H46" s="532"/>
      <c r="I46" s="172" t="str">
        <f>'3.Controles'!E72</f>
        <v>Desde el area de Recursos fisicos se debe generar restriccion al personal operativo para la manipulación de información que se maneje dentro de gestión documental.</v>
      </c>
      <c r="J46" s="672"/>
      <c r="K46" s="688"/>
      <c r="L46" s="163" t="str">
        <f>'5.Plan Manejo'!F165</f>
        <v>Emitir desde el area de Recursos Físicos un correo electronico informativo semestral dirigido a los supervisores de contratos y responsables de actividades del Grupo Interno de Recursos Físicos recordando las  políticas y/o lineamientos Institucionales y de entes de control sobre el manejo de información y de los recursos..</v>
      </c>
      <c r="M46" s="527"/>
      <c r="N46" s="209">
        <f>'5.Plan Manejo'!J168</f>
        <v>44232</v>
      </c>
      <c r="O46" s="662"/>
    </row>
    <row r="47" spans="1:15" hidden="1" x14ac:dyDescent="0.25">
      <c r="A47" s="681"/>
      <c r="B47" s="527"/>
      <c r="C47" s="521"/>
      <c r="D47" s="528"/>
      <c r="E47" s="527"/>
      <c r="F47" s="532"/>
      <c r="G47" s="532"/>
      <c r="H47" s="532"/>
      <c r="I47" s="172">
        <f>'3.Controles'!E73</f>
        <v>0</v>
      </c>
      <c r="J47" s="672"/>
      <c r="K47" s="688"/>
      <c r="L47" s="163">
        <f>'5.Plan Manejo'!F169</f>
        <v>0</v>
      </c>
      <c r="M47" s="527"/>
      <c r="N47" s="209">
        <f>'5.Plan Manejo'!J172</f>
        <v>0</v>
      </c>
      <c r="O47" s="662"/>
    </row>
    <row r="48" spans="1:15" hidden="1" x14ac:dyDescent="0.25">
      <c r="A48" s="681"/>
      <c r="B48" s="527"/>
      <c r="C48" s="521"/>
      <c r="D48" s="528"/>
      <c r="E48" s="527"/>
      <c r="F48" s="532"/>
      <c r="G48" s="532"/>
      <c r="H48" s="532"/>
      <c r="I48" s="172">
        <f>'3.Controles'!E74</f>
        <v>0</v>
      </c>
      <c r="J48" s="672"/>
      <c r="K48" s="688"/>
      <c r="L48" s="163">
        <f>'5.Plan Manejo'!F173</f>
        <v>0</v>
      </c>
      <c r="M48" s="527"/>
      <c r="N48" s="209">
        <f>'5.Plan Manejo'!J176</f>
        <v>0</v>
      </c>
      <c r="O48" s="662"/>
    </row>
    <row r="49" spans="1:15" ht="15.75" hidden="1" thickBot="1" x14ac:dyDescent="0.3">
      <c r="A49" s="682"/>
      <c r="B49" s="668"/>
      <c r="C49" s="683"/>
      <c r="D49" s="670"/>
      <c r="E49" s="668"/>
      <c r="F49" s="675"/>
      <c r="G49" s="675"/>
      <c r="H49" s="675"/>
      <c r="I49" s="213">
        <f>'3.Controles'!E75</f>
        <v>0</v>
      </c>
      <c r="J49" s="673"/>
      <c r="K49" s="689"/>
      <c r="L49" s="210">
        <f>'5.Plan Manejo'!F177</f>
        <v>0</v>
      </c>
      <c r="M49" s="668"/>
      <c r="N49" s="211">
        <f>'5.Plan Manejo'!J180</f>
        <v>0</v>
      </c>
      <c r="O49" s="663"/>
    </row>
    <row r="50" spans="1:15" hidden="1" x14ac:dyDescent="0.25">
      <c r="A50" s="684" t="e">
        <f>'2.Identificacion_Riesgos'!#REF!</f>
        <v>#REF!</v>
      </c>
      <c r="B50" s="667" t="e">
        <f>'2.Identificacion_Riesgos'!#REF!</f>
        <v>#REF!</v>
      </c>
      <c r="C50" s="207" t="e">
        <f>'2.Identificacion_Riesgos'!#REF!</f>
        <v>#REF!</v>
      </c>
      <c r="D50" s="669" t="e">
        <f>'2.Identificacion_Riesgos'!#REF!</f>
        <v>#REF!</v>
      </c>
      <c r="E50" s="667" t="e">
        <f>'2.Identificacion_Riesgos'!#REF!</f>
        <v>#REF!</v>
      </c>
      <c r="F50" s="674" t="e">
        <f>'2.Identificacion_Riesgos'!#REF!</f>
        <v>#REF!</v>
      </c>
      <c r="G50" s="674" t="e">
        <f>'2.Identificacion_Riesgos'!#REF!</f>
        <v>#REF!</v>
      </c>
      <c r="H50" s="674" t="e">
        <f>'2.Identificacion_Riesgos'!#REF!</f>
        <v>#REF!</v>
      </c>
      <c r="I50" s="212" t="e">
        <f>'3.Controles'!#REF!</f>
        <v>#REF!</v>
      </c>
      <c r="J50" s="671" t="e">
        <f>'2.Identificacion_Riesgos'!#REF!</f>
        <v>#REF!</v>
      </c>
      <c r="K50" s="687" t="e">
        <f>'2.Identificacion_Riesgos'!#REF!</f>
        <v>#REF!</v>
      </c>
      <c r="L50" s="207" t="e">
        <f>'5.Plan Manejo'!#REF!</f>
        <v>#REF!</v>
      </c>
      <c r="M50" s="690" t="e">
        <f>'5.Plan Manejo'!#REF!</f>
        <v>#REF!</v>
      </c>
      <c r="N50" s="208" t="e">
        <f>'5.Plan Manejo'!#REF!</f>
        <v>#REF!</v>
      </c>
      <c r="O50" s="661" t="e">
        <f>'2.Identificacion_Riesgos'!#REF!</f>
        <v>#REF!</v>
      </c>
    </row>
    <row r="51" spans="1:15" hidden="1" x14ac:dyDescent="0.25">
      <c r="A51" s="685"/>
      <c r="B51" s="527"/>
      <c r="C51" s="163" t="e">
        <f>'2.Identificacion_Riesgos'!#REF!</f>
        <v>#REF!</v>
      </c>
      <c r="D51" s="528"/>
      <c r="E51" s="527"/>
      <c r="F51" s="532"/>
      <c r="G51" s="532"/>
      <c r="H51" s="532"/>
      <c r="I51" s="172" t="e">
        <f>'3.Controles'!#REF!</f>
        <v>#REF!</v>
      </c>
      <c r="J51" s="672"/>
      <c r="K51" s="688"/>
      <c r="L51" s="163" t="e">
        <f>'5.Plan Manejo'!#REF!</f>
        <v>#REF!</v>
      </c>
      <c r="M51" s="691"/>
      <c r="N51" s="209" t="e">
        <f>'5.Plan Manejo'!#REF!</f>
        <v>#REF!</v>
      </c>
      <c r="O51" s="662"/>
    </row>
    <row r="52" spans="1:15" hidden="1" x14ac:dyDescent="0.25">
      <c r="A52" s="685"/>
      <c r="B52" s="527"/>
      <c r="C52" s="163" t="e">
        <f>'2.Identificacion_Riesgos'!#REF!</f>
        <v>#REF!</v>
      </c>
      <c r="D52" s="528"/>
      <c r="E52" s="527"/>
      <c r="F52" s="532"/>
      <c r="G52" s="532"/>
      <c r="H52" s="532"/>
      <c r="I52" s="172" t="e">
        <f>'3.Controles'!#REF!</f>
        <v>#REF!</v>
      </c>
      <c r="J52" s="672"/>
      <c r="K52" s="688"/>
      <c r="L52" s="163" t="e">
        <f>'5.Plan Manejo'!#REF!</f>
        <v>#REF!</v>
      </c>
      <c r="M52" s="691"/>
      <c r="N52" s="209" t="e">
        <f>'5.Plan Manejo'!#REF!</f>
        <v>#REF!</v>
      </c>
      <c r="O52" s="662"/>
    </row>
    <row r="53" spans="1:15" hidden="1" x14ac:dyDescent="0.25">
      <c r="A53" s="685"/>
      <c r="B53" s="527"/>
      <c r="C53" s="163" t="e">
        <f>'2.Identificacion_Riesgos'!#REF!</f>
        <v>#REF!</v>
      </c>
      <c r="D53" s="528"/>
      <c r="E53" s="527"/>
      <c r="F53" s="532"/>
      <c r="G53" s="532"/>
      <c r="H53" s="532"/>
      <c r="I53" s="172" t="e">
        <f>'3.Controles'!#REF!</f>
        <v>#REF!</v>
      </c>
      <c r="J53" s="672"/>
      <c r="K53" s="688"/>
      <c r="L53" s="163" t="e">
        <f>'5.Plan Manejo'!#REF!</f>
        <v>#REF!</v>
      </c>
      <c r="M53" s="691"/>
      <c r="N53" s="209" t="e">
        <f>'5.Plan Manejo'!#REF!</f>
        <v>#REF!</v>
      </c>
      <c r="O53" s="662"/>
    </row>
    <row r="54" spans="1:15" ht="15.75" hidden="1" thickBot="1" x14ac:dyDescent="0.3">
      <c r="A54" s="686"/>
      <c r="B54" s="668"/>
      <c r="C54" s="210" t="e">
        <f>'2.Identificacion_Riesgos'!#REF!</f>
        <v>#REF!</v>
      </c>
      <c r="D54" s="670"/>
      <c r="E54" s="668"/>
      <c r="F54" s="675"/>
      <c r="G54" s="675"/>
      <c r="H54" s="675"/>
      <c r="I54" s="213" t="e">
        <f>'3.Controles'!#REF!</f>
        <v>#REF!</v>
      </c>
      <c r="J54" s="673"/>
      <c r="K54" s="689"/>
      <c r="L54" s="210" t="e">
        <f>'5.Plan Manejo'!#REF!</f>
        <v>#REF!</v>
      </c>
      <c r="M54" s="692"/>
      <c r="N54" s="211" t="e">
        <f>'5.Plan Manejo'!#REF!</f>
        <v>#REF!</v>
      </c>
      <c r="O54" s="663"/>
    </row>
    <row r="55" spans="1:15" hidden="1" x14ac:dyDescent="0.25">
      <c r="A55" s="684" t="e">
        <f>'2.Identificacion_Riesgos'!#REF!</f>
        <v>#REF!</v>
      </c>
      <c r="B55" s="667" t="e">
        <f>'2.Identificacion_Riesgos'!#REF!</f>
        <v>#REF!</v>
      </c>
      <c r="C55" s="207" t="e">
        <f>'2.Identificacion_Riesgos'!#REF!</f>
        <v>#REF!</v>
      </c>
      <c r="D55" s="669" t="e">
        <f>'2.Identificacion_Riesgos'!#REF!</f>
        <v>#REF!</v>
      </c>
      <c r="E55" s="667" t="e">
        <f>'2.Identificacion_Riesgos'!#REF!</f>
        <v>#REF!</v>
      </c>
      <c r="F55" s="674" t="e">
        <f>'2.Identificacion_Riesgos'!#REF!</f>
        <v>#REF!</v>
      </c>
      <c r="G55" s="674" t="e">
        <f>'2.Identificacion_Riesgos'!#REF!</f>
        <v>#REF!</v>
      </c>
      <c r="H55" s="674" t="e">
        <f>'2.Identificacion_Riesgos'!#REF!</f>
        <v>#REF!</v>
      </c>
      <c r="I55" s="212" t="e">
        <f>'3.Controles'!#REF!</f>
        <v>#REF!</v>
      </c>
      <c r="J55" s="671" t="e">
        <f>'2.Identificacion_Riesgos'!#REF!</f>
        <v>#REF!</v>
      </c>
      <c r="K55" s="687" t="e">
        <f>'2.Identificacion_Riesgos'!#REF!</f>
        <v>#REF!</v>
      </c>
      <c r="L55" s="207" t="e">
        <f>'5.Plan Manejo'!#REF!</f>
        <v>#REF!</v>
      </c>
      <c r="M55" s="690" t="e">
        <f>'5.Plan Manejo'!#REF!</f>
        <v>#REF!</v>
      </c>
      <c r="N55" s="208" t="e">
        <f>'5.Plan Manejo'!#REF!</f>
        <v>#REF!</v>
      </c>
      <c r="O55" s="661" t="e">
        <f>'2.Identificacion_Riesgos'!#REF!</f>
        <v>#REF!</v>
      </c>
    </row>
    <row r="56" spans="1:15" hidden="1" x14ac:dyDescent="0.25">
      <c r="A56" s="685"/>
      <c r="B56" s="527"/>
      <c r="C56" s="163" t="e">
        <f>'2.Identificacion_Riesgos'!#REF!</f>
        <v>#REF!</v>
      </c>
      <c r="D56" s="528"/>
      <c r="E56" s="527"/>
      <c r="F56" s="532"/>
      <c r="G56" s="532"/>
      <c r="H56" s="532"/>
      <c r="I56" s="172" t="e">
        <f>'3.Controles'!#REF!</f>
        <v>#REF!</v>
      </c>
      <c r="J56" s="672"/>
      <c r="K56" s="688"/>
      <c r="L56" s="163" t="e">
        <f>'5.Plan Manejo'!#REF!</f>
        <v>#REF!</v>
      </c>
      <c r="M56" s="691"/>
      <c r="N56" s="209" t="e">
        <f>'5.Plan Manejo'!#REF!</f>
        <v>#REF!</v>
      </c>
      <c r="O56" s="662"/>
    </row>
    <row r="57" spans="1:15" hidden="1" x14ac:dyDescent="0.25">
      <c r="A57" s="685"/>
      <c r="B57" s="527"/>
      <c r="C57" s="163" t="e">
        <f>'2.Identificacion_Riesgos'!#REF!</f>
        <v>#REF!</v>
      </c>
      <c r="D57" s="528"/>
      <c r="E57" s="527"/>
      <c r="F57" s="532"/>
      <c r="G57" s="532"/>
      <c r="H57" s="532"/>
      <c r="I57" s="172" t="e">
        <f>'3.Controles'!#REF!</f>
        <v>#REF!</v>
      </c>
      <c r="J57" s="672"/>
      <c r="K57" s="688"/>
      <c r="L57" s="163" t="e">
        <f>'5.Plan Manejo'!#REF!</f>
        <v>#REF!</v>
      </c>
      <c r="M57" s="691"/>
      <c r="N57" s="209" t="e">
        <f>'5.Plan Manejo'!#REF!</f>
        <v>#REF!</v>
      </c>
      <c r="O57" s="662"/>
    </row>
    <row r="58" spans="1:15" hidden="1" x14ac:dyDescent="0.25">
      <c r="A58" s="685"/>
      <c r="B58" s="527"/>
      <c r="C58" s="163" t="e">
        <f>'2.Identificacion_Riesgos'!#REF!</f>
        <v>#REF!</v>
      </c>
      <c r="D58" s="528"/>
      <c r="E58" s="527"/>
      <c r="F58" s="532"/>
      <c r="G58" s="532"/>
      <c r="H58" s="532"/>
      <c r="I58" s="172" t="e">
        <f>'3.Controles'!#REF!</f>
        <v>#REF!</v>
      </c>
      <c r="J58" s="672"/>
      <c r="K58" s="688"/>
      <c r="L58" s="163" t="e">
        <f>'5.Plan Manejo'!#REF!</f>
        <v>#REF!</v>
      </c>
      <c r="M58" s="691"/>
      <c r="N58" s="209" t="e">
        <f>'5.Plan Manejo'!#REF!</f>
        <v>#REF!</v>
      </c>
      <c r="O58" s="662"/>
    </row>
    <row r="59" spans="1:15" ht="15.75" hidden="1" thickBot="1" x14ac:dyDescent="0.3">
      <c r="A59" s="686"/>
      <c r="B59" s="668"/>
      <c r="C59" s="210" t="e">
        <f>'2.Identificacion_Riesgos'!#REF!</f>
        <v>#REF!</v>
      </c>
      <c r="D59" s="670"/>
      <c r="E59" s="668"/>
      <c r="F59" s="675"/>
      <c r="G59" s="675"/>
      <c r="H59" s="675"/>
      <c r="I59" s="213" t="e">
        <f>'3.Controles'!#REF!</f>
        <v>#REF!</v>
      </c>
      <c r="J59" s="673"/>
      <c r="K59" s="689"/>
      <c r="L59" s="210" t="e">
        <f>'5.Plan Manejo'!#REF!</f>
        <v>#REF!</v>
      </c>
      <c r="M59" s="692"/>
      <c r="N59" s="211" t="e">
        <f>'5.Plan Manejo'!#REF!</f>
        <v>#REF!</v>
      </c>
      <c r="O59" s="663"/>
    </row>
    <row r="60" spans="1:15" hidden="1" x14ac:dyDescent="0.25"/>
    <row r="61" spans="1:15" hidden="1" x14ac:dyDescent="0.25"/>
  </sheetData>
  <mergeCells count="122">
    <mergeCell ref="M55:M59"/>
    <mergeCell ref="F55:F59"/>
    <mergeCell ref="G55:G59"/>
    <mergeCell ref="H55:H59"/>
    <mergeCell ref="M45:M49"/>
    <mergeCell ref="E50:E54"/>
    <mergeCell ref="J50:J54"/>
    <mergeCell ref="M50:M54"/>
    <mergeCell ref="F50:F54"/>
    <mergeCell ref="G50:G54"/>
    <mergeCell ref="H50:H54"/>
    <mergeCell ref="K55:K59"/>
    <mergeCell ref="K50:K54"/>
    <mergeCell ref="E55:E59"/>
    <mergeCell ref="J55:J59"/>
    <mergeCell ref="M15:M19"/>
    <mergeCell ref="M20:M24"/>
    <mergeCell ref="J15:J19"/>
    <mergeCell ref="K15:K19"/>
    <mergeCell ref="H40:H44"/>
    <mergeCell ref="M30:M34"/>
    <mergeCell ref="F30:F34"/>
    <mergeCell ref="G30:G34"/>
    <mergeCell ref="H30:H34"/>
    <mergeCell ref="M40:M44"/>
    <mergeCell ref="M35:M39"/>
    <mergeCell ref="F35:F39"/>
    <mergeCell ref="G35:G39"/>
    <mergeCell ref="H35:H39"/>
    <mergeCell ref="K30:K34"/>
    <mergeCell ref="F15:F19"/>
    <mergeCell ref="G15:G19"/>
    <mergeCell ref="H15:H19"/>
    <mergeCell ref="F20:F24"/>
    <mergeCell ref="G20:G24"/>
    <mergeCell ref="H20:H24"/>
    <mergeCell ref="K35:K39"/>
    <mergeCell ref="K40:K44"/>
    <mergeCell ref="M25:M29"/>
    <mergeCell ref="F25:F29"/>
    <mergeCell ref="G25:G29"/>
    <mergeCell ref="H25:H29"/>
    <mergeCell ref="K20:K24"/>
    <mergeCell ref="K25:K29"/>
    <mergeCell ref="G40:G44"/>
    <mergeCell ref="J30:J34"/>
    <mergeCell ref="J25:J29"/>
    <mergeCell ref="J20:J24"/>
    <mergeCell ref="A25:A29"/>
    <mergeCell ref="B25:B29"/>
    <mergeCell ref="D25:D29"/>
    <mergeCell ref="C25:C29"/>
    <mergeCell ref="A45:A49"/>
    <mergeCell ref="B45:B49"/>
    <mergeCell ref="D45:D49"/>
    <mergeCell ref="E45:E49"/>
    <mergeCell ref="J45:J49"/>
    <mergeCell ref="F45:F49"/>
    <mergeCell ref="G45:G49"/>
    <mergeCell ref="H45:H49"/>
    <mergeCell ref="E35:E39"/>
    <mergeCell ref="J35:J39"/>
    <mergeCell ref="E30:E34"/>
    <mergeCell ref="E25:E29"/>
    <mergeCell ref="A55:A59"/>
    <mergeCell ref="B55:B59"/>
    <mergeCell ref="D55:D59"/>
    <mergeCell ref="A40:A44"/>
    <mergeCell ref="B40:B44"/>
    <mergeCell ref="D40:D44"/>
    <mergeCell ref="C30:C34"/>
    <mergeCell ref="C35:C39"/>
    <mergeCell ref="C40:C44"/>
    <mergeCell ref="D50:D54"/>
    <mergeCell ref="B30:B34"/>
    <mergeCell ref="D30:D34"/>
    <mergeCell ref="A50:A54"/>
    <mergeCell ref="B50:B54"/>
    <mergeCell ref="C45:C49"/>
    <mergeCell ref="A35:A39"/>
    <mergeCell ref="B35:B39"/>
    <mergeCell ref="D35:D39"/>
    <mergeCell ref="A30:A34"/>
    <mergeCell ref="A1:B7"/>
    <mergeCell ref="A10:A14"/>
    <mergeCell ref="B10:B14"/>
    <mergeCell ref="E10:E14"/>
    <mergeCell ref="A20:A24"/>
    <mergeCell ref="B20:B24"/>
    <mergeCell ref="D20:D24"/>
    <mergeCell ref="E20:E24"/>
    <mergeCell ref="A15:A19"/>
    <mergeCell ref="B15:B19"/>
    <mergeCell ref="D15:D19"/>
    <mergeCell ref="E15:E19"/>
    <mergeCell ref="C20:C24"/>
    <mergeCell ref="C10:C14"/>
    <mergeCell ref="C15:C19"/>
    <mergeCell ref="O55:O59"/>
    <mergeCell ref="C1:M7"/>
    <mergeCell ref="N1:O4"/>
    <mergeCell ref="O10:O14"/>
    <mergeCell ref="O15:O19"/>
    <mergeCell ref="O20:O24"/>
    <mergeCell ref="O25:O29"/>
    <mergeCell ref="O30:O34"/>
    <mergeCell ref="O35:O39"/>
    <mergeCell ref="O40:O44"/>
    <mergeCell ref="O45:O49"/>
    <mergeCell ref="O50:O54"/>
    <mergeCell ref="M10:M14"/>
    <mergeCell ref="D10:D14"/>
    <mergeCell ref="J10:J14"/>
    <mergeCell ref="F10:F14"/>
    <mergeCell ref="G10:G14"/>
    <mergeCell ref="K10:K14"/>
    <mergeCell ref="H10:H14"/>
    <mergeCell ref="E40:E44"/>
    <mergeCell ref="J40:J44"/>
    <mergeCell ref="F40:F44"/>
    <mergeCell ref="I35:I36"/>
    <mergeCell ref="K45:K49"/>
  </mergeCells>
  <pageMargins left="0.7" right="0.7" top="0.75" bottom="0.75" header="0.3" footer="0.3"/>
  <pageSetup paperSize="9" scale="21"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CDCD3D5-6273-4FDF-9C60-C37A35094984}">
            <xm:f>NOT(ISERROR(SEARCH("BAJO",H10)))</xm:f>
            <xm:f>"BAJO"</xm:f>
            <x14:dxf>
              <fill>
                <patternFill>
                  <bgColor rgb="FF92D050"/>
                </patternFill>
              </fill>
            </x14:dxf>
          </x14:cfRule>
          <x14:cfRule type="containsText" priority="6" operator="containsText" id="{B9A5C8CF-1DD6-45D9-8F77-778344EA4B4A}">
            <xm:f>NOT(ISERROR(SEARCH("MODERADO",H10)))</xm:f>
            <xm:f>"MODERADO"</xm:f>
            <x14:dxf>
              <fill>
                <patternFill>
                  <bgColor theme="3" tint="0.39994506668294322"/>
                </patternFill>
              </fill>
            </x14:dxf>
          </x14:cfRule>
          <x14:cfRule type="containsText" priority="7" operator="containsText" id="{513C084F-68F8-4BEC-A959-A47E4C9B999B}">
            <xm:f>NOT(ISERROR(SEARCH("ALTO",H10)))</xm:f>
            <xm:f>"ALTO"</xm:f>
            <x14:dxf>
              <fill>
                <patternFill>
                  <bgColor rgb="FFFFC000"/>
                </patternFill>
              </fill>
            </x14:dxf>
          </x14:cfRule>
          <x14:cfRule type="containsText" priority="8" operator="containsText" id="{B77E3EBC-27A0-4241-AF07-4B2B43464FF9}">
            <xm:f>NOT(ISERROR(SEARCH("EXTREMA",H10)))</xm:f>
            <xm:f>"EXTREMA"</xm:f>
            <x14:dxf>
              <fill>
                <patternFill>
                  <bgColor rgb="FFFF0000"/>
                </patternFill>
              </fill>
            </x14:dxf>
          </x14:cfRule>
          <xm:sqref>H10:H59</xm:sqref>
        </x14:conditionalFormatting>
        <x14:conditionalFormatting xmlns:xm="http://schemas.microsoft.com/office/excel/2006/main">
          <x14:cfRule type="containsText" priority="1" operator="containsText" id="{F496DD83-BD1B-4933-80CF-13733D1A7EA7}">
            <xm:f>NOT(ISERROR(SEARCH("BAJO",J10)))</xm:f>
            <xm:f>"BAJO"</xm:f>
            <x14:dxf>
              <fill>
                <patternFill>
                  <bgColor rgb="FF92D050"/>
                </patternFill>
              </fill>
            </x14:dxf>
          </x14:cfRule>
          <x14:cfRule type="containsText" priority="2" operator="containsText" id="{9C7E460E-C5CC-4D17-992B-898004DF0A95}">
            <xm:f>NOT(ISERROR(SEARCH("MODERADO",J10)))</xm:f>
            <xm:f>"MODERADO"</xm:f>
            <x14:dxf>
              <fill>
                <patternFill>
                  <bgColor theme="3" tint="0.39994506668294322"/>
                </patternFill>
              </fill>
            </x14:dxf>
          </x14:cfRule>
          <x14:cfRule type="containsText" priority="3" operator="containsText" id="{E6DF4B02-EB57-4FC2-BE35-95AA57882876}">
            <xm:f>NOT(ISERROR(SEARCH("ALTO",J10)))</xm:f>
            <xm:f>"ALTO"</xm:f>
            <x14:dxf>
              <fill>
                <patternFill>
                  <bgColor rgb="FFFFC000"/>
                </patternFill>
              </fill>
            </x14:dxf>
          </x14:cfRule>
          <x14:cfRule type="containsText" priority="4" operator="containsText" id="{309EC9F5-997B-4286-ACB6-3118C63FEA1B}">
            <xm:f>NOT(ISERROR(SEARCH("EXTREMA",J10)))</xm:f>
            <xm:f>"EXTREMA"</xm:f>
            <x14:dxf>
              <fill>
                <patternFill>
                  <bgColor rgb="FFFF0000"/>
                </patternFill>
              </fill>
            </x14:dxf>
          </x14:cfRule>
          <xm:sqref>J10:K10 J15:K15 J11:J14 J20:K20 J16:J19 J25:K25 J21:J24 J30:K30 J26:J29 J35:K35 J31:J34 J40:K40 J36:J39 J45:K45 J41:J44 J50:K50 J46:J49 J55:K55 J51:J54 J56:J59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19</vt:i4>
      </vt:variant>
    </vt:vector>
  </HeadingPairs>
  <TitlesOfParts>
    <vt:vector size="29" baseType="lpstr">
      <vt:lpstr>0.Portada</vt:lpstr>
      <vt:lpstr>1.Contexto</vt:lpstr>
      <vt:lpstr>2.Identificacion_Riesgos</vt:lpstr>
      <vt:lpstr>Hoja1</vt:lpstr>
      <vt:lpstr>3.Controles</vt:lpstr>
      <vt:lpstr>4.Mapa_Calor</vt:lpstr>
      <vt:lpstr>5.Plan Manejo</vt:lpstr>
      <vt:lpstr>Hoja3</vt:lpstr>
      <vt:lpstr>6.Resumen</vt:lpstr>
      <vt:lpstr>Ident. riesgos corrupción</vt:lpstr>
      <vt:lpstr>Activo_Información</vt:lpstr>
      <vt:lpstr>Apoyo</vt:lpstr>
      <vt:lpstr>'0.Portada'!Área_de_impresión</vt:lpstr>
      <vt:lpstr>'3.Controles'!Área_de_impresión</vt:lpstr>
      <vt:lpstr>'4.Mapa_Calor'!Área_de_impresión</vt:lpstr>
      <vt:lpstr>Corrupcion</vt:lpstr>
      <vt:lpstr>Cumplimiento</vt:lpstr>
      <vt:lpstr>Dependencia</vt:lpstr>
      <vt:lpstr>Dirección</vt:lpstr>
      <vt:lpstr>Estrategicos</vt:lpstr>
      <vt:lpstr>Financieros</vt:lpstr>
      <vt:lpstr>Gerenciales</vt:lpstr>
      <vt:lpstr>Imagen_o_Reputacional</vt:lpstr>
      <vt:lpstr>Operativos</vt:lpstr>
      <vt:lpstr>Prestación_del_Servicio</vt:lpstr>
      <vt:lpstr>Tecnologicos</vt:lpstr>
      <vt:lpstr>Tipo</vt:lpstr>
      <vt:lpstr>TIPO_PROCESO</vt:lpstr>
      <vt:lpstr>TIPOLOGIA_DE_RIESGOS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Avendaño Avendaño</dc:creator>
  <cp:lastModifiedBy>Usuario de Windows</cp:lastModifiedBy>
  <cp:lastPrinted>2016-03-04T16:23:20Z</cp:lastPrinted>
  <dcterms:created xsi:type="dcterms:W3CDTF">2016-01-28T14:40:41Z</dcterms:created>
  <dcterms:modified xsi:type="dcterms:W3CDTF">2020-12-30T02:52:54Z</dcterms:modified>
</cp:coreProperties>
</file>