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codeName="ThisWorkbook" defaultThemeVersion="124226"/>
  <mc:AlternateContent xmlns:mc="http://schemas.openxmlformats.org/markup-compatibility/2006">
    <mc:Choice Requires="x15">
      <x15ac:absPath xmlns:x15ac="http://schemas.microsoft.com/office/spreadsheetml/2010/11/ac" url="C:\Users\Johanna\Desktop\SCRD\Riesgos\"/>
    </mc:Choice>
  </mc:AlternateContent>
  <xr:revisionPtr revIDLastSave="0" documentId="8_{10864F28-1B1C-434D-B4AE-9EB459C1AB9E}" xr6:coauthVersionLast="46" xr6:coauthVersionMax="46" xr10:uidLastSave="{00000000-0000-0000-0000-000000000000}"/>
  <bookViews>
    <workbookView xWindow="-120" yWindow="-120" windowWidth="20640" windowHeight="11160" firstSheet="1" activeTab="3" xr2:uid="{00000000-000D-0000-FFFF-FFFF00000000}"/>
  </bookViews>
  <sheets>
    <sheet name="Mapeo Mejora Continua" sheetId="13" state="hidden" r:id="rId1"/>
    <sheet name="0.Portada" sheetId="10" r:id="rId2"/>
    <sheet name="1.Contexto" sheetId="7" r:id="rId3"/>
    <sheet name="2.Identificacion_Riesgos" sheetId="1" r:id="rId4"/>
    <sheet name="Hoja1" sheetId="11" state="hidden" r:id="rId5"/>
    <sheet name="3.Controles" sheetId="4" r:id="rId6"/>
    <sheet name="Controles ISO 27001" sheetId="14" state="hidden" r:id="rId7"/>
    <sheet name="4.Mapa_Calor" sheetId="5" r:id="rId8"/>
    <sheet name="5.Plan Manejo" sheetId="8" r:id="rId9"/>
    <sheet name="Hoja3" sheetId="3" state="hidden" r:id="rId10"/>
    <sheet name="6.Resumen" sheetId="9" r:id="rId11"/>
    <sheet name="Ident. riesgos corrupción" sheetId="12" r:id="rId12"/>
  </sheets>
  <externalReferences>
    <externalReference r:id="rId13"/>
  </externalReferences>
  <definedNames>
    <definedName name="_xlnm._FilterDatabase" localSheetId="6" hidden="1">'Controles ISO 27001'!$A$1:$B$2</definedName>
    <definedName name="Activo_Información">Hoja3!$I$34:$I$38</definedName>
    <definedName name="Apoyo">Hoja3!$E$87:$E$92</definedName>
    <definedName name="_xlnm.Print_Area" localSheetId="1">'0.Portada'!$A$1:$M$41</definedName>
    <definedName name="_xlnm.Print_Area" localSheetId="3">'2.Identificacion_Riesgos'!$A$1:$W$59</definedName>
    <definedName name="_xlnm.Print_Area" localSheetId="5">'3.Controles'!$A$1:$AE$79</definedName>
    <definedName name="_xlnm.Print_Area" localSheetId="7">'4.Mapa_Calor'!$A$1:$AI$73</definedName>
    <definedName name="Corrupcion">Hoja3!$I$1:$I$3</definedName>
    <definedName name="Cumplimiento">Hoja1!$D$3:$D$7</definedName>
    <definedName name="Dependencia" localSheetId="0">[1]Hoja3!$C$72:$C$102</definedName>
    <definedName name="Dependencia">Hoja3!$C$72:$C$102</definedName>
    <definedName name="Dirección">Hoja3!$E$72:$E$73</definedName>
    <definedName name="Estrategicos">Hoja1!$D$3:$D$7</definedName>
    <definedName name="Financieros">Hoja1!$D$3:$D$7</definedName>
    <definedName name="Gerenciales">Hoja1!$D$3:$D$7</definedName>
    <definedName name="Imagen_o_Reputacional">Hoja1!$D$3:$D$7</definedName>
    <definedName name="Operativos">Hoja1!$D$3:$D$7</definedName>
    <definedName name="Prestación_del_Servicio">Hoja3!$E$74:$E$85</definedName>
    <definedName name="Tecnologicos">Hoja1!$D$3:$D$7</definedName>
    <definedName name="Tipo" localSheetId="0">[1]Hoja3!$A$66:$A$68</definedName>
    <definedName name="Tipo">Hoja3!$A$66:$A$68</definedName>
    <definedName name="TIPO_PROCESO">Hoja1!$B$2:$B$6</definedName>
    <definedName name="tipo_riesgo">[1]Hoja3!$A$2:$A$9</definedName>
    <definedName name="TIPOLOGIA_DE_RIESGOS">Hoja1!$C$3:$C$10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3" i="8" l="1"/>
  <c r="N32" i="9" l="1"/>
  <c r="N31" i="9"/>
  <c r="I32" i="9"/>
  <c r="I31" i="9"/>
  <c r="C34" i="9"/>
  <c r="C35" i="9"/>
  <c r="C33" i="9"/>
  <c r="N26" i="9"/>
  <c r="L27" i="9"/>
  <c r="L26" i="9"/>
  <c r="I26" i="9"/>
  <c r="C27" i="9"/>
  <c r="C26" i="9"/>
  <c r="I23" i="9"/>
  <c r="I22" i="9"/>
  <c r="I21" i="9"/>
  <c r="C23" i="9"/>
  <c r="I16" i="9"/>
  <c r="I13" i="9"/>
  <c r="I12" i="9"/>
  <c r="I11" i="9"/>
  <c r="N22" i="9"/>
  <c r="N16" i="9"/>
  <c r="N13" i="9"/>
  <c r="N12" i="9"/>
  <c r="L17" i="9"/>
  <c r="L18" i="9"/>
  <c r="C79" i="8"/>
  <c r="D79" i="8"/>
  <c r="D75" i="8"/>
  <c r="C75" i="8"/>
  <c r="C31" i="4"/>
  <c r="C30" i="4"/>
  <c r="C104" i="8"/>
  <c r="D104" i="8"/>
  <c r="D63" i="8"/>
  <c r="C63" i="8"/>
  <c r="C26" i="4"/>
  <c r="C25" i="4"/>
  <c r="D25" i="4"/>
  <c r="F25" i="4"/>
  <c r="C39" i="4"/>
  <c r="L32" i="4"/>
  <c r="L33" i="4"/>
  <c r="N38" i="4"/>
  <c r="N39" i="4"/>
  <c r="N40" i="4"/>
  <c r="N41" i="4"/>
  <c r="N37" i="4"/>
  <c r="B95" i="8"/>
  <c r="D59" i="8" l="1"/>
  <c r="D55" i="8"/>
  <c r="C25" i="9" l="1"/>
  <c r="C24" i="9"/>
  <c r="C22" i="9"/>
  <c r="C18" i="9"/>
  <c r="C17" i="9"/>
  <c r="C16" i="9"/>
  <c r="D112" i="8" l="1"/>
  <c r="D108" i="8"/>
  <c r="D100" i="8"/>
  <c r="D95" i="8"/>
  <c r="D91" i="8"/>
  <c r="D87" i="8"/>
  <c r="D83" i="8"/>
  <c r="D71" i="8"/>
  <c r="D67" i="8"/>
  <c r="C67" i="8"/>
  <c r="D51" i="8"/>
  <c r="D47" i="8"/>
  <c r="D43" i="8"/>
  <c r="D38" i="8"/>
  <c r="D29" i="8"/>
  <c r="D25" i="8"/>
  <c r="C47" i="8"/>
  <c r="C43" i="8"/>
  <c r="C38" i="8"/>
  <c r="C33" i="8"/>
  <c r="B11" i="9"/>
  <c r="C29" i="8"/>
  <c r="C25" i="8"/>
  <c r="D22" i="8"/>
  <c r="C22" i="8"/>
  <c r="D18" i="8"/>
  <c r="D13" i="8"/>
  <c r="C18" i="8"/>
  <c r="C24" i="4"/>
  <c r="C12" i="9"/>
  <c r="C13" i="9"/>
  <c r="C14" i="9"/>
  <c r="C15" i="9"/>
  <c r="C17" i="4" l="1"/>
  <c r="C18" i="4"/>
  <c r="C16" i="4"/>
  <c r="D38" i="4" l="1"/>
  <c r="F38" i="4"/>
  <c r="F37" i="4"/>
  <c r="D37" i="4"/>
  <c r="F30" i="4"/>
  <c r="D30" i="4"/>
  <c r="D24" i="4"/>
  <c r="F24" i="4"/>
  <c r="F23" i="4"/>
  <c r="D23" i="4"/>
  <c r="F16" i="4"/>
  <c r="D16" i="4"/>
  <c r="C11" i="4"/>
  <c r="C12" i="4"/>
  <c r="C13" i="4"/>
  <c r="D36" i="4" l="1"/>
  <c r="O25" i="1" s="1"/>
  <c r="D29" i="4"/>
  <c r="O20" i="1" s="1"/>
  <c r="D22" i="4"/>
  <c r="O15" i="1" s="1"/>
  <c r="B13" i="8" l="1"/>
  <c r="D10" i="4"/>
  <c r="D11" i="4"/>
  <c r="D9" i="4"/>
  <c r="F10" i="4"/>
  <c r="F11" i="4"/>
  <c r="F9" i="4"/>
  <c r="D15" i="4" l="1"/>
  <c r="O10" i="1" s="1"/>
  <c r="B9" i="4" l="1"/>
  <c r="K19" i="13"/>
  <c r="K16" i="13"/>
  <c r="K14" i="13"/>
  <c r="K12" i="13"/>
  <c r="K9" i="13"/>
  <c r="P41" i="4" l="1"/>
  <c r="P40" i="4"/>
  <c r="P39" i="4"/>
  <c r="P38" i="4"/>
  <c r="P37" i="4"/>
  <c r="P34" i="4"/>
  <c r="P33" i="4"/>
  <c r="P32" i="4"/>
  <c r="P31" i="4"/>
  <c r="P30" i="4"/>
  <c r="P27" i="4"/>
  <c r="P26" i="4"/>
  <c r="P25" i="4"/>
  <c r="P24" i="4"/>
  <c r="P23" i="4"/>
  <c r="P20" i="4"/>
  <c r="P19" i="4"/>
  <c r="P18" i="4"/>
  <c r="P17" i="4"/>
  <c r="P16" i="4"/>
  <c r="P10" i="4"/>
  <c r="P11" i="4"/>
  <c r="P12" i="4"/>
  <c r="P13" i="4"/>
  <c r="P9" i="4"/>
  <c r="X41" i="4" l="1"/>
  <c r="X40" i="4"/>
  <c r="X39" i="4"/>
  <c r="X38" i="4"/>
  <c r="X37" i="4"/>
  <c r="X34" i="4"/>
  <c r="X33" i="4"/>
  <c r="X32" i="4"/>
  <c r="X31" i="4"/>
  <c r="X30" i="4"/>
  <c r="X27" i="4"/>
  <c r="X26" i="4"/>
  <c r="X25" i="4"/>
  <c r="X24" i="4"/>
  <c r="X23" i="4"/>
  <c r="X20" i="4"/>
  <c r="X19" i="4"/>
  <c r="X18" i="4"/>
  <c r="X17" i="4"/>
  <c r="X16" i="4"/>
  <c r="X13" i="4"/>
  <c r="X12" i="4"/>
  <c r="X11" i="4"/>
  <c r="X10" i="4"/>
  <c r="X9" i="4"/>
  <c r="M25" i="1"/>
  <c r="M20" i="1"/>
  <c r="M15" i="1"/>
  <c r="M10" i="1"/>
  <c r="V41" i="4"/>
  <c r="V40" i="4"/>
  <c r="V39" i="4"/>
  <c r="V38" i="4"/>
  <c r="V37" i="4"/>
  <c r="V34" i="4"/>
  <c r="V33" i="4"/>
  <c r="V32" i="4"/>
  <c r="V31" i="4"/>
  <c r="V30" i="4"/>
  <c r="V27" i="4"/>
  <c r="V26" i="4"/>
  <c r="V25" i="4"/>
  <c r="V24" i="4"/>
  <c r="V23" i="4"/>
  <c r="V20" i="4"/>
  <c r="V19" i="4"/>
  <c r="V18" i="4"/>
  <c r="V17" i="4"/>
  <c r="V16" i="4"/>
  <c r="V13" i="4"/>
  <c r="V12" i="4"/>
  <c r="V11" i="4"/>
  <c r="V10" i="4"/>
  <c r="V9" i="4"/>
  <c r="T41" i="4"/>
  <c r="T40" i="4"/>
  <c r="T39" i="4"/>
  <c r="T38" i="4"/>
  <c r="T37" i="4"/>
  <c r="T34" i="4"/>
  <c r="T33" i="4"/>
  <c r="T32" i="4"/>
  <c r="T31" i="4"/>
  <c r="T30" i="4"/>
  <c r="T27" i="4"/>
  <c r="T26" i="4"/>
  <c r="T25" i="4"/>
  <c r="T24" i="4"/>
  <c r="T23" i="4"/>
  <c r="T20" i="4"/>
  <c r="T19" i="4"/>
  <c r="T18" i="4"/>
  <c r="T17" i="4"/>
  <c r="T16" i="4"/>
  <c r="T13" i="4"/>
  <c r="T12" i="4"/>
  <c r="T11" i="4"/>
  <c r="T10" i="4"/>
  <c r="T9" i="4"/>
  <c r="R41" i="4"/>
  <c r="R40" i="4"/>
  <c r="R39" i="4"/>
  <c r="R38" i="4"/>
  <c r="R37" i="4"/>
  <c r="R34" i="4"/>
  <c r="R33" i="4"/>
  <c r="R32" i="4"/>
  <c r="R31" i="4"/>
  <c r="R30" i="4"/>
  <c r="R27" i="4"/>
  <c r="R26" i="4"/>
  <c r="R25" i="4"/>
  <c r="R24" i="4"/>
  <c r="R23" i="4"/>
  <c r="R20" i="4"/>
  <c r="R19" i="4"/>
  <c r="R18" i="4"/>
  <c r="R17" i="4"/>
  <c r="R16" i="4"/>
  <c r="R13" i="4"/>
  <c r="R12" i="4"/>
  <c r="R11" i="4"/>
  <c r="R10" i="4"/>
  <c r="R9" i="4"/>
  <c r="N34" i="4"/>
  <c r="N33" i="4"/>
  <c r="N32" i="4"/>
  <c r="N31" i="4"/>
  <c r="N30" i="4"/>
  <c r="N27" i="4"/>
  <c r="N26" i="4"/>
  <c r="N25" i="4"/>
  <c r="N24" i="4"/>
  <c r="N23" i="4"/>
  <c r="N20" i="4"/>
  <c r="N19" i="4"/>
  <c r="N18" i="4"/>
  <c r="N17" i="4"/>
  <c r="N16" i="4"/>
  <c r="N10" i="4"/>
  <c r="N11" i="4"/>
  <c r="N12" i="4"/>
  <c r="N13" i="4"/>
  <c r="N9" i="4"/>
  <c r="K20" i="1"/>
  <c r="N20" i="1" l="1"/>
  <c r="T22" i="12"/>
  <c r="S22" i="12"/>
  <c r="R22" i="12"/>
  <c r="Q22" i="12"/>
  <c r="P22" i="12"/>
  <c r="O22" i="12"/>
  <c r="N22" i="12"/>
  <c r="M22" i="12"/>
  <c r="L22" i="12"/>
  <c r="K22" i="12"/>
  <c r="J22" i="12"/>
  <c r="L9" i="4" l="1"/>
  <c r="L10" i="4"/>
  <c r="L11" i="4"/>
  <c r="L12" i="4"/>
  <c r="L13" i="4"/>
  <c r="L16" i="4"/>
  <c r="L17" i="4"/>
  <c r="L18" i="4"/>
  <c r="L19" i="4"/>
  <c r="L20" i="4"/>
  <c r="L23" i="4"/>
  <c r="L24" i="4"/>
  <c r="L25" i="4"/>
  <c r="L26" i="4"/>
  <c r="L27" i="4"/>
  <c r="L30" i="4"/>
  <c r="L31" i="4"/>
  <c r="Y32" i="4"/>
  <c r="Z32" i="4" s="1"/>
  <c r="Y33" i="4"/>
  <c r="Z33" i="4" s="1"/>
  <c r="L34" i="4"/>
  <c r="Y34" i="4" s="1"/>
  <c r="Z34" i="4" s="1"/>
  <c r="L37" i="4"/>
  <c r="L38" i="4"/>
  <c r="L39" i="4"/>
  <c r="L40" i="4"/>
  <c r="L41" i="4"/>
  <c r="O31" i="9" l="1"/>
  <c r="O26" i="9"/>
  <c r="O21" i="9"/>
  <c r="O16" i="9"/>
  <c r="O11" i="9"/>
  <c r="M31" i="9" l="1"/>
  <c r="M26" i="9"/>
  <c r="M21" i="9"/>
  <c r="M16" i="9"/>
  <c r="N23" i="9"/>
  <c r="N21" i="9"/>
  <c r="L35" i="9"/>
  <c r="L34" i="9"/>
  <c r="L33" i="9"/>
  <c r="L32" i="9"/>
  <c r="L31" i="9"/>
  <c r="L30" i="9"/>
  <c r="L29" i="9"/>
  <c r="L28" i="9"/>
  <c r="L25" i="9"/>
  <c r="L24" i="9"/>
  <c r="L23" i="9"/>
  <c r="L22" i="9"/>
  <c r="L21" i="9"/>
  <c r="L20" i="9"/>
  <c r="L19" i="9"/>
  <c r="L16" i="9"/>
  <c r="B75" i="4" l="1"/>
  <c r="B67" i="4"/>
  <c r="B59" i="4"/>
  <c r="B51" i="4"/>
  <c r="B44" i="4"/>
  <c r="B37" i="4"/>
  <c r="B30" i="4"/>
  <c r="B23" i="4"/>
  <c r="B16" i="4"/>
  <c r="K31" i="9" l="1"/>
  <c r="K26" i="9"/>
  <c r="K21" i="9"/>
  <c r="K16" i="9"/>
  <c r="K11" i="9"/>
  <c r="D212" i="8" l="1"/>
  <c r="D208" i="8"/>
  <c r="D204" i="8"/>
  <c r="D200" i="8"/>
  <c r="D196" i="8"/>
  <c r="D192" i="8"/>
  <c r="D188" i="8"/>
  <c r="D184" i="8"/>
  <c r="D180" i="8"/>
  <c r="D176" i="8"/>
  <c r="D172" i="8"/>
  <c r="D168" i="8"/>
  <c r="D164" i="8"/>
  <c r="D160" i="8"/>
  <c r="D156" i="8"/>
  <c r="D152" i="8"/>
  <c r="D148" i="8"/>
  <c r="D144" i="8"/>
  <c r="D140" i="8"/>
  <c r="D136" i="8"/>
  <c r="D132" i="8"/>
  <c r="D128" i="8"/>
  <c r="D124" i="8"/>
  <c r="D120" i="8"/>
  <c r="D116" i="8"/>
  <c r="I35" i="9"/>
  <c r="I34" i="9"/>
  <c r="I33" i="9"/>
  <c r="I30" i="9"/>
  <c r="I29" i="9"/>
  <c r="I28" i="9"/>
  <c r="I27" i="9"/>
  <c r="I25" i="9"/>
  <c r="I24" i="9"/>
  <c r="I20" i="9"/>
  <c r="I19" i="9"/>
  <c r="I18" i="9"/>
  <c r="I17" i="9"/>
  <c r="I15" i="9"/>
  <c r="I14" i="9"/>
  <c r="G31" i="9" l="1"/>
  <c r="F31" i="9"/>
  <c r="G26" i="9"/>
  <c r="F26" i="9"/>
  <c r="G21" i="9"/>
  <c r="F21" i="9"/>
  <c r="G16" i="9"/>
  <c r="F16" i="9"/>
  <c r="G11" i="9"/>
  <c r="F11" i="9"/>
  <c r="C32" i="9"/>
  <c r="E31" i="9"/>
  <c r="D31" i="9"/>
  <c r="C31" i="9"/>
  <c r="B31" i="9"/>
  <c r="A31" i="9"/>
  <c r="C30" i="9"/>
  <c r="C29" i="9"/>
  <c r="C28" i="9"/>
  <c r="E26" i="9"/>
  <c r="D26" i="9"/>
  <c r="B26" i="9"/>
  <c r="A26" i="9"/>
  <c r="E21" i="9"/>
  <c r="D21" i="9"/>
  <c r="C21" i="9"/>
  <c r="B21" i="9"/>
  <c r="A21" i="9"/>
  <c r="C20" i="9"/>
  <c r="C19" i="9"/>
  <c r="E16" i="9"/>
  <c r="D16" i="9"/>
  <c r="B16" i="9"/>
  <c r="A16" i="9"/>
  <c r="L15" i="9"/>
  <c r="L14" i="9"/>
  <c r="L13" i="9"/>
  <c r="L12" i="9"/>
  <c r="N11" i="9"/>
  <c r="M11" i="9"/>
  <c r="L11" i="9"/>
  <c r="E11" i="9"/>
  <c r="D11" i="9"/>
  <c r="C11" i="9"/>
  <c r="A11" i="9"/>
  <c r="C212" i="8" l="1"/>
  <c r="C208" i="8"/>
  <c r="C204" i="8"/>
  <c r="C200" i="8"/>
  <c r="C196" i="8"/>
  <c r="C192" i="8"/>
  <c r="C188" i="8"/>
  <c r="C184" i="8"/>
  <c r="C180" i="8"/>
  <c r="C176" i="8"/>
  <c r="C172" i="8"/>
  <c r="C168" i="8"/>
  <c r="C164" i="8"/>
  <c r="C160" i="8"/>
  <c r="C156" i="8"/>
  <c r="C152" i="8"/>
  <c r="C148" i="8"/>
  <c r="C144" i="8"/>
  <c r="C140" i="8"/>
  <c r="C136" i="8"/>
  <c r="C132" i="8"/>
  <c r="C128" i="8"/>
  <c r="C124" i="8"/>
  <c r="C120" i="8"/>
  <c r="C116" i="8"/>
  <c r="C112" i="8"/>
  <c r="C108" i="8"/>
  <c r="C100" i="8"/>
  <c r="C95" i="8"/>
  <c r="C91" i="8"/>
  <c r="C87" i="8"/>
  <c r="C83" i="8"/>
  <c r="C71" i="8"/>
  <c r="C59" i="8"/>
  <c r="C55" i="8"/>
  <c r="C51" i="8"/>
  <c r="N196" i="8"/>
  <c r="N176" i="8"/>
  <c r="N156" i="8"/>
  <c r="N136" i="8"/>
  <c r="N116" i="8"/>
  <c r="N95" i="8"/>
  <c r="N75" i="8"/>
  <c r="N55" i="8"/>
  <c r="N33" i="8"/>
  <c r="N13" i="8"/>
  <c r="B196" i="8"/>
  <c r="B176" i="8"/>
  <c r="B156" i="8"/>
  <c r="B136" i="8"/>
  <c r="B116" i="8"/>
  <c r="B75" i="8"/>
  <c r="B55" i="8"/>
  <c r="B33" i="8"/>
  <c r="C13" i="8"/>
  <c r="C76" i="4"/>
  <c r="C77" i="4"/>
  <c r="C78" i="4"/>
  <c r="C79" i="4"/>
  <c r="C75" i="4"/>
  <c r="C71" i="4"/>
  <c r="C70" i="4"/>
  <c r="C69" i="4"/>
  <c r="C68" i="4"/>
  <c r="C67" i="4"/>
  <c r="C60" i="4"/>
  <c r="C61" i="4"/>
  <c r="C62" i="4"/>
  <c r="C63" i="4"/>
  <c r="C59" i="4"/>
  <c r="C52" i="4"/>
  <c r="C53" i="4"/>
  <c r="C54" i="4"/>
  <c r="C55" i="4"/>
  <c r="C51" i="4"/>
  <c r="C45" i="4"/>
  <c r="C46" i="4"/>
  <c r="C47" i="4"/>
  <c r="C48" i="4"/>
  <c r="C44" i="4"/>
  <c r="C38" i="4"/>
  <c r="C40" i="4"/>
  <c r="C41" i="4"/>
  <c r="C37" i="4"/>
  <c r="C32" i="4"/>
  <c r="C33" i="4"/>
  <c r="C34" i="4"/>
  <c r="C27" i="4"/>
  <c r="C23" i="4"/>
  <c r="C19" i="4"/>
  <c r="C20" i="4"/>
  <c r="K15" i="1"/>
  <c r="N15" i="1" l="1"/>
  <c r="H16" i="9" s="1"/>
  <c r="C10" i="4" l="1"/>
  <c r="C9" i="4"/>
  <c r="D82" i="4" l="1"/>
  <c r="D74" i="4"/>
  <c r="D66" i="4"/>
  <c r="D58" i="4"/>
  <c r="D50" i="4"/>
  <c r="D43" i="4"/>
  <c r="O30" i="1" s="1"/>
  <c r="J82" i="4" l="1"/>
  <c r="W82" i="4" s="1"/>
  <c r="I82" i="4"/>
  <c r="W81" i="4" s="1"/>
  <c r="Y81" i="4"/>
  <c r="X81" i="4" s="1"/>
  <c r="J30" i="5" l="1"/>
  <c r="J21" i="5"/>
  <c r="AD27" i="5"/>
  <c r="J27" i="5"/>
  <c r="AD24" i="5"/>
  <c r="Y30" i="5"/>
  <c r="O30" i="5"/>
  <c r="Y24" i="5"/>
  <c r="AD30" i="5"/>
  <c r="T18" i="5"/>
  <c r="O27" i="5"/>
  <c r="AD21" i="5"/>
  <c r="O18" i="5"/>
  <c r="T30" i="5"/>
  <c r="Y21" i="5"/>
  <c r="J18" i="5"/>
  <c r="J24" i="5"/>
  <c r="T27" i="5"/>
  <c r="AD18" i="5"/>
  <c r="O24" i="5"/>
  <c r="T21" i="5"/>
  <c r="Y18" i="5"/>
  <c r="T24" i="5"/>
  <c r="O21" i="5"/>
  <c r="Y27" i="5"/>
  <c r="AC21" i="5"/>
  <c r="N18" i="5"/>
  <c r="X21" i="5"/>
  <c r="I18" i="5"/>
  <c r="S21" i="5"/>
  <c r="AC24" i="5"/>
  <c r="N21" i="5"/>
  <c r="X24" i="5"/>
  <c r="I21" i="5"/>
  <c r="S24" i="5"/>
  <c r="AC18" i="5"/>
  <c r="N24" i="5"/>
  <c r="X18" i="5"/>
  <c r="I24" i="5"/>
  <c r="S18" i="5"/>
  <c r="W21" i="5"/>
  <c r="H18" i="5"/>
  <c r="R21" i="5"/>
  <c r="AB24" i="5"/>
  <c r="M21" i="5"/>
  <c r="W24" i="5"/>
  <c r="H21" i="5"/>
  <c r="R24" i="5"/>
  <c r="AB18" i="5"/>
  <c r="M24" i="5"/>
  <c r="W18" i="5"/>
  <c r="H24" i="5"/>
  <c r="R18" i="5"/>
  <c r="AB21" i="5"/>
  <c r="M18" i="5"/>
  <c r="V21" i="5"/>
  <c r="G18" i="5"/>
  <c r="Q21" i="5"/>
  <c r="AA24" i="5"/>
  <c r="L21" i="5"/>
  <c r="V24" i="5"/>
  <c r="G21" i="5"/>
  <c r="Q24" i="5"/>
  <c r="AA18" i="5"/>
  <c r="L24" i="5"/>
  <c r="V18" i="5"/>
  <c r="G24" i="5"/>
  <c r="Q18" i="5"/>
  <c r="AA21" i="5"/>
  <c r="L18" i="5"/>
  <c r="Z24" i="5"/>
  <c r="K21" i="5"/>
  <c r="U30" i="5"/>
  <c r="F27" i="5"/>
  <c r="U24" i="5"/>
  <c r="F21" i="5"/>
  <c r="P30" i="5"/>
  <c r="P24" i="5"/>
  <c r="Z18" i="5"/>
  <c r="K30" i="5"/>
  <c r="K24" i="5"/>
  <c r="U18" i="5"/>
  <c r="F30" i="5"/>
  <c r="F24" i="5"/>
  <c r="P18" i="5"/>
  <c r="Z27" i="5"/>
  <c r="Z21" i="5"/>
  <c r="K18" i="5"/>
  <c r="U27" i="5"/>
  <c r="U21" i="5"/>
  <c r="F18" i="5"/>
  <c r="P27" i="5"/>
  <c r="P21" i="5"/>
  <c r="Z30" i="5"/>
  <c r="K27" i="5"/>
  <c r="I30" i="5"/>
  <c r="S27" i="5"/>
  <c r="S30" i="5"/>
  <c r="AC27" i="5"/>
  <c r="AC30" i="5"/>
  <c r="N27" i="5"/>
  <c r="N30" i="5"/>
  <c r="X27" i="5"/>
  <c r="X30" i="5"/>
  <c r="I27" i="5"/>
  <c r="W30" i="5"/>
  <c r="M30" i="5"/>
  <c r="AB27" i="5"/>
  <c r="R27" i="5"/>
  <c r="H27" i="5"/>
  <c r="AB30" i="5"/>
  <c r="R30" i="5"/>
  <c r="H30" i="5"/>
  <c r="W27" i="5"/>
  <c r="M27" i="5"/>
  <c r="Q30" i="5"/>
  <c r="Q27" i="5"/>
  <c r="G30" i="5"/>
  <c r="V30" i="5"/>
  <c r="G27" i="5"/>
  <c r="V27" i="5"/>
  <c r="L30" i="5"/>
  <c r="AA30" i="5"/>
  <c r="L27" i="5"/>
  <c r="AA27" i="5"/>
  <c r="Y82" i="4" l="1"/>
  <c r="X82" i="4" s="1"/>
  <c r="G56" i="5" l="1"/>
  <c r="K10" i="1"/>
  <c r="X56" i="5" l="1"/>
  <c r="S44" i="5"/>
  <c r="I47" i="5"/>
  <c r="I53" i="5"/>
  <c r="N53" i="5"/>
  <c r="X47" i="5"/>
  <c r="AC53" i="5"/>
  <c r="S56" i="5"/>
  <c r="X44" i="5"/>
  <c r="I56" i="5"/>
  <c r="AB56" i="5"/>
  <c r="W53" i="5"/>
  <c r="H44" i="5"/>
  <c r="M50" i="5"/>
  <c r="W44" i="5"/>
  <c r="H47" i="5"/>
  <c r="H53" i="5"/>
  <c r="R44" i="5"/>
  <c r="R47" i="5"/>
  <c r="H50" i="5"/>
  <c r="R53" i="5"/>
  <c r="W56" i="5"/>
  <c r="R56" i="5"/>
  <c r="AB47" i="5"/>
  <c r="AB50" i="5"/>
  <c r="H56" i="5"/>
  <c r="W47" i="5"/>
  <c r="R50" i="5"/>
  <c r="AB44" i="5"/>
  <c r="M44" i="5"/>
  <c r="M47" i="5"/>
  <c r="AB53" i="5"/>
  <c r="M53" i="5"/>
  <c r="M56" i="5"/>
  <c r="W50" i="5"/>
  <c r="E156" i="8"/>
  <c r="U56" i="5"/>
  <c r="F50" i="5"/>
  <c r="K47" i="5"/>
  <c r="P53" i="5"/>
  <c r="U50" i="5"/>
  <c r="K53" i="5"/>
  <c r="F47" i="5"/>
  <c r="Z56" i="5"/>
  <c r="U44" i="5"/>
  <c r="E116" i="8"/>
  <c r="AC56" i="5"/>
  <c r="I44" i="5"/>
  <c r="I50" i="5"/>
  <c r="N56" i="5"/>
  <c r="N47" i="5"/>
  <c r="N50" i="5"/>
  <c r="AC50" i="5"/>
  <c r="X50" i="5"/>
  <c r="X53" i="5"/>
  <c r="AC44" i="5"/>
  <c r="S47" i="5"/>
  <c r="N44" i="5"/>
  <c r="S50" i="5"/>
  <c r="S53" i="5"/>
  <c r="AC47" i="5"/>
  <c r="V50" i="5"/>
  <c r="Q44" i="5"/>
  <c r="G50" i="5"/>
  <c r="AA53" i="5"/>
  <c r="AA47" i="5"/>
  <c r="Q50" i="5"/>
  <c r="L53" i="5"/>
  <c r="L47" i="5"/>
  <c r="G53" i="5"/>
  <c r="V47" i="5"/>
  <c r="L44" i="5"/>
  <c r="AA50" i="5"/>
  <c r="AA44" i="5"/>
  <c r="G44" i="5"/>
  <c r="G47" i="5"/>
  <c r="AA56" i="5"/>
  <c r="Q56" i="5"/>
  <c r="E136" i="8"/>
  <c r="L50" i="5"/>
  <c r="V56" i="5"/>
  <c r="Q47" i="5"/>
  <c r="L56" i="5"/>
  <c r="V44" i="5"/>
  <c r="V53" i="5"/>
  <c r="Q53" i="5"/>
  <c r="P47" i="5"/>
  <c r="K56" i="5"/>
  <c r="Z44" i="5"/>
  <c r="P44" i="5"/>
  <c r="U47" i="5"/>
  <c r="F53" i="5"/>
  <c r="F56" i="5"/>
  <c r="Z53" i="5"/>
  <c r="P50" i="5"/>
  <c r="P56" i="5"/>
  <c r="U53" i="5"/>
  <c r="Z50" i="5"/>
  <c r="Z47" i="5"/>
  <c r="F44" i="5"/>
  <c r="K50" i="5"/>
  <c r="K44" i="5"/>
  <c r="K30" i="1"/>
  <c r="K25" i="1"/>
  <c r="E176" i="8" l="1"/>
  <c r="Y17" i="5"/>
  <c r="J43" i="4"/>
  <c r="W43" i="4" s="1"/>
  <c r="J36" i="4"/>
  <c r="W36" i="4" s="1"/>
  <c r="Y41" i="4" l="1"/>
  <c r="Y40" i="4"/>
  <c r="Y39" i="4"/>
  <c r="Y38" i="4"/>
  <c r="Y37" i="4"/>
  <c r="AB34" i="4"/>
  <c r="AB33" i="4"/>
  <c r="AB32" i="4"/>
  <c r="Y31" i="4"/>
  <c r="Y30" i="4"/>
  <c r="Y35" i="4"/>
  <c r="Z37" i="4" l="1"/>
  <c r="AB37" i="4" s="1"/>
  <c r="Z38" i="4"/>
  <c r="AB38" i="4" s="1"/>
  <c r="Z40" i="4"/>
  <c r="AB40" i="4" s="1"/>
  <c r="Z41" i="4"/>
  <c r="AB41" i="4" s="1"/>
  <c r="Z31" i="4"/>
  <c r="AB31" i="4" s="1"/>
  <c r="Z30" i="4"/>
  <c r="AB30" i="4" s="1"/>
  <c r="Z39" i="4"/>
  <c r="AB39" i="4" s="1"/>
  <c r="Y43" i="4"/>
  <c r="Z43" i="4" s="1"/>
  <c r="AB43" i="4" s="1"/>
  <c r="Y36" i="4"/>
  <c r="Z36" i="4" s="1"/>
  <c r="AB36" i="4" s="1"/>
  <c r="X35" i="4"/>
  <c r="Q25" i="1" s="1"/>
  <c r="Z35" i="4"/>
  <c r="AB35" i="4" s="1"/>
  <c r="Y42" i="4"/>
  <c r="J29" i="4"/>
  <c r="W29" i="4" s="1"/>
  <c r="J22" i="4"/>
  <c r="W22" i="4" s="1"/>
  <c r="J15" i="4"/>
  <c r="W15" i="4" s="1"/>
  <c r="I15" i="4"/>
  <c r="W14" i="4" s="1"/>
  <c r="X43" i="4" l="1"/>
  <c r="X36" i="4"/>
  <c r="P25" i="1" s="1"/>
  <c r="X42" i="4"/>
  <c r="Z42" i="4"/>
  <c r="AB42" i="4" s="1"/>
  <c r="Y25" i="4"/>
  <c r="Y24" i="4"/>
  <c r="Y23" i="4"/>
  <c r="Y27" i="4"/>
  <c r="Y26" i="4"/>
  <c r="I22" i="4"/>
  <c r="W21" i="4" s="1"/>
  <c r="Y13" i="4"/>
  <c r="Z23" i="4" l="1"/>
  <c r="AB23" i="4" s="1"/>
  <c r="Z13" i="4"/>
  <c r="AB13" i="4" s="1"/>
  <c r="Z27" i="4"/>
  <c r="AB27" i="4" s="1"/>
  <c r="Z24" i="4"/>
  <c r="AB24" i="4" s="1"/>
  <c r="Z26" i="4"/>
  <c r="AB26" i="4" s="1"/>
  <c r="Z25" i="4"/>
  <c r="AB25" i="4" s="1"/>
  <c r="S25" i="1"/>
  <c r="R25" i="1" s="1"/>
  <c r="Q30" i="1"/>
  <c r="P30" i="1"/>
  <c r="S30" i="1"/>
  <c r="R30" i="1" s="1"/>
  <c r="Y29" i="4"/>
  <c r="X29" i="4" s="1"/>
  <c r="Y11" i="4"/>
  <c r="Y9" i="4"/>
  <c r="I29" i="4"/>
  <c r="Y28" i="4"/>
  <c r="Y19" i="4"/>
  <c r="Y18" i="4"/>
  <c r="Y16" i="4"/>
  <c r="Z16" i="4" s="1"/>
  <c r="Y12" i="4"/>
  <c r="Y20" i="4"/>
  <c r="Y17" i="4"/>
  <c r="Y10" i="4"/>
  <c r="Z10" i="4" s="1"/>
  <c r="Z9" i="4" l="1"/>
  <c r="AB9" i="4" s="1"/>
  <c r="Z11" i="4"/>
  <c r="AB11" i="4" s="1"/>
  <c r="Z12" i="4"/>
  <c r="AB12" i="4" s="1"/>
  <c r="Z17" i="4"/>
  <c r="AB17" i="4" s="1"/>
  <c r="Z18" i="4"/>
  <c r="AB18" i="4" s="1"/>
  <c r="Z20" i="4"/>
  <c r="AB20" i="4" s="1"/>
  <c r="Z19" i="4"/>
  <c r="AB19" i="4" s="1"/>
  <c r="AB10" i="4"/>
  <c r="Y14" i="4"/>
  <c r="X14" i="4" s="1"/>
  <c r="Y22" i="4"/>
  <c r="Z22" i="4" s="1"/>
  <c r="AB22" i="4" s="1"/>
  <c r="AB16" i="4"/>
  <c r="S20" i="1"/>
  <c r="P20" i="1"/>
  <c r="Z29" i="4"/>
  <c r="AB29" i="4" s="1"/>
  <c r="X28" i="4"/>
  <c r="Z28" i="4"/>
  <c r="AB28" i="4" s="1"/>
  <c r="Y15" i="4"/>
  <c r="N10" i="1"/>
  <c r="H11" i="9" s="1"/>
  <c r="U26" i="5"/>
  <c r="F23" i="5"/>
  <c r="P17" i="5"/>
  <c r="P26" i="5"/>
  <c r="F20" i="5"/>
  <c r="K17" i="5"/>
  <c r="K26" i="5"/>
  <c r="K20" i="5"/>
  <c r="F17" i="5"/>
  <c r="F29" i="5"/>
  <c r="F26" i="5"/>
  <c r="P20" i="5"/>
  <c r="K29" i="5"/>
  <c r="Z23" i="5"/>
  <c r="U20" i="5"/>
  <c r="P29" i="5"/>
  <c r="U23" i="5"/>
  <c r="Z20" i="5"/>
  <c r="U29" i="5"/>
  <c r="P23" i="5"/>
  <c r="Z17" i="5"/>
  <c r="Z29" i="5"/>
  <c r="K23" i="5"/>
  <c r="U17" i="5"/>
  <c r="Z26" i="5"/>
  <c r="W28" i="4"/>
  <c r="I36" i="4"/>
  <c r="Y21" i="4"/>
  <c r="Z21" i="4" s="1"/>
  <c r="AB21" i="4" s="1"/>
  <c r="N25" i="1"/>
  <c r="H26" i="9" s="1"/>
  <c r="M30" i="1"/>
  <c r="U20" i="1" l="1"/>
  <c r="T20" i="1" s="1"/>
  <c r="X22" i="4"/>
  <c r="X15" i="4"/>
  <c r="Z15" i="4"/>
  <c r="AB15" i="4" s="1"/>
  <c r="Q10" i="1"/>
  <c r="Z14" i="4"/>
  <c r="AB14" i="4" s="1"/>
  <c r="Q20" i="1"/>
  <c r="R20" i="1"/>
  <c r="H21" i="9"/>
  <c r="X21" i="4"/>
  <c r="U15" i="1" s="1"/>
  <c r="T15" i="1" s="1"/>
  <c r="Y44" i="5"/>
  <c r="O53" i="5"/>
  <c r="J47" i="5"/>
  <c r="O56" i="5"/>
  <c r="T47" i="5"/>
  <c r="J44" i="5"/>
  <c r="Y50" i="5"/>
  <c r="AD53" i="5"/>
  <c r="Y53" i="5"/>
  <c r="Y47" i="5"/>
  <c r="T56" i="5"/>
  <c r="J50" i="5"/>
  <c r="Y56" i="5"/>
  <c r="AD44" i="5"/>
  <c r="J53" i="5"/>
  <c r="T53" i="5"/>
  <c r="J56" i="5"/>
  <c r="AD47" i="5"/>
  <c r="AD50" i="5"/>
  <c r="O44" i="5"/>
  <c r="T50" i="5"/>
  <c r="O50" i="5"/>
  <c r="AD56" i="5"/>
  <c r="O47" i="5"/>
  <c r="T44" i="5"/>
  <c r="Y26" i="5"/>
  <c r="AD23" i="5"/>
  <c r="Y29" i="5"/>
  <c r="Y23" i="5"/>
  <c r="AD29" i="5"/>
  <c r="AD26" i="5"/>
  <c r="AD20" i="5"/>
  <c r="N30" i="1"/>
  <c r="H31" i="9" s="1"/>
  <c r="AD17" i="5"/>
  <c r="Y20" i="5"/>
  <c r="J17" i="5"/>
  <c r="T17" i="5"/>
  <c r="O23" i="5"/>
  <c r="T29" i="5"/>
  <c r="T26" i="5"/>
  <c r="J20" i="5"/>
  <c r="T20" i="5"/>
  <c r="O20" i="5"/>
  <c r="J26" i="5"/>
  <c r="O26" i="5"/>
  <c r="T23" i="5"/>
  <c r="O29" i="5"/>
  <c r="J29" i="5"/>
  <c r="J23" i="5"/>
  <c r="H26" i="5"/>
  <c r="H20" i="5"/>
  <c r="M26" i="5"/>
  <c r="W23" i="5"/>
  <c r="W20" i="5"/>
  <c r="W29" i="5"/>
  <c r="M23" i="5"/>
  <c r="AB17" i="5"/>
  <c r="M29" i="5"/>
  <c r="R20" i="5"/>
  <c r="H23" i="5"/>
  <c r="AB26" i="5"/>
  <c r="AB29" i="5"/>
  <c r="M20" i="5"/>
  <c r="R26" i="5"/>
  <c r="AB23" i="5"/>
  <c r="R29" i="5"/>
  <c r="R17" i="5"/>
  <c r="R23" i="5"/>
  <c r="W17" i="5"/>
  <c r="AB20" i="5"/>
  <c r="H29" i="5"/>
  <c r="W26" i="5"/>
  <c r="I29" i="5"/>
  <c r="N20" i="5"/>
  <c r="AC26" i="5"/>
  <c r="X23" i="5"/>
  <c r="X29" i="5"/>
  <c r="S26" i="5"/>
  <c r="N23" i="5"/>
  <c r="N29" i="5"/>
  <c r="AC29" i="5"/>
  <c r="AC20" i="5"/>
  <c r="I23" i="5"/>
  <c r="S29" i="5"/>
  <c r="S20" i="5"/>
  <c r="S17" i="5"/>
  <c r="I20" i="5"/>
  <c r="I26" i="5"/>
  <c r="X17" i="5"/>
  <c r="X26" i="5"/>
  <c r="X20" i="5"/>
  <c r="AC23" i="5"/>
  <c r="N26" i="5"/>
  <c r="AC17" i="5"/>
  <c r="S23" i="5"/>
  <c r="V23" i="5"/>
  <c r="G26" i="5"/>
  <c r="L20" i="5"/>
  <c r="L23" i="5"/>
  <c r="AA23" i="5"/>
  <c r="AA29" i="5"/>
  <c r="V26" i="5"/>
  <c r="Q23" i="5"/>
  <c r="Q26" i="5"/>
  <c r="L26" i="5"/>
  <c r="G29" i="5"/>
  <c r="AA20" i="5"/>
  <c r="V29" i="5"/>
  <c r="AA26" i="5"/>
  <c r="Q29" i="5"/>
  <c r="L29" i="5"/>
  <c r="Q17" i="5"/>
  <c r="V20" i="5"/>
  <c r="G23" i="5"/>
  <c r="V17" i="5"/>
  <c r="AA17" i="5"/>
  <c r="Q20" i="5"/>
  <c r="G20" i="5"/>
  <c r="H17" i="5"/>
  <c r="M17" i="5"/>
  <c r="O17" i="5"/>
  <c r="G17" i="5"/>
  <c r="L17" i="5"/>
  <c r="I17" i="5"/>
  <c r="N17" i="5"/>
  <c r="W35" i="4"/>
  <c r="I43" i="4"/>
  <c r="W42" i="4" s="1"/>
  <c r="P10" i="1" l="1"/>
  <c r="S10" i="1"/>
  <c r="U30" i="1"/>
  <c r="V30" i="1" s="1"/>
  <c r="Q15" i="1"/>
  <c r="S15" i="1"/>
  <c r="R15" i="1" s="1"/>
  <c r="P15" i="1"/>
  <c r="U10" i="1"/>
  <c r="T10" i="1" s="1"/>
  <c r="V20" i="1"/>
  <c r="J21" i="9" s="1"/>
  <c r="U25" i="1"/>
  <c r="V25" i="1" s="1"/>
  <c r="E196" i="8"/>
  <c r="M43" i="5"/>
  <c r="AB55" i="5"/>
  <c r="R49" i="5"/>
  <c r="M55" i="5"/>
  <c r="R55" i="5"/>
  <c r="W55" i="5"/>
  <c r="H49" i="5"/>
  <c r="AB52" i="5"/>
  <c r="R43" i="5"/>
  <c r="H52" i="5"/>
  <c r="H46" i="5"/>
  <c r="M49" i="5"/>
  <c r="W49" i="5"/>
  <c r="W43" i="5"/>
  <c r="AB46" i="5"/>
  <c r="R52" i="5"/>
  <c r="H55" i="5"/>
  <c r="H43" i="5"/>
  <c r="R46" i="5"/>
  <c r="W52" i="5"/>
  <c r="M52" i="5"/>
  <c r="M46" i="5"/>
  <c r="AB49" i="5"/>
  <c r="AB43" i="5"/>
  <c r="W46" i="5"/>
  <c r="AD43" i="5" l="1"/>
  <c r="AD55" i="5"/>
  <c r="O43" i="5"/>
  <c r="O46" i="5"/>
  <c r="J46" i="5"/>
  <c r="J52" i="5"/>
  <c r="Y52" i="5"/>
  <c r="Y49" i="5"/>
  <c r="Y46" i="5"/>
  <c r="O49" i="5"/>
  <c r="O55" i="5"/>
  <c r="Y55" i="5"/>
  <c r="T46" i="5"/>
  <c r="O52" i="5"/>
  <c r="T52" i="5"/>
  <c r="AD49" i="5"/>
  <c r="Y43" i="5"/>
  <c r="T43" i="5"/>
  <c r="T30" i="1"/>
  <c r="J49" i="5"/>
  <c r="T55" i="5"/>
  <c r="J55" i="5"/>
  <c r="T49" i="5"/>
  <c r="AD46" i="5"/>
  <c r="AD52" i="5"/>
  <c r="J43" i="5"/>
  <c r="J31" i="9"/>
  <c r="E95" i="8"/>
  <c r="Q55" i="5"/>
  <c r="Q46" i="5"/>
  <c r="AA52" i="5"/>
  <c r="AA46" i="5"/>
  <c r="G55" i="5"/>
  <c r="Q43" i="5"/>
  <c r="V46" i="5"/>
  <c r="V49" i="5"/>
  <c r="V43" i="5"/>
  <c r="L52" i="5"/>
  <c r="L46" i="5"/>
  <c r="V15" i="1"/>
  <c r="J16" i="9" s="1"/>
  <c r="Q52" i="5"/>
  <c r="Q49" i="5"/>
  <c r="AA43" i="5"/>
  <c r="L43" i="5"/>
  <c r="V52" i="5"/>
  <c r="G43" i="5"/>
  <c r="AA49" i="5"/>
  <c r="G52" i="5"/>
  <c r="V55" i="5"/>
  <c r="G46" i="5"/>
  <c r="G49" i="5"/>
  <c r="L49" i="5"/>
  <c r="L55" i="5"/>
  <c r="AA55" i="5"/>
  <c r="U52" i="5"/>
  <c r="K55" i="5"/>
  <c r="U55" i="5"/>
  <c r="U43" i="5"/>
  <c r="P46" i="5"/>
  <c r="F46" i="5"/>
  <c r="F43" i="5"/>
  <c r="Z55" i="5"/>
  <c r="K46" i="5"/>
  <c r="P49" i="5"/>
  <c r="P43" i="5"/>
  <c r="U46" i="5"/>
  <c r="P52" i="5"/>
  <c r="K52" i="5"/>
  <c r="Z49" i="5"/>
  <c r="U49" i="5"/>
  <c r="V10" i="1"/>
  <c r="E13" i="8" s="1"/>
  <c r="R10" i="1"/>
  <c r="F55" i="5"/>
  <c r="K43" i="5"/>
  <c r="Z43" i="5"/>
  <c r="Z52" i="5"/>
  <c r="F49" i="5"/>
  <c r="Z46" i="5"/>
  <c r="F52" i="5"/>
  <c r="K49" i="5"/>
  <c r="P55" i="5"/>
  <c r="I55" i="5"/>
  <c r="T25" i="1"/>
  <c r="E55" i="8"/>
  <c r="N49" i="5"/>
  <c r="AC52" i="5"/>
  <c r="AC43" i="5"/>
  <c r="N52" i="5"/>
  <c r="S46" i="5"/>
  <c r="N46" i="5"/>
  <c r="X46" i="5"/>
  <c r="I49" i="5"/>
  <c r="S55" i="5"/>
  <c r="AC49" i="5"/>
  <c r="N55" i="5"/>
  <c r="X52" i="5"/>
  <c r="AC55" i="5"/>
  <c r="AC46" i="5"/>
  <c r="I52" i="5"/>
  <c r="S52" i="5"/>
  <c r="S49" i="5"/>
  <c r="X43" i="5"/>
  <c r="X55" i="5"/>
  <c r="I46" i="5"/>
  <c r="S43" i="5"/>
  <c r="N43" i="5"/>
  <c r="I43" i="5"/>
  <c r="X49" i="5"/>
  <c r="J26" i="9"/>
  <c r="E75" i="8"/>
  <c r="E33" i="8" l="1"/>
  <c r="J11"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 de Windows</author>
  </authors>
  <commentList>
    <comment ref="G7" authorId="0" shapeId="0" xr:uid="{00000000-0006-0000-0000-000001000000}">
      <text>
        <r>
          <rPr>
            <sz val="10"/>
            <color indexed="81"/>
            <rFont val="Tahoma"/>
            <family val="2"/>
          </rPr>
          <t xml:space="preserve">Enumerar situación no deseada por criticidad
</t>
        </r>
      </text>
    </comment>
    <comment ref="D8" authorId="0" shapeId="0" xr:uid="{00000000-0006-0000-0000-000002000000}">
      <text>
        <r>
          <rPr>
            <sz val="10"/>
            <color indexed="81"/>
            <rFont val="Tahoma"/>
            <family val="2"/>
          </rPr>
          <t>Población objetivo del Proceso: Ciudadanos, Usuarios, grupos de interes.</t>
        </r>
      </text>
    </comment>
    <comment ref="N8" authorId="0" shapeId="0" xr:uid="{00000000-0006-0000-0000-000003000000}">
      <text>
        <r>
          <rPr>
            <sz val="10"/>
            <color indexed="81"/>
            <rFont val="Tahoma"/>
            <family val="2"/>
          </rPr>
          <t>CAUSA: Elemento o factor que origina o da inició al riesgo o amenza.</t>
        </r>
        <r>
          <rPr>
            <b/>
            <sz val="11"/>
            <color indexed="81"/>
            <rFont val="Tahoma"/>
            <family val="2"/>
          </rPr>
          <t xml:space="preserve">
 DOFA                             </t>
        </r>
        <r>
          <rPr>
            <sz val="11"/>
            <color indexed="81"/>
            <rFont val="Tahoma"/>
            <family val="2"/>
          </rPr>
          <t xml:space="preserve">- Amenzas - Debilidades </t>
        </r>
        <r>
          <rPr>
            <sz val="9"/>
            <color indexed="81"/>
            <rFont val="Tahoma"/>
            <family val="2"/>
          </rPr>
          <t xml:space="preserve"> </t>
        </r>
      </text>
    </comment>
    <comment ref="G26" authorId="0" shapeId="0" xr:uid="{00000000-0006-0000-0000-000004000000}">
      <text>
        <r>
          <rPr>
            <sz val="10"/>
            <color indexed="81"/>
            <rFont val="Tahoma"/>
            <family val="2"/>
          </rPr>
          <t xml:space="preserve">Enumerar situación no deseada por criticidad
</t>
        </r>
      </text>
    </comment>
    <comment ref="D27" authorId="0" shapeId="0" xr:uid="{00000000-0006-0000-0000-000005000000}">
      <text>
        <r>
          <rPr>
            <sz val="9"/>
            <color indexed="81"/>
            <rFont val="Tahoma"/>
            <family val="2"/>
          </rPr>
          <t>Población objetivo del Proceso: Ciudadanos, Usuarios, grupos de interes.</t>
        </r>
      </text>
    </comment>
    <comment ref="N27" authorId="0" shapeId="0" xr:uid="{00000000-0006-0000-0000-000006000000}">
      <text>
        <r>
          <rPr>
            <sz val="10"/>
            <color indexed="81"/>
            <rFont val="Tahoma"/>
            <family val="2"/>
          </rPr>
          <t>CAUSA: Elemento o factor que origina o da inició al riesgo o amenza.</t>
        </r>
        <r>
          <rPr>
            <b/>
            <sz val="11"/>
            <color indexed="81"/>
            <rFont val="Tahoma"/>
            <family val="2"/>
          </rPr>
          <t xml:space="preserve">
 DOFA                             </t>
        </r>
        <r>
          <rPr>
            <sz val="11"/>
            <color indexed="81"/>
            <rFont val="Tahoma"/>
            <family val="2"/>
          </rPr>
          <t xml:space="preserve">- Amenzas - Debilidades </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Jenny Trujillo</author>
  </authors>
  <commentList>
    <comment ref="J27" authorId="0" shapeId="0" xr:uid="{00000000-0006-0000-0200-000001000000}">
      <text>
        <r>
          <rPr>
            <b/>
            <sz val="9"/>
            <color indexed="81"/>
            <rFont val="Tahoma"/>
            <family val="2"/>
          </rPr>
          <t>Jenny Trujillo:</t>
        </r>
        <r>
          <rPr>
            <sz val="9"/>
            <color indexed="81"/>
            <rFont val="Tahoma"/>
            <family val="2"/>
          </rPr>
          <t xml:space="preserve">
ecónomicos, personas, procesos, sistemas, tecnología, información.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scrdinvitado</author>
    <author>Jenny Trujillo</author>
  </authors>
  <commentList>
    <comment ref="O8" authorId="0" shapeId="0" xr:uid="{00000000-0006-0000-0300-000001000000}">
      <text>
        <r>
          <rPr>
            <b/>
            <sz val="9"/>
            <color indexed="81"/>
            <rFont val="Tahoma"/>
            <family val="2"/>
          </rPr>
          <t>scrdinvitado:</t>
        </r>
        <r>
          <rPr>
            <sz val="9"/>
            <color indexed="81"/>
            <rFont val="Tahoma"/>
            <family val="2"/>
          </rPr>
          <t xml:space="preserve">
Esta columna se diligencia automáticamente al diligenciar la información de la hoja: "3.Controles"</t>
        </r>
      </text>
    </comment>
    <comment ref="P8" authorId="0" shapeId="0" xr:uid="{00000000-0006-0000-0300-000002000000}">
      <text>
        <r>
          <rPr>
            <b/>
            <sz val="9"/>
            <color indexed="81"/>
            <rFont val="Tahoma"/>
            <family val="2"/>
          </rPr>
          <t>scrdinvitado:</t>
        </r>
        <r>
          <rPr>
            <sz val="9"/>
            <color indexed="81"/>
            <rFont val="Tahoma"/>
            <family val="2"/>
          </rPr>
          <t xml:space="preserve">
Esta columna se diligencia automáticamente al diligenciar la información de la hoja: "3.Controles"</t>
        </r>
      </text>
    </comment>
    <comment ref="Q8" authorId="0" shapeId="0" xr:uid="{00000000-0006-0000-0300-000003000000}">
      <text>
        <r>
          <rPr>
            <b/>
            <sz val="9"/>
            <color indexed="81"/>
            <rFont val="Tahoma"/>
            <family val="2"/>
          </rPr>
          <t>scrdinvitado:</t>
        </r>
        <r>
          <rPr>
            <sz val="9"/>
            <color indexed="81"/>
            <rFont val="Tahoma"/>
            <family val="2"/>
          </rPr>
          <t xml:space="preserve">
Esta columna se diligencia automáticamente al diligenciar la información de la hoja: "3.Controles"</t>
        </r>
      </text>
    </comment>
    <comment ref="R8" authorId="0" shapeId="0" xr:uid="{00000000-0006-0000-0300-000004000000}">
      <text>
        <r>
          <rPr>
            <b/>
            <sz val="9"/>
            <color indexed="81"/>
            <rFont val="Tahoma"/>
            <family val="2"/>
          </rPr>
          <t>scrdinvitado:</t>
        </r>
        <r>
          <rPr>
            <sz val="9"/>
            <color indexed="81"/>
            <rFont val="Tahoma"/>
            <family val="2"/>
          </rPr>
          <t xml:space="preserve">
Esta columna se diligencia automáticamente al diligenciar la información de la hoja: "3.Controles"</t>
        </r>
      </text>
    </comment>
    <comment ref="T8" authorId="0" shapeId="0" xr:uid="{00000000-0006-0000-0300-000005000000}">
      <text>
        <r>
          <rPr>
            <b/>
            <sz val="9"/>
            <color indexed="81"/>
            <rFont val="Tahoma"/>
            <family val="2"/>
          </rPr>
          <t>scrdinvitado:</t>
        </r>
        <r>
          <rPr>
            <sz val="9"/>
            <color indexed="81"/>
            <rFont val="Tahoma"/>
            <family val="2"/>
          </rPr>
          <t xml:space="preserve">
Esta columna se diligencia automáticamente al diligenciar la información de la hoja: "3.Controles"</t>
        </r>
      </text>
    </comment>
    <comment ref="V8" authorId="0" shapeId="0" xr:uid="{00000000-0006-0000-0300-000006000000}">
      <text>
        <r>
          <rPr>
            <b/>
            <sz val="9"/>
            <color indexed="81"/>
            <rFont val="Tahoma"/>
            <family val="2"/>
          </rPr>
          <t>scrdinvitado:</t>
        </r>
        <r>
          <rPr>
            <sz val="9"/>
            <color indexed="81"/>
            <rFont val="Tahoma"/>
            <family val="2"/>
          </rPr>
          <t xml:space="preserve">
Esta columna se diligencia automáticamente al diligenciar la información de la hoja: "3.Controles"</t>
        </r>
      </text>
    </comment>
    <comment ref="W8" authorId="1" shapeId="0" xr:uid="{00000000-0006-0000-0300-000007000000}">
      <text>
        <r>
          <rPr>
            <b/>
            <sz val="9"/>
            <color indexed="81"/>
            <rFont val="Tahoma"/>
            <family val="2"/>
          </rPr>
          <t>Aceptar el Riesgo:</t>
        </r>
        <r>
          <rPr>
            <sz val="9"/>
            <color indexed="81"/>
            <rFont val="Tahoma"/>
            <family val="2"/>
          </rPr>
          <t xml:space="preserve"> No se adopta ninguna medida que afecte la probabilidad o el impacto del riesgo.
</t>
        </r>
        <r>
          <rPr>
            <b/>
            <sz val="9"/>
            <color indexed="81"/>
            <rFont val="Tahoma"/>
            <family val="2"/>
          </rPr>
          <t xml:space="preserve">Reducir el Riesgo: </t>
        </r>
        <r>
          <rPr>
            <sz val="9"/>
            <color indexed="81"/>
            <rFont val="Tahoma"/>
            <family val="2"/>
          </rPr>
          <t xml:space="preserve">Se adoptan medidas para reducir la probabilidad o el impacto del riesgo, o ambos; por lo general conlleva a la implementación de controles.
</t>
        </r>
        <r>
          <rPr>
            <b/>
            <sz val="9"/>
            <color indexed="81"/>
            <rFont val="Tahoma"/>
            <family val="2"/>
          </rPr>
          <t xml:space="preserve">Evitar el Riesgo: </t>
        </r>
        <r>
          <rPr>
            <sz val="9"/>
            <color indexed="81"/>
            <rFont val="Tahoma"/>
            <family val="2"/>
          </rPr>
          <t xml:space="preserve">Se abandonan las actividades que dan lugar al riesgo, decidiendo no iniciar o no continuar con la actividad que causa el riesgo.
</t>
        </r>
        <r>
          <rPr>
            <b/>
            <sz val="9"/>
            <color indexed="81"/>
            <rFont val="Tahoma"/>
            <family val="2"/>
          </rPr>
          <t xml:space="preserve">Compartir el Riesgo: </t>
        </r>
        <r>
          <rPr>
            <sz val="9"/>
            <color indexed="81"/>
            <rFont val="Tahoma"/>
            <family val="2"/>
          </rPr>
          <t xml:space="preserve">Se reduce la probabilidad o el impacto del riesgo, transfiriendo o compartiendo una parte del riesgo. 
</t>
        </r>
        <r>
          <rPr>
            <b/>
            <sz val="9"/>
            <color indexed="81"/>
            <rFont val="Tahoma"/>
            <family val="2"/>
          </rPr>
          <t xml:space="preserve">
</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scrdinvitado</author>
  </authors>
  <commentList>
    <comment ref="Z8" authorId="0" shapeId="0" xr:uid="{00000000-0006-0000-0500-000001000000}">
      <text>
        <r>
          <rPr>
            <b/>
            <sz val="9"/>
            <color indexed="81"/>
            <rFont val="Tahoma"/>
            <family val="2"/>
          </rPr>
          <t>scrdinvitado:</t>
        </r>
        <r>
          <rPr>
            <sz val="9"/>
            <color indexed="81"/>
            <rFont val="Tahoma"/>
            <family val="2"/>
          </rPr>
          <t xml:space="preserve">
Esta columna se diligencia automáticamente. Por favor no modificarla.</t>
        </r>
      </text>
    </comment>
    <comment ref="AA8" authorId="0" shapeId="0" xr:uid="{00000000-0006-0000-0500-000002000000}">
      <text>
        <r>
          <rPr>
            <b/>
            <sz val="9"/>
            <color indexed="81"/>
            <rFont val="Tahoma"/>
            <family val="2"/>
          </rPr>
          <t>scrdinvitado:</t>
        </r>
        <r>
          <rPr>
            <sz val="9"/>
            <color indexed="81"/>
            <rFont val="Tahoma"/>
            <family val="2"/>
          </rPr>
          <t xml:space="preserve">
Favor diligenciar esta columna con base en el cuadro de control (Celdas AB9 :AC12)</t>
        </r>
      </text>
    </comment>
    <comment ref="AB8" authorId="0" shapeId="0" xr:uid="{00000000-0006-0000-0500-000003000000}">
      <text>
        <r>
          <rPr>
            <b/>
            <sz val="9"/>
            <color indexed="81"/>
            <rFont val="Tahoma"/>
            <family val="2"/>
          </rPr>
          <t>scrdinvitado:</t>
        </r>
        <r>
          <rPr>
            <sz val="9"/>
            <color indexed="81"/>
            <rFont val="Tahoma"/>
            <family val="2"/>
          </rPr>
          <t xml:space="preserve">
Esta columna se diligencia automáticamente. Por favor no modificarla.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scrdinvitado</author>
  </authors>
  <commentList>
    <comment ref="B11" authorId="0" shapeId="0" xr:uid="{00000000-0006-0000-0800-000001000000}">
      <text>
        <r>
          <rPr>
            <b/>
            <sz val="9"/>
            <color indexed="81"/>
            <rFont val="Tahoma"/>
            <family val="2"/>
          </rPr>
          <t>scrdinvitado:</t>
        </r>
        <r>
          <rPr>
            <sz val="9"/>
            <color indexed="81"/>
            <rFont val="Tahoma"/>
            <family val="2"/>
          </rPr>
          <t xml:space="preserve">
Esta columna se diligencia automáticamente. Por favor no modificarla.</t>
        </r>
      </text>
    </comment>
    <comment ref="C11" authorId="0" shapeId="0" xr:uid="{00000000-0006-0000-0800-000002000000}">
      <text>
        <r>
          <rPr>
            <b/>
            <sz val="9"/>
            <color indexed="81"/>
            <rFont val="Tahoma"/>
            <family val="2"/>
          </rPr>
          <t>scrdinvitado:</t>
        </r>
        <r>
          <rPr>
            <sz val="9"/>
            <color indexed="81"/>
            <rFont val="Tahoma"/>
            <family val="2"/>
          </rPr>
          <t xml:space="preserve">
Esta columna se diligencia automáticamente. Por favor no modificarla.</t>
        </r>
      </text>
    </comment>
    <comment ref="D11" authorId="0" shapeId="0" xr:uid="{00000000-0006-0000-0800-000003000000}">
      <text>
        <r>
          <rPr>
            <b/>
            <sz val="9"/>
            <color indexed="81"/>
            <rFont val="Tahoma"/>
            <family val="2"/>
          </rPr>
          <t>scrdinvitado:</t>
        </r>
        <r>
          <rPr>
            <sz val="9"/>
            <color indexed="81"/>
            <rFont val="Tahoma"/>
            <family val="2"/>
          </rPr>
          <t xml:space="preserve">
Esta columna se diligencia automáticamente. Por favor no modificarla.</t>
        </r>
      </text>
    </comment>
    <comment ref="E11" authorId="0" shapeId="0" xr:uid="{00000000-0006-0000-0800-000004000000}">
      <text>
        <r>
          <rPr>
            <b/>
            <sz val="9"/>
            <color indexed="81"/>
            <rFont val="Tahoma"/>
            <family val="2"/>
          </rPr>
          <t>scrdinvitado:</t>
        </r>
        <r>
          <rPr>
            <sz val="9"/>
            <color indexed="81"/>
            <rFont val="Tahoma"/>
            <family val="2"/>
          </rPr>
          <t xml:space="preserve">
Esta columna se diligencia automáticamente. Por favor no modificarla.</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scrdinvitado</author>
  </authors>
  <commentList>
    <comment ref="A10" authorId="0" shapeId="0" xr:uid="{00000000-0006-0000-0A00-000001000000}">
      <text>
        <r>
          <rPr>
            <b/>
            <sz val="9"/>
            <color indexed="81"/>
            <rFont val="Tahoma"/>
            <family val="2"/>
          </rPr>
          <t>scrdinvitado:</t>
        </r>
        <r>
          <rPr>
            <sz val="9"/>
            <color indexed="81"/>
            <rFont val="Tahoma"/>
            <family val="2"/>
          </rPr>
          <t xml:space="preserve">
Esta columna se diligencia automáticamente. Por favor no modificarla.</t>
        </r>
      </text>
    </comment>
    <comment ref="B10" authorId="0" shapeId="0" xr:uid="{00000000-0006-0000-0A00-000002000000}">
      <text>
        <r>
          <rPr>
            <b/>
            <sz val="9"/>
            <color indexed="81"/>
            <rFont val="Tahoma"/>
            <family val="2"/>
          </rPr>
          <t>scrdinvitado:</t>
        </r>
        <r>
          <rPr>
            <sz val="9"/>
            <color indexed="81"/>
            <rFont val="Tahoma"/>
            <family val="2"/>
          </rPr>
          <t xml:space="preserve">
Esta columna se diligencia automáticamente. Por favor no modificarla.</t>
        </r>
      </text>
    </comment>
    <comment ref="C10" authorId="0" shapeId="0" xr:uid="{00000000-0006-0000-0A00-000003000000}">
      <text>
        <r>
          <rPr>
            <b/>
            <sz val="9"/>
            <color indexed="81"/>
            <rFont val="Tahoma"/>
            <family val="2"/>
          </rPr>
          <t>scrdinvitado:</t>
        </r>
        <r>
          <rPr>
            <sz val="9"/>
            <color indexed="81"/>
            <rFont val="Tahoma"/>
            <family val="2"/>
          </rPr>
          <t xml:space="preserve">
Esta columna se diligencia automáticamente. Por favor no modificarla.</t>
        </r>
      </text>
    </comment>
    <comment ref="D10" authorId="0" shapeId="0" xr:uid="{00000000-0006-0000-0A00-000004000000}">
      <text>
        <r>
          <rPr>
            <b/>
            <sz val="9"/>
            <color indexed="81"/>
            <rFont val="Tahoma"/>
            <family val="2"/>
          </rPr>
          <t>scrdinvitado:</t>
        </r>
        <r>
          <rPr>
            <sz val="9"/>
            <color indexed="81"/>
            <rFont val="Tahoma"/>
            <family val="2"/>
          </rPr>
          <t xml:space="preserve">
Esta columna se diligencia automáticamente. Por favor no modificarla.</t>
        </r>
      </text>
    </comment>
    <comment ref="E10" authorId="0" shapeId="0" xr:uid="{00000000-0006-0000-0A00-000005000000}">
      <text>
        <r>
          <rPr>
            <b/>
            <sz val="9"/>
            <color indexed="81"/>
            <rFont val="Tahoma"/>
            <family val="2"/>
          </rPr>
          <t>scrdinvitado:</t>
        </r>
        <r>
          <rPr>
            <sz val="9"/>
            <color indexed="81"/>
            <rFont val="Tahoma"/>
            <family val="2"/>
          </rPr>
          <t xml:space="preserve">
Esta columna se diligencia automáticamente. Por favor no modificarla.</t>
        </r>
      </text>
    </comment>
    <comment ref="F10" authorId="0" shapeId="0" xr:uid="{00000000-0006-0000-0A00-000006000000}">
      <text>
        <r>
          <rPr>
            <b/>
            <sz val="9"/>
            <color indexed="81"/>
            <rFont val="Tahoma"/>
            <family val="2"/>
          </rPr>
          <t>scrdinvitado:</t>
        </r>
        <r>
          <rPr>
            <sz val="9"/>
            <color indexed="81"/>
            <rFont val="Tahoma"/>
            <family val="2"/>
          </rPr>
          <t xml:space="preserve">
Esta columna se diligencia automáticamente. Por favor no modificarla.</t>
        </r>
      </text>
    </comment>
    <comment ref="G10" authorId="0" shapeId="0" xr:uid="{00000000-0006-0000-0A00-000007000000}">
      <text>
        <r>
          <rPr>
            <b/>
            <sz val="9"/>
            <color indexed="81"/>
            <rFont val="Tahoma"/>
            <family val="2"/>
          </rPr>
          <t>scrdinvitado:</t>
        </r>
        <r>
          <rPr>
            <sz val="9"/>
            <color indexed="81"/>
            <rFont val="Tahoma"/>
            <family val="2"/>
          </rPr>
          <t xml:space="preserve">
Esta columna se diligencia automáticamente. Por favor no modificarla.</t>
        </r>
      </text>
    </comment>
    <comment ref="H10" authorId="0" shapeId="0" xr:uid="{00000000-0006-0000-0A00-000008000000}">
      <text>
        <r>
          <rPr>
            <b/>
            <sz val="9"/>
            <color indexed="81"/>
            <rFont val="Tahoma"/>
            <family val="2"/>
          </rPr>
          <t>scrdinvitado:</t>
        </r>
        <r>
          <rPr>
            <sz val="9"/>
            <color indexed="81"/>
            <rFont val="Tahoma"/>
            <family val="2"/>
          </rPr>
          <t xml:space="preserve">
Esta columna se diligencia automáticamente. Por favor no modificarla.</t>
        </r>
      </text>
    </comment>
    <comment ref="I10" authorId="0" shapeId="0" xr:uid="{00000000-0006-0000-0A00-000009000000}">
      <text>
        <r>
          <rPr>
            <b/>
            <sz val="9"/>
            <color indexed="81"/>
            <rFont val="Tahoma"/>
            <family val="2"/>
          </rPr>
          <t>scrdinvitado:</t>
        </r>
        <r>
          <rPr>
            <sz val="9"/>
            <color indexed="81"/>
            <rFont val="Tahoma"/>
            <family val="2"/>
          </rPr>
          <t xml:space="preserve">
Esta columna se diligencia automáticamente. Por favor no modificarla.</t>
        </r>
      </text>
    </comment>
    <comment ref="J10" authorId="0" shapeId="0" xr:uid="{00000000-0006-0000-0A00-00000A000000}">
      <text>
        <r>
          <rPr>
            <b/>
            <sz val="9"/>
            <color indexed="81"/>
            <rFont val="Tahoma"/>
            <family val="2"/>
          </rPr>
          <t>scrdinvitado:</t>
        </r>
        <r>
          <rPr>
            <sz val="9"/>
            <color indexed="81"/>
            <rFont val="Tahoma"/>
            <family val="2"/>
          </rPr>
          <t xml:space="preserve">
Esta columna se diligencia automáticamente. Por favor no modificarla.</t>
        </r>
      </text>
    </comment>
    <comment ref="K10" authorId="0" shapeId="0" xr:uid="{00000000-0006-0000-0A00-00000B000000}">
      <text>
        <r>
          <rPr>
            <b/>
            <sz val="9"/>
            <color indexed="81"/>
            <rFont val="Tahoma"/>
            <family val="2"/>
          </rPr>
          <t>scrdinvitado:</t>
        </r>
        <r>
          <rPr>
            <sz val="9"/>
            <color indexed="81"/>
            <rFont val="Tahoma"/>
            <family val="2"/>
          </rPr>
          <t xml:space="preserve">
Esta columna se diligencia automáticamente. Por favor no modificarla.</t>
        </r>
      </text>
    </comment>
    <comment ref="L10" authorId="0" shapeId="0" xr:uid="{00000000-0006-0000-0A00-00000C000000}">
      <text>
        <r>
          <rPr>
            <b/>
            <sz val="9"/>
            <color indexed="81"/>
            <rFont val="Tahoma"/>
            <family val="2"/>
          </rPr>
          <t>scrdinvitado:</t>
        </r>
        <r>
          <rPr>
            <sz val="9"/>
            <color indexed="81"/>
            <rFont val="Tahoma"/>
            <family val="2"/>
          </rPr>
          <t xml:space="preserve">
Esta columna se diligencia automáticamente. Por favor no modificarla.</t>
        </r>
      </text>
    </comment>
    <comment ref="M10" authorId="0" shapeId="0" xr:uid="{00000000-0006-0000-0A00-00000D000000}">
      <text>
        <r>
          <rPr>
            <b/>
            <sz val="9"/>
            <color indexed="81"/>
            <rFont val="Tahoma"/>
            <family val="2"/>
          </rPr>
          <t>scrdinvitado:</t>
        </r>
        <r>
          <rPr>
            <sz val="9"/>
            <color indexed="81"/>
            <rFont val="Tahoma"/>
            <family val="2"/>
          </rPr>
          <t xml:space="preserve">
Esta columna se diligencia automáticamente. Por favor no modificarla.</t>
        </r>
      </text>
    </comment>
    <comment ref="N10" authorId="0" shapeId="0" xr:uid="{00000000-0006-0000-0A00-00000E000000}">
      <text>
        <r>
          <rPr>
            <b/>
            <sz val="9"/>
            <color indexed="81"/>
            <rFont val="Tahoma"/>
            <family val="2"/>
          </rPr>
          <t>scrdinvitado:</t>
        </r>
        <r>
          <rPr>
            <sz val="9"/>
            <color indexed="81"/>
            <rFont val="Tahoma"/>
            <family val="2"/>
          </rPr>
          <t xml:space="preserve">
Esta columna se diligencia automáticamente. Por favor no modificarla.</t>
        </r>
      </text>
    </comment>
    <comment ref="O10" authorId="0" shapeId="0" xr:uid="{00000000-0006-0000-0A00-00000F000000}">
      <text>
        <r>
          <rPr>
            <b/>
            <sz val="9"/>
            <color indexed="81"/>
            <rFont val="Tahoma"/>
            <family val="2"/>
          </rPr>
          <t>scrdinvitado:</t>
        </r>
        <r>
          <rPr>
            <sz val="9"/>
            <color indexed="81"/>
            <rFont val="Tahoma"/>
            <family val="2"/>
          </rPr>
          <t xml:space="preserve">
Esta columna se diligencia automáticamente. Por favor no modificarla.</t>
        </r>
      </text>
    </comment>
  </commentList>
</comments>
</file>

<file path=xl/sharedStrings.xml><?xml version="1.0" encoding="utf-8"?>
<sst xmlns="http://schemas.openxmlformats.org/spreadsheetml/2006/main" count="1225" uniqueCount="723">
  <si>
    <t>CONSECUENCIA</t>
  </si>
  <si>
    <t>IMPACTO</t>
  </si>
  <si>
    <t>ZONA DE RIESGO INHERENTE</t>
  </si>
  <si>
    <t>Control Automatico</t>
  </si>
  <si>
    <t>Control Manual</t>
  </si>
  <si>
    <t>Puntaje</t>
  </si>
  <si>
    <t xml:space="preserve">IMPACTO </t>
  </si>
  <si>
    <t>ZONA DE RIESGO RESIDUAL</t>
  </si>
  <si>
    <t>Estratégico</t>
  </si>
  <si>
    <t>Insignificante</t>
  </si>
  <si>
    <t>Raro</t>
  </si>
  <si>
    <t>Operativo</t>
  </si>
  <si>
    <t>Menor</t>
  </si>
  <si>
    <t>Improbable</t>
  </si>
  <si>
    <t>Financiera</t>
  </si>
  <si>
    <t>Moderado</t>
  </si>
  <si>
    <t>Posible</t>
  </si>
  <si>
    <t>Cumplimiento</t>
  </si>
  <si>
    <t>Mayor</t>
  </si>
  <si>
    <t>Probable</t>
  </si>
  <si>
    <t>Tecnología</t>
  </si>
  <si>
    <t>Catastrófico</t>
  </si>
  <si>
    <t>Casi Seguro</t>
  </si>
  <si>
    <t>Corrupción</t>
  </si>
  <si>
    <t>tipo_riesgo</t>
  </si>
  <si>
    <t>Impacto</t>
  </si>
  <si>
    <t>Probabilidad</t>
  </si>
  <si>
    <t>PROBABILIDAD</t>
  </si>
  <si>
    <t>BAJO 4%</t>
  </si>
  <si>
    <t>BAJO 16%</t>
  </si>
  <si>
    <t>BAJO 8%</t>
  </si>
  <si>
    <t>BAJO 20%</t>
  </si>
  <si>
    <t>BAJO 13%</t>
  </si>
  <si>
    <t>MODERADO 24%</t>
  </si>
  <si>
    <t>MODERADO 28%</t>
  </si>
  <si>
    <t>MODERADO 32%</t>
  </si>
  <si>
    <t>MODERADO 36%</t>
  </si>
  <si>
    <t>ALTA 40%</t>
  </si>
  <si>
    <t>ALTA 44%</t>
  </si>
  <si>
    <t>ALTA 48%</t>
  </si>
  <si>
    <t>ALTA 52%</t>
  </si>
  <si>
    <t>ALTA 56%</t>
  </si>
  <si>
    <t>ALTA 60%</t>
  </si>
  <si>
    <t>ALTA 64%</t>
  </si>
  <si>
    <t>ALTA 68%</t>
  </si>
  <si>
    <t>EXTREMA 72%</t>
  </si>
  <si>
    <t>EXTREMA 76%</t>
  </si>
  <si>
    <t>EXTREMA 80%</t>
  </si>
  <si>
    <t>EXTREMA 84%</t>
  </si>
  <si>
    <t>EXTREMA 88%</t>
  </si>
  <si>
    <t>EXTREMA 92%</t>
  </si>
  <si>
    <t>EXTREMA 96%</t>
  </si>
  <si>
    <t>EXTREMA 100%</t>
  </si>
  <si>
    <t>ZONA</t>
  </si>
  <si>
    <t>SI</t>
  </si>
  <si>
    <t>CALIFICACION DE CONTROLES</t>
  </si>
  <si>
    <t>NO</t>
  </si>
  <si>
    <t>1. Diario</t>
  </si>
  <si>
    <t>2. Semanal</t>
  </si>
  <si>
    <t>3. Quincenal</t>
  </si>
  <si>
    <t>4. Mensual</t>
  </si>
  <si>
    <t>5. Bimensual</t>
  </si>
  <si>
    <t>6. Trimestral</t>
  </si>
  <si>
    <t>7. Semestral</t>
  </si>
  <si>
    <t>8. Anual</t>
  </si>
  <si>
    <t>9. Por Demanda</t>
  </si>
  <si>
    <t>Frecuencia Control</t>
  </si>
  <si>
    <t>Valor</t>
  </si>
  <si>
    <t>Valoracion</t>
  </si>
  <si>
    <t>Frecuencia Diario, Semanal</t>
  </si>
  <si>
    <t>Frecuencia Quincenal, Mensual, Bimensual, Trimestral,Semestral</t>
  </si>
  <si>
    <t>Frecuencia anual, demanda</t>
  </si>
  <si>
    <t>R1</t>
  </si>
  <si>
    <t>Opciones de Manejo</t>
  </si>
  <si>
    <t>REDUCIRLO O MITIGARLO</t>
  </si>
  <si>
    <t>ASUMIR</t>
  </si>
  <si>
    <t>EVITAR</t>
  </si>
  <si>
    <t>Mejoramiento Continuo</t>
  </si>
  <si>
    <t>Dirección</t>
  </si>
  <si>
    <t>Apoyo</t>
  </si>
  <si>
    <t>Evaluación</t>
  </si>
  <si>
    <t>Proceso/Subproceso</t>
  </si>
  <si>
    <t>Planeación</t>
  </si>
  <si>
    <t>Participación/Gestión del Emprendimiento Cultural</t>
  </si>
  <si>
    <t>Participación/Fomento a la Gestión Cultural Regional</t>
  </si>
  <si>
    <t>Participación/Apoyo a proyectos culturales y artísticos del Programa Nacional de Concertación</t>
  </si>
  <si>
    <t>Participación/Estímulos a la Creación e Investigación</t>
  </si>
  <si>
    <t>Creación y Memoria/Gestión del Patrimonio Bibliográfico</t>
  </si>
  <si>
    <t xml:space="preserve">Creación y Memoria/Gestión de la Actividad Artística    </t>
  </si>
  <si>
    <t>Creación y Memoria/Gestión del Desarrollo Artístico e Industrial de la Cinematografía</t>
  </si>
  <si>
    <t>Creación y Memoria/Gestión creación y consolidación de infraestructura cultural</t>
  </si>
  <si>
    <t>Creación y Memoria/Gestión del Patrimonio Cultural</t>
  </si>
  <si>
    <t>Creación y Memoria/Gestión de Museos   </t>
  </si>
  <si>
    <t>Dialogo Cultura/Gestión de la comunicación y divulgación cultural</t>
  </si>
  <si>
    <t>Dialogo Cultura/Gestión de la Inclusión de la diversidad étnica y cultural</t>
  </si>
  <si>
    <t>Gestión Documental</t>
  </si>
  <si>
    <t>Gestión Humana</t>
  </si>
  <si>
    <t>Contratación- Adquisición de  Bienes y Servicios</t>
  </si>
  <si>
    <t>Gestión Financiera y Contable</t>
  </si>
  <si>
    <t>Sistemas y Recursos Administrativos</t>
  </si>
  <si>
    <t>Asesoría Jurídica</t>
  </si>
  <si>
    <t>Grupo de Prensa y Divulgacion</t>
  </si>
  <si>
    <t>Oficina de Control Interno</t>
  </si>
  <si>
    <t>Grupo de Atención al Ciudadano</t>
  </si>
  <si>
    <t>Dirección de Fomento Regional</t>
  </si>
  <si>
    <t>Grupo de Emprendimiento Cultural</t>
  </si>
  <si>
    <t>Grupo Programa Nacional de Concertación</t>
  </si>
  <si>
    <t>Grupo Programa Nacional de Estimulos</t>
  </si>
  <si>
    <t>Biblioteca Nacional</t>
  </si>
  <si>
    <t>Dirección de Artes</t>
  </si>
  <si>
    <t>Dirección de Cinematografía</t>
  </si>
  <si>
    <t>Dirección de Patrimonio</t>
  </si>
  <si>
    <t>Grupo de Infraestructura Cultural</t>
  </si>
  <si>
    <t xml:space="preserve">Museo Nacional </t>
  </si>
  <si>
    <t>Grupo Programa Fortalecimiento a Museos</t>
  </si>
  <si>
    <t>Dirección de Poblaciones</t>
  </si>
  <si>
    <t>Grupo de Gestion Documental</t>
  </si>
  <si>
    <t>Grupo de Gestion Humana</t>
  </si>
  <si>
    <t>Grupo de Contratos y Convenios</t>
  </si>
  <si>
    <t>Grupo de Gestion Financiera</t>
  </si>
  <si>
    <t>Grupo de Gestion Administrativa y de Servicios</t>
  </si>
  <si>
    <t>Grupo de Gestion de Sistemas e Informatica</t>
  </si>
  <si>
    <t>Oficina Asesora Juridica</t>
  </si>
  <si>
    <t>Grupo de Control Interno Disciplinario</t>
  </si>
  <si>
    <t>Dirección de Comunicaciones</t>
  </si>
  <si>
    <t>Tipo</t>
  </si>
  <si>
    <t>Museo Santa Clara</t>
  </si>
  <si>
    <t>Museo de la Independencia</t>
  </si>
  <si>
    <t>Museo Quinta Bolivar</t>
  </si>
  <si>
    <t>Participación</t>
  </si>
  <si>
    <t>Dependencia</t>
  </si>
  <si>
    <t xml:space="preserve">Oficina Asesora de Planeación </t>
  </si>
  <si>
    <t>Museo Arte Colonial</t>
  </si>
  <si>
    <t>Tipo de Control</t>
  </si>
  <si>
    <t>Preventivos</t>
  </si>
  <si>
    <t>Detectivos</t>
  </si>
  <si>
    <t>Correctivos</t>
  </si>
  <si>
    <t>Estan documentados, formalizados  y actualizados los controles</t>
  </si>
  <si>
    <t>Se cuenta con registros que evidencien la ejecución y
seguimiento del control(es)</t>
  </si>
  <si>
    <t>Está(n) definido(s) el(los) responsable(s) de la
ejecución del control (es) y del seguimiento</t>
  </si>
  <si>
    <t>En el tiempo que lleva el (los) control (es) ha
demostrado ser efectiva</t>
  </si>
  <si>
    <t>Prestación_del_Servicio</t>
  </si>
  <si>
    <t>CONTROL</t>
  </si>
  <si>
    <t>R3</t>
  </si>
  <si>
    <t>R4</t>
  </si>
  <si>
    <t>R2</t>
  </si>
  <si>
    <t>R5</t>
  </si>
  <si>
    <t>C1</t>
  </si>
  <si>
    <t>C2</t>
  </si>
  <si>
    <t>CONTROLES
(ID CONTROL)</t>
  </si>
  <si>
    <t>IMPACTO (L3)</t>
  </si>
  <si>
    <t>PROBABILIDAD (J3)</t>
  </si>
  <si>
    <t>RIESGO INHERENTE</t>
  </si>
  <si>
    <t>RIESGO RESIDUAL</t>
  </si>
  <si>
    <t>DEBILIDADES</t>
  </si>
  <si>
    <t>AMENAZAS</t>
  </si>
  <si>
    <t>%</t>
  </si>
  <si>
    <t>R6</t>
  </si>
  <si>
    <t>R7</t>
  </si>
  <si>
    <t>R8</t>
  </si>
  <si>
    <t>R9</t>
  </si>
  <si>
    <t>R10</t>
  </si>
  <si>
    <t>INSIGNIFICANTE</t>
  </si>
  <si>
    <t>MENOR</t>
  </si>
  <si>
    <t>MODERADO</t>
  </si>
  <si>
    <t>MAYOR</t>
  </si>
  <si>
    <t>CATASTROFICO</t>
  </si>
  <si>
    <t>RARO</t>
  </si>
  <si>
    <t>IMPROBABLE</t>
  </si>
  <si>
    <t>POSIBLE</t>
  </si>
  <si>
    <t>PROBABLE</t>
  </si>
  <si>
    <t>CASI SEGURO</t>
  </si>
  <si>
    <t>ANTES DE CONTROLES</t>
  </si>
  <si>
    <t>DESPUES DE CONTROLES</t>
  </si>
  <si>
    <t>Imagen</t>
  </si>
  <si>
    <t>Activo_Información</t>
  </si>
  <si>
    <t>RIESGO</t>
  </si>
  <si>
    <t>CAUSA</t>
  </si>
  <si>
    <t xml:space="preserve">ACCION </t>
  </si>
  <si>
    <t>TAREAS</t>
  </si>
  <si>
    <t>EJECUCION TAREAS</t>
  </si>
  <si>
    <t>% AVANCE</t>
  </si>
  <si>
    <t>DESCRIPCION DEL AVANCE</t>
  </si>
  <si>
    <t>PLAN DE MANEJO</t>
  </si>
  <si>
    <t>PLAN MANEJO</t>
  </si>
  <si>
    <t xml:space="preserve">ZONA RIESGO RESIDUAL </t>
  </si>
  <si>
    <t>SE PRESENTO EL EVENTO</t>
  </si>
  <si>
    <t>AVISO ALERTA</t>
  </si>
  <si>
    <t>DESCRIPCION EVENTO</t>
  </si>
  <si>
    <t>MEDIO DE VERIFICACION</t>
  </si>
  <si>
    <t>FECHA INICIO</t>
  </si>
  <si>
    <t>FECHA FINALIZACION</t>
  </si>
  <si>
    <t>CAUSAS</t>
  </si>
  <si>
    <t>ID</t>
  </si>
  <si>
    <t>CONTROLES</t>
  </si>
  <si>
    <t>RESPONSABLE
SEGUIMIENTO</t>
  </si>
  <si>
    <t>RESPOSABLE SEGUIMIENTO</t>
  </si>
  <si>
    <t>OPCIONES DE MANEJO</t>
  </si>
  <si>
    <t>CALIFICACIÓN CONTROLES
PROBABILIDAD</t>
  </si>
  <si>
    <t>CALIFICACIÓN CONTROLES IMPACTO</t>
  </si>
  <si>
    <r>
      <rPr>
        <b/>
        <sz val="12"/>
        <rFont val="Calibri"/>
        <family val="2"/>
      </rPr>
      <t>Página</t>
    </r>
    <r>
      <rPr>
        <sz val="12"/>
        <rFont val="Calibri"/>
        <family val="2"/>
      </rPr>
      <t xml:space="preserve"> 1 de 6</t>
    </r>
  </si>
  <si>
    <r>
      <rPr>
        <b/>
        <sz val="12"/>
        <rFont val="Calibri"/>
        <family val="2"/>
      </rPr>
      <t>Página</t>
    </r>
    <r>
      <rPr>
        <sz val="12"/>
        <rFont val="Calibri"/>
        <family val="2"/>
      </rPr>
      <t xml:space="preserve"> 2 de 6</t>
    </r>
  </si>
  <si>
    <r>
      <rPr>
        <b/>
        <sz val="12"/>
        <rFont val="Calibri"/>
        <family val="2"/>
      </rPr>
      <t>Página</t>
    </r>
    <r>
      <rPr>
        <sz val="12"/>
        <rFont val="Calibri"/>
        <family val="2"/>
      </rPr>
      <t xml:space="preserve"> 3 de 6</t>
    </r>
  </si>
  <si>
    <r>
      <rPr>
        <b/>
        <sz val="12"/>
        <rFont val="Calibri"/>
        <family val="2"/>
      </rPr>
      <t>Página</t>
    </r>
    <r>
      <rPr>
        <sz val="12"/>
        <rFont val="Calibri"/>
        <family val="2"/>
      </rPr>
      <t xml:space="preserve"> 4 de 6</t>
    </r>
  </si>
  <si>
    <r>
      <rPr>
        <b/>
        <sz val="12"/>
        <rFont val="Calibri"/>
        <family val="2"/>
      </rPr>
      <t>Página</t>
    </r>
    <r>
      <rPr>
        <sz val="12"/>
        <rFont val="Calibri"/>
        <family val="2"/>
      </rPr>
      <t xml:space="preserve"> 5 de 6</t>
    </r>
  </si>
  <si>
    <t>TRANSFERIR O COMPARTIR</t>
  </si>
  <si>
    <t>TIPO DE PROCESO</t>
  </si>
  <si>
    <t>ID RIESGO</t>
  </si>
  <si>
    <t>ID CONTROL</t>
  </si>
  <si>
    <t>AFECTA IMPACTO</t>
  </si>
  <si>
    <t>AFECTA PROBABILIDAD</t>
  </si>
  <si>
    <t>PUNTAJE</t>
  </si>
  <si>
    <t>ID_RIESGO</t>
  </si>
  <si>
    <t>ACCIÓN</t>
  </si>
  <si>
    <t>TRATAMIENTO</t>
  </si>
  <si>
    <t>FECHA FINAL</t>
  </si>
  <si>
    <t>MATERIALIZACIÓN RIESGO</t>
  </si>
  <si>
    <t>VERSION</t>
  </si>
  <si>
    <t>FECHA</t>
  </si>
  <si>
    <t>Seguimiento y Monitoreo</t>
  </si>
  <si>
    <t>Elaboró</t>
  </si>
  <si>
    <t>Revisó</t>
  </si>
  <si>
    <t>Nombre</t>
  </si>
  <si>
    <t>Cargo</t>
  </si>
  <si>
    <t>Fecha</t>
  </si>
  <si>
    <t>MAPA DE RIESGOS</t>
  </si>
  <si>
    <t>Teatro Colon</t>
  </si>
  <si>
    <t>SITUACION DE RIESGO</t>
  </si>
  <si>
    <t>Despacho Ministro /Asuntos Internacionales</t>
  </si>
  <si>
    <t>Página 6 de 6</t>
  </si>
  <si>
    <t xml:space="preserve">MAPA DE RIESGOS DE GESTIÓN Y CORRUPCIÓN </t>
  </si>
  <si>
    <t xml:space="preserve">Código: </t>
  </si>
  <si>
    <t>FR-01-PR-MEJ-05</t>
  </si>
  <si>
    <t>Versión:</t>
  </si>
  <si>
    <t>Fecha:</t>
  </si>
  <si>
    <t>RAZÓN DE LA ACTUALIZACION</t>
  </si>
  <si>
    <t>Se elaborá manual MN-01-PR-MEJ-05 Metodología administración de riesgos de gestión - corrupción  y formato FR-01-PR-MEJ-05 para su respectivo seguimiento.</t>
  </si>
  <si>
    <t>Enero del 2019</t>
  </si>
  <si>
    <t>Se actualiza los riesgos de la Secretaría de Cultura, Recreación y Deporte con el fin de unificar  riesgos de gestión y corrupción en cumplimiento de la actualizacion de los lineamiento de administración de riesgos.</t>
  </si>
  <si>
    <t>PROCESO</t>
  </si>
  <si>
    <t>RESPONSABLE DEL PROCESO</t>
  </si>
  <si>
    <t xml:space="preserve"> EXTERNOS</t>
  </si>
  <si>
    <t xml:space="preserve"> INTERNOS</t>
  </si>
  <si>
    <t>FACTORES</t>
  </si>
  <si>
    <t>DEPENDENCIA</t>
  </si>
  <si>
    <t>Misional</t>
  </si>
  <si>
    <t>Direccionamiento Estratégico</t>
  </si>
  <si>
    <t>Comunicaciones</t>
  </si>
  <si>
    <t>Mejora Continua</t>
  </si>
  <si>
    <t>Fomento</t>
  </si>
  <si>
    <t>Transformaciones Culturales</t>
  </si>
  <si>
    <t>Formalización de Entidades sin ánimo de lucro</t>
  </si>
  <si>
    <t>Gestión Financiera</t>
  </si>
  <si>
    <t>Gestión Jurídica</t>
  </si>
  <si>
    <t>Gestión de Tic</t>
  </si>
  <si>
    <t>Atención al Ciudadano</t>
  </si>
  <si>
    <t>Gestión Documental, de Recursos Físicos y Servicios Generales</t>
  </si>
  <si>
    <r>
      <t xml:space="preserve">SOCIALES 
</t>
    </r>
    <r>
      <rPr>
        <sz val="14"/>
        <rFont val="Cambria"/>
        <family val="1"/>
        <scheme val="major"/>
      </rPr>
      <t>( Demografía, responsabilidad social, orden público).</t>
    </r>
  </si>
  <si>
    <r>
      <t xml:space="preserve">POLÍTICOS
</t>
    </r>
    <r>
      <rPr>
        <sz val="14"/>
        <rFont val="Cambria"/>
        <family val="1"/>
        <scheme val="major"/>
      </rPr>
      <t>(Cambios de gobierno, legislación, políticas públicas, regulación).</t>
    </r>
  </si>
  <si>
    <r>
      <t xml:space="preserve">ECONÓMICOS
</t>
    </r>
    <r>
      <rPr>
        <sz val="14"/>
        <rFont val="Cambria"/>
        <family val="1"/>
        <scheme val="major"/>
      </rPr>
      <t>(Disponibilidad de capital, liquidez, mercados financieros, desempleo, competencia).</t>
    </r>
  </si>
  <si>
    <r>
      <t xml:space="preserve">TECNOLÓGICOS
</t>
    </r>
    <r>
      <rPr>
        <sz val="14"/>
        <rFont val="Cambria"/>
        <family val="1"/>
        <scheme val="major"/>
      </rPr>
      <t>(Avances en tecnología, acceso a sistemas de información
externos, gobierno en línea)</t>
    </r>
  </si>
  <si>
    <r>
      <t xml:space="preserve">MEDIO AMBIENTALES 
</t>
    </r>
    <r>
      <rPr>
        <sz val="14"/>
        <rFont val="Cambria"/>
        <family val="1"/>
        <scheme val="major"/>
      </rPr>
      <t>(Emisiones y residuos, energía, catástrofes naturales, desarrollo sostenible).</t>
    </r>
  </si>
  <si>
    <r>
      <t xml:space="preserve">COMUNICACIÓN EXTERNA
 </t>
    </r>
    <r>
      <rPr>
        <sz val="14"/>
        <rFont val="Cambria"/>
        <family val="1"/>
        <scheme val="major"/>
      </rPr>
      <t>(Mecanismos utilizados para entrar en contacto con los usuarios o ciudadanos, canales establecidos para que el mismo se comunique con la entidad).</t>
    </r>
  </si>
  <si>
    <r>
      <t xml:space="preserve">FINANCIEROS
 </t>
    </r>
    <r>
      <rPr>
        <sz val="14"/>
        <rFont val="Cambria"/>
        <family val="1"/>
        <scheme val="major"/>
      </rPr>
      <t>(Presupuesto de funcionamiento, recursos de inversión, infraestructura, capacidad instalada).</t>
    </r>
  </si>
  <si>
    <r>
      <t xml:space="preserve">PERSONAL 
</t>
    </r>
    <r>
      <rPr>
        <sz val="14"/>
        <rFont val="Cambria"/>
        <family val="1"/>
        <scheme val="major"/>
      </rPr>
      <t>(Competencia del personal, disponibilidad del personal, seguridad y salud ocupacional).</t>
    </r>
  </si>
  <si>
    <r>
      <t xml:space="preserve">PROCESOS
</t>
    </r>
    <r>
      <rPr>
        <sz val="14"/>
        <rFont val="Cambria"/>
        <family val="1"/>
        <scheme val="major"/>
      </rPr>
      <t>(Capacidad, diseño, ejecución, proveedores, entradas, salidas, gestión del conocimiento).</t>
    </r>
  </si>
  <si>
    <r>
      <t xml:space="preserve">TECNOLOGÍA 
</t>
    </r>
    <r>
      <rPr>
        <sz val="14"/>
        <rFont val="Cambria"/>
        <family val="1"/>
        <scheme val="major"/>
      </rPr>
      <t>(Integridad de datos, disponibilidad de datos y sistemas, desarrollo, producción, mantenimiento de sistemas de información).</t>
    </r>
  </si>
  <si>
    <r>
      <t xml:space="preserve">ESTRATÉGICOS 
</t>
    </r>
    <r>
      <rPr>
        <sz val="14"/>
        <rFont val="Cambria"/>
        <family val="1"/>
        <scheme val="major"/>
      </rPr>
      <t>(Direccionamiento estratégico, planeación institucional, liderazgo, trabajo en equipo y Legal).</t>
    </r>
  </si>
  <si>
    <r>
      <t xml:space="preserve">COMUNICACIÓN INTERNA
 </t>
    </r>
    <r>
      <rPr>
        <sz val="14"/>
        <rFont val="Cambria"/>
        <family val="1"/>
        <scheme val="major"/>
      </rPr>
      <t>(Canales utilizados y su efectividad, flujo de la información necesaria para el desarrollo de las operaciones).</t>
    </r>
  </si>
  <si>
    <r>
      <t xml:space="preserve">DISEÑO DEL PROCESO
 </t>
    </r>
    <r>
      <rPr>
        <sz val="14"/>
        <rFont val="Cambria"/>
        <family val="1"/>
        <scheme val="major"/>
      </rPr>
      <t>(Claridad en la descripción del alcance y objetivo del proceso).</t>
    </r>
  </si>
  <si>
    <r>
      <t xml:space="preserve">INTERACCIONES CON OTROS PROCESOS
 </t>
    </r>
    <r>
      <rPr>
        <sz val="14"/>
        <rFont val="Cambria"/>
        <family val="1"/>
        <scheme val="major"/>
      </rPr>
      <t>(Relación precisa con otros procesos en cuanto a insumos, proveedores, productos, usuarios o clientes).</t>
    </r>
  </si>
  <si>
    <r>
      <t xml:space="preserve">TRANSVERSALIDAD
 </t>
    </r>
    <r>
      <rPr>
        <sz val="14"/>
        <rFont val="Cambria"/>
        <family val="1"/>
        <scheme val="major"/>
      </rPr>
      <t>(Procesos que determinan lineamientos necesarios para el desarrollo de todos los procesos de la entidad).</t>
    </r>
  </si>
  <si>
    <r>
      <t xml:space="preserve">PROCEDIMIENTOS ASOCIADOS </t>
    </r>
    <r>
      <rPr>
        <sz val="14"/>
        <rFont val="Cambria"/>
        <family val="1"/>
        <scheme val="major"/>
      </rPr>
      <t xml:space="preserve">
(Pertinencia en los procedimientos que desarrollan los procesos).</t>
    </r>
  </si>
  <si>
    <r>
      <t xml:space="preserve">RESPONSABLES DEL PROCESO
 </t>
    </r>
    <r>
      <rPr>
        <sz val="14"/>
        <rFont val="Cambria"/>
        <family val="1"/>
        <scheme val="major"/>
      </rPr>
      <t>(Grado de autoridad y responsabilidad de los funcionarios frente al proceso)</t>
    </r>
    <r>
      <rPr>
        <b/>
        <sz val="14"/>
        <rFont val="Cambria"/>
        <family val="1"/>
        <scheme val="major"/>
      </rPr>
      <t>.</t>
    </r>
  </si>
  <si>
    <r>
      <t xml:space="preserve">COMUNICACIÓN ENTRE LOS PROCESOS
 </t>
    </r>
    <r>
      <rPr>
        <sz val="14"/>
        <rFont val="Cambria"/>
        <family val="1"/>
        <scheme val="major"/>
      </rPr>
      <t>(Efectividad en los flujos de información determinados en la interacción de los procesos).</t>
    </r>
  </si>
  <si>
    <t>TIPOLOGÍA DE RIESGOS</t>
  </si>
  <si>
    <t>TIPO PROCESO</t>
  </si>
  <si>
    <t>Gerenciales</t>
  </si>
  <si>
    <t>Financieros</t>
  </si>
  <si>
    <t xml:space="preserve">Mayor </t>
  </si>
  <si>
    <t>Dirección de Planeación</t>
  </si>
  <si>
    <t>Oficina Asesora de Comunicaciones</t>
  </si>
  <si>
    <t>Dirección de Fomento</t>
  </si>
  <si>
    <t>Dirección de Cultura Ciudadana</t>
  </si>
  <si>
    <t>Trasnformaciones Culturales</t>
  </si>
  <si>
    <t>Dirección de Lectura y Bibliotecas</t>
  </si>
  <si>
    <t>Dirección de Asusntos Locales</t>
  </si>
  <si>
    <t>Participación y Dialogo Social</t>
  </si>
  <si>
    <t>Dirección de Arte, Cultura y Patrimonio</t>
  </si>
  <si>
    <t>Gestión de la Infraestructura Cultural y Patrimonial</t>
  </si>
  <si>
    <t>Dirección de Persona Jurídicas</t>
  </si>
  <si>
    <t>Dirección de Gestión Corporativa</t>
  </si>
  <si>
    <t>Grupo Interno de Recursos Financieros</t>
  </si>
  <si>
    <t>Grupo Interno de Recursos Físicos</t>
  </si>
  <si>
    <t>Grupo Interno de Recursos Humanos</t>
  </si>
  <si>
    <t>Gestión de Talento Humano</t>
  </si>
  <si>
    <t>Grupo Interno de Sistemas</t>
  </si>
  <si>
    <t>Oficina Asesora Jurídica</t>
  </si>
  <si>
    <t>Oficina de Control Iinterno Disciplinario</t>
  </si>
  <si>
    <t>Oficina de Control interno</t>
  </si>
  <si>
    <t>Seguimiento y Evaluación de la Gestión</t>
  </si>
  <si>
    <t>Control Disciplinario</t>
  </si>
  <si>
    <t>¿EN QUE DOCUMENTO, SE EVIDENCIA EL CONTROL?</t>
  </si>
  <si>
    <t>¿Existe un responsable asignado a la ejecución del control?</t>
  </si>
  <si>
    <t>Asignado</t>
  </si>
  <si>
    <t>No asignado</t>
  </si>
  <si>
    <t>¿El responsable tiene la autoridad y adecuada segregación de funciones en la ejecución del control?</t>
  </si>
  <si>
    <t>¿La oportunidad en que se ejecuta el control ayuda a prevenir la mitigación del riesgo o a detectar la materialización del riesgo de manera oportuna?</t>
  </si>
  <si>
    <t>Oportuna</t>
  </si>
  <si>
    <t>Inoportuna</t>
  </si>
  <si>
    <t>¿Las actividades que se desarrollan en el control realmente buscan por si sola prevenir o detectar las causas que pueden dar origen al riesgo, ejemplo Verificar, Validar Cotejar, Comparar, Revisar, ¿etc.?</t>
  </si>
  <si>
    <t>Prevenir</t>
  </si>
  <si>
    <t>No es un control</t>
  </si>
  <si>
    <t xml:space="preserve"> Detectar</t>
  </si>
  <si>
    <t>¿La fuente de información que se utiliza en el desarrollo del control es información confiable que permita mitigar el riesgo?</t>
  </si>
  <si>
    <t>No confiable</t>
  </si>
  <si>
    <t>Confiable</t>
  </si>
  <si>
    <t>¿Las observaciones, desviaciones o diferencias identificadas como resultados de la ejecución del control son investigadas y resueltas de manera oportuna?</t>
  </si>
  <si>
    <t>Se investigan y resuelven oportunamente</t>
  </si>
  <si>
    <t>No se investigan y resuelven oportunamente.</t>
  </si>
  <si>
    <t>¿Se deja evidencia o rastro de la ejecución del control, que permita a cualquier tercero con la evidencia, llegar a la misma conclusión?</t>
  </si>
  <si>
    <t>Completa</t>
  </si>
  <si>
    <t xml:space="preserve">Incompleta </t>
  </si>
  <si>
    <t xml:space="preserve"> No existente</t>
  </si>
  <si>
    <t>Operativos</t>
  </si>
  <si>
    <t>Estrategicos</t>
  </si>
  <si>
    <t>Imagen_o_Reputacional</t>
  </si>
  <si>
    <t>Corrupcion</t>
  </si>
  <si>
    <t>Tecnologicos</t>
  </si>
  <si>
    <t>Partiendo del contexto de la entidad "FT-01-DES-EST Conocimiento y contexto de la Organización para el Direccionamiento Estratégico" y el mapeo de cada uno de los procesos,  se analiza las amenzas y debilidades que pueden generar situación de riesgo, teniendo en cuenta los objetivos estratégicos y de proceso de la entidad, a nivel de Contexto interno, externo y del Proceso.</t>
  </si>
  <si>
    <t>CONTEXTO ESTRATÉGICO DE LOS PROCESO</t>
  </si>
  <si>
    <t>C3</t>
  </si>
  <si>
    <t>MATRIZ DEFINICIÓN DE LOS RIEGOS DE CORRUPCIÓN</t>
  </si>
  <si>
    <t>Criterios para calificar el Impacto - Riesgos de Corrupción</t>
  </si>
  <si>
    <t>No.</t>
  </si>
  <si>
    <t xml:space="preserve"> Riesgo</t>
  </si>
  <si>
    <t>Acción u omisión</t>
  </si>
  <si>
    <t>Uso del poder</t>
  </si>
  <si>
    <t>Beneficio a terceros</t>
  </si>
  <si>
    <t>Preguntas: Si el riesgo de corrupción se materializa podría…</t>
  </si>
  <si>
    <t>1=Si / 0=No</t>
  </si>
  <si>
    <t>¿Afectar al grupo de funcionarios del proceso?</t>
  </si>
  <si>
    <r>
      <t xml:space="preserve">Responder afirmativamente de UNO a CINCO pregunta(s) genera un impacto </t>
    </r>
    <r>
      <rPr>
        <b/>
        <sz val="11"/>
        <color theme="1"/>
        <rFont val="Calibri"/>
        <family val="2"/>
        <scheme val="minor"/>
      </rPr>
      <t>moderado</t>
    </r>
    <r>
      <rPr>
        <sz val="11"/>
        <color theme="1"/>
        <rFont val="Calibri"/>
        <family val="2"/>
        <scheme val="minor"/>
      </rPr>
      <t xml:space="preserve">.                                                                          Responder afirmativamente de SEIS a ONCE preguntas genera un impacto </t>
    </r>
    <r>
      <rPr>
        <b/>
        <sz val="11"/>
        <color theme="1"/>
        <rFont val="Calibri"/>
        <family val="2"/>
        <scheme val="minor"/>
      </rPr>
      <t>mayor</t>
    </r>
    <r>
      <rPr>
        <sz val="11"/>
        <color theme="1"/>
        <rFont val="Calibri"/>
        <family val="2"/>
        <scheme val="minor"/>
      </rPr>
      <t xml:space="preserve">.                                                                                       Responder afirmativamente de DOCE a DIECINUEVE preguntas genera un impacto </t>
    </r>
    <r>
      <rPr>
        <b/>
        <sz val="11"/>
        <color theme="1"/>
        <rFont val="Calibri"/>
        <family val="2"/>
        <scheme val="minor"/>
      </rPr>
      <t>catastrófico.</t>
    </r>
  </si>
  <si>
    <t>¿Afectar el cumplimiento de metas y objetivos de la dependencia?</t>
  </si>
  <si>
    <t>¿Afectar el cumplimiento de misión de la Entidad?</t>
  </si>
  <si>
    <t>¿Afectar el cumplimiento de la misión del sector al que pertenece la Entidad?</t>
  </si>
  <si>
    <t>¿Generar pérdida de confianza de la Entidad, afectando su reputación?</t>
  </si>
  <si>
    <t>¿Generar pérdida de recursos económicos?</t>
  </si>
  <si>
    <t>¿Afectar la generación de los productos o la prestación de servicios?</t>
  </si>
  <si>
    <t>¿Dar lugar al detrimento de calidad de vida de la comunidad por la pérdida del bien o servicios o los recursos públicos?</t>
  </si>
  <si>
    <t>¿Generar pérdida de información de la Entidad?</t>
  </si>
  <si>
    <t>¿Generar intervención de los órganos de control, de la Fiscalía,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</si>
  <si>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</si>
  <si>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</si>
  <si>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</si>
  <si>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</si>
  <si>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</si>
  <si>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</si>
  <si>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</si>
  <si>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</si>
  <si>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Acción u omisión + uso del poder + desviación de la gestión de lo público + el beneficio a terceros</t>
  </si>
  <si>
    <t>¿Generar daño ambiental?</t>
  </si>
  <si>
    <t>TOTAL</t>
  </si>
  <si>
    <t xml:space="preserve">Rango Calificación del Diseño
</t>
  </si>
  <si>
    <t>Fuerte</t>
  </si>
  <si>
    <t>Calificación entre 96 y 100</t>
  </si>
  <si>
    <t>Calificación entre 86 y 95</t>
  </si>
  <si>
    <t>Débil</t>
  </si>
  <si>
    <t>Calificación entre 0 y 85</t>
  </si>
  <si>
    <t xml:space="preserve">Rango Calificación de la ejecución
</t>
  </si>
  <si>
    <t>Rango Calificación de la Ejecución</t>
  </si>
  <si>
    <t>Opción de Respuesta al Criterio de Evaluación</t>
  </si>
  <si>
    <t>El control se ejecuta de manera consistente por parte del responsable</t>
  </si>
  <si>
    <t>El control se ejecuta algunas veces por parte del responsable</t>
  </si>
  <si>
    <t>El control no se ejecuta por parte del responsable</t>
  </si>
  <si>
    <t>FUERTE</t>
  </si>
  <si>
    <t>DÉBIL</t>
  </si>
  <si>
    <t>Adecuado</t>
  </si>
  <si>
    <t>Inadecuado</t>
  </si>
  <si>
    <t>Preventivo</t>
  </si>
  <si>
    <t>Detectivo</t>
  </si>
  <si>
    <t xml:space="preserve">¿Las actividades que se desarrollan en el control realmente buscan por si sola prevenir o detectar las causas que pueden dar origen al riesgo, ejemplo Verificar, Validar Cotejar, Comparar, Revisar (…)?
</t>
  </si>
  <si>
    <t xml:space="preserve">Solidez del Control Integralmente (Diseño y Ejecución)
</t>
  </si>
  <si>
    <t>MONITOREO Y SEGUIMIENTOS  (Herramienta Drive)</t>
  </si>
  <si>
    <t>Noviembre 13/2019</t>
  </si>
  <si>
    <t>Desviar la Gestión de lo Público</t>
  </si>
  <si>
    <t>Se modifica el formato incluyendo todos los pasos para la  formulación de riesgos, anexa mapa de calor y en la valoración del riesgo se incluye valoración de controles rango calificación del diseño, rango calificación de la ejecución y solidez del control integralmente (Diseño y Ejecución). orfeo no. 20195000215133</t>
  </si>
  <si>
    <r>
      <rPr>
        <b/>
        <sz val="11"/>
        <rFont val="Calibri"/>
        <family val="2"/>
      </rPr>
      <t>Código: FR-01-PR-MEJ-05</t>
    </r>
    <r>
      <rPr>
        <sz val="11"/>
        <rFont val="Calibri"/>
        <family val="2"/>
      </rPr>
      <t xml:space="preserve">
</t>
    </r>
    <r>
      <rPr>
        <b/>
        <sz val="11"/>
        <rFont val="Calibri"/>
        <family val="2"/>
      </rPr>
      <t>Versión:</t>
    </r>
    <r>
      <rPr>
        <sz val="11"/>
        <rFont val="Calibri"/>
        <family val="2"/>
      </rPr>
      <t xml:space="preserve">  2
</t>
    </r>
    <r>
      <rPr>
        <b/>
        <sz val="11"/>
        <rFont val="Calibri"/>
        <family val="2"/>
      </rPr>
      <t>Fecha:</t>
    </r>
    <r>
      <rPr>
        <sz val="11"/>
        <rFont val="Calibri"/>
        <family val="2"/>
      </rPr>
      <t xml:space="preserve">  14/11/2019</t>
    </r>
  </si>
  <si>
    <r>
      <rPr>
        <b/>
        <sz val="11"/>
        <rFont val="Calibri"/>
        <family val="2"/>
      </rPr>
      <t xml:space="preserve">Código: </t>
    </r>
    <r>
      <rPr>
        <sz val="11"/>
        <rFont val="Calibri"/>
        <family val="2"/>
      </rPr>
      <t xml:space="preserve">FR-01-PR-MEJ-05
</t>
    </r>
    <r>
      <rPr>
        <b/>
        <sz val="11"/>
        <rFont val="Calibri"/>
        <family val="2"/>
      </rPr>
      <t>Versión:</t>
    </r>
    <r>
      <rPr>
        <sz val="11"/>
        <rFont val="Calibri"/>
        <family val="2"/>
      </rPr>
      <t xml:space="preserve">  2
</t>
    </r>
    <r>
      <rPr>
        <b/>
        <sz val="11"/>
        <rFont val="Calibri"/>
        <family val="2"/>
      </rPr>
      <t>Fecha:</t>
    </r>
    <r>
      <rPr>
        <sz val="11"/>
        <rFont val="Calibri"/>
        <family val="2"/>
      </rPr>
      <t xml:space="preserve"> 14/11/2019</t>
    </r>
  </si>
  <si>
    <t>LÍDER DE SISTEMAS DE GESTIÓN</t>
  </si>
  <si>
    <t>GESTIÓN TIC</t>
  </si>
  <si>
    <t>COORDINADOR DE GRUPO INTERNO DE SISTEMAS</t>
  </si>
  <si>
    <t>NIDIA PATRICA RODRIGUEZ R.</t>
  </si>
  <si>
    <t>Nidia Patricia Rodríguez Rodríguez</t>
  </si>
  <si>
    <t>Profesional Especializado</t>
  </si>
  <si>
    <t>Diciembre del 2020</t>
  </si>
  <si>
    <t>Fabio Fernando Sánchez Sánchez</t>
  </si>
  <si>
    <t>Coordinador de Grupo Interno de Sistemas</t>
  </si>
  <si>
    <t>Cambios en la normatividad vigente.</t>
  </si>
  <si>
    <t>Se incluyan nuevos lineamientos TIC que no hayan sido considerados en el proceso de Gestión de TIC.</t>
  </si>
  <si>
    <t>Liberación de nuevas versiones de herramientas de software y Hardware R4</t>
  </si>
  <si>
    <t>Que las nuevas liberaciones de versiones de herramientas de hardware o software sean requeridas para solucionar incidentes de seguridad informática o funcionales y que las mismas no están incluidas en el presupuesto del proceso de Gestión de TIC.</t>
  </si>
  <si>
    <t>Gestión presupuestal que puede considerar recortes presupuestales para la entidad.</t>
  </si>
  <si>
    <t>Asignación presupuestal insuficiente para el proceso de Gestión de TIC.</t>
  </si>
  <si>
    <t>Falta de posicionamiento estratégico del Proceso de Gestión de TIC dentro
de la estructura organizacional de la SCRD.</t>
  </si>
  <si>
    <t>No lograr las reuniones de seguimiento al avance de los proyectos para definición, diseño e implementación de nuevos servicios TIC o sus modificaciones.</t>
  </si>
  <si>
    <t>Efectos legales n la entidad por uso de software no licenciado por parte de los contratistas.</t>
  </si>
  <si>
    <t>Detalle de las especificaciones funcionales y aprobación de avances por parte de las áreas funcionales en el registro de las solicitudes de Servicios TIC.</t>
  </si>
  <si>
    <t>No poder avanzar en la definición, diseño e implementación de nuevos servicios TIC o en sus actualizaciones dado que sin especificaciones detalladas o sin las aprobaciones de los avances no es posible pasar por cada una de las etapas de la definición, diseño e implementación de servicios TIC.</t>
  </si>
  <si>
    <t>Afectación en el cumplimiento de los objetivos de los procesos de la entidad por la interrupción en la prestación del servicio de la infraestructura tecnológica.</t>
  </si>
  <si>
    <t>2. Incumplimiento de la prestación del servicio de los proveedores externos.</t>
  </si>
  <si>
    <t>1. Sanciones e incumplimiento legal.
2. No cumplir con las metas Distritales.
3. Afectación de la imagen de la SCRD.
4. No genera la satisfacción de los clientes internos de la entidad.
5.  Incremento de los reprocesos en la ejecución de las actividades.</t>
  </si>
  <si>
    <t>Incumplimiento en los requerimientos solicitados por la Secretaría en la definición, diseño, construcción y entrega de soluciones TIC</t>
  </si>
  <si>
    <t>Perdida de la confidencialidad, integridad y disponibilidad de los activos de información de la entidad</t>
  </si>
  <si>
    <t>Insatisfacción de usuarios de servicios tecnologicos por la no atención oportuna de requerimientos</t>
  </si>
  <si>
    <t>Perdida de confidencialidad e integridad de los activos de información en beneficio propio o de terceros por  accesos indebidos o no autorizados de las bases de datos gestionadas por el GIS</t>
  </si>
  <si>
    <t>1. Afectación de imagen
2. Reprocesos
3. incumplimientos legales y normativos
4. Insatisfacción de usuarios
5. Incumplimientos de objetivos de la entidad.</t>
  </si>
  <si>
    <t>1. Insatisfacción de usuarios de la entidad
2. Afectación de la imagen y gestión del proceso.</t>
  </si>
  <si>
    <t>1. Sanciones e incumplimiento legal.
2. Afectación de la imagen y reputación de la SCRD.
3. Degradación de los atributos de seguridad de la información (Confidencialidad, Integridad y Disponibilidad) de la entidad.
4.  Incremento de los reprocesos en la ejecución de las actividades.
5. Perdida de información
6. Perdidas económicas
7. Materialización de riesgos de seguridad de la información.</t>
  </si>
  <si>
    <t>1.No genera la satisfacción de los clientes internos de la entidad.
2. Incremento de los reprocesos en la ejecución de las actividades.
3. Perdida de economicas
4. Incumplimiento normativo o regulatorio</t>
  </si>
  <si>
    <t>2. Gestión inadecuada de los activos de información.</t>
  </si>
  <si>
    <t>1. Falta de gestión en el control de accesos a las bases de datos.</t>
  </si>
  <si>
    <t>MAPEO DE PROCESO  (Identificación de Riesgos)</t>
  </si>
  <si>
    <t>Proceso</t>
  </si>
  <si>
    <t>Gestión de TIC</t>
  </si>
  <si>
    <t>Responsable de Proceso</t>
  </si>
  <si>
    <t>Fabio Sanchez</t>
  </si>
  <si>
    <t>Líder de Sistemas de Gestión</t>
  </si>
  <si>
    <t>Patricia Rodriguez</t>
  </si>
  <si>
    <t>PARTE A: GESTIÓN DEL PROCESO</t>
  </si>
  <si>
    <t xml:space="preserve">Objetivo estratégico y de Calidad </t>
  </si>
  <si>
    <t>Gestionar los recursos necesarios en el corto, mediano y largo plazo y su utilización de forma eficiente y eficaz.</t>
  </si>
  <si>
    <t xml:space="preserve"> Objetivo del Proceso</t>
  </si>
  <si>
    <t>Gestionar y operar los servicios TIC para satisfacer las necesidades tecnológicas de la SCRD</t>
  </si>
  <si>
    <t>Alcance</t>
  </si>
  <si>
    <t>Estrategia TIC formalizada en el Plan Estratégico de TIC (PETI), su formulación, implementación, seguimiento y evaluación.
Identificación, definición, diseño, desarrollo y entrega de Soluciones TIC para satisfacer las necesidades TIC de los procesos de la entidad.
Operación de Servicios TIC asegurando la capacidad y disponibilidad requerida por los procesos y usuarios internos y externos.</t>
  </si>
  <si>
    <t>Indicadores de Gestión
(Formula)</t>
  </si>
  <si>
    <r>
      <rPr>
        <b/>
        <sz val="12"/>
        <color rgb="FF7030A0"/>
        <rFont val="Calibri"/>
        <family val="2"/>
        <scheme val="minor"/>
      </rPr>
      <t xml:space="preserve">
IND-TIC-01 Continuidad de servicios en red</t>
    </r>
    <r>
      <rPr>
        <sz val="12"/>
        <rFont val="Calibri"/>
        <family val="2"/>
        <scheme val="minor"/>
      </rPr>
      <t xml:space="preserve">
</t>
    </r>
    <r>
      <rPr>
        <b/>
        <sz val="12"/>
        <color rgb="FF7030A0"/>
        <rFont val="Calibri"/>
        <family val="2"/>
        <scheme val="minor"/>
      </rPr>
      <t xml:space="preserve">
IND-TIC-02 Eficacia en la solución de requerimientos</t>
    </r>
    <r>
      <rPr>
        <sz val="12"/>
        <rFont val="Calibri"/>
        <family val="2"/>
        <scheme val="minor"/>
      </rPr>
      <t xml:space="preserve">
</t>
    </r>
    <r>
      <rPr>
        <b/>
        <sz val="12"/>
        <color rgb="FF7030A0"/>
        <rFont val="Calibri"/>
        <family val="2"/>
        <scheme val="minor"/>
      </rPr>
      <t xml:space="preserve">
IND-TIC-03 Oportunidad en la atención de requerimientos</t>
    </r>
    <r>
      <rPr>
        <sz val="12"/>
        <rFont val="Calibri"/>
        <family val="2"/>
        <scheme val="minor"/>
      </rPr>
      <t xml:space="preserve">
</t>
    </r>
    <r>
      <rPr>
        <b/>
        <sz val="12"/>
        <color rgb="FF7030A0"/>
        <rFont val="Calibri"/>
        <family val="2"/>
        <scheme val="minor"/>
      </rPr>
      <t xml:space="preserve">
IND-TIC-04 Nivel de satisfacción del usuario con el servicio de gestión de Tic</t>
    </r>
  </si>
  <si>
    <t xml:space="preserve"> Primero diligenciar desde  la Columna (A hasta la E)</t>
  </si>
  <si>
    <t xml:space="preserve">SITUACIONES NO DESEADAS (Riesgos)
</t>
  </si>
  <si>
    <t>Priorización</t>
  </si>
  <si>
    <t xml:space="preserve">REDACCIÓN DEL RIESGO </t>
  </si>
  <si>
    <t>FT-01-CP-DES  
Conocimiento y Contexto (Debilidades - Amenazas- Vulnerabilidades)</t>
  </si>
  <si>
    <t>Consecuencia                     
(Lo que generaría)</t>
  </si>
  <si>
    <t>Actividades Críticas 
del Proceso</t>
  </si>
  <si>
    <t xml:space="preserve"> Documentos formalizados en los Sistemas de Gestión</t>
  </si>
  <si>
    <t>Productos y Servicios
(Nivel Interno y externo)</t>
  </si>
  <si>
    <t>Partes Interesadas</t>
  </si>
  <si>
    <t>Cuenta con indicadores asociados (Formula)</t>
  </si>
  <si>
    <t xml:space="preserve">1.Situación no
deseada </t>
  </si>
  <si>
    <t>2. Preposición</t>
  </si>
  <si>
    <t>3.Complemento</t>
  </si>
  <si>
    <t>Riesgo</t>
  </si>
  <si>
    <t>Tipo de Riesgo</t>
  </si>
  <si>
    <t xml:space="preserve">Tipo de Activo </t>
  </si>
  <si>
    <t xml:space="preserve">Causa                           
(Debido a)
</t>
  </si>
  <si>
    <t>Administrar la infraestructura informática (plataforma tecnológica) sobre la cual se soportan los sistemas de información y servicios TIC</t>
  </si>
  <si>
    <r>
      <t xml:space="preserve">1. Plan anual de mantenimiento de HW </t>
    </r>
    <r>
      <rPr>
        <b/>
        <sz val="11"/>
        <color theme="1"/>
        <rFont val="Calibri"/>
        <family val="2"/>
        <scheme val="minor"/>
      </rPr>
      <t>(pendiente de formalizar en el Sistema de Gestión)</t>
    </r>
  </si>
  <si>
    <t>Servicios TIC en Operación cumpliendo con los niveles de capacidad y disponibilidad definidos garantizando privacidad y confidencialidad de la información.</t>
  </si>
  <si>
    <t>Todos los Procesos de la SCRD</t>
  </si>
  <si>
    <r>
      <t xml:space="preserve">IND-TIC-01 Continuidad de servicios en red
</t>
    </r>
    <r>
      <rPr>
        <sz val="11"/>
        <color theme="1"/>
        <rFont val="Calibri"/>
        <family val="2"/>
        <scheme val="minor"/>
      </rPr>
      <t xml:space="preserve">IND-TIC-04 Nivel de satisfacción del usuario con el servicio de gestión de Tic
</t>
    </r>
    <r>
      <rPr>
        <b/>
        <u/>
        <sz val="11"/>
        <color theme="1"/>
        <rFont val="Calibri"/>
        <family val="2"/>
        <scheme val="minor"/>
      </rPr>
      <t/>
    </r>
  </si>
  <si>
    <t>Interrupción en la prestación del servicio de la infraestructura tecnológica.</t>
  </si>
  <si>
    <t>Afectación en el cumplimiento de los objetivos de los procesos de la entidad</t>
  </si>
  <si>
    <t>por</t>
  </si>
  <si>
    <t>la interrupción en la prestación del servicio de la infraestructura tecnológica.</t>
  </si>
  <si>
    <t>Riesgo de Gestión /Seguridad de la Información</t>
  </si>
  <si>
    <t>Infraestructura</t>
  </si>
  <si>
    <t>1. Interrupción de los servicios de la energía eléctrica regulada al interior de la entidad.
2. Incumplimiento de la prestación del servicio de los proveedores externos.
3. Fallas imprevistas de los equipos.
4. Desastres naturales.
5. Acciones deliberadas y no deliberadas por el factor humano.
6. Falta de mantenimiento de Infraestructura TI
7. Falta de monitoreo de la intraestructura TI</t>
  </si>
  <si>
    <t>No se gestionaria y operaria los servicios TIC</t>
  </si>
  <si>
    <t>Afectación en el cumplimiento de los objetivos de los procesos de la entidad.</t>
  </si>
  <si>
    <t>Adquirir, implementar y/o mantener las Soluciones TIC definidas y priorizadas por la entidad</t>
  </si>
  <si>
    <r>
      <t xml:space="preserve">1. pr-tic-04_v1_sistemas_de_informacion
</t>
    </r>
    <r>
      <rPr>
        <b/>
        <u/>
        <sz val="11"/>
        <color theme="1"/>
        <rFont val="Calibri"/>
        <family val="2"/>
        <scheme val="minor"/>
      </rPr>
      <t>En proceso de actualización</t>
    </r>
    <r>
      <rPr>
        <sz val="11"/>
        <color theme="1"/>
        <rFont val="Calibri"/>
        <family val="2"/>
        <scheme val="minor"/>
      </rPr>
      <t xml:space="preserve">
2. IT-01-PR-TIC-04 v1 Guía para la definición, diseño, construcción y entrega de soluciones TIC 17/04/2019
3. Plan anual de mantenimiento de SW </t>
    </r>
    <r>
      <rPr>
        <b/>
        <u/>
        <sz val="11"/>
        <color theme="1"/>
        <rFont val="Calibri"/>
        <family val="2"/>
        <scheme val="minor"/>
      </rPr>
      <t>(pendiente de formalizar en el Sistema de Gestión)</t>
    </r>
    <r>
      <rPr>
        <sz val="11"/>
        <color theme="1"/>
        <rFont val="Calibri"/>
        <family val="2"/>
        <scheme val="minor"/>
      </rPr>
      <t xml:space="preserve">
</t>
    </r>
  </si>
  <si>
    <t>Soluciones TIC en Operación</t>
  </si>
  <si>
    <t xml:space="preserve">Todos los Procesos de la SCRD
</t>
  </si>
  <si>
    <t>IND-TIC-04 Nivel de satisfacción del usuario con el servicio de gestión de Tic</t>
  </si>
  <si>
    <t>Soluciones TIC mal definidas y priorizadas</t>
  </si>
  <si>
    <t>Incumplimiento en los requerimientos solicitados por la Secretaría</t>
  </si>
  <si>
    <t>en</t>
  </si>
  <si>
    <t>la definición, diseño, construcción y entrega de soluciones TIC</t>
  </si>
  <si>
    <t>Riesgo  de Gestión</t>
  </si>
  <si>
    <t>Software</t>
  </si>
  <si>
    <t>1. Falta de detalle en las especificaciones  por parte de las áreas funcionales en el registro de las solicitudes de Servicios TIC.
2. Falta de adopción de formatos y registros para la definición de las solicitudes y requerimientos de servicios TIC.
3. No inclusión en el plan de mantenimiento de requerimiento de SW consignadas en la solicitud de necesidades TIC de la Entidad.
4. Falta de seguimiento y supervisión en la prestación del servicios por parte de los proveedores o contratistas.</t>
  </si>
  <si>
    <t xml:space="preserve">1.No genera la satisfacción de los clientes internos de la entidad.
2. Incremento de los reprocesos en la ejecución de las actividades.
3. Perdida de economicas
4. Incumplimiento normativo o regulatorio
</t>
  </si>
  <si>
    <t>Soluciones TIC fuera de operación</t>
  </si>
  <si>
    <t>Implementar mecanismos de seguridad informática para proteger los activos TIC y de información de la entidad</t>
  </si>
  <si>
    <t xml:space="preserve"> 1. mn-05-cp-tic-est_v3_politica_de_seguridad_de_la_información
2. pr-tic-_05_v1_Gestión_ Activos _de_Información.pdf
</t>
  </si>
  <si>
    <t xml:space="preserve">Servicios TIC en Operación cumpliendo con los niveles de capacidad y disponibilidad definidos garantizando privacidad y confidencialidad de la información.
</t>
  </si>
  <si>
    <r>
      <t xml:space="preserve">Indicador del SGSPI 
</t>
    </r>
    <r>
      <rPr>
        <b/>
        <sz val="11"/>
        <color theme="1"/>
        <rFont val="Calibri"/>
        <family val="2"/>
        <scheme val="minor"/>
      </rPr>
      <t>(Pendiente de formalizar)</t>
    </r>
  </si>
  <si>
    <t xml:space="preserve">Incumplimiento de las politicas de seguridad de la información asi como las definiciones y lineamientos del SGSPI  </t>
  </si>
  <si>
    <t>Perdida de la confidencialidad, integridad y disponibilidad</t>
  </si>
  <si>
    <t>de</t>
  </si>
  <si>
    <t>los activos de información de la entidad</t>
  </si>
  <si>
    <t xml:space="preserve">Procesos </t>
  </si>
  <si>
    <t xml:space="preserve">1. Desconocimiento de las politicas por parte de funcionarios y contratistas de la entidad
2. Gestión inadecuada de los activos de información.
3. Falta de apropiación de la cultura de seguridad de la información en la entidad.
4. Falta de presupuesto para la gestión de la seguridad informática.  </t>
  </si>
  <si>
    <t xml:space="preserve">No contar con los mecanismos de seguridad informática para proteger los activos de TI y de la información de la Entidad. </t>
  </si>
  <si>
    <t>Realizar actividades de soporte técnico y actualización de soluciones TIC..</t>
  </si>
  <si>
    <t>1. PR-TIC-02 v9 Soporte técnico 14/03/2019
2. FR-02-PR-TIC-02 v2 contingencia mesa de servicios 14/03/2019
3. FT-01-CP-TIC-EST Definición de acuerdos de niveles de servicio para el área de soporte técnico 08/10/2016
4. IT-01-PR- TIC-02 V1 Instructivo mesa de servicios  - GLPI 28/05/2020</t>
  </si>
  <si>
    <t>Soluciones TIC actualizadas y usuarios de la  entidad atendidos oportunamente.</t>
  </si>
  <si>
    <t>IND-TIC-02 Eficacia en la solución de requerimientos
IND-TIC-03 Oportunidad en la atención de requerimientos
IND-TIC-04 Nivel de satisfacción del usuario con el servicio de gestión de Tic</t>
  </si>
  <si>
    <t>Insatisfacción de usuarios de servicios tecnologicos</t>
  </si>
  <si>
    <t>la no atención oportuna de requerimientos</t>
  </si>
  <si>
    <t>Personas</t>
  </si>
  <si>
    <t xml:space="preserve">1. Falta de personal para atención de requerimientos
2. Desconocimiento del procedimiento de soporte tecnico y manual de la herramienta de la mesa de servicios
3. Falta de idoneidad en el personal de atención de soporte.  </t>
  </si>
  <si>
    <t xml:space="preserve">Afectación de la seguridad informatica por falta de monitoreo de heramientas de seguridad. </t>
  </si>
  <si>
    <t>Mal funcionamiento de equipos de computo por desactualización de software</t>
  </si>
  <si>
    <t>Propender por la seguridad de los recursos de información, gestionados por el GIS, para el cumplimiento de los diferentes procesos de la entidad.</t>
  </si>
  <si>
    <r>
      <t xml:space="preserve"> 1. mn-05-cp-tic-est_v3_politica_de_seguridad_de_la_información
2. PR-TIC-03 v6 Base de datos 17/05/2019
3. IT-01-PR- TIC-03 V5 structivo_copias_de_seguridad_editable_junio_06.06/06/2019
indice_de_informacion_clasificada_y_reservada_2019_scrd (1)  </t>
    </r>
    <r>
      <rPr>
        <sz val="11"/>
        <color theme="1"/>
        <rFont val="Calibri"/>
        <family val="2"/>
        <scheme val="minor"/>
      </rPr>
      <t xml:space="preserve">
registro_de_activos_de_informacion_2019_scrd (1)  </t>
    </r>
  </si>
  <si>
    <t>Información segura y oportuna</t>
  </si>
  <si>
    <t>Indicador del SGSPI 
(Pendiente de formalizar)</t>
  </si>
  <si>
    <t xml:space="preserve">
Alterar la configuración de los sistemas de información en beneficio propio o de terceros    
 </t>
  </si>
  <si>
    <t>Perdida de confidencialidad e integridad de los activos de información en beneficio propio o de terceros</t>
  </si>
  <si>
    <t xml:space="preserve">por </t>
  </si>
  <si>
    <t>accesos indebidos o no autorizados de las bases de datos gestionadas por el GIS</t>
  </si>
  <si>
    <t>Riesgo de Corrupción</t>
  </si>
  <si>
    <t>Información</t>
  </si>
  <si>
    <t xml:space="preserve">1. Falta de gestión en el control de accesos a las bases de datos.
2. Desconocimiento de politicas, lineamientos, procedimientos e instructivos de seguridad de la información.
3.  Desconocimiento de los instrumentos de la ley 1712 (Registro de activos de información e Indice de información clasificada y reservada)
</t>
  </si>
  <si>
    <t xml:space="preserve">  Ingreso y utilización de la información de los sistemas de información para beneficio propio o de tercero </t>
  </si>
  <si>
    <t>Perdida de confidencialidad e integridad de los activos de información.</t>
  </si>
  <si>
    <t>PARTE B: GESTIÓN DE LOS PROYECTOS  DE INVERSIÓN</t>
  </si>
  <si>
    <t>Meta de Plan de Desarrollo</t>
  </si>
  <si>
    <t xml:space="preserve"> Proyecto de Inversión</t>
  </si>
  <si>
    <t>Objetivos del Proyecto de Inversión</t>
  </si>
  <si>
    <t>Objetivos Especificos</t>
  </si>
  <si>
    <t xml:space="preserve">Indicadores </t>
  </si>
  <si>
    <t>FT-01-CP-DES  
Conocimiento y Contexto 
(Debilidades - Amenazas)</t>
  </si>
  <si>
    <t>Actividades Críticas 
de Poyecto</t>
  </si>
  <si>
    <t>Proyectos</t>
  </si>
  <si>
    <t>Cuenta con indicadores asociados</t>
  </si>
  <si>
    <t>5.1 Directrices de la Dirección en seguridad de la información.</t>
  </si>
  <si>
    <t>Brindar orientación y soporte, por parte de la dirección, para la seguridad de la información de acuerdo con los requisitos del negocio y con las leyes y reglamentos pertinentes</t>
  </si>
  <si>
    <t>6.1 Organización interna.</t>
  </si>
  <si>
    <t>Establecer un marco de referencia de gestión para iniciar y controlar la implementación y operación de la seguridad de la información dentro de la organización.</t>
  </si>
  <si>
    <t>6.2 Dispositivos para movilidad y teletrabajo.</t>
  </si>
  <si>
    <t>Garantizar la seguridad del teletrabajo y el uso de dispositivos móviles</t>
  </si>
  <si>
    <t>7.1 Antes de la contratación.</t>
  </si>
  <si>
    <t>Asegurar que los empleados y contratistas comprenden sus responsabilidades y son idóneos en los roles para los que se consideran.</t>
  </si>
  <si>
    <t>7.2 Durante la contratación.</t>
  </si>
  <si>
    <t>Asegurarse de que los empleados y contratistas tomen conciencia de sus responsabilidades de seguridad de la información y las cumplan.</t>
  </si>
  <si>
    <t>7.3 Cese o cambio de puesto de trabajo.</t>
  </si>
  <si>
    <t>Proteger los intereses de la organización como parte del proceso de cambio o terminación de empleo</t>
  </si>
  <si>
    <t>8.1 Responsabilidad sobre los activos.</t>
  </si>
  <si>
    <t>8.2 Clasificación de la información.</t>
  </si>
  <si>
    <t>Asegurar que la información recibe un nivel apropiado de protección, de acuerdo con su importancia para la organización.</t>
  </si>
  <si>
    <t>8.3 Manejo de los soportes de almacenamiento.</t>
  </si>
  <si>
    <t>Evitar la divulgación, la modificación, el retiro o la destrucción no autorizados de información almacenada en los medios</t>
  </si>
  <si>
    <t>9.1 Requisitos de negocio para el control de accesos.</t>
  </si>
  <si>
    <t>Limitar el acceso a información y a instalaciones de procesamiento de información.</t>
  </si>
  <si>
    <t>9.2 Gestión de acceso de usuario.</t>
  </si>
  <si>
    <t>Asegurar el acceso de los usuarios autorizados y evitar el acceso no autorizado a sistemas y servicios.</t>
  </si>
  <si>
    <t>9.3 Responsabilidades del usuario.</t>
  </si>
  <si>
    <t>Hacer que los usuarios rindan cuentas por la salvaguarda de su información de autenticación.</t>
  </si>
  <si>
    <t>9.4 Control de acceso a sistemas y aplicaciones.</t>
  </si>
  <si>
    <t>Evitar el acceso no autorizado a sistemas y aplicaciones.</t>
  </si>
  <si>
    <t>10.1 Controles criptográficos.</t>
  </si>
  <si>
    <t>Asegurar el uso apropiado y eficaz de la criptografía para proteger la confidencialidad, autenticidad y/o la integridad de la información</t>
  </si>
  <si>
    <t>11.1 Áreas seguras.</t>
  </si>
  <si>
    <t>11.2 Seguridad de los equipos.</t>
  </si>
  <si>
    <t>Prevenir la perdida, daño, robo o compromiso de activos, y la interrupción de las operaciones de la organización.</t>
  </si>
  <si>
    <t>12.1 Responsabilidades y procedimientos de operación.</t>
  </si>
  <si>
    <t>Asegurar las operaciones correctas y seguras de las instalaciones de procesamiento de información.</t>
  </si>
  <si>
    <t>12.2 Protección contra código malicioso.</t>
  </si>
  <si>
    <t>Asegurarse de que la información y las instalaciones de procesamiento de información estén protegidas contra códigos maliciosos.</t>
  </si>
  <si>
    <t>12.3 Copias de seguridad.</t>
  </si>
  <si>
    <t>Proteger contra la perdida de datos</t>
  </si>
  <si>
    <t>12.4 Registro de actividad y supervisión.</t>
  </si>
  <si>
    <t>Registrar eventos y generar evidencia</t>
  </si>
  <si>
    <t>12.5 Control del software en explotación.</t>
  </si>
  <si>
    <t>Asegurarse de la integridad de los sistemas operacionales</t>
  </si>
  <si>
    <t>12.6 Gestión de la vulnerabilidad técnica.</t>
  </si>
  <si>
    <t>12.7 Consideraciones de las auditorías de los sistemas de información.</t>
  </si>
  <si>
    <t>Minimizar el impacto de las actividades de auditoria sobre los sistemas operativos</t>
  </si>
  <si>
    <t>13.1 Gestión de la seguridad en las redes.</t>
  </si>
  <si>
    <t>Asegurar la protección de la información en las redes, y sus instalaciones de procesamiento de información de soporte.</t>
  </si>
  <si>
    <t>13.2 Intercambio de información con partes externas.</t>
  </si>
  <si>
    <t>Mantener la seguridad de la información transferida dentro de una organización y con cualquier entidad externa.</t>
  </si>
  <si>
    <t>14.1 Requisitos de seguridad de los sistemas de información.</t>
  </si>
  <si>
    <t>14.2 Seguridad en los procesos de desarrollo y soporte.</t>
  </si>
  <si>
    <t>Asegurar que la seguridad de la información este diseñada e implementada dentro del ciclo de vida de desarrollo de los sistemas de información.</t>
  </si>
  <si>
    <t>14.3 Datos de prueba.</t>
  </si>
  <si>
    <t>15.1 Seguridad de la información en las relaciones con proveedores.</t>
  </si>
  <si>
    <t>Asegurar la protección de los activos de la organización que sean accesibles a los proveedores.</t>
  </si>
  <si>
    <t>15.2 Gestión de la prestación del servicio por proveedores.</t>
  </si>
  <si>
    <t>Mantener el nivel acordado de seguridad de la información y de prestación del servicio en línea con los acuerdos con los proveedores</t>
  </si>
  <si>
    <t>16.1 Gestión de incidentes de seguridad de la información y mejoras.</t>
  </si>
  <si>
    <t>Asegurar un enfoque coherente y eficaz para la gestión de incidentes de seguridad de la información, incluida la comunicación sobre eventos de seguridad y debilidades.</t>
  </si>
  <si>
    <t>17.1 Continuidad de la seguridad de la información.</t>
  </si>
  <si>
    <t>La continuidad de seguridad de la información se debe incluir en los sistemas de gestión de la continuidad de negocio de la organización.</t>
  </si>
  <si>
    <t>17.2 Redundancias.</t>
  </si>
  <si>
    <t>Asegurar la disponibilidad de instalaciones de procesamiento de información.</t>
  </si>
  <si>
    <t>18.1 Cumplimiento de los requisitos legales y contractuales.</t>
  </si>
  <si>
    <t>Evitar el incumplimiento de las obligaciones legales, estatutarias, de reglamentación o contractuales relacionadas con seguridad de la información y de cualquier requisito de seguridad.</t>
  </si>
  <si>
    <t>18.2 Revisiones de la seguridad de la información.</t>
  </si>
  <si>
    <t>Asegurar que la seguridad de la información se implemente y opere de acuerdo con las políticas y procedimientos organizacionales.</t>
  </si>
  <si>
    <t xml:space="preserve">Nombre </t>
  </si>
  <si>
    <t>Asegurar que la seguridad de la información sea una parte integral de los sistemas de información durante todo el ciclo de vida.   Esto incluye también los requisitos para sistemas de información que prestan servicios sobre redes.</t>
  </si>
  <si>
    <t xml:space="preserve">Asegurar la protección de los datos usados para  pruebas. </t>
  </si>
  <si>
    <t>Prevenir el acceso físico no autorizado, el daño e interferencia a la información y a las instalaciones de procesamiento de información de la organización.</t>
  </si>
  <si>
    <t>Objetivo de Control ISO 27001</t>
  </si>
  <si>
    <t>Prevenir el aprovechamiento de las vulnerabilidades técnicas</t>
  </si>
  <si>
    <t>C4</t>
  </si>
  <si>
    <t>C5</t>
  </si>
  <si>
    <t>#</t>
  </si>
  <si>
    <t>C6</t>
  </si>
  <si>
    <t>C7</t>
  </si>
  <si>
    <t>C8</t>
  </si>
  <si>
    <t>C9</t>
  </si>
  <si>
    <t>C10</t>
  </si>
  <si>
    <t>C11</t>
  </si>
  <si>
    <t>C12</t>
  </si>
  <si>
    <t>C13</t>
  </si>
  <si>
    <t>C14</t>
  </si>
  <si>
    <t>C15</t>
  </si>
  <si>
    <t>C16</t>
  </si>
  <si>
    <t>C17</t>
  </si>
  <si>
    <t>C18</t>
  </si>
  <si>
    <t>C19</t>
  </si>
  <si>
    <t>C20</t>
  </si>
  <si>
    <t>C21</t>
  </si>
  <si>
    <t>C22</t>
  </si>
  <si>
    <t>C23</t>
  </si>
  <si>
    <t>C24</t>
  </si>
  <si>
    <t>C25</t>
  </si>
  <si>
    <t>C26</t>
  </si>
  <si>
    <t>C27</t>
  </si>
  <si>
    <t>C28</t>
  </si>
  <si>
    <t>C29</t>
  </si>
  <si>
    <t>C30</t>
  </si>
  <si>
    <t>C31</t>
  </si>
  <si>
    <t>C32</t>
  </si>
  <si>
    <t>C33</t>
  </si>
  <si>
    <t>C34</t>
  </si>
  <si>
    <t>C35</t>
  </si>
  <si>
    <t>ALINEACIÓN ISO 27001</t>
  </si>
  <si>
    <r>
      <t xml:space="preserve">Mantenimiento preventivo y correctivo de UPS vigente.
</t>
    </r>
    <r>
      <rPr>
        <b/>
        <sz val="9"/>
        <color theme="1"/>
        <rFont val="Calibri"/>
        <family val="2"/>
        <scheme val="minor"/>
      </rPr>
      <t>Responsable</t>
    </r>
    <r>
      <rPr>
        <sz val="9"/>
        <color theme="1"/>
        <rFont val="Calibri"/>
        <family val="2"/>
        <scheme val="minor"/>
      </rPr>
      <t xml:space="preserve">: GIS - Recursos Fisicos 
</t>
    </r>
    <r>
      <rPr>
        <b/>
        <sz val="9"/>
        <color theme="1"/>
        <rFont val="Calibri"/>
        <family val="2"/>
        <scheme val="minor"/>
      </rPr>
      <t>Cómo se hace el control:</t>
    </r>
    <r>
      <rPr>
        <sz val="9"/>
        <color theme="1"/>
        <rFont val="Calibri"/>
        <family val="2"/>
        <scheme val="minor"/>
      </rPr>
      <t xml:space="preserve"> Un proveedor especializado realiza el mantenimiento preventivo.
</t>
    </r>
    <r>
      <rPr>
        <b/>
        <sz val="9"/>
        <color theme="1"/>
        <rFont val="Calibri"/>
        <family val="2"/>
        <scheme val="minor"/>
      </rPr>
      <t>Cuándo se hace</t>
    </r>
    <r>
      <rPr>
        <sz val="9"/>
        <color theme="1"/>
        <rFont val="Calibri"/>
        <family val="2"/>
        <scheme val="minor"/>
      </rPr>
      <t xml:space="preserve">: Trimestral.
</t>
    </r>
    <r>
      <rPr>
        <b/>
        <sz val="9"/>
        <color theme="1"/>
        <rFont val="Calibri"/>
        <family val="2"/>
        <scheme val="minor"/>
      </rPr>
      <t>Cómo se evidencia:</t>
    </r>
    <r>
      <rPr>
        <sz val="9"/>
        <color theme="1"/>
        <rFont val="Calibri"/>
        <family val="2"/>
        <scheme val="minor"/>
      </rPr>
      <t xml:space="preserve"> Acta de resultado.
</t>
    </r>
    <r>
      <rPr>
        <b/>
        <sz val="9"/>
        <color theme="1"/>
        <rFont val="Calibri"/>
        <family val="2"/>
        <scheme val="minor"/>
      </rPr>
      <t>Si no se hace qué ocurre</t>
    </r>
    <r>
      <rPr>
        <sz val="9"/>
        <color theme="1"/>
        <rFont val="Calibri"/>
        <family val="2"/>
        <scheme val="minor"/>
      </rPr>
      <t>: Puede aumentar la probabilidad de ocurrencia del riesgo.</t>
    </r>
  </si>
  <si>
    <t>Plan anual de mantenimiento</t>
  </si>
  <si>
    <t xml:space="preserve">1. Interrupción de los servicios de la energía eléctrica regulada al interior de la entidad o fallas imprevistas de los equipos </t>
  </si>
  <si>
    <t>Identificar los activos organizacionales y definir las responsabilidades de protección adecuadas.</t>
  </si>
  <si>
    <t>3. Desastres naturales o acciones deliberadas y no deliberadas por el factor humano.</t>
  </si>
  <si>
    <t>ACTIVOS DE INFORMACIÓN</t>
  </si>
  <si>
    <t>ANS definidos en contratos de prestación de servicios
Certificado de Supervisión y cumplimiento.</t>
  </si>
  <si>
    <t>Actas de revisión de las condiciones fisicas de las areas seguras.
Bitacoras de control de accesos a las areas seguras.</t>
  </si>
  <si>
    <t>1. Falta de adopción de formatos y registros para la definición de los requerimientos detallados por parte de la areas funcionales en la solicitudes de servicios TIC.</t>
  </si>
  <si>
    <t>1. Falta de apropiación de la cultura de seguridad de la información y de las politicas por parte de funcionarios y contratistas de la entidad</t>
  </si>
  <si>
    <t>2. Desconocimiento de politicas, lineamientos, procedimientos e instructivos de seguridad de la información y de la normativa nacional vigente.</t>
  </si>
  <si>
    <t>Programa de cultura de seguridad de la información.</t>
  </si>
  <si>
    <t>Politica de uso adecuado de activos de información.</t>
  </si>
  <si>
    <t>Scritp de tarea automatizada de inactivación de usuarios</t>
  </si>
  <si>
    <t>Definición estudios previos proceso de contratación vigencia 2021</t>
  </si>
  <si>
    <t>SECOP II</t>
  </si>
  <si>
    <t>Profesional Especializado GIS</t>
  </si>
  <si>
    <t>Definición de ANS (Acuerdo de Nivel de Servicio) de disponibilidad del servicio con el proveedor de internet</t>
  </si>
  <si>
    <t>Definición de ANS con el proveedor de internet para contratación de futuras vigencias</t>
  </si>
  <si>
    <t>Seguimiento de contrato 1 trimestre 2021</t>
  </si>
  <si>
    <t>Seguimiento de ANS I semestre</t>
  </si>
  <si>
    <t>Seguimiento de ANS II semestre</t>
  </si>
  <si>
    <t>Informe de seguimiento ANS</t>
  </si>
  <si>
    <r>
      <t xml:space="preserve">Definición de los controles de acceso fisico a las areas de data center y cableado estructurado, asi como tambien revisión de factores ambientales y estructurales de las areas en mención
</t>
    </r>
    <r>
      <rPr>
        <b/>
        <sz val="9"/>
        <color theme="1"/>
        <rFont val="Calibri"/>
        <family val="2"/>
        <scheme val="minor"/>
      </rPr>
      <t>Responsable</t>
    </r>
    <r>
      <rPr>
        <sz val="9"/>
        <color theme="1"/>
        <rFont val="Calibri"/>
        <family val="2"/>
        <scheme val="minor"/>
      </rPr>
      <t xml:space="preserve">: GIS - Recursos Fisicos 
</t>
    </r>
    <r>
      <rPr>
        <b/>
        <sz val="9"/>
        <color theme="1"/>
        <rFont val="Calibri"/>
        <family val="2"/>
        <scheme val="minor"/>
      </rPr>
      <t>Cómo se hace el control:</t>
    </r>
    <r>
      <rPr>
        <sz val="9"/>
        <color theme="1"/>
        <rFont val="Calibri"/>
        <family val="2"/>
        <scheme val="minor"/>
      </rPr>
      <t xml:space="preserve"> Cumplir con las mejores practicas de diseño del Data center y centros de cableado, asi como tambien con las condiciones de seguridad en el acceso fisico.
</t>
    </r>
    <r>
      <rPr>
        <b/>
        <sz val="9"/>
        <color theme="1"/>
        <rFont val="Calibri"/>
        <family val="2"/>
        <scheme val="minor"/>
      </rPr>
      <t>Cuándo se hace</t>
    </r>
    <r>
      <rPr>
        <sz val="9"/>
        <color theme="1"/>
        <rFont val="Calibri"/>
        <family val="2"/>
        <scheme val="minor"/>
      </rPr>
      <t xml:space="preserve">: Semestral
</t>
    </r>
    <r>
      <rPr>
        <b/>
        <sz val="9"/>
        <color theme="1"/>
        <rFont val="Calibri"/>
        <family val="2"/>
        <scheme val="minor"/>
      </rPr>
      <t>Cómo se evidencia:</t>
    </r>
    <r>
      <rPr>
        <sz val="9"/>
        <color theme="1"/>
        <rFont val="Calibri"/>
        <family val="2"/>
        <scheme val="minor"/>
      </rPr>
      <t xml:space="preserve"> Inspecciones fisicas a las areas seguras, documentada en acta.
</t>
    </r>
    <r>
      <rPr>
        <b/>
        <sz val="9"/>
        <color theme="1"/>
        <rFont val="Calibri"/>
        <family val="2"/>
        <scheme val="minor"/>
      </rPr>
      <t>Si no se hace qué ocurre</t>
    </r>
    <r>
      <rPr>
        <sz val="9"/>
        <color theme="1"/>
        <rFont val="Calibri"/>
        <family val="2"/>
        <scheme val="minor"/>
      </rPr>
      <t>: Puede aumentar la probabilidad de ocurrencia del riesgo.</t>
    </r>
  </si>
  <si>
    <r>
      <t xml:space="preserve">Contratos con terceros con Acuerdos de Nivel de Servicio ANS
</t>
    </r>
    <r>
      <rPr>
        <b/>
        <sz val="9"/>
        <color theme="1"/>
        <rFont val="Calibri"/>
        <family val="2"/>
        <scheme val="minor"/>
      </rPr>
      <t>Responsable</t>
    </r>
    <r>
      <rPr>
        <sz val="9"/>
        <color theme="1"/>
        <rFont val="Calibri"/>
        <family val="2"/>
        <scheme val="minor"/>
      </rPr>
      <t xml:space="preserve">: GIS
</t>
    </r>
    <r>
      <rPr>
        <b/>
        <sz val="9"/>
        <color theme="1"/>
        <rFont val="Calibri"/>
        <family val="2"/>
        <scheme val="minor"/>
      </rPr>
      <t>Cómo se hace el control:</t>
    </r>
    <r>
      <rPr>
        <sz val="9"/>
        <color theme="1"/>
        <rFont val="Calibri"/>
        <family val="2"/>
        <scheme val="minor"/>
      </rPr>
      <t xml:space="preserve"> Proveedores especializados que proporcionan servicios de TI.
</t>
    </r>
    <r>
      <rPr>
        <b/>
        <sz val="9"/>
        <color theme="1"/>
        <rFont val="Calibri"/>
        <family val="2"/>
        <scheme val="minor"/>
      </rPr>
      <t>Cuándo se hace</t>
    </r>
    <r>
      <rPr>
        <sz val="9"/>
        <color theme="1"/>
        <rFont val="Calibri"/>
        <family val="2"/>
        <scheme val="minor"/>
      </rPr>
      <t xml:space="preserve">: Reporte mensual y seguimiento semestral.
</t>
    </r>
    <r>
      <rPr>
        <b/>
        <sz val="9"/>
        <color theme="1"/>
        <rFont val="Calibri"/>
        <family val="2"/>
        <scheme val="minor"/>
      </rPr>
      <t>Cómo se evidencia:</t>
    </r>
    <r>
      <rPr>
        <sz val="9"/>
        <color theme="1"/>
        <rFont val="Calibri"/>
        <family val="2"/>
        <scheme val="minor"/>
      </rPr>
      <t xml:space="preserve"> Certificado de Supervision y cumplimiento.
</t>
    </r>
    <r>
      <rPr>
        <b/>
        <sz val="9"/>
        <color theme="1"/>
        <rFont val="Calibri"/>
        <family val="2"/>
        <scheme val="minor"/>
      </rPr>
      <t>Si no se hace qué ocurre</t>
    </r>
    <r>
      <rPr>
        <sz val="9"/>
        <color theme="1"/>
        <rFont val="Calibri"/>
        <family val="2"/>
        <scheme val="minor"/>
      </rPr>
      <t>: Puede aumentar la probabilidad de ocurrencia del riesgo.</t>
    </r>
  </si>
  <si>
    <t>Gestionar solicitud de contratación de mantenimiento de equipos UPS, firma de contrato.
Seguimiento a las actividades del plan de  mantenimiento.</t>
  </si>
  <si>
    <t>Seguimiento de contrato 2 trimestre 2021</t>
  </si>
  <si>
    <t>Seguimiento de contrato 3 trimestre 2021</t>
  </si>
  <si>
    <t>Seguimiento de contrato 4 trimestre 2021</t>
  </si>
  <si>
    <t>Informe de supervisión y seguimiento</t>
  </si>
  <si>
    <t>Diagnóstico de controles de seguridad fisicos de acuerdo a la norma ISO 27001:2013 del data center principal.</t>
  </si>
  <si>
    <t>Informe de revisión de controles fisicos</t>
  </si>
  <si>
    <t>Planeación e Implementación de los controles de seguridad fisicos del data center principal y centro de cableado</t>
  </si>
  <si>
    <t xml:space="preserve">Definición e implementación de controles de seguridad fisicos </t>
  </si>
  <si>
    <t>Acta de revisión de controles implementados</t>
  </si>
  <si>
    <t xml:space="preserve">Propuesta de ANS </t>
  </si>
  <si>
    <t>Procedimiento revisado y actualizado</t>
  </si>
  <si>
    <t>Revisión y actualización procedimiento</t>
  </si>
  <si>
    <t>Reporte Trimestral 1</t>
  </si>
  <si>
    <t>Reporte Trimestral 2</t>
  </si>
  <si>
    <t>Reporte Trimestral 3</t>
  </si>
  <si>
    <t>Reporte Trimestral 4</t>
  </si>
  <si>
    <t>x</t>
  </si>
  <si>
    <t>1. Informe de revisión.
2. Informe de verificación y restauración de las copias de seguridad.</t>
  </si>
  <si>
    <t>Depuración de usuarios en las bases de datos gestionadas por GIS</t>
  </si>
  <si>
    <t>Reporte Bimensual</t>
  </si>
  <si>
    <t>31/09/2021</t>
  </si>
  <si>
    <t>Informe de inactivación de usuarios.</t>
  </si>
  <si>
    <t xml:space="preserve">1. Resultado del indicadores </t>
  </si>
  <si>
    <t xml:space="preserve">Actualización del procedimiento de gestión de sistemas de información y de su cumplimiento 
</t>
  </si>
  <si>
    <t>Seguimiento del cumplimiento del procedimiento de gestión de sistemas de información I semestre</t>
  </si>
  <si>
    <t>Seguimiento del cumplimiento del procedimiento de gestión de sistemas de información II semestre</t>
  </si>
  <si>
    <t>Informe de revisión y seguimiento al procedimiento</t>
  </si>
  <si>
    <t>Perdida de confidencialidad, integridad y disponibilidad de los activos de información en beneficio propio o de terceros por  accesos indebidos o no autorizados de las bases de datos gestionadas por el GIS</t>
  </si>
  <si>
    <r>
      <t xml:space="preserve">Seguimiento semestral del MSPI.
</t>
    </r>
    <r>
      <rPr>
        <sz val="9"/>
        <color rgb="FFFF0000"/>
        <rFont val="Calibri"/>
        <family val="2"/>
        <scheme val="minor"/>
      </rPr>
      <t xml:space="preserve"> </t>
    </r>
  </si>
  <si>
    <t>Instructivo de copias de seguridad</t>
  </si>
  <si>
    <t>3. Falta de mecanismos para evitar el borrado, ocultamiento y desaparición de información de los sistemas de información oficiales de la Entidad.</t>
  </si>
  <si>
    <t>Programación y realización de sensibilización y capacitación a funcionarios de la SCRD en Seguridad de la Información</t>
  </si>
  <si>
    <t>Revisión y actualización procedimiento.
Seguimiento cumplimiento procedimiento</t>
  </si>
  <si>
    <t>Definición del plan de cultura en  seguridad y privacidad de la información de la entidad para la vigencia del 2021</t>
  </si>
  <si>
    <t>Seguimiento a la ejecución del plan, mediante el indicador de personas del SGSPI durante el I semestre del 2021</t>
  </si>
  <si>
    <t>Seguimiento a la ejecución del plan, mediante el indicador de personas del SGSPI durante el II semestre del 2021</t>
  </si>
  <si>
    <t xml:space="preserve">Plan de cultura de seguridad y privacidad de la información </t>
  </si>
  <si>
    <t>Indicador de personas I semestre</t>
  </si>
  <si>
    <t>Indicador de personas II semestre</t>
  </si>
  <si>
    <r>
      <t xml:space="preserve">Implementación del programa de cultura de seguridad y privacidad de la información
</t>
    </r>
    <r>
      <rPr>
        <b/>
        <sz val="9"/>
        <color theme="1"/>
        <rFont val="Calibri"/>
        <family val="2"/>
        <scheme val="minor"/>
      </rPr>
      <t>Responsable</t>
    </r>
    <r>
      <rPr>
        <sz val="9"/>
        <color theme="1"/>
        <rFont val="Calibri"/>
        <family val="2"/>
        <scheme val="minor"/>
      </rPr>
      <t xml:space="preserve">: GIS
</t>
    </r>
    <r>
      <rPr>
        <b/>
        <sz val="9"/>
        <color theme="1"/>
        <rFont val="Calibri"/>
        <family val="2"/>
        <scheme val="minor"/>
      </rPr>
      <t>Cómo se hace el control:</t>
    </r>
    <r>
      <rPr>
        <sz val="9"/>
        <color theme="1"/>
        <rFont val="Calibri"/>
        <family val="2"/>
        <scheme val="minor"/>
      </rPr>
      <t xml:space="preserve"> Realización de las jornadas de sensibilización en seguridad de la información.
</t>
    </r>
    <r>
      <rPr>
        <b/>
        <sz val="9"/>
        <color theme="1"/>
        <rFont val="Calibri"/>
        <family val="2"/>
        <scheme val="minor"/>
      </rPr>
      <t>Cuándo se hace</t>
    </r>
    <r>
      <rPr>
        <sz val="9"/>
        <color theme="1"/>
        <rFont val="Calibri"/>
        <family val="2"/>
        <scheme val="minor"/>
      </rPr>
      <t xml:space="preserve">: Semestral
</t>
    </r>
    <r>
      <rPr>
        <b/>
        <sz val="9"/>
        <color theme="1"/>
        <rFont val="Calibri"/>
        <family val="2"/>
        <scheme val="minor"/>
      </rPr>
      <t>Cómo se evidencia:</t>
    </r>
    <r>
      <rPr>
        <sz val="9"/>
        <color theme="1"/>
        <rFont val="Calibri"/>
        <family val="2"/>
        <scheme val="minor"/>
      </rPr>
      <t xml:space="preserve"> charlas de sensibilización, tips de seguridad, encuestas de percepción.
</t>
    </r>
    <r>
      <rPr>
        <b/>
        <sz val="9"/>
        <color theme="1"/>
        <rFont val="Calibri"/>
        <family val="2"/>
        <scheme val="minor"/>
      </rPr>
      <t>Si no se hace qué ocurre</t>
    </r>
    <r>
      <rPr>
        <sz val="9"/>
        <color theme="1"/>
        <rFont val="Calibri"/>
        <family val="2"/>
        <scheme val="minor"/>
      </rPr>
      <t>: Puede aumentar la probabilidad de ocurrencia del riesgo.</t>
    </r>
  </si>
  <si>
    <r>
      <t xml:space="preserve">Implementación de la Politica de buen uso de los activos de información
</t>
    </r>
    <r>
      <rPr>
        <b/>
        <sz val="9"/>
        <color theme="1"/>
        <rFont val="Calibri"/>
        <family val="2"/>
        <scheme val="minor"/>
      </rPr>
      <t>Responsable</t>
    </r>
    <r>
      <rPr>
        <sz val="9"/>
        <color theme="1"/>
        <rFont val="Calibri"/>
        <family val="2"/>
        <scheme val="minor"/>
      </rPr>
      <t xml:space="preserve">: GIS
</t>
    </r>
    <r>
      <rPr>
        <b/>
        <sz val="9"/>
        <color theme="1"/>
        <rFont val="Calibri"/>
        <family val="2"/>
        <scheme val="minor"/>
      </rPr>
      <t>Cómo se hace el control:</t>
    </r>
    <r>
      <rPr>
        <sz val="9"/>
        <color theme="1"/>
        <rFont val="Calibri"/>
        <family val="2"/>
        <scheme val="minor"/>
      </rPr>
      <t xml:space="preserve"> implementación de la politica de buen uso de los activos de información.
</t>
    </r>
    <r>
      <rPr>
        <b/>
        <sz val="9"/>
        <color theme="1"/>
        <rFont val="Calibri"/>
        <family val="2"/>
        <scheme val="minor"/>
      </rPr>
      <t>Cuándo se hace</t>
    </r>
    <r>
      <rPr>
        <sz val="9"/>
        <color theme="1"/>
        <rFont val="Calibri"/>
        <family val="2"/>
        <scheme val="minor"/>
      </rPr>
      <t xml:space="preserve">: Anual
</t>
    </r>
    <r>
      <rPr>
        <b/>
        <sz val="9"/>
        <color theme="1"/>
        <rFont val="Calibri"/>
        <family val="2"/>
        <scheme val="minor"/>
      </rPr>
      <t>Cómo se evidencia:</t>
    </r>
    <r>
      <rPr>
        <sz val="9"/>
        <color theme="1"/>
        <rFont val="Calibri"/>
        <family val="2"/>
        <scheme val="minor"/>
      </rPr>
      <t xml:space="preserve"> con indices bajos de materialización de incidentes de seguridad por perdida de confidencialidad, integridad y disponibilidad de los activos de información.
</t>
    </r>
    <r>
      <rPr>
        <b/>
        <sz val="9"/>
        <color theme="1"/>
        <rFont val="Calibri"/>
        <family val="2"/>
        <scheme val="minor"/>
      </rPr>
      <t>Si no se hace qué ocurre</t>
    </r>
    <r>
      <rPr>
        <sz val="9"/>
        <color theme="1"/>
        <rFont val="Calibri"/>
        <family val="2"/>
        <scheme val="minor"/>
      </rPr>
      <t>: Puede aumentar la probabilidad de ocurrencia del riesgo.</t>
    </r>
  </si>
  <si>
    <t>Implementación de la politica de buen uso de los activos de información</t>
  </si>
  <si>
    <t>Socialización y divulgación de la politica de buen uso de los activos de información de la entidad</t>
  </si>
  <si>
    <t>Diseño y aplicación de la encuesta de autoevaluación del cumplimiento de la politica de buen uso de los activos de información.</t>
  </si>
  <si>
    <t>Informe de la autoevaluación del cumplimiento de la politica de buen uso de los activos de información.</t>
  </si>
  <si>
    <t>Realización, verificación y restauración de las Copias de Seguridad de los servidores TIC (Aplicaciones, Almacenamiento) de acuerdo con lo establecido en el Instructivo de copias de seguridad.</t>
  </si>
  <si>
    <r>
      <t xml:space="preserve">Ejecución del procedimiento de Soporte Técnico
</t>
    </r>
    <r>
      <rPr>
        <b/>
        <sz val="9"/>
        <color theme="1"/>
        <rFont val="Calibri"/>
        <family val="2"/>
        <scheme val="minor"/>
      </rPr>
      <t>Responsable</t>
    </r>
    <r>
      <rPr>
        <sz val="9"/>
        <color theme="1"/>
        <rFont val="Calibri"/>
        <family val="2"/>
        <scheme val="minor"/>
      </rPr>
      <t xml:space="preserve">: GIS
</t>
    </r>
    <r>
      <rPr>
        <b/>
        <sz val="9"/>
        <color theme="1"/>
        <rFont val="Calibri"/>
        <family val="2"/>
        <scheme val="minor"/>
      </rPr>
      <t>Cómo se hace el control:</t>
    </r>
    <r>
      <rPr>
        <sz val="9"/>
        <color theme="1"/>
        <rFont val="Calibri"/>
        <family val="2"/>
        <scheme val="minor"/>
      </rPr>
      <t xml:space="preserve"> Ejecución de procedimiento de soporte técnico.
</t>
    </r>
    <r>
      <rPr>
        <b/>
        <sz val="9"/>
        <color theme="1"/>
        <rFont val="Calibri"/>
        <family val="2"/>
        <scheme val="minor"/>
      </rPr>
      <t>Cuándo se hace</t>
    </r>
    <r>
      <rPr>
        <sz val="9"/>
        <color theme="1"/>
        <rFont val="Calibri"/>
        <family val="2"/>
        <scheme val="minor"/>
      </rPr>
      <t xml:space="preserve">: Diario
</t>
    </r>
    <r>
      <rPr>
        <b/>
        <sz val="9"/>
        <color theme="1"/>
        <rFont val="Calibri"/>
        <family val="2"/>
        <scheme val="minor"/>
      </rPr>
      <t>Cómo se evidencia:</t>
    </r>
    <r>
      <rPr>
        <sz val="9"/>
        <color theme="1"/>
        <rFont val="Calibri"/>
        <family val="2"/>
        <scheme val="minor"/>
      </rPr>
      <t xml:space="preserve"> Resultado de Indicadores 
IND-TIC-03 Oportunidad en la atención de requerimientos
IND-TIC-02 Eficacia en la solución de requerimientos
IND-TIC-04 Nivel de satisfacción del usuario con el servicio de gestión de Tic
</t>
    </r>
    <r>
      <rPr>
        <b/>
        <sz val="9"/>
        <color theme="1"/>
        <rFont val="Calibri"/>
        <family val="2"/>
        <scheme val="minor"/>
      </rPr>
      <t>Si no se hace qué ocurre</t>
    </r>
    <r>
      <rPr>
        <sz val="9"/>
        <color theme="1"/>
        <rFont val="Calibri"/>
        <family val="2"/>
        <scheme val="minor"/>
      </rPr>
      <t>: Puede aumentar la probabilidad de ocurrencia del riesgo.</t>
    </r>
  </si>
  <si>
    <t>Procedimiento de Soporte Ténico y sus documentos asociados</t>
  </si>
  <si>
    <t>1. Falta de apropiación del procedimiento de soporte tecnico y manual de la herramienta de la mesa de servicios</t>
  </si>
  <si>
    <t xml:space="preserve">Atención y solución de tickets registrados en la mesa de servicios de acuerdo a lo establecido el el procedimiento de Soporte Técnico.
</t>
  </si>
  <si>
    <r>
      <t xml:space="preserve">Revisión y depuración de usuarios en las bases de datos gestionadas por el GIS 
</t>
    </r>
    <r>
      <rPr>
        <b/>
        <sz val="9"/>
        <color theme="1"/>
        <rFont val="Calibri"/>
        <family val="2"/>
        <scheme val="minor"/>
      </rPr>
      <t>Responsable</t>
    </r>
    <r>
      <rPr>
        <sz val="9"/>
        <color theme="1"/>
        <rFont val="Calibri"/>
        <family val="2"/>
        <scheme val="minor"/>
      </rPr>
      <t xml:space="preserve">: GIS - DBA
</t>
    </r>
    <r>
      <rPr>
        <b/>
        <sz val="9"/>
        <color theme="1"/>
        <rFont val="Calibri"/>
        <family val="2"/>
        <scheme val="minor"/>
      </rPr>
      <t>Cómo se hace el control:</t>
    </r>
    <r>
      <rPr>
        <sz val="9"/>
        <color theme="1"/>
        <rFont val="Calibri"/>
        <family val="2"/>
        <scheme val="minor"/>
      </rPr>
      <t xml:space="preserve"> Se ejecuta tarea automatizada de inactivación de usuarios.
</t>
    </r>
    <r>
      <rPr>
        <b/>
        <sz val="9"/>
        <color theme="1"/>
        <rFont val="Calibri"/>
        <family val="2"/>
        <scheme val="minor"/>
      </rPr>
      <t>Cuándo se hace</t>
    </r>
    <r>
      <rPr>
        <sz val="9"/>
        <color theme="1"/>
        <rFont val="Calibri"/>
        <family val="2"/>
        <scheme val="minor"/>
      </rPr>
      <t xml:space="preserve">: diario
</t>
    </r>
    <r>
      <rPr>
        <b/>
        <sz val="9"/>
        <color theme="1"/>
        <rFont val="Calibri"/>
        <family val="2"/>
        <scheme val="minor"/>
      </rPr>
      <t>Cómo se evidencia:</t>
    </r>
    <r>
      <rPr>
        <sz val="9"/>
        <color theme="1"/>
        <rFont val="Calibri"/>
        <family val="2"/>
        <scheme val="minor"/>
      </rPr>
      <t xml:space="preserve"> Ejecución diario del scrip que inactiva los usuarios de mas de 60 dias sin loguearse en la Base de Datos.
</t>
    </r>
    <r>
      <rPr>
        <b/>
        <sz val="9"/>
        <color theme="1"/>
        <rFont val="Calibri"/>
        <family val="2"/>
        <scheme val="minor"/>
      </rPr>
      <t>Si no se hace qué ocurre</t>
    </r>
    <r>
      <rPr>
        <sz val="9"/>
        <color theme="1"/>
        <rFont val="Calibri"/>
        <family val="2"/>
        <scheme val="minor"/>
      </rPr>
      <t>: Puede aumentar la probabilidad de ocurrencia del riesgo.</t>
    </r>
  </si>
  <si>
    <t xml:space="preserve">Revisión cumplimiento del MSPI (Modelo de Seguridad y privacidad de la Información).
</t>
  </si>
  <si>
    <t>Reporte I Semestre</t>
  </si>
  <si>
    <t>Reporte II Semestre</t>
  </si>
  <si>
    <t>Informe ejecutivo de seguimiento de implementación del MSPI en la entidad</t>
  </si>
  <si>
    <r>
      <t xml:space="preserve">Revisión del cumplimiento del MSPI. 
</t>
    </r>
    <r>
      <rPr>
        <b/>
        <sz val="9"/>
        <color theme="1"/>
        <rFont val="Calibri"/>
        <family val="2"/>
        <scheme val="minor"/>
      </rPr>
      <t>Responsable</t>
    </r>
    <r>
      <rPr>
        <sz val="9"/>
        <color theme="1"/>
        <rFont val="Calibri"/>
        <family val="2"/>
        <scheme val="minor"/>
      </rPr>
      <t xml:space="preserve">: GIS - Oficial de Seguridad
</t>
    </r>
    <r>
      <rPr>
        <b/>
        <sz val="9"/>
        <color theme="1"/>
        <rFont val="Calibri"/>
        <family val="2"/>
        <scheme val="minor"/>
      </rPr>
      <t>Cómo se hace el control:</t>
    </r>
    <r>
      <rPr>
        <sz val="9"/>
        <color theme="1"/>
        <rFont val="Calibri"/>
        <family val="2"/>
        <scheme val="minor"/>
      </rPr>
      <t xml:space="preserve"> Autodiagnostico de cumplimiento del MSPI.
</t>
    </r>
    <r>
      <rPr>
        <b/>
        <sz val="9"/>
        <color theme="1"/>
        <rFont val="Calibri"/>
        <family val="2"/>
        <scheme val="minor"/>
      </rPr>
      <t>Cuándo se hace</t>
    </r>
    <r>
      <rPr>
        <sz val="9"/>
        <color theme="1"/>
        <rFont val="Calibri"/>
        <family val="2"/>
        <scheme val="minor"/>
      </rPr>
      <t xml:space="preserve">: Semestral
</t>
    </r>
    <r>
      <rPr>
        <b/>
        <sz val="9"/>
        <color theme="1"/>
        <rFont val="Calibri"/>
        <family val="2"/>
        <scheme val="minor"/>
      </rPr>
      <t>Cómo se evidencia:</t>
    </r>
    <r>
      <rPr>
        <sz val="9"/>
        <color theme="1"/>
        <rFont val="Calibri"/>
        <family val="2"/>
        <scheme val="minor"/>
      </rPr>
      <t xml:space="preserve"> Seguimiento MSPI.
</t>
    </r>
    <r>
      <rPr>
        <b/>
        <sz val="9"/>
        <color theme="1"/>
        <rFont val="Calibri"/>
        <family val="2"/>
        <scheme val="minor"/>
      </rPr>
      <t>Si no se hace qué ocurre</t>
    </r>
    <r>
      <rPr>
        <sz val="9"/>
        <color theme="1"/>
        <rFont val="Calibri"/>
        <family val="2"/>
        <scheme val="minor"/>
      </rPr>
      <t>: Puede aumentar la probabilidad de ocurrencia del riesgo.</t>
    </r>
  </si>
  <si>
    <r>
      <t xml:space="preserve">Realización, verificación y restauración de las Copias de Seguridad de los servidores TIC
</t>
    </r>
    <r>
      <rPr>
        <b/>
        <sz val="9"/>
        <color theme="1"/>
        <rFont val="Calibri"/>
        <family val="2"/>
        <scheme val="minor"/>
      </rPr>
      <t>Responsable</t>
    </r>
    <r>
      <rPr>
        <sz val="9"/>
        <color theme="1"/>
        <rFont val="Calibri"/>
        <family val="2"/>
        <scheme val="minor"/>
      </rPr>
      <t xml:space="preserve">: GIS
</t>
    </r>
    <r>
      <rPr>
        <b/>
        <sz val="9"/>
        <color theme="1"/>
        <rFont val="Calibri"/>
        <family val="2"/>
        <scheme val="minor"/>
      </rPr>
      <t>Cómo se hace el control:</t>
    </r>
    <r>
      <rPr>
        <sz val="9"/>
        <color theme="1"/>
        <rFont val="Calibri"/>
        <family val="2"/>
        <scheme val="minor"/>
      </rPr>
      <t xml:space="preserve"> Realización, verificación de copias de seguridad de los servidores TIC</t>
    </r>
    <r>
      <rPr>
        <sz val="9"/>
        <color rgb="FFFF0000"/>
        <rFont val="Calibri"/>
        <family val="2"/>
        <scheme val="minor"/>
      </rPr>
      <t xml:space="preserve"> </t>
    </r>
    <r>
      <rPr>
        <sz val="9"/>
        <color theme="1"/>
        <rFont val="Calibri"/>
        <family val="2"/>
        <scheme val="minor"/>
      </rPr>
      <t xml:space="preserve">
</t>
    </r>
    <r>
      <rPr>
        <b/>
        <sz val="9"/>
        <color theme="1"/>
        <rFont val="Calibri"/>
        <family val="2"/>
        <scheme val="minor"/>
      </rPr>
      <t>Cuándo se hace</t>
    </r>
    <r>
      <rPr>
        <sz val="9"/>
        <color theme="1"/>
        <rFont val="Calibri"/>
        <family val="2"/>
        <scheme val="minor"/>
      </rPr>
      <t xml:space="preserve">: Diario
</t>
    </r>
    <r>
      <rPr>
        <b/>
        <sz val="9"/>
        <color theme="1"/>
        <rFont val="Calibri"/>
        <family val="2"/>
        <scheme val="minor"/>
      </rPr>
      <t>Cómo se evidencia:</t>
    </r>
    <r>
      <rPr>
        <sz val="9"/>
        <color theme="1"/>
        <rFont val="Calibri"/>
        <family val="2"/>
        <scheme val="minor"/>
      </rPr>
      <t xml:space="preserve"> Seguimiento del cumplimiento del instructivo de copias de seguridad.
</t>
    </r>
    <r>
      <rPr>
        <b/>
        <sz val="9"/>
        <color theme="1"/>
        <rFont val="Calibri"/>
        <family val="2"/>
        <scheme val="minor"/>
      </rPr>
      <t>Si no se hace qué ocurre</t>
    </r>
    <r>
      <rPr>
        <sz val="9"/>
        <color theme="1"/>
        <rFont val="Calibri"/>
        <family val="2"/>
        <scheme val="minor"/>
      </rPr>
      <t>: Puede aumentar la probabilidad de ocurrencia del riesgo.</t>
    </r>
  </si>
  <si>
    <t>Diciembre 15/2020</t>
  </si>
  <si>
    <t>Actualización del mapa de Riesgos del Proceso Gestión de Tic radicado Orfeo no.  20207400277023, de acuerdo con el mapeo radicado Orfeo no. 20207400263763.</t>
  </si>
  <si>
    <t>CAUSAS INTERNAS / EXTERNAS</t>
  </si>
  <si>
    <r>
      <t xml:space="preserve">Mejora continua del procedimiento de gestión de sistemas de información
</t>
    </r>
    <r>
      <rPr>
        <b/>
        <sz val="9"/>
        <color theme="1"/>
        <rFont val="Calibri"/>
        <family val="2"/>
        <scheme val="minor"/>
      </rPr>
      <t>Responsable</t>
    </r>
    <r>
      <rPr>
        <sz val="9"/>
        <color theme="1"/>
        <rFont val="Calibri"/>
        <family val="2"/>
        <scheme val="minor"/>
      </rPr>
      <t xml:space="preserve">: GIS
</t>
    </r>
    <r>
      <rPr>
        <b/>
        <sz val="9"/>
        <color theme="1"/>
        <rFont val="Calibri"/>
        <family val="2"/>
        <scheme val="minor"/>
      </rPr>
      <t>Cómo se hace el control:</t>
    </r>
    <r>
      <rPr>
        <sz val="9"/>
        <color theme="1"/>
        <rFont val="Calibri"/>
        <family val="2"/>
        <scheme val="minor"/>
      </rPr>
      <t xml:space="preserve"> 
1. Revisión del procedimiento existente y definición de mejoras al mismo.
2. Revisión y seguimiento al cumplimiento del procedimiento
</t>
    </r>
    <r>
      <rPr>
        <b/>
        <sz val="9"/>
        <color theme="1"/>
        <rFont val="Calibri"/>
        <family val="2"/>
        <scheme val="minor"/>
      </rPr>
      <t>Cuándo se hace</t>
    </r>
    <r>
      <rPr>
        <sz val="9"/>
        <color theme="1"/>
        <rFont val="Calibri"/>
        <family val="2"/>
        <scheme val="minor"/>
      </rPr>
      <t xml:space="preserve">: 1. Anual / 2. Semestral
</t>
    </r>
    <r>
      <rPr>
        <b/>
        <sz val="9"/>
        <color theme="1"/>
        <rFont val="Calibri"/>
        <family val="2"/>
        <scheme val="minor"/>
      </rPr>
      <t>Cómo se evidencia:</t>
    </r>
    <r>
      <rPr>
        <sz val="9"/>
        <color theme="1"/>
        <rFont val="Calibri"/>
        <family val="2"/>
        <scheme val="minor"/>
      </rPr>
      <t xml:space="preserve"> Publicación y divulgación del procedimiento en el sitema de gestión de calidad.
</t>
    </r>
    <r>
      <rPr>
        <b/>
        <sz val="9"/>
        <color theme="1"/>
        <rFont val="Calibri"/>
        <family val="2"/>
        <scheme val="minor"/>
      </rPr>
      <t>Si no se hace qué ocurre</t>
    </r>
    <r>
      <rPr>
        <sz val="9"/>
        <color theme="1"/>
        <rFont val="Calibri"/>
        <family val="2"/>
        <scheme val="minor"/>
      </rPr>
      <t>: Puede aumentar la probabilidad de ocurrencia del riesgo.</t>
    </r>
  </si>
  <si>
    <t>Utilización de software no licenciado por parte de los contratistas de la
SCRD en la elaboración de productos.
Deficiencias en la utilización de las herramientas informáticas, para hacer
seguimiento, control, finalización y traslado de las respuestas emitidas al ciudadano. (FT-01-DES-EST)</t>
  </si>
  <si>
    <t>Actualización de mapa de riesgos Proceso Gestión de TIC radicado Orfeo no. 20207400012983</t>
  </si>
  <si>
    <t>Enero 31 del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</si>
</sst>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0.0%"/>
    <numFmt numFmtId="167" formatCode="dd/mm/yyyy"/>
    <numFmt numFmtId="168" formatCode="d/m/yyyy"/>
  </numFmts>
  <fonts count="66" x14ac:knownFonts="1">
    <font>
      <sz val="11"/>
      <color theme="1"/>
      <name val="Calibri"/>
      <family val="2"/>
      <scheme val="minor"/>
    </font>
    <font>
      <sz val="10"/>
      <name val="Arial"/>
      <family val="2"/>
    </font>
    <font>
      <sz val="10"/>
      <name val="Calibri"/>
      <family val="2"/>
    </font>
    <font>
      <b/>
      <sz val="9"/>
      <name val="Cambria"/>
      <family val="1"/>
    </font>
    <font>
      <b/>
      <sz val="9"/>
      <name val="Cambria"/>
      <family val="1"/>
      <scheme val="major"/>
    </font>
    <font>
      <sz val="11"/>
      <color theme="1"/>
      <name val="Calibri"/>
      <family val="2"/>
      <scheme val="minor"/>
    </font>
    <font>
      <sz val="10"/>
      <color theme="1"/>
      <name val="Calibri"/>
      <family val="2"/>
      <scheme val="minor"/>
    </font>
    <font>
      <b/>
      <sz val="11"/>
      <color theme="1"/>
      <name val="Calibri"/>
      <family val="2"/>
      <scheme val="minor"/>
    </font>
    <font>
      <sz val="9"/>
      <color theme="1"/>
      <name val="Calibri"/>
      <family val="2"/>
      <scheme val="minor"/>
    </font>
    <font>
      <b/>
      <sz val="28"/>
      <color theme="1"/>
      <name val="Calibri"/>
      <family val="2"/>
      <scheme val="minor"/>
    </font>
    <font>
      <b/>
      <sz val="26"/>
      <color theme="1"/>
      <name val="Calibri"/>
      <family val="2"/>
      <scheme val="minor"/>
    </font>
    <font>
      <b/>
      <sz val="12"/>
      <color theme="1"/>
      <name val="Calibri"/>
      <family val="2"/>
      <scheme val="minor"/>
    </font>
    <font>
      <b/>
      <sz val="24"/>
      <name val="Calibri"/>
      <family val="2"/>
    </font>
    <font>
      <sz val="12"/>
      <name val="Calibri"/>
      <family val="2"/>
    </font>
    <font>
      <b/>
      <sz val="12"/>
      <name val="Calibri"/>
      <family val="2"/>
    </font>
    <font>
      <sz val="11"/>
      <name val="Calibri"/>
      <family val="2"/>
    </font>
    <font>
      <b/>
      <sz val="11"/>
      <name val="Calibri"/>
      <family val="2"/>
    </font>
    <font>
      <sz val="9"/>
      <color theme="1"/>
      <name val="Cambria"/>
      <family val="1"/>
      <scheme val="major"/>
    </font>
    <font>
      <b/>
      <sz val="24"/>
      <color theme="0"/>
      <name val="Calibri"/>
      <family val="2"/>
      <scheme val="minor"/>
    </font>
    <font>
      <sz val="18"/>
      <color theme="1"/>
      <name val="Calibri"/>
      <family val="2"/>
      <scheme val="minor"/>
    </font>
    <font>
      <b/>
      <sz val="9"/>
      <color theme="1"/>
      <name val="Cambria"/>
      <family val="1"/>
      <scheme val="major"/>
    </font>
    <font>
      <b/>
      <sz val="10"/>
      <color rgb="FF000000"/>
      <name val="Arial Narrow"/>
      <family val="2"/>
    </font>
    <font>
      <sz val="11"/>
      <color theme="0" tint="-0.249977111117893"/>
      <name val="Calibri"/>
      <family val="2"/>
      <scheme val="minor"/>
    </font>
    <font>
      <b/>
      <sz val="16"/>
      <name val="Cambria"/>
      <family val="1"/>
      <scheme val="major"/>
    </font>
    <font>
      <b/>
      <sz val="14"/>
      <name val="Cambria"/>
      <family val="1"/>
      <scheme val="major"/>
    </font>
    <font>
      <sz val="14"/>
      <name val="Cambria"/>
      <family val="1"/>
      <scheme val="major"/>
    </font>
    <font>
      <sz val="14"/>
      <color theme="1"/>
      <name val="Cambria"/>
      <family val="1"/>
      <scheme val="major"/>
    </font>
    <font>
      <sz val="10"/>
      <color rgb="FF000000"/>
      <name val="Calibri"/>
      <family val="2"/>
      <scheme val="minor"/>
    </font>
    <font>
      <b/>
      <sz val="14"/>
      <color theme="1"/>
      <name val="Arial Narrow"/>
      <family val="2"/>
    </font>
    <font>
      <sz val="10"/>
      <color rgb="FF000000"/>
      <name val="Calibri"/>
      <family val="2"/>
    </font>
    <font>
      <sz val="16"/>
      <name val="Calibri"/>
      <family val="2"/>
    </font>
    <font>
      <sz val="14"/>
      <name val="Cambria"/>
      <family val="1"/>
    </font>
    <font>
      <sz val="14"/>
      <color rgb="FF000000"/>
      <name val="Cambria"/>
      <family val="1"/>
    </font>
    <font>
      <b/>
      <sz val="9"/>
      <color indexed="81"/>
      <name val="Tahoma"/>
      <family val="2"/>
    </font>
    <font>
      <sz val="9"/>
      <color indexed="81"/>
      <name val="Tahoma"/>
      <family val="2"/>
    </font>
    <font>
      <b/>
      <sz val="14"/>
      <color theme="1"/>
      <name val="Calibri"/>
      <family val="2"/>
      <scheme val="minor"/>
    </font>
    <font>
      <b/>
      <sz val="16"/>
      <color theme="1"/>
      <name val="Calibri"/>
      <family val="2"/>
      <scheme val="minor"/>
    </font>
    <font>
      <b/>
      <sz val="11"/>
      <color rgb="FF000000"/>
      <name val="Calibri"/>
      <family val="2"/>
    </font>
    <font>
      <sz val="13"/>
      <color rgb="FF000000"/>
      <name val="Arial Narrow"/>
      <family val="2"/>
    </font>
    <font>
      <b/>
      <sz val="13"/>
      <color theme="1"/>
      <name val="Arial Narrow"/>
      <family val="2"/>
    </font>
    <font>
      <b/>
      <sz val="13"/>
      <color rgb="FFFFFFFF"/>
      <name val="Arial Narrow"/>
      <family val="2"/>
    </font>
    <font>
      <sz val="13"/>
      <color rgb="FF000000"/>
      <name val="Arial Narrow"/>
      <family val="2"/>
    </font>
    <font>
      <b/>
      <sz val="18"/>
      <color rgb="FF7030A0"/>
      <name val="Calibri"/>
      <family val="2"/>
      <scheme val="minor"/>
    </font>
    <font>
      <b/>
      <sz val="14"/>
      <color rgb="FF7030A0"/>
      <name val="Calibri"/>
      <family val="2"/>
      <scheme val="minor"/>
    </font>
    <font>
      <b/>
      <sz val="14"/>
      <name val="Calibri"/>
      <family val="2"/>
      <scheme val="minor"/>
    </font>
    <font>
      <sz val="14"/>
      <color theme="1"/>
      <name val="Calibri"/>
      <family val="2"/>
      <scheme val="minor"/>
    </font>
    <font>
      <b/>
      <u/>
      <sz val="14"/>
      <color rgb="FF7030A0"/>
      <name val="Calibri"/>
      <family val="2"/>
      <scheme val="minor"/>
    </font>
    <font>
      <sz val="12"/>
      <name val="Calibri"/>
      <family val="2"/>
      <scheme val="minor"/>
    </font>
    <font>
      <b/>
      <sz val="12"/>
      <color rgb="FF7030A0"/>
      <name val="Calibri"/>
      <family val="2"/>
      <scheme val="minor"/>
    </font>
    <font>
      <b/>
      <sz val="12"/>
      <name val="Calibri"/>
      <family val="2"/>
      <scheme val="minor"/>
    </font>
    <font>
      <b/>
      <sz val="14"/>
      <color rgb="FF002060"/>
      <name val="Calibri"/>
      <family val="2"/>
      <scheme val="minor"/>
    </font>
    <font>
      <b/>
      <u/>
      <sz val="11"/>
      <color theme="1"/>
      <name val="Calibri"/>
      <family val="2"/>
      <scheme val="minor"/>
    </font>
    <font>
      <sz val="12"/>
      <color theme="1"/>
      <name val="Calibri"/>
      <family val="2"/>
      <scheme val="minor"/>
    </font>
    <font>
      <sz val="10"/>
      <color indexed="81"/>
      <name val="Tahoma"/>
      <family val="2"/>
    </font>
    <font>
      <b/>
      <sz val="11"/>
      <color indexed="81"/>
      <name val="Tahoma"/>
      <family val="2"/>
    </font>
    <font>
      <sz val="11"/>
      <color indexed="81"/>
      <name val="Tahoma"/>
      <family val="2"/>
    </font>
    <font>
      <sz val="9"/>
      <color theme="1"/>
      <name val="Arial"/>
      <family val="2"/>
    </font>
    <font>
      <b/>
      <sz val="9"/>
      <color theme="1"/>
      <name val="Arial"/>
      <family val="2"/>
    </font>
    <font>
      <sz val="8"/>
      <name val="Calibri"/>
      <family val="2"/>
      <scheme val="minor"/>
    </font>
    <font>
      <b/>
      <sz val="9"/>
      <color theme="1"/>
      <name val="Calibri"/>
      <family val="2"/>
      <scheme val="minor"/>
    </font>
    <font>
      <sz val="11"/>
      <color rgb="FFFF0000"/>
      <name val="Calibri"/>
      <family val="2"/>
      <scheme val="minor"/>
    </font>
    <font>
      <sz val="9"/>
      <color rgb="FFFF0000"/>
      <name val="Calibri"/>
      <family val="2"/>
      <scheme val="minor"/>
    </font>
    <font>
      <sz val="10"/>
      <color rgb="FFFF0000"/>
      <name val="Arial"/>
      <family val="2"/>
    </font>
    <font>
      <sz val="10"/>
      <color theme="1"/>
      <name val="Arial"/>
      <family val="2"/>
    </font>
    <font>
      <sz val="14"/>
      <name val="Calibri"/>
      <family val="2"/>
    </font>
    <font>
      <sz val="14"/>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9CD45E"/>
        <bgColor indexed="64"/>
      </patternFill>
    </fill>
    <fill>
      <patternFill patternType="solid">
        <fgColor rgb="FF6197D9"/>
        <bgColor indexed="64"/>
      </patternFill>
    </fill>
    <fill>
      <patternFill patternType="solid">
        <fgColor rgb="FFFFD13F"/>
        <bgColor indexed="64"/>
      </patternFill>
    </fill>
    <fill>
      <patternFill patternType="solid">
        <fgColor rgb="FFFF3B3B"/>
        <bgColor indexed="64"/>
      </patternFill>
    </fill>
    <fill>
      <patternFill patternType="solid">
        <fgColor theme="0"/>
        <bgColor rgb="FFFFFFFF"/>
      </patternFill>
    </fill>
    <fill>
      <patternFill patternType="solid">
        <fgColor theme="9" tint="0.59999389629810485"/>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FBE5D6"/>
        <bgColor indexed="64"/>
      </patternFill>
    </fill>
    <fill>
      <patternFill patternType="solid">
        <fgColor rgb="FFED7D31"/>
        <bgColor indexed="64"/>
      </patternFill>
    </fill>
    <fill>
      <patternFill patternType="solid">
        <fgColor theme="0" tint="-4.9989318521683403E-2"/>
        <bgColor indexed="64"/>
      </patternFill>
    </fill>
    <fill>
      <patternFill patternType="solid">
        <fgColor rgb="FF92D050"/>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right style="medium">
        <color rgb="FF000000"/>
      </right>
      <top style="thin">
        <color indexed="64"/>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medium">
        <color rgb="FF000000"/>
      </left>
      <right/>
      <top style="thin">
        <color indexed="64"/>
      </top>
      <bottom style="thin">
        <color rgb="FF000000"/>
      </bottom>
      <diagonal/>
    </border>
    <border>
      <left/>
      <right style="medium">
        <color indexed="64"/>
      </right>
      <top style="thin">
        <color indexed="64"/>
      </top>
      <bottom style="medium">
        <color indexed="64"/>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style="thin">
        <color indexed="64"/>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rgb="FF000000"/>
      </left>
      <right style="thin">
        <color rgb="FF000000"/>
      </right>
      <top style="thin">
        <color rgb="FF000000"/>
      </top>
      <bottom style="thin">
        <color rgb="FF000000"/>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medium">
        <color indexed="64"/>
      </left>
      <right style="dashed">
        <color indexed="64"/>
      </right>
      <top/>
      <bottom/>
      <diagonal/>
    </border>
    <border>
      <left style="dashed">
        <color indexed="64"/>
      </left>
      <right style="dashed">
        <color indexed="64"/>
      </right>
      <top/>
      <bottom/>
      <diagonal/>
    </border>
    <border>
      <left style="dashed">
        <color indexed="64"/>
      </left>
      <right style="medium">
        <color indexed="64"/>
      </right>
      <top/>
      <bottom/>
      <diagonal/>
    </border>
    <border>
      <left/>
      <right style="dashed">
        <color indexed="64"/>
      </right>
      <top/>
      <bottom/>
      <diagonal/>
    </border>
    <border>
      <left style="dashed">
        <color indexed="64"/>
      </left>
      <right/>
      <top/>
      <bottom/>
      <diagonal/>
    </border>
    <border>
      <left style="medium">
        <color indexed="64"/>
      </left>
      <right style="dashed">
        <color indexed="64"/>
      </right>
      <top style="medium">
        <color indexed="64"/>
      </top>
      <bottom style="dashed">
        <color indexed="64"/>
      </bottom>
      <diagonal/>
    </border>
    <border>
      <left style="dashed">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style="medium">
        <color indexed="64"/>
      </right>
      <top/>
      <bottom style="medium">
        <color indexed="64"/>
      </bottom>
      <diagonal/>
    </border>
    <border>
      <left style="medium">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top/>
      <bottom style="dashed">
        <color indexed="64"/>
      </bottom>
      <diagonal/>
    </border>
    <border>
      <left style="dashed">
        <color indexed="64"/>
      </left>
      <right style="medium">
        <color indexed="64"/>
      </right>
      <top/>
      <bottom style="dashed">
        <color indexed="64"/>
      </bottom>
      <diagonal/>
    </border>
    <border>
      <left style="medium">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style="dashed">
        <color indexed="64"/>
      </left>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6">
    <xf numFmtId="0" fontId="0" fillId="0" borderId="0"/>
    <xf numFmtId="0" fontId="1" fillId="0" borderId="0"/>
    <xf numFmtId="9" fontId="1" fillId="0" borderId="0" applyFont="0" applyFill="0" applyBorder="0" applyAlignment="0" applyProtection="0"/>
    <xf numFmtId="164" fontId="5" fillId="0" borderId="0" applyFont="0" applyFill="0" applyBorder="0" applyAlignment="0" applyProtection="0"/>
    <xf numFmtId="164" fontId="1" fillId="0" borderId="0" applyFont="0" applyFill="0" applyBorder="0" applyAlignment="0" applyProtection="0"/>
    <xf numFmtId="9" fontId="5" fillId="0" borderId="0" applyFont="0" applyFill="0" applyBorder="0" applyAlignment="0" applyProtection="0"/>
  </cellStyleXfs>
  <cellXfs count="950">
    <xf numFmtId="0" fontId="0" fillId="0" borderId="0" xfId="0"/>
    <xf numFmtId="0" fontId="2" fillId="0" borderId="0" xfId="0" applyFont="1" applyAlignment="1">
      <alignment horizontal="left" vertical="center"/>
    </xf>
    <xf numFmtId="0" fontId="2" fillId="2" borderId="1" xfId="0" applyFont="1" applyFill="1" applyBorder="1" applyAlignment="1" applyProtection="1">
      <alignment horizontal="justify" vertical="center" wrapText="1"/>
      <protection locked="0"/>
    </xf>
    <xf numFmtId="0" fontId="0" fillId="0" borderId="0" xfId="0"/>
    <xf numFmtId="0" fontId="0" fillId="0" borderId="1" xfId="0"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0" borderId="0" xfId="0" applyProtection="1">
      <protection hidden="1"/>
    </xf>
    <xf numFmtId="0" fontId="0" fillId="5" borderId="12" xfId="0" applyFill="1" applyBorder="1" applyAlignment="1" applyProtection="1">
      <alignment horizontal="center" vertical="center"/>
      <protection hidden="1"/>
    </xf>
    <xf numFmtId="0" fontId="0" fillId="0" borderId="3"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5" borderId="1" xfId="0" applyFill="1" applyBorder="1" applyAlignment="1" applyProtection="1">
      <alignment horizontal="center" vertical="center"/>
      <protection locked="0"/>
    </xf>
    <xf numFmtId="0" fontId="0" fillId="5" borderId="1" xfId="0" applyFill="1" applyBorder="1" applyAlignment="1">
      <alignment horizontal="center" vertical="center"/>
    </xf>
    <xf numFmtId="0" fontId="0" fillId="5" borderId="12" xfId="0" applyFill="1" applyBorder="1" applyAlignment="1" applyProtection="1">
      <alignment horizontal="center" vertical="center"/>
      <protection locked="0"/>
    </xf>
    <xf numFmtId="0" fontId="0" fillId="5" borderId="12" xfId="0" applyFill="1" applyBorder="1" applyAlignment="1">
      <alignment horizontal="center" vertical="center"/>
    </xf>
    <xf numFmtId="0" fontId="8" fillId="0" borderId="3" xfId="0" applyFont="1" applyBorder="1" applyAlignment="1" applyProtection="1">
      <alignment horizontal="left" vertical="center" wrapText="1"/>
      <protection locked="0"/>
    </xf>
    <xf numFmtId="0" fontId="8" fillId="0" borderId="1" xfId="0" applyFont="1"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2" borderId="0" xfId="0" applyFill="1"/>
    <xf numFmtId="0" fontId="0" fillId="2" borderId="0" xfId="0" applyFill="1" applyBorder="1"/>
    <xf numFmtId="0" fontId="0" fillId="2" borderId="19" xfId="0" applyFill="1" applyBorder="1"/>
    <xf numFmtId="0" fontId="0" fillId="2" borderId="20" xfId="0" applyFill="1" applyBorder="1"/>
    <xf numFmtId="0" fontId="0" fillId="2" borderId="21" xfId="0" applyFill="1" applyBorder="1"/>
    <xf numFmtId="0" fontId="0" fillId="2" borderId="22" xfId="0" applyFill="1" applyBorder="1"/>
    <xf numFmtId="0" fontId="0" fillId="2" borderId="23" xfId="0" applyFill="1" applyBorder="1"/>
    <xf numFmtId="0" fontId="11" fillId="7" borderId="0" xfId="0" applyFont="1" applyFill="1" applyBorder="1" applyAlignment="1" applyProtection="1">
      <alignment horizontal="center" vertical="center"/>
      <protection hidden="1"/>
    </xf>
    <xf numFmtId="0" fontId="11" fillId="7" borderId="0" xfId="0" applyFont="1" applyFill="1" applyBorder="1" applyAlignment="1" applyProtection="1">
      <alignment horizontal="center" vertical="center" wrapText="1"/>
      <protection hidden="1"/>
    </xf>
    <xf numFmtId="0" fontId="11" fillId="8" borderId="0" xfId="0" applyFont="1" applyFill="1" applyBorder="1" applyAlignment="1" applyProtection="1">
      <alignment horizontal="center" vertical="center"/>
      <protection hidden="1"/>
    </xf>
    <xf numFmtId="0" fontId="11" fillId="8" borderId="0" xfId="0" applyFont="1" applyFill="1" applyBorder="1" applyAlignment="1" applyProtection="1">
      <alignment horizontal="center" vertical="center" wrapText="1"/>
      <protection hidden="1"/>
    </xf>
    <xf numFmtId="0" fontId="11" fillId="9" borderId="0" xfId="0" applyFont="1" applyFill="1" applyBorder="1" applyAlignment="1" applyProtection="1">
      <alignment horizontal="center" vertical="center"/>
      <protection hidden="1"/>
    </xf>
    <xf numFmtId="0" fontId="11" fillId="9" borderId="0" xfId="0" applyFont="1" applyFill="1" applyBorder="1" applyAlignment="1" applyProtection="1">
      <alignment horizontal="center" vertical="center" wrapText="1"/>
      <protection hidden="1"/>
    </xf>
    <xf numFmtId="0" fontId="11" fillId="10" borderId="0" xfId="0" applyFont="1" applyFill="1" applyBorder="1" applyAlignment="1" applyProtection="1">
      <alignment horizontal="center" vertical="center"/>
      <protection hidden="1"/>
    </xf>
    <xf numFmtId="0" fontId="11" fillId="10" borderId="0" xfId="0" applyFont="1" applyFill="1" applyBorder="1" applyAlignment="1" applyProtection="1">
      <alignment horizontal="center" vertical="center" wrapText="1"/>
      <protection hidden="1"/>
    </xf>
    <xf numFmtId="0" fontId="17" fillId="0" borderId="0" xfId="0" applyFont="1"/>
    <xf numFmtId="0" fontId="0" fillId="0" borderId="0" xfId="0" applyBorder="1"/>
    <xf numFmtId="0" fontId="7" fillId="2" borderId="0" xfId="0" applyFont="1" applyFill="1" applyBorder="1" applyAlignment="1">
      <alignment vertical="center"/>
    </xf>
    <xf numFmtId="0" fontId="7" fillId="0" borderId="0" xfId="0" applyFont="1" applyBorder="1"/>
    <xf numFmtId="0" fontId="7" fillId="2" borderId="0" xfId="0" applyFont="1" applyFill="1" applyBorder="1"/>
    <xf numFmtId="0" fontId="0" fillId="2" borderId="16" xfId="0" applyFill="1" applyBorder="1"/>
    <xf numFmtId="0" fontId="0" fillId="2" borderId="17" xfId="0" applyFill="1" applyBorder="1"/>
    <xf numFmtId="0" fontId="0" fillId="2" borderId="18" xfId="0" applyFill="1" applyBorder="1"/>
    <xf numFmtId="0" fontId="7" fillId="0" borderId="0" xfId="0" applyFont="1" applyProtection="1">
      <protection hidden="1"/>
    </xf>
    <xf numFmtId="0" fontId="2" fillId="0" borderId="0" xfId="0" applyFont="1" applyBorder="1" applyAlignment="1" applyProtection="1">
      <alignment horizontal="left" vertical="center"/>
      <protection hidden="1"/>
    </xf>
    <xf numFmtId="0" fontId="2" fillId="0" borderId="0" xfId="0" applyFont="1" applyFill="1" applyBorder="1" applyAlignment="1" applyProtection="1">
      <alignment horizontal="left" vertical="center"/>
      <protection hidden="1"/>
    </xf>
    <xf numFmtId="0" fontId="2" fillId="0" borderId="0" xfId="0" applyFont="1" applyAlignment="1" applyProtection="1">
      <alignment horizontal="left" vertical="center"/>
      <protection hidden="1"/>
    </xf>
    <xf numFmtId="0" fontId="0" fillId="0" borderId="0" xfId="0" applyAlignment="1" applyProtection="1">
      <alignment horizontal="center"/>
      <protection hidden="1"/>
    </xf>
    <xf numFmtId="165" fontId="0" fillId="0" borderId="0" xfId="3" applyNumberFormat="1" applyFont="1" applyProtection="1">
      <protection hidden="1"/>
    </xf>
    <xf numFmtId="0" fontId="5" fillId="0" borderId="0" xfId="0" applyFont="1" applyAlignment="1" applyProtection="1">
      <alignment wrapText="1"/>
      <protection hidden="1"/>
    </xf>
    <xf numFmtId="0" fontId="6" fillId="2" borderId="1" xfId="0" applyFont="1" applyFill="1" applyBorder="1" applyAlignment="1" applyProtection="1">
      <alignment horizontal="center" vertical="center" wrapText="1"/>
      <protection hidden="1"/>
    </xf>
    <xf numFmtId="0" fontId="0" fillId="0" borderId="0" xfId="0" applyFont="1" applyBorder="1" applyProtection="1">
      <protection hidden="1"/>
    </xf>
    <xf numFmtId="0" fontId="0" fillId="0" borderId="0" xfId="0" applyFont="1" applyBorder="1" applyAlignment="1" applyProtection="1">
      <alignment horizontal="left" vertical="center"/>
      <protection hidden="1"/>
    </xf>
    <xf numFmtId="0" fontId="0" fillId="0" borderId="0" xfId="0" applyFont="1" applyFill="1" applyBorder="1" applyProtection="1">
      <protection hidden="1"/>
    </xf>
    <xf numFmtId="0" fontId="0" fillId="0" borderId="0" xfId="0" applyFont="1" applyFill="1" applyBorder="1" applyAlignment="1" applyProtection="1">
      <alignment horizontal="left" vertical="center"/>
      <protection hidden="1"/>
    </xf>
    <xf numFmtId="0" fontId="2" fillId="0" borderId="30" xfId="0" applyFont="1" applyBorder="1" applyAlignment="1">
      <alignment horizontal="center" vertical="center"/>
    </xf>
    <xf numFmtId="0" fontId="2" fillId="0" borderId="0" xfId="0" applyFont="1" applyBorder="1" applyAlignment="1">
      <alignment horizontal="center" vertical="center"/>
    </xf>
    <xf numFmtId="0" fontId="12" fillId="0" borderId="0" xfId="0" applyFont="1" applyBorder="1" applyAlignment="1">
      <alignment horizontal="center" vertical="center"/>
    </xf>
    <xf numFmtId="14" fontId="0" fillId="0" borderId="1" xfId="0" applyNumberFormat="1" applyBorder="1" applyAlignment="1" applyProtection="1">
      <alignment horizontal="center" vertical="center"/>
      <protection locked="0"/>
    </xf>
    <xf numFmtId="0" fontId="0" fillId="0" borderId="0" xfId="0" applyAlignment="1">
      <alignment wrapText="1"/>
    </xf>
    <xf numFmtId="0" fontId="2" fillId="2" borderId="6" xfId="0" applyFont="1" applyFill="1" applyBorder="1" applyAlignment="1" applyProtection="1">
      <alignment horizontal="justify" vertical="center" wrapText="1"/>
      <protection locked="0"/>
    </xf>
    <xf numFmtId="0" fontId="2" fillId="2" borderId="3" xfId="0" applyFont="1" applyFill="1" applyBorder="1" applyAlignment="1" applyProtection="1">
      <alignment horizontal="justify" vertical="center" wrapText="1"/>
      <protection locked="0"/>
    </xf>
    <xf numFmtId="0" fontId="2" fillId="2" borderId="12" xfId="0" applyFont="1" applyFill="1" applyBorder="1" applyAlignment="1" applyProtection="1">
      <alignment horizontal="justify" vertical="center" wrapText="1"/>
      <protection locked="0"/>
    </xf>
    <xf numFmtId="0" fontId="2" fillId="2" borderId="39" xfId="0" applyFont="1" applyFill="1" applyBorder="1" applyAlignment="1" applyProtection="1">
      <alignment horizontal="justify" vertical="center" wrapText="1"/>
      <protection locked="0"/>
    </xf>
    <xf numFmtId="0" fontId="2" fillId="0" borderId="0" xfId="1" applyFont="1" applyFill="1" applyBorder="1" applyAlignment="1" applyProtection="1">
      <alignment horizontal="center" vertical="center" wrapText="1"/>
      <protection locked="0"/>
    </xf>
    <xf numFmtId="0" fontId="2" fillId="0" borderId="0" xfId="1" applyFont="1" applyBorder="1" applyAlignment="1" applyProtection="1">
      <alignment horizontal="center" vertical="center" wrapText="1"/>
      <protection locked="0"/>
    </xf>
    <xf numFmtId="0" fontId="1" fillId="2" borderId="0" xfId="1" applyFill="1" applyBorder="1" applyAlignment="1" applyProtection="1">
      <alignment vertical="center" wrapText="1"/>
      <protection locked="0"/>
    </xf>
    <xf numFmtId="0" fontId="2" fillId="2" borderId="0" xfId="0" applyFont="1" applyFill="1" applyBorder="1" applyAlignment="1" applyProtection="1">
      <alignment horizontal="justify" vertical="center" wrapText="1"/>
      <protection locked="0"/>
    </xf>
    <xf numFmtId="0" fontId="1" fillId="2" borderId="0" xfId="1" applyFont="1" applyFill="1" applyBorder="1" applyAlignment="1" applyProtection="1">
      <alignment vertical="center" wrapText="1"/>
      <protection locked="0"/>
    </xf>
    <xf numFmtId="0" fontId="1" fillId="2" borderId="0" xfId="1" applyFont="1" applyFill="1" applyBorder="1" applyAlignment="1" applyProtection="1">
      <alignment horizontal="center" vertical="center" wrapText="1"/>
      <protection hidden="1"/>
    </xf>
    <xf numFmtId="0" fontId="1" fillId="2" borderId="0" xfId="1" applyFill="1" applyBorder="1" applyAlignment="1" applyProtection="1">
      <alignment horizontal="left" vertical="center" wrapText="1"/>
      <protection hidden="1"/>
    </xf>
    <xf numFmtId="0" fontId="1" fillId="2" borderId="0" xfId="1" applyFill="1" applyBorder="1" applyAlignment="1" applyProtection="1">
      <alignment horizontal="center" vertical="center" wrapText="1"/>
      <protection hidden="1"/>
    </xf>
    <xf numFmtId="9" fontId="1" fillId="2" borderId="0" xfId="1" applyNumberFormat="1" applyFont="1" applyFill="1" applyBorder="1" applyAlignment="1" applyProtection="1">
      <alignment horizontal="center" vertical="center" wrapText="1"/>
      <protection hidden="1"/>
    </xf>
    <xf numFmtId="0" fontId="0" fillId="0" borderId="3" xfId="0" applyBorder="1" applyAlignment="1" applyProtection="1">
      <alignment horizontal="center" vertical="center" wrapText="1"/>
      <protection locked="0"/>
    </xf>
    <xf numFmtId="0" fontId="0" fillId="5" borderId="1" xfId="0" applyFill="1" applyBorder="1" applyAlignment="1" applyProtection="1">
      <alignment horizontal="center" vertical="center" wrapText="1"/>
      <protection hidden="1"/>
    </xf>
    <xf numFmtId="0" fontId="8" fillId="0" borderId="1" xfId="0" applyFont="1" applyBorder="1" applyAlignment="1" applyProtection="1">
      <alignment horizontal="center" vertical="center" wrapText="1"/>
      <protection hidden="1"/>
    </xf>
    <xf numFmtId="0" fontId="8" fillId="0" borderId="3" xfId="0" applyFont="1" applyBorder="1" applyAlignment="1" applyProtection="1">
      <alignment horizontal="center" vertical="center" wrapText="1"/>
      <protection hidden="1"/>
    </xf>
    <xf numFmtId="0" fontId="0" fillId="0" borderId="1" xfId="0" applyBorder="1" applyProtection="1">
      <protection locked="0"/>
    </xf>
    <xf numFmtId="0" fontId="0" fillId="0" borderId="12" xfId="0" applyBorder="1" applyProtection="1">
      <protection locked="0"/>
    </xf>
    <xf numFmtId="9" fontId="0" fillId="0" borderId="1" xfId="5" applyFont="1" applyBorder="1" applyAlignment="1" applyProtection="1">
      <alignment horizontal="center" vertical="center"/>
      <protection locked="0"/>
    </xf>
    <xf numFmtId="9" fontId="0" fillId="0" borderId="3" xfId="5" applyFont="1" applyBorder="1" applyAlignment="1" applyProtection="1">
      <alignment horizontal="center" vertical="center"/>
      <protection locked="0"/>
    </xf>
    <xf numFmtId="0" fontId="11" fillId="10" borderId="41" xfId="0" applyFont="1" applyFill="1" applyBorder="1" applyAlignment="1" applyProtection="1">
      <alignment horizontal="center" vertical="center"/>
      <protection hidden="1"/>
    </xf>
    <xf numFmtId="0" fontId="11" fillId="10" borderId="42" xfId="0" applyFont="1" applyFill="1" applyBorder="1" applyAlignment="1" applyProtection="1">
      <alignment horizontal="center" vertical="center"/>
      <protection hidden="1"/>
    </xf>
    <xf numFmtId="0" fontId="11" fillId="10" borderId="43" xfId="0" applyFont="1" applyFill="1" applyBorder="1" applyAlignment="1" applyProtection="1">
      <alignment horizontal="center" vertical="center"/>
      <protection hidden="1"/>
    </xf>
    <xf numFmtId="0" fontId="11" fillId="10" borderId="44" xfId="0" applyFont="1" applyFill="1" applyBorder="1" applyAlignment="1" applyProtection="1">
      <alignment horizontal="center" vertical="center"/>
      <protection hidden="1"/>
    </xf>
    <xf numFmtId="0" fontId="11" fillId="10" borderId="45" xfId="0" applyFont="1" applyFill="1" applyBorder="1" applyAlignment="1" applyProtection="1">
      <alignment horizontal="center" vertical="center" wrapText="1"/>
      <protection hidden="1"/>
    </xf>
    <xf numFmtId="0" fontId="11" fillId="9" borderId="41" xfId="0" applyFont="1" applyFill="1" applyBorder="1" applyAlignment="1" applyProtection="1">
      <alignment horizontal="center" vertical="center"/>
      <protection hidden="1"/>
    </xf>
    <xf numFmtId="0" fontId="11" fillId="9" borderId="42" xfId="0" applyFont="1" applyFill="1" applyBorder="1" applyAlignment="1" applyProtection="1">
      <alignment horizontal="center" vertical="center"/>
      <protection hidden="1"/>
    </xf>
    <xf numFmtId="0" fontId="11" fillId="9" borderId="43" xfId="0" applyFont="1" applyFill="1" applyBorder="1" applyAlignment="1" applyProtection="1">
      <alignment horizontal="center" vertical="center"/>
      <protection hidden="1"/>
    </xf>
    <xf numFmtId="0" fontId="11" fillId="9" borderId="44" xfId="0" applyFont="1" applyFill="1" applyBorder="1" applyAlignment="1" applyProtection="1">
      <alignment horizontal="center" vertical="center"/>
      <protection hidden="1"/>
    </xf>
    <xf numFmtId="0" fontId="11" fillId="9" borderId="45" xfId="0" applyFont="1" applyFill="1" applyBorder="1" applyAlignment="1" applyProtection="1">
      <alignment horizontal="center" vertical="center" wrapText="1"/>
      <protection hidden="1"/>
    </xf>
    <xf numFmtId="0" fontId="11" fillId="7" borderId="41" xfId="0" applyFont="1" applyFill="1" applyBorder="1" applyAlignment="1" applyProtection="1">
      <alignment horizontal="center" vertical="center"/>
      <protection hidden="1"/>
    </xf>
    <xf numFmtId="0" fontId="11" fillId="7" borderId="42" xfId="0" applyFont="1" applyFill="1" applyBorder="1" applyAlignment="1" applyProtection="1">
      <alignment horizontal="center" vertical="center"/>
      <protection hidden="1"/>
    </xf>
    <xf numFmtId="0" fontId="11" fillId="7" borderId="43" xfId="0" applyFont="1" applyFill="1" applyBorder="1" applyAlignment="1" applyProtection="1">
      <alignment horizontal="center" vertical="center"/>
      <protection hidden="1"/>
    </xf>
    <xf numFmtId="0" fontId="11" fillId="7" borderId="44" xfId="0" applyFont="1" applyFill="1" applyBorder="1" applyAlignment="1" applyProtection="1">
      <alignment horizontal="center" vertical="center"/>
      <protection hidden="1"/>
    </xf>
    <xf numFmtId="0" fontId="11" fillId="7" borderId="45" xfId="0" applyFont="1" applyFill="1" applyBorder="1" applyAlignment="1" applyProtection="1">
      <alignment horizontal="center" vertical="center" wrapText="1"/>
      <protection hidden="1"/>
    </xf>
    <xf numFmtId="0" fontId="11" fillId="8" borderId="41" xfId="0" applyFont="1" applyFill="1" applyBorder="1" applyAlignment="1" applyProtection="1">
      <alignment horizontal="center" vertical="center"/>
      <protection hidden="1"/>
    </xf>
    <xf numFmtId="0" fontId="11" fillId="8" borderId="42" xfId="0" applyFont="1" applyFill="1" applyBorder="1" applyAlignment="1" applyProtection="1">
      <alignment horizontal="center" vertical="center"/>
      <protection hidden="1"/>
    </xf>
    <xf numFmtId="0" fontId="11" fillId="8" borderId="43" xfId="0" applyFont="1" applyFill="1" applyBorder="1" applyAlignment="1" applyProtection="1">
      <alignment horizontal="center" vertical="center"/>
      <protection hidden="1"/>
    </xf>
    <xf numFmtId="0" fontId="11" fillId="8" borderId="44" xfId="0" applyFont="1" applyFill="1" applyBorder="1" applyAlignment="1" applyProtection="1">
      <alignment horizontal="center" vertical="center"/>
      <protection hidden="1"/>
    </xf>
    <xf numFmtId="0" fontId="11" fillId="8" borderId="45" xfId="0" applyFont="1" applyFill="1" applyBorder="1" applyAlignment="1" applyProtection="1">
      <alignment horizontal="center" vertical="center" wrapText="1"/>
      <protection hidden="1"/>
    </xf>
    <xf numFmtId="0" fontId="2" fillId="0" borderId="0" xfId="0" applyFont="1" applyBorder="1" applyAlignment="1">
      <alignment horizontal="center" vertical="center"/>
    </xf>
    <xf numFmtId="0" fontId="0" fillId="0" borderId="7"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1" xfId="0" applyBorder="1" applyAlignment="1" applyProtection="1">
      <alignment horizontal="left" wrapText="1"/>
      <protection locked="0"/>
    </xf>
    <xf numFmtId="0" fontId="0" fillId="0" borderId="12" xfId="0" applyBorder="1" applyAlignment="1" applyProtection="1">
      <alignment horizontal="left" wrapText="1"/>
      <protection locked="0"/>
    </xf>
    <xf numFmtId="9" fontId="0" fillId="0" borderId="12" xfId="5" applyFont="1" applyBorder="1" applyAlignment="1" applyProtection="1">
      <alignment horizontal="center" vertical="center"/>
      <protection locked="0"/>
    </xf>
    <xf numFmtId="0" fontId="0" fillId="0" borderId="0" xfId="0" applyAlignment="1">
      <alignment horizontal="center" vertical="center"/>
    </xf>
    <xf numFmtId="14" fontId="0" fillId="0" borderId="1" xfId="0" applyNumberFormat="1" applyBorder="1" applyProtection="1">
      <protection locked="0"/>
    </xf>
    <xf numFmtId="0" fontId="20" fillId="6" borderId="35" xfId="0" applyFont="1" applyFill="1" applyBorder="1" applyAlignment="1">
      <alignment horizontal="center" vertical="center" wrapText="1"/>
    </xf>
    <xf numFmtId="0" fontId="20" fillId="6" borderId="51" xfId="0" applyFont="1" applyFill="1" applyBorder="1" applyAlignment="1">
      <alignment horizontal="center" vertical="center" wrapText="1"/>
    </xf>
    <xf numFmtId="0" fontId="20" fillId="6" borderId="35" xfId="0" applyFont="1" applyFill="1" applyBorder="1" applyAlignment="1" applyProtection="1">
      <alignment horizontal="center" vertical="center" wrapText="1"/>
      <protection hidden="1"/>
    </xf>
    <xf numFmtId="0" fontId="0" fillId="0" borderId="5" xfId="0" applyBorder="1" applyAlignment="1" applyProtection="1">
      <alignment wrapText="1"/>
      <protection locked="0"/>
    </xf>
    <xf numFmtId="0" fontId="0" fillId="0" borderId="13" xfId="0" applyBorder="1" applyAlignment="1" applyProtection="1">
      <alignment wrapText="1"/>
      <protection locked="0"/>
    </xf>
    <xf numFmtId="0" fontId="0" fillId="0" borderId="14" xfId="0" applyBorder="1" applyAlignment="1" applyProtection="1">
      <alignment horizontal="center" vertical="center" wrapText="1"/>
      <protection locked="0"/>
    </xf>
    <xf numFmtId="0" fontId="0" fillId="2" borderId="1" xfId="0" applyFill="1" applyBorder="1"/>
    <xf numFmtId="0" fontId="0" fillId="2" borderId="1" xfId="0" applyFill="1" applyBorder="1" applyAlignment="1"/>
    <xf numFmtId="0" fontId="7" fillId="2" borderId="1" xfId="0" applyFont="1" applyFill="1" applyBorder="1" applyAlignment="1"/>
    <xf numFmtId="0" fontId="24" fillId="6" borderId="60" xfId="0" applyFont="1" applyFill="1" applyBorder="1" applyAlignment="1">
      <alignment horizontal="center" vertical="center" wrapText="1"/>
    </xf>
    <xf numFmtId="0" fontId="7" fillId="2" borderId="19" xfId="0" applyFont="1" applyFill="1" applyBorder="1"/>
    <xf numFmtId="0" fontId="7" fillId="2" borderId="19" xfId="0" applyFont="1" applyFill="1" applyBorder="1" applyAlignment="1"/>
    <xf numFmtId="0" fontId="22" fillId="2" borderId="19" xfId="0" applyFont="1" applyFill="1" applyBorder="1" applyAlignment="1">
      <alignment vertical="center"/>
    </xf>
    <xf numFmtId="0" fontId="21" fillId="0" borderId="4" xfId="0" applyFont="1" applyBorder="1" applyAlignment="1">
      <alignment horizontal="center" vertical="center" wrapText="1"/>
    </xf>
    <xf numFmtId="14" fontId="0" fillId="0" borderId="12" xfId="0" applyNumberFormat="1" applyBorder="1" applyProtection="1">
      <protection locked="0"/>
    </xf>
    <xf numFmtId="0" fontId="0" fillId="0" borderId="3" xfId="0" applyBorder="1" applyAlignment="1" applyProtection="1">
      <alignment horizontal="left" vertical="center" wrapText="1"/>
      <protection hidden="1"/>
    </xf>
    <xf numFmtId="0" fontId="0" fillId="0" borderId="1" xfId="0" applyBorder="1" applyAlignment="1" applyProtection="1">
      <alignment horizontal="left" vertical="center" wrapText="1"/>
      <protection hidden="1"/>
    </xf>
    <xf numFmtId="0" fontId="0" fillId="0" borderId="12" xfId="0" applyBorder="1" applyAlignment="1" applyProtection="1">
      <alignment horizontal="left" vertical="center" wrapText="1"/>
      <protection hidden="1"/>
    </xf>
    <xf numFmtId="14" fontId="0" fillId="0" borderId="1" xfId="0" applyNumberFormat="1" applyBorder="1" applyAlignment="1" applyProtection="1">
      <alignment horizontal="center" vertical="center"/>
      <protection hidden="1"/>
    </xf>
    <xf numFmtId="14" fontId="0" fillId="0" borderId="3" xfId="0" applyNumberFormat="1" applyBorder="1" applyAlignment="1" applyProtection="1">
      <alignment horizontal="center" vertical="center"/>
      <protection hidden="1"/>
    </xf>
    <xf numFmtId="14" fontId="0" fillId="0" borderId="12" xfId="0" applyNumberFormat="1" applyBorder="1" applyAlignment="1" applyProtection="1">
      <alignment horizontal="center" vertical="center"/>
      <protection hidden="1"/>
    </xf>
    <xf numFmtId="0" fontId="21"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5" xfId="0" applyFont="1" applyBorder="1" applyAlignment="1">
      <alignment horizontal="center" vertical="center" wrapText="1"/>
    </xf>
    <xf numFmtId="14" fontId="29" fillId="0" borderId="1" xfId="0" applyNumberFormat="1" applyFont="1" applyBorder="1" applyAlignment="1">
      <alignment horizontal="center" vertical="center" wrapText="1"/>
    </xf>
    <xf numFmtId="14" fontId="27" fillId="0" borderId="5" xfId="0" applyNumberFormat="1" applyFont="1" applyBorder="1" applyAlignment="1">
      <alignment horizontal="center" vertical="center" wrapText="1"/>
    </xf>
    <xf numFmtId="0" fontId="15" fillId="0" borderId="1" xfId="0" applyFont="1" applyBorder="1" applyAlignment="1">
      <alignment vertical="center" wrapText="1"/>
    </xf>
    <xf numFmtId="0" fontId="15" fillId="0" borderId="35" xfId="0" applyFont="1" applyBorder="1" applyAlignment="1">
      <alignment vertical="center" wrapText="1"/>
    </xf>
    <xf numFmtId="0" fontId="7" fillId="0" borderId="1" xfId="0" applyFont="1" applyBorder="1" applyAlignment="1">
      <alignment horizontal="center" vertical="center"/>
    </xf>
    <xf numFmtId="0" fontId="35" fillId="0" borderId="1" xfId="0" applyFont="1" applyBorder="1" applyAlignment="1">
      <alignment horizontal="center" vertical="center"/>
    </xf>
    <xf numFmtId="0" fontId="7" fillId="0" borderId="1" xfId="0" applyFont="1" applyBorder="1" applyAlignment="1">
      <alignment horizontal="center" wrapText="1"/>
    </xf>
    <xf numFmtId="0" fontId="7" fillId="0" borderId="36" xfId="0" applyFont="1" applyBorder="1" applyAlignment="1">
      <alignment vertical="center"/>
    </xf>
    <xf numFmtId="0" fontId="0" fillId="0" borderId="1" xfId="0" applyBorder="1" applyAlignment="1">
      <alignment horizontal="center" vertical="center"/>
    </xf>
    <xf numFmtId="0" fontId="0" fillId="0" borderId="1" xfId="0" applyBorder="1" applyAlignment="1">
      <alignment wrapText="1"/>
    </xf>
    <xf numFmtId="0" fontId="0" fillId="0" borderId="1" xfId="0" applyBorder="1" applyAlignment="1">
      <alignment horizontal="center"/>
    </xf>
    <xf numFmtId="0" fontId="0" fillId="0" borderId="36" xfId="0" applyBorder="1" applyAlignment="1">
      <alignment vertical="center"/>
    </xf>
    <xf numFmtId="0" fontId="0" fillId="0" borderId="0" xfId="0" applyAlignment="1">
      <alignment vertical="center"/>
    </xf>
    <xf numFmtId="0" fontId="0" fillId="0" borderId="1" xfId="0" applyBorder="1"/>
    <xf numFmtId="0" fontId="0" fillId="0" borderId="0" xfId="0" applyAlignment="1">
      <alignment vertical="top" wrapText="1"/>
    </xf>
    <xf numFmtId="0" fontId="0" fillId="0" borderId="1" xfId="0" applyBorder="1" applyAlignment="1">
      <alignment horizontal="left" vertical="top" wrapText="1"/>
    </xf>
    <xf numFmtId="0" fontId="0" fillId="0" borderId="36" xfId="0" applyBorder="1" applyAlignment="1">
      <alignment vertical="center" wrapText="1"/>
    </xf>
    <xf numFmtId="0" fontId="0" fillId="0" borderId="1" xfId="0" applyBorder="1" applyAlignment="1">
      <alignment horizontal="left"/>
    </xf>
    <xf numFmtId="0" fontId="0" fillId="0" borderId="88" xfId="0" applyBorder="1" applyAlignment="1">
      <alignment horizontal="center"/>
    </xf>
    <xf numFmtId="0" fontId="0" fillId="0" borderId="88" xfId="0" applyBorder="1"/>
    <xf numFmtId="0" fontId="37" fillId="0" borderId="88" xfId="0" applyFont="1" applyBorder="1" applyAlignment="1">
      <alignment horizontal="center" vertical="center"/>
    </xf>
    <xf numFmtId="0" fontId="11" fillId="0" borderId="1" xfId="0" applyFont="1" applyBorder="1" applyAlignment="1">
      <alignment horizontal="center"/>
    </xf>
    <xf numFmtId="0" fontId="7" fillId="0" borderId="0" xfId="0" applyFont="1"/>
    <xf numFmtId="0" fontId="0" fillId="0" borderId="0" xfId="0" applyAlignment="1">
      <alignment horizontal="center"/>
    </xf>
    <xf numFmtId="0" fontId="36" fillId="0" borderId="36" xfId="0" applyFont="1" applyBorder="1" applyAlignment="1">
      <alignment vertical="center"/>
    </xf>
    <xf numFmtId="0" fontId="36" fillId="0" borderId="52" xfId="0" applyFont="1" applyBorder="1" applyAlignment="1">
      <alignment vertical="center"/>
    </xf>
    <xf numFmtId="0" fontId="36" fillId="0" borderId="53" xfId="0" applyFont="1" applyBorder="1" applyAlignment="1">
      <alignment vertical="center"/>
    </xf>
    <xf numFmtId="0" fontId="38" fillId="15" borderId="90" xfId="0" applyFont="1" applyFill="1" applyBorder="1" applyAlignment="1">
      <alignment horizontal="center" vertical="center" wrapText="1" readingOrder="1"/>
    </xf>
    <xf numFmtId="0" fontId="38" fillId="15" borderId="91" xfId="0" applyFont="1" applyFill="1" applyBorder="1" applyAlignment="1">
      <alignment horizontal="center" vertical="center" wrapText="1" readingOrder="1"/>
    </xf>
    <xf numFmtId="0" fontId="39" fillId="15" borderId="89" xfId="0" applyFont="1" applyFill="1" applyBorder="1" applyAlignment="1">
      <alignment horizontal="center" vertical="center" wrapText="1" readingOrder="1"/>
    </xf>
    <xf numFmtId="0" fontId="40" fillId="16" borderId="89" xfId="0" applyFont="1" applyFill="1" applyBorder="1" applyAlignment="1">
      <alignment horizontal="center" vertical="center" wrapText="1" readingOrder="1"/>
    </xf>
    <xf numFmtId="0" fontId="41" fillId="15" borderId="90" xfId="0" applyFont="1" applyFill="1" applyBorder="1" applyAlignment="1">
      <alignment horizontal="center" vertical="center" wrapText="1" readingOrder="1"/>
    </xf>
    <xf numFmtId="0" fontId="41" fillId="15" borderId="91" xfId="0" applyFont="1" applyFill="1" applyBorder="1" applyAlignment="1">
      <alignment horizontal="center" vertical="center" wrapText="1" readingOrder="1"/>
    </xf>
    <xf numFmtId="0" fontId="0" fillId="0" borderId="3" xfId="0"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5" borderId="1" xfId="0" applyFill="1" applyBorder="1" applyAlignment="1">
      <alignment horizontal="center" vertical="center" wrapText="1"/>
    </xf>
    <xf numFmtId="0" fontId="0" fillId="5" borderId="12" xfId="0" applyFill="1" applyBorder="1" applyAlignment="1">
      <alignment horizontal="center" vertical="center" wrapText="1"/>
    </xf>
    <xf numFmtId="0" fontId="8" fillId="0" borderId="1" xfId="0" applyFont="1" applyBorder="1" applyAlignment="1" applyProtection="1">
      <alignment horizontal="center" vertical="center"/>
      <protection hidden="1"/>
    </xf>
    <xf numFmtId="0" fontId="4" fillId="12" borderId="35" xfId="1" applyFont="1" applyFill="1" applyBorder="1" applyAlignment="1">
      <alignment horizontal="center" vertical="center" wrapText="1"/>
    </xf>
    <xf numFmtId="0" fontId="4" fillId="4" borderId="35" xfId="1" applyFont="1" applyFill="1" applyBorder="1" applyAlignment="1">
      <alignment horizontal="center" vertical="center" wrapText="1"/>
    </xf>
    <xf numFmtId="0" fontId="4" fillId="4" borderId="35" xfId="1" applyFont="1" applyFill="1" applyBorder="1" applyAlignment="1" applyProtection="1">
      <alignment horizontal="center" vertical="center" wrapText="1"/>
      <protection hidden="1"/>
    </xf>
    <xf numFmtId="0" fontId="4" fillId="4" borderId="35" xfId="1" applyFont="1" applyFill="1" applyBorder="1" applyAlignment="1">
      <alignment horizontal="center" wrapText="1"/>
    </xf>
    <xf numFmtId="0" fontId="35" fillId="2" borderId="1" xfId="0" applyFont="1" applyFill="1" applyBorder="1" applyAlignment="1">
      <alignment horizontal="center" vertical="center"/>
    </xf>
    <xf numFmtId="0" fontId="0" fillId="2" borderId="1" xfId="0" applyFill="1" applyBorder="1" applyAlignment="1">
      <alignment horizontal="center" vertical="center" wrapText="1"/>
    </xf>
    <xf numFmtId="0" fontId="0" fillId="0" borderId="3" xfId="0"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8" fillId="0" borderId="35" xfId="0" applyFont="1" applyBorder="1" applyAlignment="1" applyProtection="1">
      <alignment horizontal="center" vertical="center"/>
      <protection hidden="1"/>
    </xf>
    <xf numFmtId="0" fontId="8" fillId="0" borderId="35" xfId="0" applyFont="1" applyBorder="1" applyAlignment="1" applyProtection="1">
      <alignment horizontal="center" vertical="center" wrapText="1"/>
      <protection hidden="1"/>
    </xf>
    <xf numFmtId="0" fontId="0" fillId="5" borderId="35" xfId="0" applyFill="1" applyBorder="1" applyAlignment="1" applyProtection="1">
      <alignment horizontal="center" vertical="center"/>
      <protection locked="0"/>
    </xf>
    <xf numFmtId="0" fontId="0" fillId="5" borderId="35" xfId="0" applyFill="1" applyBorder="1" applyAlignment="1" applyProtection="1">
      <alignment horizontal="center" vertical="center"/>
      <protection hidden="1"/>
    </xf>
    <xf numFmtId="0" fontId="0" fillId="5" borderId="35" xfId="0" applyFill="1" applyBorder="1" applyAlignment="1">
      <alignment horizontal="center" vertical="center"/>
    </xf>
    <xf numFmtId="0" fontId="0" fillId="5" borderId="35" xfId="0" applyFill="1" applyBorder="1" applyAlignment="1" applyProtection="1">
      <alignment horizontal="center" vertical="center" wrapText="1"/>
      <protection hidden="1"/>
    </xf>
    <xf numFmtId="0" fontId="0" fillId="5" borderId="35" xfId="0" applyFill="1" applyBorder="1" applyAlignment="1">
      <alignment horizontal="center" vertical="center" wrapText="1"/>
    </xf>
    <xf numFmtId="0" fontId="0" fillId="0" borderId="35" xfId="0" applyBorder="1" applyAlignment="1">
      <alignment horizontal="center" vertical="center"/>
    </xf>
    <xf numFmtId="0" fontId="0" fillId="0" borderId="51" xfId="0" applyBorder="1" applyAlignment="1">
      <alignment horizontal="center" vertical="center"/>
    </xf>
    <xf numFmtId="0" fontId="0" fillId="5" borderId="35" xfId="0" applyFill="1" applyBorder="1" applyProtection="1">
      <protection locked="0"/>
    </xf>
    <xf numFmtId="0" fontId="0" fillId="5" borderId="35" xfId="0" applyFill="1" applyBorder="1" applyProtection="1">
      <protection hidden="1"/>
    </xf>
    <xf numFmtId="0" fontId="0" fillId="5" borderId="35" xfId="0" applyFill="1" applyBorder="1"/>
    <xf numFmtId="0" fontId="0" fillId="5" borderId="35" xfId="0" applyFill="1" applyBorder="1" applyAlignment="1" applyProtection="1">
      <alignment wrapText="1"/>
      <protection hidden="1"/>
    </xf>
    <xf numFmtId="0" fontId="0" fillId="5" borderId="35" xfId="0" applyFill="1" applyBorder="1" applyAlignment="1">
      <alignment wrapText="1"/>
    </xf>
    <xf numFmtId="0" fontId="1" fillId="2" borderId="8" xfId="1" applyFill="1" applyBorder="1" applyAlignment="1" applyProtection="1">
      <alignment horizontal="center" vertical="center" wrapText="1"/>
      <protection locked="0"/>
    </xf>
    <xf numFmtId="0" fontId="1" fillId="2" borderId="32" xfId="1" applyFill="1" applyBorder="1" applyAlignment="1" applyProtection="1">
      <alignment horizontal="center" vertical="center" wrapText="1"/>
      <protection locked="0"/>
    </xf>
    <xf numFmtId="0" fontId="1" fillId="2" borderId="39" xfId="1" applyFill="1" applyBorder="1" applyAlignment="1" applyProtection="1">
      <alignment horizontal="center" vertical="center" wrapText="1"/>
      <protection locked="0"/>
    </xf>
    <xf numFmtId="0" fontId="1" fillId="2" borderId="3" xfId="1" applyFill="1" applyBorder="1" applyAlignment="1" applyProtection="1">
      <alignment horizontal="center" vertical="center" wrapText="1"/>
      <protection locked="0"/>
    </xf>
    <xf numFmtId="0" fontId="1" fillId="2" borderId="1" xfId="1" applyFill="1" applyBorder="1" applyAlignment="1" applyProtection="1">
      <alignment horizontal="center" vertical="center" wrapText="1"/>
      <protection locked="0"/>
    </xf>
    <xf numFmtId="0" fontId="1" fillId="2" borderId="12" xfId="1" applyFill="1" applyBorder="1" applyAlignment="1" applyProtection="1">
      <alignment horizontal="center" vertical="center" wrapText="1"/>
      <protection locked="0"/>
    </xf>
    <xf numFmtId="0" fontId="7" fillId="0" borderId="1" xfId="0" applyFont="1" applyBorder="1" applyAlignment="1">
      <alignment horizontal="center"/>
    </xf>
    <xf numFmtId="0" fontId="0" fillId="2" borderId="3" xfId="0" applyFill="1" applyBorder="1" applyAlignment="1">
      <alignment horizontal="center" vertical="center" wrapText="1"/>
    </xf>
    <xf numFmtId="0" fontId="1" fillId="2" borderId="1" xfId="0" applyFont="1" applyFill="1" applyBorder="1" applyAlignment="1" applyProtection="1">
      <alignment horizontal="left" vertical="center" wrapText="1"/>
      <protection locked="0"/>
    </xf>
    <xf numFmtId="0" fontId="1" fillId="2" borderId="3" xfId="0" applyFont="1" applyFill="1" applyBorder="1" applyAlignment="1" applyProtection="1">
      <alignment horizontal="justify" vertical="center" wrapText="1"/>
      <protection locked="0"/>
    </xf>
    <xf numFmtId="0" fontId="1" fillId="2" borderId="6" xfId="0" applyFont="1" applyFill="1" applyBorder="1" applyAlignment="1" applyProtection="1">
      <alignment horizontal="justify" vertical="center" wrapText="1"/>
      <protection locked="0"/>
    </xf>
    <xf numFmtId="0" fontId="1" fillId="2" borderId="39" xfId="0" applyFont="1" applyFill="1" applyBorder="1" applyAlignment="1" applyProtection="1">
      <alignment horizontal="justify" vertical="center" wrapText="1"/>
      <protection locked="0"/>
    </xf>
    <xf numFmtId="0" fontId="1" fillId="2" borderId="3" xfId="0" applyFont="1" applyFill="1" applyBorder="1" applyAlignment="1" applyProtection="1">
      <alignment vertical="center" wrapText="1"/>
      <protection locked="0"/>
    </xf>
    <xf numFmtId="0" fontId="1" fillId="2" borderId="1" xfId="0" applyFont="1" applyFill="1" applyBorder="1" applyAlignment="1" applyProtection="1">
      <alignment vertical="center" wrapText="1"/>
      <protection locked="0"/>
    </xf>
    <xf numFmtId="0" fontId="1" fillId="2" borderId="12" xfId="0" applyFont="1" applyFill="1" applyBorder="1" applyAlignment="1" applyProtection="1">
      <alignment vertical="center" wrapText="1"/>
      <protection locked="0"/>
    </xf>
    <xf numFmtId="0" fontId="43" fillId="17" borderId="1" xfId="0" applyFont="1" applyFill="1" applyBorder="1" applyAlignment="1">
      <alignment horizontal="center" vertical="center" wrapText="1"/>
    </xf>
    <xf numFmtId="0" fontId="44" fillId="2" borderId="1" xfId="0" applyFont="1" applyFill="1" applyBorder="1" applyAlignment="1">
      <alignment horizontal="center" vertical="center" wrapText="1"/>
    </xf>
    <xf numFmtId="0" fontId="43" fillId="17" borderId="36" xfId="0" applyFont="1" applyFill="1" applyBorder="1" applyAlignment="1">
      <alignment horizontal="center" vertical="center" wrapText="1"/>
    </xf>
    <xf numFmtId="0" fontId="43" fillId="17" borderId="35" xfId="0" applyFont="1" applyFill="1" applyBorder="1" applyAlignment="1">
      <alignment horizontal="center" vertical="center" wrapText="1"/>
    </xf>
    <xf numFmtId="0" fontId="43" fillId="17" borderId="2" xfId="0" applyFont="1" applyFill="1" applyBorder="1" applyAlignment="1">
      <alignment horizontal="center" vertical="center" wrapText="1"/>
    </xf>
    <xf numFmtId="0" fontId="43" fillId="14" borderId="92" xfId="0" applyFont="1" applyFill="1" applyBorder="1" applyAlignment="1">
      <alignment horizontal="center" vertical="center" wrapText="1"/>
    </xf>
    <xf numFmtId="0" fontId="43" fillId="14" borderId="93" xfId="0" applyFont="1" applyFill="1" applyBorder="1" applyAlignment="1">
      <alignment horizontal="center" vertical="center" wrapText="1"/>
    </xf>
    <xf numFmtId="0" fontId="43" fillId="14" borderId="94" xfId="0" applyFont="1" applyFill="1" applyBorder="1" applyAlignment="1">
      <alignment horizontal="center" vertical="center" wrapText="1"/>
    </xf>
    <xf numFmtId="0" fontId="44" fillId="12" borderId="35" xfId="0" applyFont="1" applyFill="1" applyBorder="1" applyAlignment="1">
      <alignment horizontal="center" vertical="center" wrapText="1"/>
    </xf>
    <xf numFmtId="0" fontId="44" fillId="18" borderId="35" xfId="0" applyFont="1" applyFill="1" applyBorder="1" applyAlignment="1">
      <alignment horizontal="center" vertical="center" wrapText="1"/>
    </xf>
    <xf numFmtId="0" fontId="43" fillId="17" borderId="27" xfId="0" applyFont="1" applyFill="1" applyBorder="1" applyAlignment="1">
      <alignment horizontal="center" vertical="center" wrapText="1"/>
    </xf>
    <xf numFmtId="0" fontId="0" fillId="2" borderId="3" xfId="0" applyFill="1" applyBorder="1" applyAlignment="1">
      <alignment horizontal="center" vertical="center"/>
    </xf>
    <xf numFmtId="0" fontId="0" fillId="0" borderId="1" xfId="0" applyBorder="1" applyAlignment="1">
      <alignment horizontal="center" vertical="center" wrapText="1"/>
    </xf>
    <xf numFmtId="0" fontId="0" fillId="0" borderId="35" xfId="0" applyBorder="1" applyAlignment="1">
      <alignment horizontal="center" vertical="center" wrapText="1"/>
    </xf>
    <xf numFmtId="0" fontId="7" fillId="0" borderId="35" xfId="0" applyFont="1" applyBorder="1" applyAlignment="1">
      <alignment horizontal="center" vertical="center"/>
    </xf>
    <xf numFmtId="0" fontId="0" fillId="0" borderId="3" xfId="0" applyBorder="1" applyAlignment="1">
      <alignment horizontal="center" vertical="center" wrapText="1"/>
    </xf>
    <xf numFmtId="0" fontId="7" fillId="0" borderId="3" xfId="0" applyFont="1" applyBorder="1" applyAlignment="1">
      <alignment horizontal="center" vertical="center"/>
    </xf>
    <xf numFmtId="0" fontId="0" fillId="0" borderId="12" xfId="0" applyBorder="1" applyAlignment="1">
      <alignment horizontal="center" vertical="center" wrapText="1"/>
    </xf>
    <xf numFmtId="0" fontId="0" fillId="0" borderId="27" xfId="0" applyBorder="1" applyAlignment="1">
      <alignment horizontal="center" vertical="center"/>
    </xf>
    <xf numFmtId="0" fontId="0" fillId="0" borderId="3" xfId="0" applyBorder="1"/>
    <xf numFmtId="0" fontId="0" fillId="0" borderId="35" xfId="0" applyBorder="1"/>
    <xf numFmtId="0" fontId="0" fillId="0" borderId="95" xfId="0" applyBorder="1"/>
    <xf numFmtId="0" fontId="0" fillId="0" borderId="96" xfId="0" applyBorder="1"/>
    <xf numFmtId="0" fontId="0" fillId="0" borderId="97" xfId="0" applyBorder="1"/>
    <xf numFmtId="0" fontId="0" fillId="0" borderId="98" xfId="0" applyBorder="1"/>
    <xf numFmtId="0" fontId="0" fillId="0" borderId="96" xfId="0" applyBorder="1" applyAlignment="1">
      <alignment vertical="center" wrapText="1"/>
    </xf>
    <xf numFmtId="0" fontId="0" fillId="0" borderId="99" xfId="0" applyBorder="1"/>
    <xf numFmtId="0" fontId="0" fillId="2" borderId="6" xfId="0" applyFill="1" applyBorder="1" applyAlignment="1">
      <alignment vertical="center" wrapText="1"/>
    </xf>
    <xf numFmtId="0" fontId="43" fillId="17" borderId="6" xfId="0" applyFont="1" applyFill="1" applyBorder="1" applyAlignment="1">
      <alignment horizontal="center" vertical="center" wrapText="1"/>
    </xf>
    <xf numFmtId="0" fontId="50" fillId="2" borderId="101" xfId="0" applyFont="1" applyFill="1" applyBorder="1" applyAlignment="1">
      <alignment horizontal="center" vertical="center" wrapText="1"/>
    </xf>
    <xf numFmtId="0" fontId="43" fillId="17" borderId="101" xfId="0" applyFont="1" applyFill="1" applyBorder="1" applyAlignment="1">
      <alignment horizontal="center" vertical="center" wrapText="1"/>
    </xf>
    <xf numFmtId="0" fontId="43" fillId="17" borderId="103" xfId="0" applyFont="1" applyFill="1" applyBorder="1" applyAlignment="1">
      <alignment horizontal="center" vertical="center" wrapText="1"/>
    </xf>
    <xf numFmtId="0" fontId="43" fillId="17" borderId="104" xfId="0" applyFont="1" applyFill="1" applyBorder="1" applyAlignment="1">
      <alignment horizontal="center" vertical="center" wrapText="1"/>
    </xf>
    <xf numFmtId="0" fontId="43" fillId="17" borderId="105" xfId="0" applyFont="1" applyFill="1" applyBorder="1" applyAlignment="1">
      <alignment horizontal="center" vertical="center" wrapText="1"/>
    </xf>
    <xf numFmtId="0" fontId="44" fillId="12" borderId="107" xfId="0" applyFont="1" applyFill="1" applyBorder="1" applyAlignment="1">
      <alignment horizontal="center" vertical="center" wrapText="1"/>
    </xf>
    <xf numFmtId="0" fontId="43" fillId="17" borderId="107" xfId="0" applyFont="1" applyFill="1" applyBorder="1" applyAlignment="1">
      <alignment horizontal="center" vertical="center" wrapText="1"/>
    </xf>
    <xf numFmtId="0" fontId="0" fillId="0" borderId="109" xfId="0" applyBorder="1" applyAlignment="1">
      <alignment horizontal="center" vertical="center" wrapText="1"/>
    </xf>
    <xf numFmtId="0" fontId="0" fillId="0" borderId="110" xfId="0" applyBorder="1" applyAlignment="1">
      <alignment horizontal="center" vertical="center"/>
    </xf>
    <xf numFmtId="0" fontId="0" fillId="0" borderId="110" xfId="0" applyBorder="1" applyAlignment="1">
      <alignment horizontal="center" vertical="center" wrapText="1"/>
    </xf>
    <xf numFmtId="0" fontId="0" fillId="0" borderId="111" xfId="0" applyBorder="1" applyAlignment="1">
      <alignment horizontal="center" vertical="center" wrapText="1"/>
    </xf>
    <xf numFmtId="0" fontId="0" fillId="0" borderId="109" xfId="0" applyBorder="1" applyAlignment="1">
      <alignment vertical="center" wrapText="1"/>
    </xf>
    <xf numFmtId="0" fontId="0" fillId="0" borderId="110" xfId="0" applyBorder="1" applyAlignment="1">
      <alignment vertical="center" wrapText="1"/>
    </xf>
    <xf numFmtId="0" fontId="0" fillId="0" borderId="112" xfId="0" applyBorder="1" applyAlignment="1">
      <alignment vertical="center" wrapText="1"/>
    </xf>
    <xf numFmtId="0" fontId="0" fillId="0" borderId="113" xfId="0" applyBorder="1"/>
    <xf numFmtId="0" fontId="0" fillId="0" borderId="114" xfId="0" applyBorder="1"/>
    <xf numFmtId="0" fontId="0" fillId="0" borderId="115" xfId="0" applyBorder="1"/>
    <xf numFmtId="0" fontId="0" fillId="0" borderId="116" xfId="0" applyBorder="1"/>
    <xf numFmtId="0" fontId="0" fillId="0" borderId="106" xfId="0" applyBorder="1"/>
    <xf numFmtId="0" fontId="0" fillId="0" borderId="107" xfId="0" applyBorder="1"/>
    <xf numFmtId="0" fontId="0" fillId="0" borderId="117" xfId="0" applyBorder="1"/>
    <xf numFmtId="0" fontId="0" fillId="2" borderId="106" xfId="0" applyFill="1" applyBorder="1"/>
    <xf numFmtId="0" fontId="0" fillId="2" borderId="107" xfId="0" applyFill="1" applyBorder="1"/>
    <xf numFmtId="0" fontId="0" fillId="2" borderId="118" xfId="0" applyFill="1" applyBorder="1"/>
    <xf numFmtId="0" fontId="36" fillId="0" borderId="0" xfId="0" applyFont="1" applyAlignment="1">
      <alignment horizontal="center" vertical="center"/>
    </xf>
    <xf numFmtId="0" fontId="11" fillId="0" borderId="0" xfId="0" applyFont="1" applyAlignment="1">
      <alignment horizontal="center" vertical="center"/>
    </xf>
    <xf numFmtId="0" fontId="56" fillId="0" borderId="1" xfId="0" applyFont="1" applyFill="1" applyBorder="1" applyAlignment="1">
      <alignment horizontal="left" vertical="center" wrapText="1"/>
    </xf>
    <xf numFmtId="0" fontId="56" fillId="0" borderId="35" xfId="0" applyFont="1" applyFill="1" applyBorder="1" applyAlignment="1">
      <alignment horizontal="left" vertical="center" wrapText="1"/>
    </xf>
    <xf numFmtId="0" fontId="0" fillId="0" borderId="0" xfId="0" applyAlignment="1">
      <alignment horizontal="left"/>
    </xf>
    <xf numFmtId="0" fontId="57" fillId="0" borderId="0" xfId="0" applyFont="1" applyFill="1" applyAlignment="1">
      <alignment horizontal="center" vertical="center"/>
    </xf>
    <xf numFmtId="0" fontId="57" fillId="0" borderId="1" xfId="0" applyFont="1" applyFill="1" applyBorder="1" applyAlignment="1">
      <alignment horizontal="center" vertical="center" wrapText="1"/>
    </xf>
    <xf numFmtId="0" fontId="57" fillId="0" borderId="1" xfId="0" applyFont="1" applyFill="1" applyBorder="1" applyAlignment="1">
      <alignment horizontal="center" vertical="center"/>
    </xf>
    <xf numFmtId="0" fontId="7" fillId="0" borderId="0" xfId="0" applyFont="1" applyAlignment="1">
      <alignment horizontal="center"/>
    </xf>
    <xf numFmtId="0" fontId="8" fillId="0" borderId="1" xfId="0" applyFont="1" applyBorder="1" applyAlignment="1" applyProtection="1">
      <alignment horizontal="left" vertical="center" wrapText="1"/>
    </xf>
    <xf numFmtId="0" fontId="8" fillId="0" borderId="1" xfId="0" applyFont="1" applyBorder="1" applyAlignment="1" applyProtection="1">
      <alignment horizontal="center" vertical="center" wrapText="1"/>
      <protection locked="0"/>
    </xf>
    <xf numFmtId="0" fontId="8" fillId="0" borderId="1" xfId="0" applyFont="1" applyBorder="1" applyAlignment="1" applyProtection="1">
      <alignment horizontal="center" vertical="center" wrapText="1"/>
    </xf>
    <xf numFmtId="0" fontId="8" fillId="0" borderId="6" xfId="0" applyFont="1" applyBorder="1" applyAlignment="1" applyProtection="1">
      <alignment horizontal="left" vertical="center" wrapText="1"/>
    </xf>
    <xf numFmtId="0" fontId="38" fillId="15" borderId="90" xfId="0" applyFont="1" applyFill="1" applyBorder="1" applyAlignment="1">
      <alignment horizontal="left" vertical="center" wrapText="1" readingOrder="1"/>
    </xf>
    <xf numFmtId="0" fontId="38" fillId="15" borderId="91" xfId="0" applyFont="1" applyFill="1" applyBorder="1" applyAlignment="1">
      <alignment horizontal="left" vertical="center" wrapText="1" readingOrder="1"/>
    </xf>
    <xf numFmtId="0" fontId="0" fillId="0" borderId="3" xfId="0" applyBorder="1" applyAlignment="1">
      <alignment horizontal="center" vertical="center"/>
    </xf>
    <xf numFmtId="0" fontId="0" fillId="0" borderId="8" xfId="0" applyBorder="1" applyAlignment="1">
      <alignment horizontal="center" vertical="center"/>
    </xf>
    <xf numFmtId="0" fontId="8" fillId="0" borderId="3" xfId="0" applyFont="1" applyBorder="1" applyAlignment="1" applyProtection="1">
      <alignment horizontal="center" vertical="center" wrapText="1"/>
      <protection hidden="1"/>
    </xf>
    <xf numFmtId="0" fontId="8" fillId="0" borderId="1" xfId="0" applyFont="1" applyBorder="1" applyAlignment="1" applyProtection="1">
      <alignment horizontal="center" vertical="center" wrapText="1"/>
      <protection hidden="1"/>
    </xf>
    <xf numFmtId="0" fontId="0" fillId="0" borderId="3" xfId="0"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0" fillId="0" borderId="12" xfId="0" applyBorder="1" applyAlignment="1" applyProtection="1">
      <alignment horizontal="center" vertical="center"/>
      <protection hidden="1"/>
    </xf>
    <xf numFmtId="0" fontId="0" fillId="0" borderId="68" xfId="0" applyBorder="1" applyAlignment="1">
      <alignment horizontal="center" vertical="center"/>
    </xf>
    <xf numFmtId="0" fontId="8" fillId="0" borderId="6" xfId="0" applyFont="1" applyBorder="1" applyAlignment="1" applyProtection="1">
      <alignment horizontal="center" vertical="center" wrapText="1"/>
      <protection hidden="1"/>
    </xf>
    <xf numFmtId="0" fontId="0" fillId="5" borderId="6" xfId="0" applyFill="1" applyBorder="1" applyProtection="1">
      <protection locked="0"/>
    </xf>
    <xf numFmtId="0" fontId="0" fillId="5" borderId="6" xfId="0" applyFill="1" applyBorder="1" applyProtection="1">
      <protection hidden="1"/>
    </xf>
    <xf numFmtId="0" fontId="0" fillId="5" borderId="6" xfId="0" applyFill="1" applyBorder="1" applyAlignment="1" applyProtection="1">
      <alignment horizontal="center" vertical="center"/>
      <protection hidden="1"/>
    </xf>
    <xf numFmtId="0" fontId="0" fillId="5" borderId="6" xfId="0" applyFill="1" applyBorder="1"/>
    <xf numFmtId="0" fontId="0" fillId="5" borderId="6" xfId="0" applyFill="1" applyBorder="1" applyAlignment="1" applyProtection="1">
      <alignment horizontal="center"/>
      <protection hidden="1"/>
    </xf>
    <xf numFmtId="0" fontId="0" fillId="5" borderId="6" xfId="0" applyFill="1" applyBorder="1" applyAlignment="1" applyProtection="1">
      <alignment wrapText="1"/>
      <protection hidden="1"/>
    </xf>
    <xf numFmtId="0" fontId="0" fillId="5" borderId="6" xfId="0" applyFill="1" applyBorder="1" applyAlignment="1">
      <alignment wrapText="1"/>
    </xf>
    <xf numFmtId="0" fontId="0" fillId="0" borderId="6" xfId="0" applyBorder="1" applyAlignment="1">
      <alignment horizontal="center" vertical="center"/>
    </xf>
    <xf numFmtId="0" fontId="0" fillId="0" borderId="14" xfId="0" applyBorder="1" applyAlignment="1">
      <alignment horizontal="center" vertical="center"/>
    </xf>
    <xf numFmtId="0" fontId="8" fillId="0" borderId="3" xfId="0" applyFont="1" applyBorder="1" applyAlignment="1" applyProtection="1">
      <alignment horizontal="center" vertical="center" wrapText="1"/>
    </xf>
    <xf numFmtId="0" fontId="8" fillId="0" borderId="3" xfId="0" applyFont="1" applyBorder="1" applyAlignment="1" applyProtection="1">
      <alignment horizontal="center" vertical="center" wrapText="1"/>
      <protection locked="0"/>
    </xf>
    <xf numFmtId="0" fontId="8" fillId="0" borderId="3" xfId="0" applyFont="1" applyBorder="1" applyAlignment="1" applyProtection="1">
      <alignment horizontal="left" vertical="center" wrapText="1"/>
    </xf>
    <xf numFmtId="0" fontId="8" fillId="0" borderId="12" xfId="0" applyFont="1" applyBorder="1" applyAlignment="1" applyProtection="1">
      <alignment horizontal="center" vertical="center" wrapText="1"/>
      <protection hidden="1"/>
    </xf>
    <xf numFmtId="0" fontId="8" fillId="0" borderId="12" xfId="0" applyFont="1" applyBorder="1" applyAlignment="1" applyProtection="1">
      <alignment horizontal="center" vertical="center" wrapText="1"/>
    </xf>
    <xf numFmtId="0" fontId="8" fillId="0" borderId="12" xfId="0" applyFont="1" applyBorder="1" applyAlignment="1" applyProtection="1">
      <alignment horizontal="center" vertical="center" wrapText="1"/>
      <protection locked="0"/>
    </xf>
    <xf numFmtId="0" fontId="8" fillId="0" borderId="12" xfId="0" applyFont="1" applyBorder="1" applyAlignment="1" applyProtection="1">
      <alignment horizontal="left" vertical="center" wrapText="1"/>
    </xf>
    <xf numFmtId="0" fontId="0" fillId="0" borderId="12" xfId="0" applyBorder="1" applyAlignment="1" applyProtection="1">
      <alignment horizontal="left" vertical="center" wrapText="1"/>
      <protection locked="0"/>
    </xf>
    <xf numFmtId="0" fontId="0" fillId="0" borderId="12" xfId="0" applyBorder="1" applyAlignment="1" applyProtection="1">
      <alignment horizontal="center" vertical="center" wrapText="1"/>
      <protection locked="0"/>
    </xf>
    <xf numFmtId="0" fontId="0" fillId="0" borderId="119" xfId="0" applyBorder="1" applyAlignment="1">
      <alignment horizontal="center" vertical="center"/>
    </xf>
    <xf numFmtId="0" fontId="0" fillId="0" borderId="120" xfId="0" applyBorder="1" applyAlignment="1">
      <alignment horizontal="center" vertical="center"/>
    </xf>
    <xf numFmtId="0" fontId="8" fillId="0" borderId="6" xfId="0" applyFont="1" applyBorder="1" applyAlignment="1" applyProtection="1">
      <alignment horizontal="center" vertical="center"/>
      <protection hidden="1"/>
    </xf>
    <xf numFmtId="0" fontId="0" fillId="5" borderId="6" xfId="0" applyFill="1" applyBorder="1" applyAlignment="1" applyProtection="1">
      <alignment horizontal="center" vertical="center"/>
      <protection locked="0"/>
    </xf>
    <xf numFmtId="0" fontId="0" fillId="5" borderId="6" xfId="0" applyFill="1" applyBorder="1" applyAlignment="1">
      <alignment horizontal="center" vertical="center"/>
    </xf>
    <xf numFmtId="0" fontId="0" fillId="5" borderId="6" xfId="0" applyFill="1" applyBorder="1" applyAlignment="1" applyProtection="1">
      <alignment horizontal="center" vertical="center" wrapText="1"/>
      <protection hidden="1"/>
    </xf>
    <xf numFmtId="0" fontId="0" fillId="5" borderId="6" xfId="0" applyFill="1" applyBorder="1" applyAlignment="1">
      <alignment horizontal="center" vertical="center" wrapText="1"/>
    </xf>
    <xf numFmtId="0" fontId="1" fillId="2" borderId="3" xfId="0" applyFont="1" applyFill="1" applyBorder="1" applyAlignment="1" applyProtection="1">
      <alignment horizontal="left" vertical="center" wrapText="1"/>
      <protection locked="0"/>
    </xf>
    <xf numFmtId="0" fontId="0" fillId="0" borderId="12" xfId="0" applyBorder="1"/>
    <xf numFmtId="166" fontId="0" fillId="0" borderId="1" xfId="5" applyNumberFormat="1" applyFont="1" applyBorder="1" applyAlignment="1" applyProtection="1">
      <alignment horizontal="center" vertical="center"/>
      <protection locked="0"/>
    </xf>
    <xf numFmtId="0" fontId="60" fillId="0" borderId="1" xfId="0" applyFont="1" applyBorder="1" applyAlignment="1" applyProtection="1">
      <alignment horizontal="left" vertical="center" wrapText="1"/>
      <protection locked="0"/>
    </xf>
    <xf numFmtId="9" fontId="60" fillId="0" borderId="1" xfId="5" applyFont="1" applyBorder="1" applyAlignment="1" applyProtection="1">
      <alignment horizontal="center" vertical="center"/>
      <protection locked="0"/>
    </xf>
    <xf numFmtId="14" fontId="60" fillId="0" borderId="1" xfId="0" applyNumberFormat="1" applyFont="1" applyBorder="1" applyAlignment="1" applyProtection="1">
      <alignment horizontal="center" vertical="center"/>
      <protection locked="0"/>
    </xf>
    <xf numFmtId="166" fontId="60" fillId="0" borderId="1" xfId="5" applyNumberFormat="1" applyFont="1" applyBorder="1" applyAlignment="1" applyProtection="1">
      <alignment horizontal="center" vertical="center"/>
      <protection locked="0"/>
    </xf>
    <xf numFmtId="0" fontId="0" fillId="0" borderId="5"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12" xfId="0" applyBorder="1" applyAlignment="1">
      <alignment horizontal="center" vertical="center"/>
    </xf>
    <xf numFmtId="0" fontId="0" fillId="0" borderId="7"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35" xfId="0" applyBorder="1" applyAlignment="1" applyProtection="1">
      <alignment horizontal="left" vertical="center" wrapText="1"/>
      <protection hidden="1"/>
    </xf>
    <xf numFmtId="0" fontId="0" fillId="0" borderId="6" xfId="0" applyBorder="1" applyAlignment="1" applyProtection="1">
      <alignment horizontal="left" vertical="center" wrapText="1"/>
      <protection hidden="1"/>
    </xf>
    <xf numFmtId="0" fontId="0" fillId="0" borderId="1" xfId="0" applyBorder="1" applyAlignment="1" applyProtection="1">
      <alignment horizontal="left" vertical="center" wrapText="1"/>
      <protection hidden="1"/>
    </xf>
    <xf numFmtId="0" fontId="0" fillId="0" borderId="3" xfId="0" applyBorder="1" applyAlignment="1" applyProtection="1">
      <alignment horizontal="left" vertical="center" wrapText="1"/>
      <protection hidden="1"/>
    </xf>
    <xf numFmtId="0" fontId="0" fillId="0" borderId="3" xfId="0"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0" fillId="0" borderId="12" xfId="0" applyBorder="1" applyAlignment="1" applyProtection="1">
      <alignment horizontal="left" vertical="center" wrapText="1"/>
      <protection hidden="1"/>
    </xf>
    <xf numFmtId="9" fontId="0" fillId="0" borderId="6" xfId="5" applyFont="1" applyBorder="1" applyAlignment="1" applyProtection="1">
      <alignment horizontal="center" vertical="center"/>
      <protection locked="0"/>
    </xf>
    <xf numFmtId="9" fontId="0" fillId="0" borderId="35" xfId="5" applyFont="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9" fontId="0" fillId="0" borderId="3" xfId="5" applyFont="1" applyBorder="1" applyAlignment="1" applyProtection="1">
      <alignment horizontal="center" vertical="center"/>
      <protection locked="0"/>
    </xf>
    <xf numFmtId="9" fontId="0" fillId="0" borderId="1" xfId="5" applyFont="1" applyBorder="1" applyAlignment="1" applyProtection="1">
      <alignment horizontal="center" vertical="center"/>
      <protection locked="0"/>
    </xf>
    <xf numFmtId="9" fontId="0" fillId="0" borderId="12" xfId="5" applyFont="1" applyBorder="1" applyAlignment="1" applyProtection="1">
      <alignment horizontal="center" vertical="center"/>
      <protection locked="0"/>
    </xf>
    <xf numFmtId="0" fontId="0" fillId="0" borderId="3" xfId="0"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0" fillId="0" borderId="12" xfId="0" applyBorder="1" applyAlignment="1" applyProtection="1">
      <alignment horizontal="center" vertical="center"/>
      <protection hidden="1"/>
    </xf>
    <xf numFmtId="14" fontId="15" fillId="0" borderId="35" xfId="0" applyNumberFormat="1" applyFont="1" applyBorder="1" applyAlignment="1">
      <alignment horizontal="center" vertical="center" wrapText="1"/>
    </xf>
    <xf numFmtId="0" fontId="12" fillId="0" borderId="0" xfId="0" applyFont="1" applyBorder="1" applyAlignment="1">
      <alignment horizontal="center" vertical="center"/>
    </xf>
    <xf numFmtId="0" fontId="0" fillId="0" borderId="3" xfId="0"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0" fillId="0" borderId="35" xfId="0" applyBorder="1" applyAlignment="1" applyProtection="1">
      <alignment horizontal="left" vertical="center" wrapText="1"/>
      <protection hidden="1"/>
    </xf>
    <xf numFmtId="0" fontId="0" fillId="0" borderId="6" xfId="0" applyBorder="1" applyAlignment="1" applyProtection="1">
      <alignment horizontal="left" vertical="center" wrapText="1"/>
      <protection hidden="1"/>
    </xf>
    <xf numFmtId="0" fontId="0" fillId="0" borderId="6" xfId="0" applyBorder="1" applyAlignment="1" applyProtection="1">
      <alignment horizontal="center" vertical="center" wrapText="1"/>
      <protection locked="0"/>
    </xf>
    <xf numFmtId="0" fontId="60" fillId="0" borderId="1" xfId="0" applyFont="1" applyBorder="1" applyAlignment="1" applyProtection="1">
      <alignment horizontal="center" vertical="center" wrapText="1"/>
      <protection locked="0"/>
    </xf>
    <xf numFmtId="0" fontId="0" fillId="0" borderId="1" xfId="0" applyBorder="1" applyAlignment="1" applyProtection="1">
      <alignment horizontal="left" vertical="center" wrapText="1"/>
      <protection hidden="1"/>
    </xf>
    <xf numFmtId="0" fontId="0" fillId="0" borderId="12" xfId="0" applyBorder="1" applyAlignment="1" applyProtection="1">
      <alignment horizontal="left" vertical="center" wrapText="1"/>
      <protection hidden="1"/>
    </xf>
    <xf numFmtId="0" fontId="0" fillId="0" borderId="3" xfId="0" applyBorder="1" applyAlignment="1" applyProtection="1">
      <alignment horizontal="left" vertical="center" wrapText="1"/>
      <protection hidden="1"/>
    </xf>
    <xf numFmtId="0" fontId="0" fillId="0" borderId="1" xfId="0" applyFont="1" applyBorder="1" applyAlignment="1" applyProtection="1">
      <alignment horizontal="left" vertical="center" wrapText="1"/>
      <protection locked="0"/>
    </xf>
    <xf numFmtId="14" fontId="0" fillId="0" borderId="1" xfId="0" applyNumberFormat="1" applyFont="1" applyBorder="1" applyAlignment="1" applyProtection="1">
      <alignment horizontal="center" vertical="center"/>
      <protection locked="0"/>
    </xf>
    <xf numFmtId="0" fontId="0" fillId="0" borderId="1" xfId="0" applyFont="1" applyBorder="1" applyAlignment="1" applyProtection="1">
      <alignment horizontal="center" vertical="center" wrapText="1"/>
      <protection locked="0"/>
    </xf>
    <xf numFmtId="0" fontId="0" fillId="0" borderId="35" xfId="0" applyBorder="1" applyAlignment="1" applyProtection="1">
      <alignment horizontal="left" wrapText="1"/>
      <protection locked="0"/>
    </xf>
    <xf numFmtId="0" fontId="0" fillId="0" borderId="35" xfId="0" applyBorder="1" applyProtection="1">
      <protection locked="0"/>
    </xf>
    <xf numFmtId="14" fontId="0" fillId="0" borderId="35" xfId="0" applyNumberFormat="1" applyBorder="1" applyProtection="1">
      <protection locked="0"/>
    </xf>
    <xf numFmtId="0" fontId="0" fillId="0" borderId="51" xfId="0" applyBorder="1" applyAlignment="1" applyProtection="1">
      <alignment wrapText="1"/>
      <protection locked="0"/>
    </xf>
    <xf numFmtId="9" fontId="0" fillId="0" borderId="1" xfId="5" applyNumberFormat="1" applyFont="1" applyBorder="1" applyAlignment="1" applyProtection="1">
      <alignment horizontal="center" vertical="center"/>
      <protection locked="0"/>
    </xf>
    <xf numFmtId="0" fontId="0" fillId="0" borderId="3" xfId="0" applyFont="1" applyBorder="1" applyAlignment="1" applyProtection="1">
      <alignment horizontal="left" vertical="center" wrapText="1"/>
      <protection locked="0"/>
    </xf>
    <xf numFmtId="14" fontId="0" fillId="0" borderId="3" xfId="0" applyNumberFormat="1" applyFont="1" applyBorder="1" applyAlignment="1" applyProtection="1">
      <alignment horizontal="center" vertical="center"/>
      <protection locked="0"/>
    </xf>
    <xf numFmtId="0" fontId="0" fillId="0" borderId="3" xfId="0" applyFont="1" applyBorder="1" applyAlignment="1" applyProtection="1">
      <alignment horizontal="center" vertical="center" wrapText="1"/>
      <protection locked="0"/>
    </xf>
    <xf numFmtId="14" fontId="0" fillId="0" borderId="3" xfId="0" applyNumberFormat="1" applyBorder="1" applyAlignment="1" applyProtection="1">
      <alignment horizontal="center" vertical="center"/>
      <protection locked="0"/>
    </xf>
    <xf numFmtId="0" fontId="8" fillId="0" borderId="3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62" xfId="0" applyFont="1" applyBorder="1" applyAlignment="1" applyProtection="1">
      <alignment horizontal="center" vertical="center" wrapText="1"/>
      <protection hidden="1"/>
    </xf>
    <xf numFmtId="0" fontId="8" fillId="0" borderId="53" xfId="0" applyFont="1" applyBorder="1" applyAlignment="1" applyProtection="1">
      <alignment horizontal="center" vertical="center" wrapText="1"/>
      <protection hidden="1"/>
    </xf>
    <xf numFmtId="0" fontId="8" fillId="0" borderId="64" xfId="0" applyFont="1" applyBorder="1" applyAlignment="1" applyProtection="1">
      <alignment horizontal="center" vertical="center" wrapText="1"/>
      <protection hidden="1"/>
    </xf>
    <xf numFmtId="0" fontId="8" fillId="0" borderId="34" xfId="0" applyFont="1" applyBorder="1" applyAlignment="1" applyProtection="1">
      <alignment horizontal="center" vertical="center"/>
      <protection hidden="1"/>
    </xf>
    <xf numFmtId="0" fontId="8" fillId="0" borderId="27" xfId="0" applyFont="1" applyBorder="1" applyAlignment="1" applyProtection="1">
      <alignment horizontal="center" vertical="center"/>
      <protection hidden="1"/>
    </xf>
    <xf numFmtId="9" fontId="5" fillId="0" borderId="1" xfId="5" applyFont="1" applyBorder="1" applyAlignment="1" applyProtection="1">
      <alignment horizontal="center" vertical="center"/>
      <protection locked="0"/>
    </xf>
    <xf numFmtId="14" fontId="5" fillId="0" borderId="1" xfId="0" applyNumberFormat="1" applyFont="1" applyBorder="1" applyAlignment="1" applyProtection="1">
      <alignment horizontal="center" vertical="center"/>
      <protection locked="0"/>
    </xf>
    <xf numFmtId="167" fontId="63" fillId="0" borderId="1" xfId="0" applyNumberFormat="1" applyFont="1" applyBorder="1" applyAlignment="1">
      <alignment horizontal="center" vertical="center" wrapText="1"/>
    </xf>
    <xf numFmtId="168" fontId="63" fillId="0" borderId="1" xfId="0" applyNumberFormat="1" applyFont="1" applyBorder="1" applyAlignment="1">
      <alignment horizontal="center" vertical="center" wrapText="1"/>
    </xf>
    <xf numFmtId="168" fontId="62" fillId="0" borderId="1" xfId="0" applyNumberFormat="1" applyFont="1" applyBorder="1" applyAlignment="1">
      <alignment horizontal="center" vertical="center" wrapText="1"/>
    </xf>
    <xf numFmtId="0" fontId="0" fillId="0" borderId="1" xfId="0" applyBorder="1" applyAlignment="1">
      <alignment vertical="center" wrapText="1"/>
    </xf>
    <xf numFmtId="0" fontId="62" fillId="0" borderId="1" xfId="0" applyFont="1" applyBorder="1" applyAlignment="1">
      <alignment horizontal="center" vertical="center" wrapText="1"/>
    </xf>
    <xf numFmtId="0" fontId="0" fillId="0" borderId="3" xfId="0" applyBorder="1" applyAlignment="1">
      <alignment vertical="center" wrapText="1"/>
    </xf>
    <xf numFmtId="0" fontId="63" fillId="0" borderId="1" xfId="0" applyFont="1" applyBorder="1" applyAlignment="1">
      <alignment horizontal="center" vertical="center" wrapText="1"/>
    </xf>
    <xf numFmtId="0" fontId="1" fillId="2" borderId="1" xfId="0" applyFont="1" applyFill="1" applyBorder="1" applyAlignment="1" applyProtection="1">
      <alignment horizontal="justify" vertical="center" wrapText="1"/>
      <protection locked="0"/>
    </xf>
    <xf numFmtId="0" fontId="0" fillId="0" borderId="1" xfId="0" applyFont="1" applyBorder="1" applyAlignment="1" applyProtection="1">
      <alignment horizontal="left" wrapText="1"/>
      <protection locked="0"/>
    </xf>
    <xf numFmtId="0" fontId="0" fillId="0" borderId="1" xfId="0" applyFont="1" applyBorder="1" applyProtection="1">
      <protection locked="0"/>
    </xf>
    <xf numFmtId="167" fontId="63" fillId="0" borderId="3" xfId="0" applyNumberFormat="1" applyFont="1" applyBorder="1" applyAlignment="1">
      <alignment horizontal="center" vertical="center" wrapText="1"/>
    </xf>
    <xf numFmtId="0" fontId="0" fillId="0" borderId="6" xfId="0" applyBorder="1" applyAlignment="1" applyProtection="1">
      <alignment horizontal="left" vertical="center" wrapText="1"/>
      <protection locked="0"/>
    </xf>
    <xf numFmtId="0" fontId="0" fillId="0" borderId="6" xfId="0" applyBorder="1" applyAlignment="1" applyProtection="1">
      <alignment horizontal="center" vertical="center"/>
      <protection locked="0"/>
    </xf>
    <xf numFmtId="14" fontId="0" fillId="0" borderId="6" xfId="0" applyNumberFormat="1" applyBorder="1" applyAlignment="1" applyProtection="1">
      <alignment horizontal="center" vertical="center"/>
      <protection hidden="1"/>
    </xf>
    <xf numFmtId="14" fontId="0" fillId="0" borderId="35" xfId="0" applyNumberFormat="1" applyBorder="1" applyAlignment="1" applyProtection="1">
      <alignment horizontal="center" vertical="center"/>
      <protection hidden="1"/>
    </xf>
    <xf numFmtId="0" fontId="1" fillId="2" borderId="12" xfId="0" applyFont="1" applyFill="1" applyBorder="1" applyAlignment="1" applyProtection="1">
      <alignment horizontal="justify" vertical="center" wrapText="1"/>
      <protection locked="0"/>
    </xf>
    <xf numFmtId="0" fontId="0" fillId="5" borderId="6" xfId="0" applyFill="1" applyBorder="1" applyAlignment="1" applyProtection="1">
      <alignment horizontal="center"/>
      <protection locked="0"/>
    </xf>
    <xf numFmtId="0" fontId="0" fillId="5" borderId="35" xfId="0" applyFill="1" applyBorder="1" applyAlignment="1" applyProtection="1">
      <alignment horizontal="center"/>
      <protection locked="0"/>
    </xf>
    <xf numFmtId="0" fontId="6" fillId="0" borderId="1" xfId="0" applyFont="1" applyBorder="1" applyAlignment="1" applyProtection="1">
      <alignment horizontal="center" vertical="center" wrapText="1"/>
      <protection locked="0"/>
    </xf>
    <xf numFmtId="0" fontId="0" fillId="0" borderId="1" xfId="0" applyBorder="1" applyAlignment="1" applyProtection="1">
      <alignment horizontal="center" wrapText="1"/>
      <protection locked="0"/>
    </xf>
    <xf numFmtId="0" fontId="0" fillId="0" borderId="12" xfId="0" applyBorder="1" applyAlignment="1" applyProtection="1">
      <alignment horizontal="center" wrapText="1"/>
      <protection locked="0"/>
    </xf>
    <xf numFmtId="0" fontId="0" fillId="0" borderId="35" xfId="0" applyBorder="1" applyAlignment="1" applyProtection="1">
      <alignment horizontal="center" wrapText="1"/>
      <protection locked="0"/>
    </xf>
    <xf numFmtId="0" fontId="0" fillId="0" borderId="1" xfId="0" applyFont="1" applyBorder="1" applyAlignment="1" applyProtection="1">
      <alignment horizontal="center" wrapText="1"/>
      <protection locked="0"/>
    </xf>
    <xf numFmtId="0" fontId="0" fillId="0" borderId="0" xfId="0" applyAlignment="1">
      <alignment horizontal="center" wrapText="1"/>
    </xf>
    <xf numFmtId="0" fontId="20" fillId="6" borderId="32" xfId="0" applyFont="1" applyFill="1" applyBorder="1" applyAlignment="1" applyProtection="1">
      <alignment horizontal="center" vertical="center" wrapText="1"/>
      <protection hidden="1"/>
    </xf>
    <xf numFmtId="0" fontId="0" fillId="2" borderId="1" xfId="0" applyFill="1" applyBorder="1" applyAlignment="1">
      <alignment horizontal="center" vertical="center" wrapText="1"/>
    </xf>
    <xf numFmtId="0" fontId="0" fillId="2" borderId="35" xfId="0" applyFill="1" applyBorder="1" applyAlignment="1">
      <alignment horizontal="left" vertical="center" wrapText="1"/>
    </xf>
    <xf numFmtId="0" fontId="44" fillId="2" borderId="35" xfId="0" applyFont="1" applyFill="1" applyBorder="1" applyAlignment="1">
      <alignment horizontal="left" vertical="top" wrapText="1"/>
    </xf>
    <xf numFmtId="0" fontId="43" fillId="17" borderId="9" xfId="0" applyFont="1" applyFill="1" applyBorder="1" applyAlignment="1">
      <alignment horizontal="center" vertical="center" wrapText="1"/>
    </xf>
    <xf numFmtId="0" fontId="43" fillId="17" borderId="8" xfId="0" applyFont="1" applyFill="1" applyBorder="1" applyAlignment="1">
      <alignment horizontal="center" vertical="center" wrapText="1"/>
    </xf>
    <xf numFmtId="0" fontId="43" fillId="17" borderId="49" xfId="0" applyFont="1" applyFill="1" applyBorder="1" applyAlignment="1">
      <alignment horizontal="center" vertical="center" wrapText="1"/>
    </xf>
    <xf numFmtId="0" fontId="43" fillId="17" borderId="100" xfId="0" applyFont="1" applyFill="1" applyBorder="1" applyAlignment="1">
      <alignment horizontal="center" vertical="center" wrapText="1"/>
    </xf>
    <xf numFmtId="0" fontId="43" fillId="17" borderId="106" xfId="0" applyFont="1" applyFill="1" applyBorder="1" applyAlignment="1">
      <alignment horizontal="center" vertical="center" wrapText="1"/>
    </xf>
    <xf numFmtId="0" fontId="43" fillId="17" borderId="101" xfId="0" applyFont="1" applyFill="1" applyBorder="1" applyAlignment="1">
      <alignment horizontal="center" vertical="center" textRotation="90" wrapText="1"/>
    </xf>
    <xf numFmtId="0" fontId="43" fillId="17" borderId="107" xfId="0" applyFont="1" applyFill="1" applyBorder="1" applyAlignment="1">
      <alignment horizontal="center" vertical="center" textRotation="90" wrapText="1"/>
    </xf>
    <xf numFmtId="0" fontId="50" fillId="2" borderId="101" xfId="0" applyFont="1" applyFill="1" applyBorder="1" applyAlignment="1">
      <alignment horizontal="center" vertical="center" wrapText="1"/>
    </xf>
    <xf numFmtId="0" fontId="43" fillId="17" borderId="102" xfId="0" applyFont="1" applyFill="1" applyBorder="1" applyAlignment="1">
      <alignment horizontal="center" vertical="center" wrapText="1"/>
    </xf>
    <xf numFmtId="0" fontId="43" fillId="17" borderId="108" xfId="0" applyFont="1" applyFill="1" applyBorder="1" applyAlignment="1">
      <alignment horizontal="center" vertical="center" wrapText="1"/>
    </xf>
    <xf numFmtId="0" fontId="0" fillId="0" borderId="7" xfId="0" applyBorder="1" applyAlignment="1">
      <alignment horizontal="center" vertical="center" wrapText="1"/>
    </xf>
    <xf numFmtId="0" fontId="0" fillId="0" borderId="5" xfId="0" applyBorder="1" applyAlignment="1">
      <alignment horizontal="center" vertical="center"/>
    </xf>
    <xf numFmtId="0" fontId="0" fillId="0" borderId="13" xfId="0" applyBorder="1" applyAlignment="1">
      <alignment horizontal="center" vertical="center"/>
    </xf>
    <xf numFmtId="0" fontId="42" fillId="17" borderId="54" xfId="0" applyFont="1" applyFill="1" applyBorder="1" applyAlignment="1">
      <alignment horizontal="center" vertical="center" wrapText="1"/>
    </xf>
    <xf numFmtId="0" fontId="42" fillId="17" borderId="55" xfId="0" applyFont="1" applyFill="1" applyBorder="1" applyAlignment="1">
      <alignment horizontal="center" vertical="center" wrapText="1"/>
    </xf>
    <xf numFmtId="0" fontId="42" fillId="17" borderId="22" xfId="0" applyFont="1" applyFill="1" applyBorder="1" applyAlignment="1">
      <alignment horizontal="center" vertical="center" wrapText="1"/>
    </xf>
    <xf numFmtId="0" fontId="42" fillId="17" borderId="56" xfId="0" applyFont="1" applyFill="1" applyBorder="1" applyAlignment="1">
      <alignment horizontal="center" vertical="center" wrapText="1"/>
    </xf>
    <xf numFmtId="0" fontId="11" fillId="2" borderId="6" xfId="0" applyFont="1" applyFill="1" applyBorder="1" applyAlignment="1">
      <alignment horizontal="left" vertical="center" wrapText="1"/>
    </xf>
    <xf numFmtId="0" fontId="52" fillId="2" borderId="33" xfId="0" applyFont="1" applyFill="1" applyBorder="1" applyAlignment="1">
      <alignment horizontal="center" vertical="center" wrapText="1"/>
    </xf>
    <xf numFmtId="0" fontId="52" fillId="2" borderId="34" xfId="0" applyFont="1" applyFill="1" applyBorder="1" applyAlignment="1">
      <alignment horizontal="center" vertical="center" wrapText="1"/>
    </xf>
    <xf numFmtId="0" fontId="43" fillId="17" borderId="33" xfId="0" applyFont="1" applyFill="1" applyBorder="1" applyAlignment="1">
      <alignment horizontal="center" vertical="center" wrapText="1"/>
    </xf>
    <xf numFmtId="0" fontId="43" fillId="17" borderId="34" xfId="0" applyFont="1" applyFill="1" applyBorder="1" applyAlignment="1">
      <alignment horizontal="center" vertical="center" wrapText="1"/>
    </xf>
    <xf numFmtId="0" fontId="52" fillId="2" borderId="33" xfId="0" applyFont="1" applyFill="1" applyBorder="1" applyAlignment="1">
      <alignment horizontal="left" vertical="center" wrapText="1"/>
    </xf>
    <xf numFmtId="0" fontId="52" fillId="2" borderId="15" xfId="0" applyFont="1" applyFill="1" applyBorder="1" applyAlignment="1">
      <alignment horizontal="left" vertical="center" wrapText="1"/>
    </xf>
    <xf numFmtId="0" fontId="52" fillId="2" borderId="34" xfId="0" applyFont="1" applyFill="1" applyBorder="1" applyAlignment="1">
      <alignment horizontal="left" vertical="center" wrapText="1"/>
    </xf>
    <xf numFmtId="0" fontId="0" fillId="0" borderId="3" xfId="0" applyBorder="1" applyAlignment="1">
      <alignment horizontal="center" vertical="center"/>
    </xf>
    <xf numFmtId="0" fontId="0" fillId="0" borderId="1" xfId="0" applyBorder="1" applyAlignment="1">
      <alignment horizontal="center" vertical="center"/>
    </xf>
    <xf numFmtId="0" fontId="0" fillId="0" borderId="12" xfId="0" applyBorder="1" applyAlignment="1">
      <alignment horizontal="center" vertical="center"/>
    </xf>
    <xf numFmtId="0" fontId="0" fillId="0" borderId="3" xfId="0" applyBorder="1" applyAlignment="1">
      <alignment horizontal="center" vertical="center" wrapText="1"/>
    </xf>
    <xf numFmtId="0" fontId="0" fillId="0" borderId="1" xfId="0" applyBorder="1" applyAlignment="1">
      <alignment horizontal="center" vertical="center" wrapText="1"/>
    </xf>
    <xf numFmtId="0" fontId="0" fillId="0" borderId="12" xfId="0" applyBorder="1" applyAlignment="1">
      <alignment horizontal="center" vertical="center" wrapText="1"/>
    </xf>
    <xf numFmtId="0" fontId="0" fillId="2" borderId="3" xfId="0" applyFill="1" applyBorder="1" applyAlignment="1">
      <alignment horizontal="center" vertical="center" wrapText="1"/>
    </xf>
    <xf numFmtId="0" fontId="0" fillId="2" borderId="1"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8" xfId="0" applyFill="1" applyBorder="1" applyAlignment="1">
      <alignment horizontal="center" vertical="center" wrapText="1"/>
    </xf>
    <xf numFmtId="0" fontId="0" fillId="2" borderId="32" xfId="0" applyFill="1" applyBorder="1" applyAlignment="1">
      <alignment horizontal="center" vertical="center" wrapText="1"/>
    </xf>
    <xf numFmtId="0" fontId="0" fillId="2" borderId="39" xfId="0" applyFill="1" applyBorder="1" applyAlignment="1">
      <alignment horizontal="center" vertical="center" wrapText="1"/>
    </xf>
    <xf numFmtId="0" fontId="0" fillId="0" borderId="3" xfId="0" applyFill="1" applyBorder="1" applyAlignment="1">
      <alignment vertical="center" wrapText="1"/>
    </xf>
    <xf numFmtId="0" fontId="0" fillId="0" borderId="1" xfId="0" applyFill="1" applyBorder="1" applyAlignment="1">
      <alignment vertical="center" wrapText="1"/>
    </xf>
    <xf numFmtId="0" fontId="0" fillId="0" borderId="12" xfId="0" applyFill="1" applyBorder="1" applyAlignment="1">
      <alignment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37" xfId="0" applyBorder="1" applyAlignment="1">
      <alignment horizontal="center" vertical="center" wrapText="1"/>
    </xf>
    <xf numFmtId="0" fontId="0" fillId="0" borderId="35" xfId="0" applyBorder="1" applyAlignment="1">
      <alignment horizontal="center" vertical="center" wrapText="1"/>
    </xf>
    <xf numFmtId="0" fontId="0" fillId="0" borderId="3" xfId="0" applyFill="1" applyBorder="1" applyAlignment="1">
      <alignment horizontal="center" vertical="center" wrapText="1"/>
    </xf>
    <xf numFmtId="0" fontId="0" fillId="0" borderId="12" xfId="0" applyFill="1" applyBorder="1" applyAlignment="1">
      <alignment horizontal="center" vertical="center" wrapText="1"/>
    </xf>
    <xf numFmtId="0" fontId="0" fillId="2" borderId="35" xfId="0" applyFill="1" applyBorder="1" applyAlignment="1">
      <alignment horizontal="center" vertical="center" wrapText="1"/>
    </xf>
    <xf numFmtId="0" fontId="0" fillId="0" borderId="1" xfId="0" applyFill="1" applyBorder="1" applyAlignment="1">
      <alignment horizontal="center" vertical="center" wrapText="1"/>
    </xf>
    <xf numFmtId="0" fontId="0" fillId="0" borderId="35" xfId="0" applyFill="1" applyBorder="1" applyAlignment="1">
      <alignment horizontal="center" vertical="center" wrapText="1"/>
    </xf>
    <xf numFmtId="0" fontId="0" fillId="0" borderId="5" xfId="0" applyBorder="1" applyAlignment="1">
      <alignment horizontal="center" vertical="center" wrapText="1"/>
    </xf>
    <xf numFmtId="0" fontId="0" fillId="0" borderId="51" xfId="0" applyBorder="1" applyAlignment="1">
      <alignment horizontal="center" vertical="center" wrapText="1"/>
    </xf>
    <xf numFmtId="0" fontId="0" fillId="0" borderId="13" xfId="0" applyBorder="1" applyAlignment="1">
      <alignment horizontal="center" vertical="center" wrapText="1"/>
    </xf>
    <xf numFmtId="0" fontId="0" fillId="0" borderId="25" xfId="0" applyBorder="1" applyAlignment="1">
      <alignment horizontal="center" vertical="center" wrapText="1"/>
    </xf>
    <xf numFmtId="0" fontId="0" fillId="0" borderId="8" xfId="0" applyBorder="1" applyAlignment="1">
      <alignment horizontal="center" vertical="center" wrapText="1"/>
    </xf>
    <xf numFmtId="0" fontId="0" fillId="0" borderId="32" xfId="0" applyBorder="1" applyAlignment="1">
      <alignment horizontal="center" vertical="center" wrapText="1"/>
    </xf>
    <xf numFmtId="0" fontId="0" fillId="0" borderId="8" xfId="0" applyBorder="1" applyAlignment="1">
      <alignment horizontal="center" vertical="center"/>
    </xf>
    <xf numFmtId="0" fontId="0" fillId="0" borderId="32" xfId="0" applyBorder="1" applyAlignment="1">
      <alignment horizontal="center" vertical="center"/>
    </xf>
    <xf numFmtId="0" fontId="0" fillId="0" borderId="24" xfId="0" applyBorder="1" applyAlignment="1">
      <alignment horizontal="center" vertical="center" wrapText="1"/>
    </xf>
    <xf numFmtId="0" fontId="0" fillId="2" borderId="7" xfId="0" applyFill="1" applyBorder="1" applyAlignment="1">
      <alignment horizontal="center" vertical="center" wrapText="1"/>
    </xf>
    <xf numFmtId="0" fontId="0" fillId="2" borderId="5" xfId="0" applyFill="1" applyBorder="1" applyAlignment="1">
      <alignment horizontal="center" vertical="center" wrapText="1"/>
    </xf>
    <xf numFmtId="0" fontId="0" fillId="2" borderId="51" xfId="0" applyFill="1" applyBorder="1" applyAlignment="1">
      <alignment horizontal="center" vertical="center" wrapText="1"/>
    </xf>
    <xf numFmtId="0" fontId="0" fillId="0" borderId="35" xfId="0" applyBorder="1" applyAlignment="1">
      <alignment horizontal="center" vertical="center"/>
    </xf>
    <xf numFmtId="0" fontId="0" fillId="2" borderId="3" xfId="0" applyFill="1" applyBorder="1" applyAlignment="1">
      <alignment horizontal="center" vertical="center"/>
    </xf>
    <xf numFmtId="0" fontId="0" fillId="2" borderId="1" xfId="0" applyFill="1" applyBorder="1" applyAlignment="1">
      <alignment horizontal="center" vertical="center"/>
    </xf>
    <xf numFmtId="0" fontId="0" fillId="2" borderId="35" xfId="0" applyFill="1" applyBorder="1" applyAlignment="1">
      <alignment horizontal="center" vertical="center"/>
    </xf>
    <xf numFmtId="0" fontId="45" fillId="2" borderId="35" xfId="0" applyFont="1" applyFill="1" applyBorder="1" applyAlignment="1">
      <alignment horizontal="left" vertical="center" wrapText="1"/>
    </xf>
    <xf numFmtId="0" fontId="47" fillId="2" borderId="35" xfId="0" applyFont="1" applyFill="1" applyBorder="1" applyAlignment="1">
      <alignment horizontal="left" vertical="center" wrapText="1"/>
    </xf>
    <xf numFmtId="0" fontId="49" fillId="2" borderId="35" xfId="0" applyFont="1" applyFill="1" applyBorder="1" applyAlignment="1">
      <alignment horizontal="left" vertical="center" wrapText="1"/>
    </xf>
    <xf numFmtId="0" fontId="43" fillId="17" borderId="54" xfId="0" applyFont="1" applyFill="1" applyBorder="1" applyAlignment="1">
      <alignment horizontal="center" vertical="center" wrapText="1"/>
    </xf>
    <xf numFmtId="0" fontId="43" fillId="17" borderId="55" xfId="0" applyFont="1" applyFill="1" applyBorder="1" applyAlignment="1">
      <alignment horizontal="center" vertical="center" wrapText="1"/>
    </xf>
    <xf numFmtId="0" fontId="43" fillId="17" borderId="56" xfId="0" applyFont="1" applyFill="1" applyBorder="1" applyAlignment="1">
      <alignment horizontal="center" vertical="center" wrapText="1"/>
    </xf>
    <xf numFmtId="0" fontId="43" fillId="17" borderId="18" xfId="0" applyFont="1" applyFill="1" applyBorder="1" applyAlignment="1">
      <alignment horizontal="center" vertical="center" wrapText="1"/>
    </xf>
    <xf numFmtId="0" fontId="43" fillId="17" borderId="20" xfId="0" applyFont="1" applyFill="1" applyBorder="1" applyAlignment="1">
      <alignment horizontal="center" vertical="center" wrapText="1"/>
    </xf>
    <xf numFmtId="0" fontId="43" fillId="17" borderId="57" xfId="0" applyFont="1" applyFill="1" applyBorder="1" applyAlignment="1">
      <alignment horizontal="center" vertical="center" textRotation="90" wrapText="1"/>
    </xf>
    <xf numFmtId="0" fontId="43" fillId="17" borderId="19" xfId="0" applyFont="1" applyFill="1" applyBorder="1" applyAlignment="1">
      <alignment horizontal="center" vertical="center" textRotation="90" wrapText="1"/>
    </xf>
    <xf numFmtId="0" fontId="50" fillId="2" borderId="16" xfId="0" applyFont="1" applyFill="1" applyBorder="1" applyAlignment="1">
      <alignment horizontal="center" vertical="center" wrapText="1"/>
    </xf>
    <xf numFmtId="0" fontId="50" fillId="2" borderId="17" xfId="0" applyFont="1" applyFill="1" applyBorder="1" applyAlignment="1">
      <alignment horizontal="center" vertical="center" wrapText="1"/>
    </xf>
    <xf numFmtId="0" fontId="50" fillId="2" borderId="18" xfId="0" applyFont="1" applyFill="1" applyBorder="1" applyAlignment="1">
      <alignment horizontal="center" vertical="center" wrapText="1"/>
    </xf>
    <xf numFmtId="0" fontId="43" fillId="17" borderId="68" xfId="0" applyFont="1" applyFill="1" applyBorder="1" applyAlignment="1">
      <alignment horizontal="center" vertical="center" wrapText="1"/>
    </xf>
    <xf numFmtId="0" fontId="43" fillId="17" borderId="69" xfId="0" applyFont="1" applyFill="1" applyBorder="1" applyAlignment="1">
      <alignment horizontal="center" vertical="center" wrapText="1"/>
    </xf>
    <xf numFmtId="0" fontId="45" fillId="2" borderId="1" xfId="0" applyFont="1" applyFill="1" applyBorder="1" applyAlignment="1">
      <alignment horizontal="left" vertical="center" wrapText="1"/>
    </xf>
    <xf numFmtId="0" fontId="46" fillId="2" borderId="1" xfId="0" applyFont="1" applyFill="1" applyBorder="1" applyAlignment="1">
      <alignment horizontal="left" vertical="center" wrapText="1"/>
    </xf>
    <xf numFmtId="0" fontId="35" fillId="2" borderId="1" xfId="0" applyFont="1" applyFill="1" applyBorder="1" applyAlignment="1">
      <alignment horizontal="left" vertical="center" wrapText="1"/>
    </xf>
    <xf numFmtId="0" fontId="42" fillId="17" borderId="25" xfId="0" applyFont="1" applyFill="1" applyBorder="1" applyAlignment="1">
      <alignment horizontal="center" vertical="center" wrapText="1"/>
    </xf>
    <xf numFmtId="0" fontId="42" fillId="17" borderId="26" xfId="0" applyFont="1" applyFill="1" applyBorder="1" applyAlignment="1">
      <alignment horizontal="center" vertical="center" wrapText="1"/>
    </xf>
    <xf numFmtId="0" fontId="42" fillId="17" borderId="27" xfId="0" applyFont="1" applyFill="1" applyBorder="1" applyAlignment="1">
      <alignment horizontal="center" vertical="center" wrapText="1"/>
    </xf>
    <xf numFmtId="0" fontId="42" fillId="17" borderId="33" xfId="0" applyFont="1" applyFill="1" applyBorder="1" applyAlignment="1">
      <alignment horizontal="center" vertical="center" wrapText="1"/>
    </xf>
    <xf numFmtId="0" fontId="42" fillId="17" borderId="15" xfId="0" applyFont="1" applyFill="1" applyBorder="1" applyAlignment="1">
      <alignment horizontal="center" vertical="center" wrapText="1"/>
    </xf>
    <xf numFmtId="0" fontId="42" fillId="17" borderId="34" xfId="0" applyFont="1" applyFill="1" applyBorder="1" applyAlignment="1">
      <alignment horizontal="center" vertical="center" wrapText="1"/>
    </xf>
    <xf numFmtId="0" fontId="44" fillId="2" borderId="1" xfId="0" applyFont="1" applyFill="1" applyBorder="1" applyAlignment="1">
      <alignment horizontal="center" vertical="center" wrapText="1"/>
    </xf>
    <xf numFmtId="0" fontId="44" fillId="2" borderId="36" xfId="0" applyFont="1" applyFill="1" applyBorder="1" applyAlignment="1">
      <alignment horizontal="center" vertical="center" wrapText="1"/>
    </xf>
    <xf numFmtId="0" fontId="44" fillId="2" borderId="52" xfId="0" applyFont="1" applyFill="1" applyBorder="1" applyAlignment="1">
      <alignment horizontal="center" vertical="center" wrapText="1"/>
    </xf>
    <xf numFmtId="0" fontId="44" fillId="2" borderId="53" xfId="0" applyFont="1" applyFill="1" applyBorder="1" applyAlignment="1">
      <alignment horizontal="center" vertical="center" wrapText="1"/>
    </xf>
    <xf numFmtId="0" fontId="42" fillId="17" borderId="36" xfId="0" applyFont="1" applyFill="1" applyBorder="1" applyAlignment="1">
      <alignment horizontal="center" vertical="center" wrapText="1"/>
    </xf>
    <xf numFmtId="0" fontId="42" fillId="17" borderId="52" xfId="0" applyFont="1" applyFill="1" applyBorder="1" applyAlignment="1">
      <alignment horizontal="center" vertical="center" wrapText="1"/>
    </xf>
    <xf numFmtId="0" fontId="42" fillId="17" borderId="53" xfId="0" applyFont="1" applyFill="1" applyBorder="1" applyAlignment="1">
      <alignment horizontal="center" vertical="center" wrapText="1"/>
    </xf>
    <xf numFmtId="0" fontId="29" fillId="0" borderId="36" xfId="0" applyFont="1" applyBorder="1" applyAlignment="1">
      <alignment horizontal="left" vertical="center" wrapText="1"/>
    </xf>
    <xf numFmtId="0" fontId="29" fillId="0" borderId="52" xfId="0" applyFont="1" applyBorder="1" applyAlignment="1">
      <alignment horizontal="left" vertical="center" wrapText="1"/>
    </xf>
    <xf numFmtId="0" fontId="29" fillId="0" borderId="71" xfId="0" applyFont="1" applyBorder="1" applyAlignment="1">
      <alignment horizontal="left" vertical="center" wrapText="1"/>
    </xf>
    <xf numFmtId="0" fontId="7" fillId="2" borderId="37" xfId="0" applyFont="1" applyFill="1" applyBorder="1" applyAlignment="1">
      <alignment horizontal="center" vertical="center"/>
    </xf>
    <xf numFmtId="0" fontId="7" fillId="2" borderId="38" xfId="0" applyFont="1" applyFill="1" applyBorder="1" applyAlignment="1">
      <alignment horizontal="center" vertical="center"/>
    </xf>
    <xf numFmtId="0" fontId="7" fillId="2" borderId="36" xfId="0" applyFont="1" applyFill="1" applyBorder="1" applyAlignment="1">
      <alignment horizontal="center"/>
    </xf>
    <xf numFmtId="0" fontId="7" fillId="2" borderId="52" xfId="0" applyFont="1" applyFill="1" applyBorder="1" applyAlignment="1">
      <alignment horizontal="center"/>
    </xf>
    <xf numFmtId="0" fontId="7" fillId="2" borderId="53" xfId="0" applyFont="1" applyFill="1" applyBorder="1" applyAlignment="1">
      <alignment horizontal="center"/>
    </xf>
    <xf numFmtId="0" fontId="21" fillId="0" borderId="1" xfId="0" applyFont="1" applyBorder="1" applyAlignment="1">
      <alignment horizontal="center" vertical="center" wrapText="1"/>
    </xf>
    <xf numFmtId="0" fontId="21" fillId="0" borderId="5" xfId="0" applyFont="1" applyBorder="1" applyAlignment="1">
      <alignment horizontal="center" vertical="center" wrapText="1"/>
    </xf>
    <xf numFmtId="0" fontId="28" fillId="0" borderId="37" xfId="0" applyFont="1" applyBorder="1" applyAlignment="1">
      <alignment horizontal="center" vertical="center" wrapText="1"/>
    </xf>
    <xf numFmtId="0" fontId="28" fillId="0" borderId="38" xfId="0" applyFont="1" applyBorder="1" applyAlignment="1">
      <alignment horizontal="center" vertical="center" wrapText="1"/>
    </xf>
    <xf numFmtId="0" fontId="29" fillId="0" borderId="1" xfId="0" applyFont="1" applyBorder="1" applyAlignment="1">
      <alignment horizontal="left" vertical="center" wrapText="1"/>
    </xf>
    <xf numFmtId="0" fontId="29" fillId="0" borderId="5" xfId="0" applyFont="1" applyBorder="1" applyAlignment="1">
      <alignment horizontal="lef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12" fillId="0" borderId="3" xfId="0" applyFont="1" applyBorder="1" applyAlignment="1">
      <alignment horizontal="center" vertical="center"/>
    </xf>
    <xf numFmtId="0" fontId="12" fillId="0" borderId="1" xfId="0" applyFont="1" applyBorder="1" applyAlignment="1">
      <alignment horizontal="center" vertical="center"/>
    </xf>
    <xf numFmtId="0" fontId="13" fillId="0" borderId="3"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5" xfId="0" applyFont="1" applyBorder="1" applyAlignment="1">
      <alignment horizontal="center" vertical="center" wrapText="1"/>
    </xf>
    <xf numFmtId="0" fontId="15" fillId="0" borderId="1" xfId="0" applyFont="1" applyBorder="1" applyAlignment="1">
      <alignment horizontal="center" vertical="center" wrapText="1"/>
    </xf>
    <xf numFmtId="0" fontId="2" fillId="0" borderId="5" xfId="0" applyFont="1" applyBorder="1" applyAlignment="1">
      <alignment horizontal="center" vertical="center" wrapText="1"/>
    </xf>
    <xf numFmtId="0" fontId="0" fillId="2" borderId="5" xfId="0"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2" borderId="33" xfId="0" applyFont="1" applyFill="1" applyBorder="1" applyAlignment="1">
      <alignment horizontal="center" vertical="center"/>
    </xf>
    <xf numFmtId="0" fontId="0" fillId="2" borderId="15" xfId="0" applyFont="1" applyFill="1" applyBorder="1" applyAlignment="1">
      <alignment horizontal="center" vertical="center"/>
    </xf>
    <xf numFmtId="0" fontId="7" fillId="2"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64" fillId="0" borderId="65" xfId="0" applyFont="1" applyBorder="1" applyAlignment="1">
      <alignment horizontal="center" vertical="center" wrapText="1"/>
    </xf>
    <xf numFmtId="0" fontId="64" fillId="0" borderId="61" xfId="0" applyFont="1" applyBorder="1" applyAlignment="1">
      <alignment horizontal="center" vertical="center" wrapText="1"/>
    </xf>
    <xf numFmtId="0" fontId="64" fillId="0" borderId="62" xfId="0" applyFont="1" applyBorder="1" applyAlignment="1">
      <alignment horizontal="center" vertical="center" wrapText="1"/>
    </xf>
    <xf numFmtId="0" fontId="26" fillId="0" borderId="66" xfId="0" applyFont="1" applyBorder="1" applyAlignment="1">
      <alignment horizontal="center" vertical="center" wrapText="1"/>
    </xf>
    <xf numFmtId="0" fontId="26" fillId="0" borderId="52" xfId="0" applyFont="1" applyBorder="1" applyAlignment="1">
      <alignment horizontal="center" vertical="center" wrapText="1"/>
    </xf>
    <xf numFmtId="0" fontId="26" fillId="0" borderId="53" xfId="0" applyFont="1" applyBorder="1" applyAlignment="1">
      <alignment horizontal="center" vertical="center" wrapText="1"/>
    </xf>
    <xf numFmtId="0" fontId="32" fillId="2" borderId="81" xfId="0" applyFont="1" applyFill="1" applyBorder="1" applyAlignment="1">
      <alignment horizontal="center" vertical="center" wrapText="1"/>
    </xf>
    <xf numFmtId="0" fontId="32" fillId="2" borderId="75" xfId="0" applyFont="1" applyFill="1" applyBorder="1" applyAlignment="1">
      <alignment horizontal="center" vertical="center" wrapText="1"/>
    </xf>
    <xf numFmtId="0" fontId="32" fillId="2" borderId="76" xfId="0" applyFont="1" applyFill="1" applyBorder="1" applyAlignment="1">
      <alignment horizontal="center" vertical="center" wrapText="1"/>
    </xf>
    <xf numFmtId="0" fontId="26" fillId="0" borderId="83" xfId="0" applyFont="1" applyBorder="1" applyAlignment="1">
      <alignment horizontal="center" vertical="center" wrapText="1"/>
    </xf>
    <xf numFmtId="0" fontId="26" fillId="0" borderId="84" xfId="0" applyFont="1" applyBorder="1" applyAlignment="1">
      <alignment horizontal="center" vertical="center" wrapText="1"/>
    </xf>
    <xf numFmtId="0" fontId="26" fillId="0" borderId="85" xfId="0" applyFont="1" applyBorder="1" applyAlignment="1">
      <alignment horizontal="center" vertical="center" wrapText="1"/>
    </xf>
    <xf numFmtId="0" fontId="26" fillId="0" borderId="50" xfId="0" applyFont="1" applyBorder="1" applyAlignment="1">
      <alignment horizontal="center" vertical="center" wrapText="1"/>
    </xf>
    <xf numFmtId="0" fontId="26" fillId="0" borderId="63" xfId="0" applyFont="1" applyBorder="1" applyAlignment="1">
      <alignment horizontal="center" vertical="center" wrapText="1"/>
    </xf>
    <xf numFmtId="0" fontId="26" fillId="0" borderId="64" xfId="0" applyFont="1" applyBorder="1" applyAlignment="1">
      <alignment horizontal="center" vertical="center" wrapText="1"/>
    </xf>
    <xf numFmtId="0" fontId="64" fillId="0" borderId="40" xfId="0" applyFont="1" applyBorder="1" applyAlignment="1">
      <alignment horizontal="center" vertical="center" wrapText="1"/>
    </xf>
    <xf numFmtId="0" fontId="64" fillId="0" borderId="73" xfId="0" applyFont="1" applyBorder="1" applyAlignment="1">
      <alignment horizontal="center" vertical="center" wrapText="1"/>
    </xf>
    <xf numFmtId="0" fontId="26" fillId="0" borderId="36" xfId="0" applyFont="1" applyBorder="1" applyAlignment="1">
      <alignment horizontal="center" vertical="center" wrapText="1"/>
    </xf>
    <xf numFmtId="0" fontId="26" fillId="0" borderId="71" xfId="0" applyFont="1" applyBorder="1" applyAlignment="1">
      <alignment horizontal="center" vertical="center" wrapText="1"/>
    </xf>
    <xf numFmtId="0" fontId="32" fillId="2" borderId="74" xfId="0" applyFont="1" applyFill="1" applyBorder="1" applyAlignment="1">
      <alignment horizontal="center" vertical="center" wrapText="1"/>
    </xf>
    <xf numFmtId="0" fontId="32" fillId="2" borderId="77" xfId="0" applyFont="1" applyFill="1" applyBorder="1" applyAlignment="1">
      <alignment horizontal="center" vertical="center" wrapText="1"/>
    </xf>
    <xf numFmtId="0" fontId="26" fillId="0" borderId="86" xfId="0" applyFont="1" applyBorder="1" applyAlignment="1">
      <alignment horizontal="center" vertical="center" wrapText="1"/>
    </xf>
    <xf numFmtId="0" fontId="26" fillId="0" borderId="87" xfId="0" applyFont="1" applyBorder="1" applyAlignment="1">
      <alignment horizontal="center" vertical="center" wrapText="1"/>
    </xf>
    <xf numFmtId="0" fontId="26" fillId="0" borderId="25" xfId="0" applyFont="1" applyBorder="1" applyAlignment="1">
      <alignment horizontal="center" vertical="center" wrapText="1"/>
    </xf>
    <xf numFmtId="0" fontId="26" fillId="0" borderId="26" xfId="0" applyFont="1" applyBorder="1" applyAlignment="1">
      <alignment horizontal="center" vertical="center" wrapText="1"/>
    </xf>
    <xf numFmtId="0" fontId="26" fillId="0" borderId="1" xfId="0" applyFont="1" applyBorder="1" applyAlignment="1">
      <alignment horizontal="center" vertical="center" wrapText="1"/>
    </xf>
    <xf numFmtId="0" fontId="24" fillId="6" borderId="57" xfId="0" applyFont="1" applyFill="1" applyBorder="1" applyAlignment="1">
      <alignment horizontal="center" vertical="center" textRotation="90" wrapText="1"/>
    </xf>
    <xf numFmtId="0" fontId="24" fillId="6" borderId="58" xfId="0" applyFont="1" applyFill="1" applyBorder="1" applyAlignment="1">
      <alignment horizontal="center" vertical="center" textRotation="90" wrapText="1"/>
    </xf>
    <xf numFmtId="0" fontId="24" fillId="6" borderId="59" xfId="0" applyFont="1" applyFill="1" applyBorder="1" applyAlignment="1">
      <alignment horizontal="center" vertical="center" textRotation="90" wrapText="1"/>
    </xf>
    <xf numFmtId="0" fontId="24" fillId="6" borderId="16" xfId="0" applyFont="1" applyFill="1" applyBorder="1" applyAlignment="1">
      <alignment horizontal="center" vertical="center" textRotation="90" wrapText="1"/>
    </xf>
    <xf numFmtId="0" fontId="24" fillId="6" borderId="19" xfId="0" applyFont="1" applyFill="1" applyBorder="1" applyAlignment="1">
      <alignment horizontal="center" vertical="center" textRotation="90" wrapText="1"/>
    </xf>
    <xf numFmtId="0" fontId="24" fillId="6" borderId="21" xfId="0" applyFont="1" applyFill="1" applyBorder="1" applyAlignment="1">
      <alignment horizontal="center" vertical="center" textRotation="90" wrapText="1"/>
    </xf>
    <xf numFmtId="0" fontId="25" fillId="2" borderId="67" xfId="0" applyFont="1" applyFill="1" applyBorder="1" applyAlignment="1">
      <alignment horizontal="center" vertical="center" wrapText="1"/>
    </xf>
    <xf numFmtId="0" fontId="25" fillId="2" borderId="63" xfId="0" applyFont="1" applyFill="1" applyBorder="1" applyAlignment="1">
      <alignment horizontal="center" vertical="center" wrapText="1"/>
    </xf>
    <xf numFmtId="0" fontId="25" fillId="2" borderId="64" xfId="0" applyFont="1" applyFill="1" applyBorder="1" applyAlignment="1">
      <alignment horizontal="center" vertical="center" wrapText="1"/>
    </xf>
    <xf numFmtId="0" fontId="26" fillId="0" borderId="82" xfId="0" applyFont="1" applyBorder="1" applyAlignment="1">
      <alignment horizontal="center" vertical="center" wrapText="1"/>
    </xf>
    <xf numFmtId="0" fontId="65" fillId="2" borderId="40" xfId="0" applyFont="1" applyFill="1" applyBorder="1" applyAlignment="1">
      <alignment horizontal="center" vertical="center" wrapText="1"/>
    </xf>
    <xf numFmtId="0" fontId="65" fillId="2" borderId="61" xfId="0" applyFont="1" applyFill="1" applyBorder="1" applyAlignment="1">
      <alignment horizontal="center" vertical="center" wrapText="1"/>
    </xf>
    <xf numFmtId="0" fontId="65" fillId="2" borderId="62" xfId="0" applyFont="1" applyFill="1" applyBorder="1" applyAlignment="1">
      <alignment horizontal="center" vertical="center" wrapText="1"/>
    </xf>
    <xf numFmtId="0" fontId="25" fillId="2" borderId="36" xfId="0" applyFont="1" applyFill="1" applyBorder="1" applyAlignment="1">
      <alignment horizontal="center" vertical="center" wrapText="1"/>
    </xf>
    <xf numFmtId="0" fontId="25" fillId="2" borderId="52" xfId="0" applyFont="1" applyFill="1" applyBorder="1" applyAlignment="1">
      <alignment horizontal="center" vertical="center" wrapText="1"/>
    </xf>
    <xf numFmtId="0" fontId="25" fillId="2" borderId="53" xfId="0" applyFont="1" applyFill="1" applyBorder="1" applyAlignment="1">
      <alignment horizontal="center" vertical="center" wrapText="1"/>
    </xf>
    <xf numFmtId="0" fontId="25" fillId="2" borderId="50" xfId="0" applyFont="1" applyFill="1" applyBorder="1" applyAlignment="1">
      <alignment horizontal="center" vertical="center" wrapText="1"/>
    </xf>
    <xf numFmtId="0" fontId="25" fillId="2" borderId="65" xfId="0" applyFont="1" applyFill="1" applyBorder="1" applyAlignment="1">
      <alignment horizontal="center" vertical="center" wrapText="1"/>
    </xf>
    <xf numFmtId="0" fontId="25" fillId="2" borderId="61" xfId="0" applyFont="1" applyFill="1" applyBorder="1" applyAlignment="1">
      <alignment horizontal="center" vertical="center" wrapText="1"/>
    </xf>
    <xf numFmtId="0" fontId="25" fillId="2" borderId="62" xfId="0" applyFont="1" applyFill="1" applyBorder="1" applyAlignment="1">
      <alignment horizontal="center" vertical="center" wrapText="1"/>
    </xf>
    <xf numFmtId="0" fontId="25" fillId="2" borderId="66" xfId="0" applyFont="1" applyFill="1" applyBorder="1" applyAlignment="1">
      <alignment horizontal="center" vertical="center" wrapText="1"/>
    </xf>
    <xf numFmtId="0" fontId="65" fillId="0" borderId="40" xfId="0" applyFont="1" applyBorder="1" applyAlignment="1">
      <alignment horizontal="center" vertical="center" wrapText="1"/>
    </xf>
    <xf numFmtId="0" fontId="65" fillId="0" borderId="61" xfId="0" applyFont="1" applyBorder="1" applyAlignment="1">
      <alignment horizontal="center" vertical="center" wrapText="1"/>
    </xf>
    <xf numFmtId="0" fontId="65" fillId="0" borderId="62" xfId="0" applyFont="1" applyBorder="1" applyAlignment="1">
      <alignment horizontal="center" vertical="center" wrapText="1"/>
    </xf>
    <xf numFmtId="0" fontId="26" fillId="0" borderId="40" xfId="0" applyFont="1" applyBorder="1" applyAlignment="1">
      <alignment horizontal="center" vertical="center" wrapText="1"/>
    </xf>
    <xf numFmtId="0" fontId="26" fillId="0" borderId="61" xfId="0" applyFont="1" applyBorder="1" applyAlignment="1">
      <alignment horizontal="center" vertical="center" wrapText="1"/>
    </xf>
    <xf numFmtId="0" fontId="26" fillId="0" borderId="73" xfId="0" applyFont="1" applyBorder="1" applyAlignment="1">
      <alignment horizontal="center" vertical="center" wrapText="1"/>
    </xf>
    <xf numFmtId="0" fontId="65" fillId="2" borderId="52" xfId="0" applyFont="1" applyFill="1" applyBorder="1" applyAlignment="1">
      <alignment horizontal="center" vertical="center" wrapText="1"/>
    </xf>
    <xf numFmtId="0" fontId="65" fillId="2" borderId="53" xfId="0" applyFont="1" applyFill="1" applyBorder="1" applyAlignment="1">
      <alignment horizontal="center" vertical="center" wrapText="1"/>
    </xf>
    <xf numFmtId="0" fontId="65" fillId="0" borderId="36" xfId="0" applyFont="1" applyBorder="1" applyAlignment="1">
      <alignment horizontal="center" vertical="center" wrapText="1"/>
    </xf>
    <xf numFmtId="0" fontId="65" fillId="0" borderId="52"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0" xfId="0" applyFont="1" applyAlignment="1">
      <alignment horizontal="center" vertical="center" wrapText="1"/>
    </xf>
    <xf numFmtId="0" fontId="13" fillId="0" borderId="31" xfId="0" applyFont="1" applyBorder="1" applyAlignment="1">
      <alignment horizontal="center" vertical="center" wrapText="1"/>
    </xf>
    <xf numFmtId="0" fontId="13" fillId="0" borderId="33"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34"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33" xfId="0" applyFont="1" applyBorder="1" applyAlignment="1">
      <alignment horizontal="center" vertical="center" wrapText="1"/>
    </xf>
    <xf numFmtId="0" fontId="15" fillId="0" borderId="34" xfId="0" applyFont="1" applyBorder="1" applyAlignment="1">
      <alignment horizontal="center" vertical="center" wrapText="1"/>
    </xf>
    <xf numFmtId="0" fontId="15" fillId="0" borderId="36" xfId="0" applyFont="1" applyBorder="1" applyAlignment="1">
      <alignment horizontal="center" vertical="center" wrapText="1"/>
    </xf>
    <xf numFmtId="0" fontId="15" fillId="0" borderId="53" xfId="0" applyFont="1" applyBorder="1" applyAlignment="1">
      <alignment horizontal="center" vertical="center" wrapText="1"/>
    </xf>
    <xf numFmtId="14" fontId="15" fillId="0" borderId="36" xfId="0" applyNumberFormat="1" applyFont="1" applyBorder="1" applyAlignment="1">
      <alignment horizontal="center" vertical="center" wrapText="1"/>
    </xf>
    <xf numFmtId="14" fontId="15" fillId="0" borderId="53" xfId="0" applyNumberFormat="1" applyFont="1" applyBorder="1" applyAlignment="1">
      <alignment horizontal="center" vertical="center" wrapText="1"/>
    </xf>
    <xf numFmtId="0" fontId="30" fillId="0" borderId="25" xfId="0" applyFont="1" applyBorder="1" applyAlignment="1">
      <alignment horizontal="left" vertical="center" wrapText="1"/>
    </xf>
    <xf numFmtId="0" fontId="30" fillId="0" borderId="26" xfId="0" applyFont="1" applyBorder="1" applyAlignment="1">
      <alignment horizontal="left" vertical="center" wrapText="1"/>
    </xf>
    <xf numFmtId="0" fontId="30" fillId="0" borderId="27" xfId="0" applyFont="1" applyBorder="1" applyAlignment="1">
      <alignment horizontal="left" vertical="center" wrapText="1"/>
    </xf>
    <xf numFmtId="0" fontId="30" fillId="0" borderId="33" xfId="0" applyFont="1" applyBorder="1" applyAlignment="1">
      <alignment horizontal="left" vertical="center" wrapText="1"/>
    </xf>
    <xf numFmtId="0" fontId="30" fillId="0" borderId="15" xfId="0" applyFont="1" applyBorder="1" applyAlignment="1">
      <alignment horizontal="left" vertical="center" wrapText="1"/>
    </xf>
    <xf numFmtId="0" fontId="30" fillId="0" borderId="34" xfId="0" applyFont="1" applyBorder="1" applyAlignment="1">
      <alignment horizontal="left" vertical="center" wrapText="1"/>
    </xf>
    <xf numFmtId="0" fontId="23" fillId="0" borderId="72" xfId="1" applyFont="1" applyBorder="1" applyAlignment="1">
      <alignment horizontal="center" vertical="center" wrapText="1"/>
    </xf>
    <xf numFmtId="0" fontId="23" fillId="0" borderId="26" xfId="1" applyFont="1" applyBorder="1" applyAlignment="1">
      <alignment horizontal="center" vertical="center" wrapText="1"/>
    </xf>
    <xf numFmtId="0" fontId="23" fillId="0" borderId="21" xfId="1" applyFont="1" applyBorder="1" applyAlignment="1">
      <alignment horizontal="center" vertical="center" wrapText="1"/>
    </xf>
    <xf numFmtId="0" fontId="23" fillId="0" borderId="22" xfId="1" applyFont="1" applyBorder="1" applyAlignment="1">
      <alignment horizontal="center" vertical="center" wrapText="1"/>
    </xf>
    <xf numFmtId="0" fontId="2" fillId="0" borderId="35" xfId="0" applyFont="1" applyBorder="1" applyAlignment="1">
      <alignment horizontal="center" vertical="center"/>
    </xf>
    <xf numFmtId="0" fontId="2" fillId="0" borderId="32" xfId="0" applyFont="1" applyBorder="1" applyAlignment="1">
      <alignment horizontal="center" vertical="center"/>
    </xf>
    <xf numFmtId="0" fontId="2" fillId="0" borderId="6" xfId="0" applyFont="1" applyBorder="1" applyAlignment="1">
      <alignment horizontal="center" vertical="center"/>
    </xf>
    <xf numFmtId="0" fontId="12" fillId="0" borderId="30" xfId="0" applyFont="1" applyBorder="1" applyAlignment="1">
      <alignment horizontal="center" vertical="center"/>
    </xf>
    <xf numFmtId="0" fontId="12" fillId="0" borderId="0" xfId="0" applyFont="1" applyAlignment="1">
      <alignment horizontal="center" vertical="center"/>
    </xf>
    <xf numFmtId="0" fontId="12" fillId="0" borderId="31" xfId="0" applyFont="1" applyBorder="1" applyAlignment="1">
      <alignment horizontal="center" vertical="center"/>
    </xf>
    <xf numFmtId="0" fontId="12" fillId="0" borderId="33" xfId="0" applyFont="1" applyBorder="1" applyAlignment="1">
      <alignment horizontal="center" vertical="center"/>
    </xf>
    <xf numFmtId="0" fontId="12" fillId="0" borderId="15" xfId="0" applyFont="1" applyBorder="1" applyAlignment="1">
      <alignment horizontal="center" vertical="center"/>
    </xf>
    <xf numFmtId="0" fontId="12" fillId="0" borderId="34" xfId="0" applyFont="1" applyBorder="1" applyAlignment="1">
      <alignment horizontal="center" vertical="center"/>
    </xf>
    <xf numFmtId="0" fontId="24" fillId="6" borderId="54" xfId="0" applyFont="1" applyFill="1" applyBorder="1" applyAlignment="1">
      <alignment horizontal="center" vertical="center" wrapText="1"/>
    </xf>
    <xf numFmtId="0" fontId="24" fillId="6" borderId="55" xfId="0" applyFont="1" applyFill="1" applyBorder="1" applyAlignment="1">
      <alignment horizontal="center" vertical="center" wrapText="1"/>
    </xf>
    <xf numFmtId="0" fontId="24" fillId="6" borderId="56" xfId="0" applyFont="1" applyFill="1" applyBorder="1" applyAlignment="1">
      <alignment horizontal="center" vertical="center" wrapText="1"/>
    </xf>
    <xf numFmtId="0" fontId="31" fillId="11" borderId="75" xfId="0" applyFont="1" applyFill="1" applyBorder="1" applyAlignment="1">
      <alignment horizontal="center" vertical="center" wrapText="1"/>
    </xf>
    <xf numFmtId="0" fontId="31" fillId="11" borderId="76" xfId="0" applyFont="1" applyFill="1" applyBorder="1" applyAlignment="1">
      <alignment horizontal="center" vertical="center" wrapText="1"/>
    </xf>
    <xf numFmtId="0" fontId="45" fillId="0" borderId="52" xfId="0" applyFont="1" applyBorder="1" applyAlignment="1">
      <alignment horizontal="center" vertical="center" wrapText="1"/>
    </xf>
    <xf numFmtId="0" fontId="45" fillId="0" borderId="53" xfId="0" applyFont="1" applyBorder="1" applyAlignment="1">
      <alignment horizontal="center" vertical="center" wrapText="1"/>
    </xf>
    <xf numFmtId="0" fontId="45" fillId="0" borderId="36" xfId="0" applyFont="1" applyBorder="1" applyAlignment="1">
      <alignment horizontal="center" vertical="center" wrapText="1"/>
    </xf>
    <xf numFmtId="0" fontId="32" fillId="2" borderId="66" xfId="0" applyFont="1" applyFill="1" applyBorder="1" applyAlignment="1">
      <alignment horizontal="center" vertical="center" wrapText="1"/>
    </xf>
    <xf numFmtId="0" fontId="32" fillId="2" borderId="52" xfId="0" applyFont="1" applyFill="1" applyBorder="1" applyAlignment="1">
      <alignment horizontal="center" vertical="center" wrapText="1"/>
    </xf>
    <xf numFmtId="0" fontId="32" fillId="2" borderId="53" xfId="0" applyFont="1" applyFill="1" applyBorder="1" applyAlignment="1">
      <alignment horizontal="center" vertical="center" wrapText="1"/>
    </xf>
    <xf numFmtId="0" fontId="32" fillId="2" borderId="36" xfId="0" applyFont="1" applyFill="1" applyBorder="1" applyAlignment="1">
      <alignment horizontal="center" vertical="center" wrapText="1"/>
    </xf>
    <xf numFmtId="0" fontId="32" fillId="2" borderId="71" xfId="0" applyFont="1" applyFill="1" applyBorder="1" applyAlignment="1">
      <alignment horizontal="center" vertical="center" wrapText="1"/>
    </xf>
    <xf numFmtId="0" fontId="26" fillId="0" borderId="79" xfId="0" applyFont="1" applyBorder="1" applyAlignment="1">
      <alignment horizontal="center" vertical="center" wrapText="1"/>
    </xf>
    <xf numFmtId="0" fontId="26" fillId="0" borderId="80" xfId="0" applyFont="1" applyBorder="1" applyAlignment="1">
      <alignment horizontal="center" vertical="center" wrapText="1"/>
    </xf>
    <xf numFmtId="0" fontId="26" fillId="0" borderId="78" xfId="0" applyFont="1" applyBorder="1" applyAlignment="1">
      <alignment horizontal="center" vertical="center" wrapText="1"/>
    </xf>
    <xf numFmtId="0" fontId="26" fillId="0" borderId="67" xfId="0" applyFont="1" applyBorder="1" applyAlignment="1">
      <alignment horizontal="center" vertical="center" wrapText="1"/>
    </xf>
    <xf numFmtId="0" fontId="26" fillId="0" borderId="65" xfId="0" applyFont="1" applyBorder="1" applyAlignment="1">
      <alignment horizontal="center" vertical="center" wrapText="1"/>
    </xf>
    <xf numFmtId="0" fontId="26" fillId="0" borderId="62" xfId="0" applyFont="1" applyBorder="1" applyAlignment="1">
      <alignment horizontal="center" vertical="center" wrapText="1"/>
    </xf>
    <xf numFmtId="0" fontId="24" fillId="6" borderId="9" xfId="0" applyFont="1" applyFill="1" applyBorder="1" applyAlignment="1">
      <alignment horizontal="center" vertical="center" textRotation="90" wrapText="1"/>
    </xf>
    <xf numFmtId="0" fontId="24" fillId="6" borderId="10" xfId="0" applyFont="1" applyFill="1" applyBorder="1" applyAlignment="1">
      <alignment horizontal="center" vertical="center" textRotation="90" wrapText="1"/>
    </xf>
    <xf numFmtId="0" fontId="24" fillId="6" borderId="11" xfId="0" applyFont="1" applyFill="1" applyBorder="1" applyAlignment="1">
      <alignment horizontal="center" vertical="center" textRotation="90" wrapText="1"/>
    </xf>
    <xf numFmtId="0" fontId="24" fillId="6" borderId="8" xfId="0" applyFont="1" applyFill="1" applyBorder="1" applyAlignment="1">
      <alignment horizontal="center" vertical="center" textRotation="90" wrapText="1"/>
    </xf>
    <xf numFmtId="0" fontId="24" fillId="6" borderId="32" xfId="0" applyFont="1" applyFill="1" applyBorder="1" applyAlignment="1">
      <alignment horizontal="center" vertical="center" textRotation="90" wrapText="1"/>
    </xf>
    <xf numFmtId="0" fontId="24" fillId="6" borderId="39" xfId="0" applyFont="1" applyFill="1" applyBorder="1" applyAlignment="1">
      <alignment horizontal="center" vertical="center" textRotation="90" wrapText="1"/>
    </xf>
    <xf numFmtId="0" fontId="26" fillId="0" borderId="40" xfId="0" applyFont="1" applyBorder="1" applyAlignment="1">
      <alignment horizontal="left" vertical="center" wrapText="1"/>
    </xf>
    <xf numFmtId="0" fontId="26" fillId="0" borderId="61" xfId="0" applyFont="1" applyBorder="1" applyAlignment="1">
      <alignment horizontal="left" vertical="center" wrapText="1"/>
    </xf>
    <xf numFmtId="0" fontId="26" fillId="0" borderId="62" xfId="0" applyFont="1" applyBorder="1" applyAlignment="1">
      <alignment horizontal="left" vertical="center" wrapText="1"/>
    </xf>
    <xf numFmtId="0" fontId="26" fillId="0" borderId="73" xfId="0" applyFont="1" applyBorder="1" applyAlignment="1">
      <alignment horizontal="left" vertical="center" wrapText="1"/>
    </xf>
    <xf numFmtId="0" fontId="24" fillId="6" borderId="18" xfId="0" applyFont="1" applyFill="1" applyBorder="1" applyAlignment="1">
      <alignment horizontal="center" vertical="center" textRotation="90" wrapText="1"/>
    </xf>
    <xf numFmtId="0" fontId="24" fillId="6" borderId="20" xfId="0" applyFont="1" applyFill="1" applyBorder="1" applyAlignment="1">
      <alignment horizontal="center" vertical="center" textRotation="90" wrapText="1"/>
    </xf>
    <xf numFmtId="0" fontId="24" fillId="6" borderId="23" xfId="0" applyFont="1" applyFill="1" applyBorder="1" applyAlignment="1">
      <alignment horizontal="center" vertical="center" textRotation="90" wrapText="1"/>
    </xf>
    <xf numFmtId="0" fontId="65" fillId="0" borderId="65" xfId="0" applyFont="1" applyBorder="1" applyAlignment="1">
      <alignment horizontal="center" vertical="center" wrapText="1"/>
    </xf>
    <xf numFmtId="0" fontId="65" fillId="0" borderId="73" xfId="0" applyFont="1" applyBorder="1" applyAlignment="1">
      <alignment horizontal="center" vertical="center" wrapText="1"/>
    </xf>
    <xf numFmtId="0" fontId="1" fillId="2" borderId="8" xfId="1" applyFill="1" applyBorder="1" applyAlignment="1" applyProtection="1">
      <alignment horizontal="center" vertical="center" wrapText="1"/>
      <protection hidden="1"/>
    </xf>
    <xf numFmtId="0" fontId="1" fillId="2" borderId="32" xfId="1" applyFill="1" applyBorder="1" applyAlignment="1" applyProtection="1">
      <alignment horizontal="center" vertical="center" wrapText="1"/>
      <protection hidden="1"/>
    </xf>
    <xf numFmtId="0" fontId="1" fillId="2" borderId="39" xfId="1" applyFill="1" applyBorder="1" applyAlignment="1" applyProtection="1">
      <alignment horizontal="center" vertical="center" wrapText="1"/>
      <protection hidden="1"/>
    </xf>
    <xf numFmtId="0" fontId="1" fillId="2" borderId="3" xfId="1" applyFill="1" applyBorder="1" applyAlignment="1" applyProtection="1">
      <alignment horizontal="center" vertical="center" wrapText="1"/>
      <protection hidden="1"/>
    </xf>
    <xf numFmtId="0" fontId="1" fillId="2" borderId="1" xfId="1" applyFill="1" applyBorder="1" applyAlignment="1" applyProtection="1">
      <alignment horizontal="center" vertical="center" wrapText="1"/>
      <protection hidden="1"/>
    </xf>
    <xf numFmtId="0" fontId="1" fillId="2" borderId="12" xfId="1" applyFill="1" applyBorder="1" applyAlignment="1" applyProtection="1">
      <alignment horizontal="center" vertical="center" wrapText="1"/>
      <protection hidden="1"/>
    </xf>
    <xf numFmtId="0" fontId="3" fillId="4" borderId="7" xfId="1" applyFont="1" applyFill="1" applyBorder="1" applyAlignment="1">
      <alignment horizontal="center" vertical="center" wrapText="1"/>
    </xf>
    <xf numFmtId="0" fontId="3" fillId="4" borderId="13" xfId="1" applyFont="1" applyFill="1" applyBorder="1" applyAlignment="1">
      <alignment horizontal="center" vertical="center" wrapText="1"/>
    </xf>
    <xf numFmtId="9" fontId="1" fillId="2" borderId="49" xfId="1" applyNumberFormat="1" applyFont="1" applyFill="1" applyBorder="1" applyAlignment="1" applyProtection="1">
      <alignment horizontal="center" vertical="center" wrapText="1"/>
      <protection hidden="1"/>
    </xf>
    <xf numFmtId="9" fontId="1" fillId="2" borderId="30" xfId="1" applyNumberFormat="1" applyFont="1" applyFill="1" applyBorder="1" applyAlignment="1" applyProtection="1">
      <alignment horizontal="center" vertical="center" wrapText="1"/>
      <protection hidden="1"/>
    </xf>
    <xf numFmtId="9" fontId="1" fillId="2" borderId="28" xfId="1" applyNumberFormat="1" applyFont="1" applyFill="1" applyBorder="1" applyAlignment="1" applyProtection="1">
      <alignment horizontal="center" vertical="center" wrapText="1"/>
      <protection hidden="1"/>
    </xf>
    <xf numFmtId="9" fontId="1" fillId="2" borderId="3" xfId="1" applyNumberFormat="1" applyFont="1" applyFill="1" applyBorder="1" applyAlignment="1" applyProtection="1">
      <alignment horizontal="center" vertical="center" wrapText="1"/>
      <protection hidden="1"/>
    </xf>
    <xf numFmtId="9" fontId="1" fillId="2" borderId="1" xfId="1" applyNumberFormat="1" applyFont="1" applyFill="1" applyBorder="1" applyAlignment="1" applyProtection="1">
      <alignment horizontal="center" vertical="center" wrapText="1"/>
      <protection hidden="1"/>
    </xf>
    <xf numFmtId="9" fontId="1" fillId="2" borderId="12" xfId="1" applyNumberFormat="1" applyFont="1" applyFill="1" applyBorder="1" applyAlignment="1" applyProtection="1">
      <alignment horizontal="center" vertical="center" wrapText="1"/>
      <protection hidden="1"/>
    </xf>
    <xf numFmtId="0" fontId="4" fillId="3" borderId="3" xfId="1" applyFont="1" applyFill="1" applyBorder="1" applyAlignment="1">
      <alignment horizontal="center" vertical="center" wrapText="1"/>
    </xf>
    <xf numFmtId="0" fontId="4" fillId="3" borderId="12" xfId="1" applyFont="1" applyFill="1" applyBorder="1" applyAlignment="1">
      <alignment horizontal="center" vertical="center" wrapText="1"/>
    </xf>
    <xf numFmtId="0" fontId="3" fillId="4" borderId="3" xfId="1" applyFont="1" applyFill="1" applyBorder="1" applyAlignment="1">
      <alignment horizontal="center" vertical="center" wrapText="1"/>
    </xf>
    <xf numFmtId="0" fontId="3" fillId="4" borderId="12" xfId="1" applyFont="1" applyFill="1" applyBorder="1" applyAlignment="1">
      <alignment horizontal="center" vertical="center" wrapText="1"/>
    </xf>
    <xf numFmtId="0" fontId="4" fillId="4" borderId="3" xfId="1" applyFont="1" applyFill="1" applyBorder="1" applyAlignment="1">
      <alignment horizontal="center" vertical="center" wrapText="1"/>
    </xf>
    <xf numFmtId="0" fontId="4" fillId="4" borderId="12" xfId="1" applyFont="1" applyFill="1" applyBorder="1" applyAlignment="1">
      <alignment horizontal="center" vertical="center" wrapText="1"/>
    </xf>
    <xf numFmtId="0" fontId="4" fillId="12" borderId="2" xfId="1" applyFont="1" applyFill="1" applyBorder="1" applyAlignment="1">
      <alignment horizontal="center" vertical="center" wrapText="1"/>
    </xf>
    <xf numFmtId="0" fontId="4" fillId="12" borderId="24" xfId="1" applyFont="1" applyFill="1" applyBorder="1" applyAlignment="1">
      <alignment horizontal="center" vertical="center" wrapText="1"/>
    </xf>
    <xf numFmtId="0" fontId="4" fillId="12" borderId="8" xfId="1" applyFont="1" applyFill="1" applyBorder="1" applyAlignment="1">
      <alignment horizontal="center" vertical="center" wrapText="1"/>
    </xf>
    <xf numFmtId="0" fontId="4" fillId="12" borderId="39" xfId="1" applyFont="1" applyFill="1" applyBorder="1" applyAlignment="1">
      <alignment horizontal="center" vertical="center" wrapText="1"/>
    </xf>
    <xf numFmtId="0" fontId="4" fillId="12" borderId="3" xfId="1" applyFont="1" applyFill="1" applyBorder="1" applyAlignment="1">
      <alignment horizontal="center" vertical="center" wrapText="1"/>
    </xf>
    <xf numFmtId="0" fontId="4" fillId="12" borderId="12" xfId="1" applyFont="1" applyFill="1" applyBorder="1" applyAlignment="1">
      <alignment horizontal="center" vertical="center" wrapText="1"/>
    </xf>
    <xf numFmtId="0" fontId="4" fillId="4" borderId="8" xfId="1" applyFont="1" applyFill="1" applyBorder="1" applyAlignment="1">
      <alignment horizontal="center" vertical="center" wrapText="1"/>
    </xf>
    <xf numFmtId="0" fontId="4" fillId="4" borderId="39" xfId="1" applyFont="1" applyFill="1" applyBorder="1" applyAlignment="1">
      <alignment horizontal="center" vertical="center" wrapText="1"/>
    </xf>
    <xf numFmtId="0" fontId="4" fillId="18" borderId="3" xfId="1" applyFont="1" applyFill="1" applyBorder="1" applyAlignment="1">
      <alignment horizontal="center" vertical="center" wrapText="1"/>
    </xf>
    <xf numFmtId="0" fontId="4" fillId="18" borderId="12" xfId="1" applyFont="1" applyFill="1" applyBorder="1" applyAlignment="1">
      <alignment horizontal="center" vertical="center" wrapText="1"/>
    </xf>
    <xf numFmtId="0" fontId="2" fillId="0" borderId="8" xfId="1" applyFont="1" applyBorder="1" applyAlignment="1" applyProtection="1">
      <alignment horizontal="center" vertical="center" wrapText="1"/>
      <protection locked="0"/>
    </xf>
    <xf numFmtId="0" fontId="2" fillId="0" borderId="32" xfId="1" applyFont="1" applyBorder="1" applyAlignment="1" applyProtection="1">
      <alignment horizontal="center" vertical="center" wrapText="1"/>
      <protection locked="0"/>
    </xf>
    <xf numFmtId="0" fontId="2" fillId="0" borderId="39" xfId="1" applyFont="1" applyBorder="1" applyAlignment="1" applyProtection="1">
      <alignment horizontal="center" vertical="center" wrapText="1"/>
      <protection locked="0"/>
    </xf>
    <xf numFmtId="0" fontId="1" fillId="2" borderId="8" xfId="1" applyFill="1" applyBorder="1" applyAlignment="1" applyProtection="1">
      <alignment horizontal="center" vertical="center" wrapText="1"/>
      <protection locked="0"/>
    </xf>
    <xf numFmtId="0" fontId="1" fillId="2" borderId="32" xfId="1" applyFill="1" applyBorder="1" applyAlignment="1" applyProtection="1">
      <alignment horizontal="center" vertical="center" wrapText="1"/>
      <protection locked="0"/>
    </xf>
    <xf numFmtId="0" fontId="1" fillId="2" borderId="39" xfId="1" applyFill="1" applyBorder="1" applyAlignment="1" applyProtection="1">
      <alignment horizontal="center" vertical="center" wrapText="1"/>
      <protection locked="0"/>
    </xf>
    <xf numFmtId="0" fontId="1" fillId="2" borderId="8" xfId="1" applyFont="1" applyFill="1" applyBorder="1" applyAlignment="1" applyProtection="1">
      <alignment horizontal="center" vertical="center" wrapText="1"/>
      <protection locked="0"/>
    </xf>
    <xf numFmtId="0" fontId="1" fillId="2" borderId="32" xfId="1" applyFont="1" applyFill="1" applyBorder="1" applyAlignment="1" applyProtection="1">
      <alignment horizontal="center" vertical="center" wrapText="1"/>
      <protection locked="0"/>
    </xf>
    <xf numFmtId="0" fontId="1" fillId="2" borderId="39" xfId="1" applyFont="1" applyFill="1" applyBorder="1" applyAlignment="1" applyProtection="1">
      <alignment horizontal="center" vertical="center" wrapText="1"/>
      <protection locked="0"/>
    </xf>
    <xf numFmtId="0" fontId="2" fillId="0" borderId="9" xfId="1" applyFont="1" applyBorder="1" applyAlignment="1" applyProtection="1">
      <alignment horizontal="center" vertical="center" wrapText="1"/>
      <protection locked="0"/>
    </xf>
    <xf numFmtId="0" fontId="2" fillId="0" borderId="10" xfId="1" applyFont="1" applyBorder="1" applyAlignment="1" applyProtection="1">
      <alignment horizontal="center" vertical="center" wrapText="1"/>
      <protection locked="0"/>
    </xf>
    <xf numFmtId="0" fontId="2" fillId="0" borderId="11" xfId="1" applyFont="1" applyBorder="1" applyAlignment="1" applyProtection="1">
      <alignment horizontal="center" vertical="center" wrapText="1"/>
      <protection locked="0"/>
    </xf>
    <xf numFmtId="0" fontId="2" fillId="0" borderId="2" xfId="1" applyFont="1" applyBorder="1" applyAlignment="1" applyProtection="1">
      <alignment horizontal="center" vertical="center" wrapText="1"/>
      <protection locked="0"/>
    </xf>
    <xf numFmtId="0" fontId="2" fillId="0" borderId="4" xfId="1" applyFont="1" applyBorder="1" applyAlignment="1" applyProtection="1">
      <alignment horizontal="center" vertical="center" wrapText="1"/>
      <protection locked="0"/>
    </xf>
    <xf numFmtId="0" fontId="2" fillId="0" borderId="24" xfId="1" applyFont="1" applyBorder="1" applyAlignment="1" applyProtection="1">
      <alignment horizontal="center" vertical="center" wrapText="1"/>
      <protection locked="0"/>
    </xf>
    <xf numFmtId="0" fontId="2" fillId="0" borderId="3" xfId="1" applyFont="1" applyBorder="1" applyAlignment="1" applyProtection="1">
      <alignment horizontal="center" vertical="center" wrapText="1"/>
      <protection locked="0"/>
    </xf>
    <xf numFmtId="0" fontId="2" fillId="0" borderId="1" xfId="1" applyFont="1" applyBorder="1" applyAlignment="1" applyProtection="1">
      <alignment horizontal="center" vertical="center" wrapText="1"/>
      <protection locked="0"/>
    </xf>
    <xf numFmtId="0" fontId="2" fillId="0" borderId="12" xfId="1" applyFont="1" applyBorder="1" applyAlignment="1" applyProtection="1">
      <alignment horizontal="center" vertical="center" wrapText="1"/>
      <protection locked="0"/>
    </xf>
    <xf numFmtId="0" fontId="1" fillId="2" borderId="3" xfId="1" applyFill="1" applyBorder="1" applyAlignment="1" applyProtection="1">
      <alignment horizontal="center" vertical="center" wrapText="1"/>
      <protection locked="0"/>
    </xf>
    <xf numFmtId="0" fontId="1" fillId="2" borderId="1" xfId="1" applyFill="1" applyBorder="1" applyAlignment="1" applyProtection="1">
      <alignment horizontal="center" vertical="center" wrapText="1"/>
      <protection locked="0"/>
    </xf>
    <xf numFmtId="0" fontId="1" fillId="2" borderId="12" xfId="1" applyFill="1" applyBorder="1" applyAlignment="1" applyProtection="1">
      <alignment horizontal="center" vertical="center" wrapText="1"/>
      <protection locked="0"/>
    </xf>
    <xf numFmtId="0" fontId="1" fillId="2" borderId="3" xfId="1" applyFont="1" applyFill="1" applyBorder="1" applyAlignment="1" applyProtection="1">
      <alignment horizontal="center" vertical="center" wrapText="1"/>
      <protection locked="0"/>
    </xf>
    <xf numFmtId="0" fontId="1" fillId="2" borderId="1" xfId="1" applyFont="1" applyFill="1" applyBorder="1" applyAlignment="1" applyProtection="1">
      <alignment horizontal="center" vertical="center" wrapText="1"/>
      <protection locked="0"/>
    </xf>
    <xf numFmtId="0" fontId="1" fillId="2" borderId="12" xfId="1" applyFont="1" applyFill="1" applyBorder="1" applyAlignment="1" applyProtection="1">
      <alignment horizontal="center" vertical="center" wrapText="1"/>
      <protection locked="0"/>
    </xf>
    <xf numFmtId="0" fontId="1" fillId="2" borderId="8" xfId="1" applyFont="1" applyFill="1" applyBorder="1" applyAlignment="1" applyProtection="1">
      <alignment horizontal="center" vertical="center" wrapText="1"/>
      <protection hidden="1"/>
    </xf>
    <xf numFmtId="0" fontId="1" fillId="2" borderId="32" xfId="1" applyFont="1" applyFill="1" applyBorder="1" applyAlignment="1" applyProtection="1">
      <alignment horizontal="center" vertical="center" wrapText="1"/>
      <protection hidden="1"/>
    </xf>
    <xf numFmtId="0" fontId="1" fillId="2" borderId="39" xfId="1" applyFont="1" applyFill="1" applyBorder="1" applyAlignment="1" applyProtection="1">
      <alignment horizontal="center" vertical="center" wrapText="1"/>
      <protection hidden="1"/>
    </xf>
    <xf numFmtId="0" fontId="1" fillId="2" borderId="3" xfId="1" applyFont="1" applyFill="1" applyBorder="1" applyAlignment="1" applyProtection="1">
      <alignment horizontal="center" vertical="center" wrapText="1"/>
      <protection hidden="1"/>
    </xf>
    <xf numFmtId="0" fontId="1" fillId="2" borderId="1" xfId="1" applyFont="1" applyFill="1" applyBorder="1" applyAlignment="1" applyProtection="1">
      <alignment horizontal="center" vertical="center" wrapText="1"/>
      <protection hidden="1"/>
    </xf>
    <xf numFmtId="0" fontId="1" fillId="2" borderId="12" xfId="1" applyFont="1" applyFill="1" applyBorder="1" applyAlignment="1" applyProtection="1">
      <alignment horizontal="center" vertical="center" wrapText="1"/>
      <protection hidden="1"/>
    </xf>
    <xf numFmtId="9" fontId="1" fillId="2" borderId="8" xfId="1" applyNumberFormat="1" applyFont="1" applyFill="1" applyBorder="1" applyAlignment="1" applyProtection="1">
      <alignment horizontal="center" vertical="center" wrapText="1"/>
      <protection hidden="1"/>
    </xf>
    <xf numFmtId="9" fontId="1" fillId="2" borderId="32" xfId="1" applyNumberFormat="1" applyFont="1" applyFill="1" applyBorder="1" applyAlignment="1" applyProtection="1">
      <alignment horizontal="center" vertical="center" wrapText="1"/>
      <protection hidden="1"/>
    </xf>
    <xf numFmtId="9" fontId="1" fillId="2" borderId="39" xfId="1" applyNumberFormat="1" applyFont="1" applyFill="1" applyBorder="1" applyAlignment="1" applyProtection="1">
      <alignment horizontal="center" vertical="center" wrapText="1"/>
      <protection hidden="1"/>
    </xf>
    <xf numFmtId="0" fontId="2" fillId="0" borderId="2" xfId="1" applyFont="1" applyFill="1" applyBorder="1" applyAlignment="1" applyProtection="1">
      <alignment horizontal="center" vertical="center" wrapText="1"/>
      <protection locked="0"/>
    </xf>
    <xf numFmtId="0" fontId="2" fillId="0" borderId="4" xfId="1" applyFont="1" applyFill="1" applyBorder="1" applyAlignment="1" applyProtection="1">
      <alignment horizontal="center" vertical="center" wrapText="1"/>
      <protection locked="0"/>
    </xf>
    <xf numFmtId="0" fontId="2" fillId="0" borderId="24" xfId="1" applyFont="1" applyFill="1"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68" xfId="0" applyBorder="1" applyAlignment="1" applyProtection="1">
      <alignment horizontal="center" vertical="center" wrapText="1"/>
      <protection locked="0"/>
    </xf>
    <xf numFmtId="0" fontId="0" fillId="0" borderId="69" xfId="0" applyBorder="1" applyAlignment="1" applyProtection="1">
      <alignment horizontal="center" vertical="center" wrapText="1"/>
      <protection locked="0"/>
    </xf>
    <xf numFmtId="0" fontId="0" fillId="0" borderId="70" xfId="0" applyBorder="1" applyAlignment="1" applyProtection="1">
      <alignment horizontal="center" vertical="center" wrapText="1"/>
      <protection locked="0"/>
    </xf>
    <xf numFmtId="9" fontId="1" fillId="2" borderId="40" xfId="1" applyNumberFormat="1" applyFont="1" applyFill="1" applyBorder="1" applyAlignment="1" applyProtection="1">
      <alignment horizontal="center" vertical="center" wrapText="1"/>
      <protection hidden="1"/>
    </xf>
    <xf numFmtId="9" fontId="1" fillId="2" borderId="36" xfId="1" applyNumberFormat="1" applyFont="1" applyFill="1" applyBorder="1" applyAlignment="1" applyProtection="1">
      <alignment horizontal="center" vertical="center" wrapText="1"/>
      <protection hidden="1"/>
    </xf>
    <xf numFmtId="9" fontId="1" fillId="2" borderId="50" xfId="1" applyNumberFormat="1" applyFont="1" applyFill="1" applyBorder="1" applyAlignment="1" applyProtection="1">
      <alignment horizontal="center" vertical="center" wrapText="1"/>
      <protection hidden="1"/>
    </xf>
    <xf numFmtId="0" fontId="15" fillId="0" borderId="35" xfId="0" applyFont="1" applyBorder="1" applyAlignment="1">
      <alignment horizontal="center" vertical="center" wrapText="1"/>
    </xf>
    <xf numFmtId="14" fontId="15" fillId="0" borderId="35" xfId="0" applyNumberFormat="1" applyFont="1" applyBorder="1" applyAlignment="1">
      <alignment horizontal="center" vertical="center" wrapText="1"/>
    </xf>
    <xf numFmtId="0" fontId="12" fillId="0" borderId="35" xfId="0" applyFont="1" applyBorder="1" applyAlignment="1">
      <alignment horizontal="center"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2" fillId="0" borderId="27" xfId="0" applyFont="1" applyBorder="1" applyAlignment="1">
      <alignment horizontal="center" vertical="center"/>
    </xf>
    <xf numFmtId="0" fontId="12" fillId="0" borderId="0" xfId="0" applyFont="1" applyBorder="1" applyAlignment="1">
      <alignment horizontal="center" vertical="center"/>
    </xf>
    <xf numFmtId="0" fontId="12" fillId="0" borderId="28" xfId="0" applyFont="1" applyBorder="1" applyAlignment="1">
      <alignment horizontal="center" vertical="center"/>
    </xf>
    <xf numFmtId="0" fontId="12" fillId="0" borderId="22" xfId="0" applyFont="1" applyBorder="1" applyAlignment="1">
      <alignment horizontal="center" vertical="center"/>
    </xf>
    <xf numFmtId="0" fontId="12" fillId="0" borderId="29" xfId="0" applyFont="1" applyBorder="1" applyAlignment="1">
      <alignment horizontal="center" vertical="center"/>
    </xf>
    <xf numFmtId="0" fontId="4" fillId="18" borderId="35" xfId="1" applyFont="1" applyFill="1" applyBorder="1" applyAlignment="1">
      <alignment horizontal="center" vertical="center" wrapText="1"/>
    </xf>
    <xf numFmtId="0" fontId="8" fillId="0" borderId="3" xfId="0" applyFont="1" applyBorder="1" applyAlignment="1" applyProtection="1">
      <alignment horizontal="center" vertical="center" wrapText="1"/>
      <protection hidden="1"/>
    </xf>
    <xf numFmtId="0" fontId="8" fillId="0" borderId="1" xfId="0" applyFont="1" applyBorder="1" applyAlignment="1" applyProtection="1">
      <alignment horizontal="center" vertical="center" wrapText="1"/>
      <protection hidden="1"/>
    </xf>
    <xf numFmtId="0" fontId="0" fillId="0" borderId="2"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0" fillId="0" borderId="65" xfId="0" applyBorder="1" applyAlignment="1" applyProtection="1">
      <alignment horizontal="center" vertical="center"/>
      <protection locked="0"/>
    </xf>
    <xf numFmtId="0" fontId="0" fillId="0" borderId="66" xfId="0" applyBorder="1" applyAlignment="1" applyProtection="1">
      <alignment horizontal="center" vertical="center"/>
      <protection locked="0"/>
    </xf>
    <xf numFmtId="0" fontId="0" fillId="0" borderId="121" xfId="0" applyBorder="1" applyAlignment="1" applyProtection="1">
      <alignment horizontal="center" vertical="center"/>
      <protection locked="0"/>
    </xf>
    <xf numFmtId="0" fontId="0" fillId="0" borderId="122" xfId="0" applyBorder="1" applyAlignment="1" applyProtection="1">
      <alignment horizontal="center" vertical="center"/>
      <protection locked="0"/>
    </xf>
    <xf numFmtId="0" fontId="0" fillId="0" borderId="123" xfId="0" applyBorder="1" applyAlignment="1" applyProtection="1">
      <alignment horizontal="center" vertical="center"/>
      <protection locked="0"/>
    </xf>
    <xf numFmtId="0" fontId="8" fillId="0" borderId="2" xfId="0" applyFont="1" applyBorder="1" applyAlignment="1" applyProtection="1">
      <alignment horizontal="center" vertical="center" wrapText="1"/>
      <protection hidden="1"/>
    </xf>
    <xf numFmtId="0" fontId="8" fillId="0" borderId="4"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62" xfId="0" applyFont="1" applyBorder="1" applyAlignment="1" applyProtection="1">
      <alignment horizontal="center" vertical="center" wrapText="1"/>
      <protection hidden="1"/>
    </xf>
    <xf numFmtId="0" fontId="8" fillId="0" borderId="53" xfId="0" applyFont="1" applyBorder="1" applyAlignment="1" applyProtection="1">
      <alignment horizontal="center" vertical="center" wrapText="1"/>
      <protection hidden="1"/>
    </xf>
    <xf numFmtId="0" fontId="8" fillId="0" borderId="64" xfId="0" applyFont="1" applyBorder="1" applyAlignment="1" applyProtection="1">
      <alignment horizontal="center" vertical="center" wrapText="1"/>
      <protection hidden="1"/>
    </xf>
    <xf numFmtId="0" fontId="8" fillId="0" borderId="121" xfId="0" applyFont="1" applyBorder="1" applyAlignment="1" applyProtection="1">
      <alignment horizontal="center" vertical="center" wrapText="1"/>
      <protection hidden="1"/>
    </xf>
    <xf numFmtId="0" fontId="8" fillId="0" borderId="122" xfId="0" applyFont="1" applyBorder="1" applyAlignment="1" applyProtection="1">
      <alignment horizontal="center" vertical="center" wrapText="1"/>
      <protection hidden="1"/>
    </xf>
    <xf numFmtId="0" fontId="8" fillId="0" borderId="123" xfId="0" applyFont="1" applyBorder="1" applyAlignment="1" applyProtection="1">
      <alignment horizontal="center" vertical="center" wrapText="1"/>
      <protection hidden="1"/>
    </xf>
    <xf numFmtId="0" fontId="8" fillId="0" borderId="73" xfId="0" applyFont="1" applyBorder="1" applyAlignment="1" applyProtection="1">
      <alignment horizontal="center" vertical="center" wrapText="1"/>
      <protection hidden="1"/>
    </xf>
    <xf numFmtId="0" fontId="8" fillId="0" borderId="71" xfId="0" applyFont="1" applyBorder="1" applyAlignment="1" applyProtection="1">
      <alignment horizontal="center" vertical="center" wrapText="1"/>
      <protection hidden="1"/>
    </xf>
    <xf numFmtId="0" fontId="8" fillId="0" borderId="82" xfId="0" applyFont="1" applyBorder="1" applyAlignment="1" applyProtection="1">
      <alignment horizontal="center" vertical="center" wrapText="1"/>
      <protection hidden="1"/>
    </xf>
    <xf numFmtId="0" fontId="2" fillId="0" borderId="30" xfId="0" applyFont="1" applyBorder="1" applyAlignment="1">
      <alignment horizontal="center" vertical="center"/>
    </xf>
    <xf numFmtId="0" fontId="2" fillId="0" borderId="0" xfId="0" applyFont="1" applyBorder="1" applyAlignment="1">
      <alignment horizontal="center" vertical="center"/>
    </xf>
    <xf numFmtId="0" fontId="2" fillId="0" borderId="33" xfId="0" applyFont="1" applyBorder="1" applyAlignment="1">
      <alignment horizontal="center" vertical="center"/>
    </xf>
    <xf numFmtId="0" fontId="2" fillId="0" borderId="15" xfId="0" applyFont="1" applyBorder="1" applyAlignment="1">
      <alignment horizontal="center" vertical="center"/>
    </xf>
    <xf numFmtId="0" fontId="15" fillId="0" borderId="26" xfId="0" applyFont="1" applyBorder="1" applyAlignment="1">
      <alignment horizontal="center" vertical="center" wrapText="1"/>
    </xf>
    <xf numFmtId="0" fontId="15" fillId="0" borderId="30"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15" xfId="0" applyFont="1" applyBorder="1" applyAlignment="1">
      <alignment horizontal="center" vertical="center" wrapText="1"/>
    </xf>
    <xf numFmtId="0" fontId="13" fillId="0" borderId="0" xfId="0" applyFont="1" applyBorder="1" applyAlignment="1">
      <alignment horizontal="center" vertical="center" wrapText="1"/>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31" xfId="0" applyFont="1" applyBorder="1" applyAlignment="1">
      <alignment horizontal="center" vertical="center"/>
    </xf>
    <xf numFmtId="0" fontId="2" fillId="0" borderId="34" xfId="0" applyFont="1" applyBorder="1" applyAlignment="1">
      <alignment horizontal="center" vertical="center"/>
    </xf>
    <xf numFmtId="0" fontId="12" fillId="0" borderId="25"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34" xfId="0" applyFont="1" applyBorder="1" applyAlignment="1">
      <alignment horizontal="center" vertical="center" wrapText="1"/>
    </xf>
    <xf numFmtId="9" fontId="18" fillId="10" borderId="46" xfId="0" applyNumberFormat="1" applyFont="1" applyFill="1" applyBorder="1" applyAlignment="1" applyProtection="1">
      <alignment horizontal="center" vertical="center"/>
      <protection hidden="1"/>
    </xf>
    <xf numFmtId="0" fontId="18" fillId="10" borderId="47" xfId="0" applyFont="1" applyFill="1" applyBorder="1" applyAlignment="1" applyProtection="1">
      <alignment horizontal="center" vertical="center"/>
      <protection hidden="1"/>
    </xf>
    <xf numFmtId="0" fontId="18" fillId="10" borderId="48" xfId="0" applyFont="1" applyFill="1" applyBorder="1" applyAlignment="1" applyProtection="1">
      <alignment horizontal="center" vertical="center"/>
      <protection hidden="1"/>
    </xf>
    <xf numFmtId="9" fontId="18" fillId="9" borderId="46" xfId="0" applyNumberFormat="1" applyFont="1" applyFill="1" applyBorder="1" applyAlignment="1" applyProtection="1">
      <alignment horizontal="center" vertical="center"/>
      <protection hidden="1"/>
    </xf>
    <xf numFmtId="0" fontId="18" fillId="9" borderId="47" xfId="0" applyFont="1" applyFill="1" applyBorder="1" applyAlignment="1" applyProtection="1">
      <alignment horizontal="center" vertical="center"/>
      <protection hidden="1"/>
    </xf>
    <xf numFmtId="0" fontId="18" fillId="9" borderId="48" xfId="0" applyFont="1" applyFill="1" applyBorder="1" applyAlignment="1" applyProtection="1">
      <alignment horizontal="center" vertical="center"/>
      <protection hidden="1"/>
    </xf>
    <xf numFmtId="9" fontId="18" fillId="8" borderId="46" xfId="0" applyNumberFormat="1" applyFont="1" applyFill="1" applyBorder="1" applyAlignment="1" applyProtection="1">
      <alignment horizontal="center" vertical="center"/>
      <protection hidden="1"/>
    </xf>
    <xf numFmtId="0" fontId="18" fillId="8" borderId="47" xfId="0" applyFont="1" applyFill="1" applyBorder="1" applyAlignment="1" applyProtection="1">
      <alignment horizontal="center" vertical="center"/>
      <protection hidden="1"/>
    </xf>
    <xf numFmtId="0" fontId="18" fillId="8" borderId="48" xfId="0" applyFont="1" applyFill="1" applyBorder="1" applyAlignment="1" applyProtection="1">
      <alignment horizontal="center" vertical="center"/>
      <protection hidden="1"/>
    </xf>
    <xf numFmtId="0" fontId="9" fillId="2" borderId="0" xfId="0" applyFont="1" applyFill="1" applyBorder="1" applyAlignment="1">
      <alignment horizontal="center" vertical="center"/>
    </xf>
    <xf numFmtId="9" fontId="18" fillId="7" borderId="46" xfId="0" applyNumberFormat="1" applyFont="1" applyFill="1" applyBorder="1" applyAlignment="1" applyProtection="1">
      <alignment horizontal="center" vertical="center"/>
      <protection hidden="1"/>
    </xf>
    <xf numFmtId="0" fontId="18" fillId="7" borderId="47" xfId="0" applyFont="1" applyFill="1" applyBorder="1" applyAlignment="1" applyProtection="1">
      <alignment horizontal="center" vertical="center"/>
      <protection hidden="1"/>
    </xf>
    <xf numFmtId="0" fontId="18" fillId="7" borderId="48" xfId="0" applyFont="1" applyFill="1" applyBorder="1" applyAlignment="1" applyProtection="1">
      <alignment horizontal="center" vertical="center"/>
      <protection hidden="1"/>
    </xf>
    <xf numFmtId="0" fontId="7" fillId="2" borderId="0" xfId="0" applyFont="1" applyFill="1" applyBorder="1" applyAlignment="1">
      <alignment horizontal="center" vertical="center"/>
    </xf>
    <xf numFmtId="0" fontId="10" fillId="2" borderId="19" xfId="0" applyFont="1" applyFill="1" applyBorder="1" applyAlignment="1">
      <alignment horizontal="center" vertical="center" textRotation="90"/>
    </xf>
    <xf numFmtId="0" fontId="9" fillId="2" borderId="19" xfId="0" applyFont="1" applyFill="1" applyBorder="1" applyAlignment="1">
      <alignment horizontal="center"/>
    </xf>
    <xf numFmtId="0" fontId="9" fillId="2" borderId="0" xfId="0" applyFont="1" applyFill="1" applyBorder="1" applyAlignment="1">
      <alignment horizontal="center"/>
    </xf>
    <xf numFmtId="0" fontId="9" fillId="2" borderId="20" xfId="0" applyFont="1" applyFill="1" applyBorder="1" applyAlignment="1">
      <alignment horizontal="center"/>
    </xf>
    <xf numFmtId="0" fontId="7" fillId="2" borderId="0" xfId="0" applyFont="1" applyFill="1" applyBorder="1" applyAlignment="1">
      <alignment horizontal="center"/>
    </xf>
    <xf numFmtId="9" fontId="18" fillId="7" borderId="44" xfId="0" applyNumberFormat="1" applyFont="1" applyFill="1" applyBorder="1" applyAlignment="1" applyProtection="1">
      <alignment horizontal="center" vertical="center"/>
      <protection hidden="1"/>
    </xf>
    <xf numFmtId="0" fontId="18" fillId="7" borderId="0" xfId="0" applyFont="1" applyFill="1" applyBorder="1" applyAlignment="1" applyProtection="1">
      <alignment horizontal="center" vertical="center"/>
      <protection hidden="1"/>
    </xf>
    <xf numFmtId="9" fontId="18" fillId="9" borderId="47" xfId="0" applyNumberFormat="1" applyFont="1" applyFill="1" applyBorder="1" applyAlignment="1" applyProtection="1">
      <alignment horizontal="center" vertical="center"/>
      <protection hidden="1"/>
    </xf>
    <xf numFmtId="0" fontId="18" fillId="7" borderId="45" xfId="0" applyFont="1" applyFill="1" applyBorder="1" applyAlignment="1" applyProtection="1">
      <alignment horizontal="center" vertical="center"/>
      <protection hidden="1"/>
    </xf>
    <xf numFmtId="9" fontId="18" fillId="8" borderId="44" xfId="0" applyNumberFormat="1" applyFont="1" applyFill="1" applyBorder="1" applyAlignment="1" applyProtection="1">
      <alignment horizontal="center" vertical="center"/>
      <protection hidden="1"/>
    </xf>
    <xf numFmtId="0" fontId="18" fillId="8" borderId="0" xfId="0" applyFont="1" applyFill="1" applyBorder="1" applyAlignment="1" applyProtection="1">
      <alignment horizontal="center" vertical="center"/>
      <protection hidden="1"/>
    </xf>
    <xf numFmtId="0" fontId="18" fillId="8" borderId="45" xfId="0" applyFont="1" applyFill="1" applyBorder="1" applyAlignment="1" applyProtection="1">
      <alignment horizontal="center" vertical="center"/>
      <protection hidden="1"/>
    </xf>
    <xf numFmtId="9" fontId="18" fillId="9" borderId="44" xfId="0" applyNumberFormat="1" applyFont="1" applyFill="1" applyBorder="1" applyAlignment="1" applyProtection="1">
      <alignment horizontal="center" vertical="center"/>
      <protection hidden="1"/>
    </xf>
    <xf numFmtId="0" fontId="18" fillId="9" borderId="0" xfId="0" applyFont="1" applyFill="1" applyBorder="1" applyAlignment="1" applyProtection="1">
      <alignment horizontal="center" vertical="center"/>
      <protection hidden="1"/>
    </xf>
    <xf numFmtId="0" fontId="18" fillId="9" borderId="45" xfId="0" applyFont="1" applyFill="1" applyBorder="1" applyAlignment="1" applyProtection="1">
      <alignment horizontal="center" vertical="center"/>
      <protection hidden="1"/>
    </xf>
    <xf numFmtId="9" fontId="18" fillId="10" borderId="0" xfId="0" applyNumberFormat="1" applyFont="1" applyFill="1" applyBorder="1" applyAlignment="1" applyProtection="1">
      <alignment horizontal="center" vertical="center"/>
      <protection hidden="1"/>
    </xf>
    <xf numFmtId="0" fontId="18" fillId="10" borderId="0" xfId="0" applyFont="1" applyFill="1" applyBorder="1" applyAlignment="1" applyProtection="1">
      <alignment horizontal="center" vertical="center"/>
      <protection hidden="1"/>
    </xf>
    <xf numFmtId="0" fontId="18" fillId="10" borderId="45" xfId="0" applyFont="1" applyFill="1" applyBorder="1" applyAlignment="1" applyProtection="1">
      <alignment horizontal="center" vertical="center"/>
      <protection hidden="1"/>
    </xf>
    <xf numFmtId="0" fontId="19" fillId="2" borderId="19" xfId="0" applyFont="1" applyFill="1" applyBorder="1" applyAlignment="1">
      <alignment horizontal="center" vertical="center"/>
    </xf>
    <xf numFmtId="0" fontId="19" fillId="2" borderId="0" xfId="0" applyFont="1" applyFill="1" applyBorder="1" applyAlignment="1">
      <alignment horizontal="center" vertical="center"/>
    </xf>
    <xf numFmtId="0" fontId="19" fillId="2" borderId="20" xfId="0" applyFont="1" applyFill="1" applyBorder="1" applyAlignment="1">
      <alignment horizontal="center" vertical="center"/>
    </xf>
    <xf numFmtId="0" fontId="0" fillId="0" borderId="32"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20" fillId="6" borderId="2" xfId="0" applyFont="1" applyFill="1" applyBorder="1" applyAlignment="1">
      <alignment horizontal="center" vertical="center"/>
    </xf>
    <xf numFmtId="0" fontId="20" fillId="6" borderId="3" xfId="0" applyFont="1" applyFill="1" applyBorder="1" applyAlignment="1">
      <alignment horizontal="center" vertical="center"/>
    </xf>
    <xf numFmtId="0" fontId="15" fillId="0" borderId="1" xfId="0" applyFont="1" applyBorder="1" applyAlignment="1">
      <alignment horizontal="left" vertical="center" wrapText="1"/>
    </xf>
    <xf numFmtId="0" fontId="20" fillId="6" borderId="35" xfId="0" applyFont="1" applyFill="1" applyBorder="1" applyAlignment="1">
      <alignment horizontal="center" vertical="center" wrapText="1"/>
    </xf>
    <xf numFmtId="0" fontId="20" fillId="6" borderId="32" xfId="0" applyFont="1" applyFill="1" applyBorder="1" applyAlignment="1">
      <alignment horizontal="center" vertical="center" wrapText="1"/>
    </xf>
    <xf numFmtId="0" fontId="0" fillId="0" borderId="1" xfId="0" applyBorder="1" applyAlignment="1" applyProtection="1">
      <alignment horizontal="left" vertical="center" wrapText="1"/>
      <protection hidden="1"/>
    </xf>
    <xf numFmtId="0" fontId="0" fillId="0" borderId="3" xfId="0"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0" borderId="35"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0" borderId="32" xfId="0" applyBorder="1" applyAlignment="1" applyProtection="1">
      <alignment horizontal="center" vertical="center" wrapText="1"/>
      <protection locked="0"/>
    </xf>
    <xf numFmtId="0" fontId="0" fillId="0" borderId="39" xfId="0"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20" fillId="6" borderId="4" xfId="0" applyFont="1" applyFill="1" applyBorder="1" applyAlignment="1">
      <alignment horizontal="center" vertical="center" wrapText="1"/>
    </xf>
    <xf numFmtId="0" fontId="20" fillId="6" borderId="37" xfId="0" applyFont="1" applyFill="1"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24" xfId="0" applyBorder="1" applyAlignment="1">
      <alignment horizontal="center" vertical="center"/>
    </xf>
    <xf numFmtId="0" fontId="0" fillId="0" borderId="3" xfId="0"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0" fillId="0" borderId="12" xfId="0" applyBorder="1" applyAlignment="1" applyProtection="1">
      <alignment horizontal="center" vertical="center" wrapText="1"/>
      <protection hidden="1"/>
    </xf>
    <xf numFmtId="9" fontId="0" fillId="0" borderId="3" xfId="0" applyNumberFormat="1" applyBorder="1" applyAlignment="1" applyProtection="1">
      <alignment horizontal="center" vertical="center" wrapText="1"/>
      <protection hidden="1"/>
    </xf>
    <xf numFmtId="9" fontId="0" fillId="0" borderId="1" xfId="0" applyNumberFormat="1" applyBorder="1" applyAlignment="1" applyProtection="1">
      <alignment horizontal="center" vertical="center" wrapText="1"/>
      <protection hidden="1"/>
    </xf>
    <xf numFmtId="0" fontId="20" fillId="6" borderId="1" xfId="0" applyFont="1" applyFill="1" applyBorder="1" applyAlignment="1">
      <alignment horizontal="center" vertical="center" wrapText="1"/>
    </xf>
    <xf numFmtId="0" fontId="0" fillId="0" borderId="3" xfId="0" applyBorder="1" applyAlignment="1" applyProtection="1">
      <alignment horizontal="left" vertical="center" wrapText="1"/>
      <protection hidden="1"/>
    </xf>
    <xf numFmtId="0" fontId="0" fillId="0" borderId="12" xfId="0" applyBorder="1" applyAlignment="1" applyProtection="1">
      <alignment horizontal="left" vertical="center" wrapText="1"/>
      <protection hidden="1"/>
    </xf>
    <xf numFmtId="0" fontId="0" fillId="0" borderId="37" xfId="0" applyBorder="1" applyAlignment="1">
      <alignment horizontal="center" vertical="center"/>
    </xf>
    <xf numFmtId="0" fontId="0" fillId="0" borderId="35" xfId="0" applyBorder="1" applyAlignment="1" applyProtection="1">
      <alignment horizontal="center" vertical="center" wrapText="1"/>
      <protection hidden="1"/>
    </xf>
    <xf numFmtId="0" fontId="0" fillId="0" borderId="3" xfId="0" applyFont="1" applyBorder="1" applyAlignment="1" applyProtection="1">
      <alignment horizontal="center" vertical="center" wrapText="1"/>
      <protection locked="0"/>
    </xf>
    <xf numFmtId="0" fontId="0" fillId="0" borderId="1" xfId="0" applyFont="1" applyBorder="1" applyAlignment="1" applyProtection="1">
      <alignment horizontal="center" vertical="center" wrapText="1"/>
      <protection locked="0"/>
    </xf>
    <xf numFmtId="0" fontId="60" fillId="0" borderId="1" xfId="0" applyFont="1" applyBorder="1" applyAlignment="1" applyProtection="1">
      <alignment horizontal="center" vertical="center" wrapText="1"/>
      <protection locked="0"/>
    </xf>
    <xf numFmtId="0" fontId="0" fillId="0" borderId="35" xfId="0" applyBorder="1" applyAlignment="1" applyProtection="1">
      <alignment horizontal="left" vertical="center" wrapText="1"/>
      <protection hidden="1"/>
    </xf>
    <xf numFmtId="0" fontId="0" fillId="0" borderId="32" xfId="0" applyBorder="1" applyAlignment="1" applyProtection="1">
      <alignment horizontal="left" vertical="center" wrapText="1"/>
      <protection hidden="1"/>
    </xf>
    <xf numFmtId="0" fontId="0" fillId="0" borderId="6" xfId="0" applyBorder="1" applyAlignment="1" applyProtection="1">
      <alignment horizontal="left" vertical="center" wrapText="1"/>
      <protection hidden="1"/>
    </xf>
    <xf numFmtId="0" fontId="0" fillId="0" borderId="8" xfId="0" applyFont="1" applyBorder="1" applyAlignment="1" applyProtection="1">
      <alignment horizontal="center" vertical="center" wrapText="1"/>
      <protection locked="0"/>
    </xf>
    <xf numFmtId="0" fontId="0" fillId="0" borderId="32" xfId="0" applyFont="1" applyBorder="1" applyAlignment="1" applyProtection="1">
      <alignment horizontal="center" vertical="center" wrapText="1"/>
      <protection locked="0"/>
    </xf>
    <xf numFmtId="0" fontId="0" fillId="0" borderId="6" xfId="0" applyFont="1" applyBorder="1" applyAlignment="1" applyProtection="1">
      <alignment horizontal="center" vertical="center" wrapText="1"/>
      <protection locked="0"/>
    </xf>
    <xf numFmtId="0" fontId="0" fillId="0" borderId="8" xfId="0" applyBorder="1" applyAlignment="1" applyProtection="1">
      <alignment horizontal="left" vertical="center" wrapText="1"/>
      <protection hidden="1"/>
    </xf>
    <xf numFmtId="0" fontId="0" fillId="0" borderId="39" xfId="0" applyBorder="1" applyAlignment="1" applyProtection="1">
      <alignment horizontal="left" vertical="center" wrapText="1"/>
      <protection hidden="1"/>
    </xf>
    <xf numFmtId="0" fontId="0" fillId="0" borderId="6" xfId="0" applyBorder="1" applyAlignment="1" applyProtection="1">
      <alignment horizontal="center" vertical="center" wrapText="1"/>
      <protection locked="0"/>
    </xf>
    <xf numFmtId="0" fontId="0" fillId="0" borderId="38" xfId="0" applyBorder="1" applyAlignment="1">
      <alignment horizontal="center" vertical="center"/>
    </xf>
    <xf numFmtId="0" fontId="0" fillId="0" borderId="6" xfId="0" applyBorder="1" applyAlignment="1" applyProtection="1">
      <alignment horizontal="center" vertical="center" wrapText="1"/>
      <protection hidden="1"/>
    </xf>
    <xf numFmtId="9" fontId="0" fillId="0" borderId="6" xfId="0" applyNumberFormat="1" applyBorder="1" applyAlignment="1" applyProtection="1">
      <alignment horizontal="center" vertical="center" wrapText="1"/>
      <protection hidden="1"/>
    </xf>
    <xf numFmtId="0" fontId="0" fillId="0" borderId="3"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7" fillId="0" borderId="3" xfId="0" applyFont="1" applyBorder="1" applyAlignment="1" applyProtection="1">
      <alignment horizontal="center" vertical="center" wrapText="1"/>
      <protection hidden="1"/>
    </xf>
    <xf numFmtId="0" fontId="7" fillId="0" borderId="1" xfId="0" applyFont="1" applyBorder="1" applyAlignment="1" applyProtection="1">
      <alignment horizontal="center" vertical="center" wrapText="1"/>
      <protection hidden="1"/>
    </xf>
    <xf numFmtId="0" fontId="7" fillId="0" borderId="35" xfId="0" applyFont="1" applyBorder="1" applyAlignment="1" applyProtection="1">
      <alignment horizontal="center" vertical="center" wrapText="1"/>
      <protection hidden="1"/>
    </xf>
    <xf numFmtId="9" fontId="0" fillId="0" borderId="3" xfId="5" applyFont="1" applyBorder="1" applyAlignment="1" applyProtection="1">
      <alignment horizontal="center" vertical="center"/>
      <protection locked="0"/>
    </xf>
    <xf numFmtId="9" fontId="0" fillId="0" borderId="1" xfId="5" applyFont="1" applyBorder="1" applyAlignment="1" applyProtection="1">
      <alignment horizontal="center" vertical="center"/>
      <protection locked="0"/>
    </xf>
    <xf numFmtId="9" fontId="0" fillId="0" borderId="35" xfId="5" applyFont="1" applyBorder="1" applyAlignment="1" applyProtection="1">
      <alignment horizontal="center" vertical="center"/>
      <protection locked="0"/>
    </xf>
    <xf numFmtId="0" fontId="20" fillId="6" borderId="7" xfId="0" applyFont="1" applyFill="1" applyBorder="1" applyAlignment="1">
      <alignment horizontal="center" vertical="center"/>
    </xf>
    <xf numFmtId="0" fontId="20" fillId="6" borderId="1" xfId="0" applyFont="1" applyFill="1" applyBorder="1" applyAlignment="1">
      <alignment horizontal="center" wrapText="1"/>
    </xf>
    <xf numFmtId="0" fontId="20" fillId="6" borderId="5" xfId="0" applyFont="1" applyFill="1" applyBorder="1" applyAlignment="1">
      <alignment horizontal="center" vertical="center" wrapText="1"/>
    </xf>
    <xf numFmtId="0" fontId="0" fillId="0" borderId="12" xfId="0" applyBorder="1" applyAlignment="1" applyProtection="1">
      <alignment horizontal="center" vertical="center"/>
      <protection locked="0"/>
    </xf>
    <xf numFmtId="0" fontId="7" fillId="0" borderId="12" xfId="0" applyFont="1" applyBorder="1" applyAlignment="1" applyProtection="1">
      <alignment horizontal="center" vertical="center" wrapText="1"/>
      <protection hidden="1"/>
    </xf>
    <xf numFmtId="9" fontId="0" fillId="0" borderId="12" xfId="5" applyFont="1" applyBorder="1" applyAlignment="1" applyProtection="1">
      <alignment horizontal="center" vertical="center"/>
      <protection locked="0"/>
    </xf>
    <xf numFmtId="9" fontId="0" fillId="0" borderId="8" xfId="5" applyFont="1" applyBorder="1" applyAlignment="1" applyProtection="1">
      <alignment horizontal="center" vertical="center"/>
      <protection locked="0"/>
    </xf>
    <xf numFmtId="9" fontId="0" fillId="0" borderId="32" xfId="5" applyFont="1" applyBorder="1" applyAlignment="1" applyProtection="1">
      <alignment horizontal="center" vertical="center"/>
      <protection locked="0"/>
    </xf>
    <xf numFmtId="9" fontId="0" fillId="0" borderId="6" xfId="5" applyFont="1" applyBorder="1" applyAlignment="1" applyProtection="1">
      <alignment horizontal="center" vertical="center"/>
      <protection locked="0"/>
    </xf>
    <xf numFmtId="9" fontId="0" fillId="0" borderId="39" xfId="5" applyFont="1" applyBorder="1" applyAlignment="1" applyProtection="1">
      <alignment horizontal="center" vertical="center"/>
      <protection locked="0"/>
    </xf>
    <xf numFmtId="0" fontId="7" fillId="0" borderId="6" xfId="0" applyFont="1" applyBorder="1" applyAlignment="1" applyProtection="1">
      <alignment horizontal="center" vertical="center" wrapText="1"/>
      <protection hidden="1"/>
    </xf>
    <xf numFmtId="0" fontId="0" fillId="0" borderId="14" xfId="0" applyBorder="1" applyAlignment="1">
      <alignment horizontal="center" vertical="center" wrapText="1"/>
    </xf>
    <xf numFmtId="9" fontId="0" fillId="0" borderId="3" xfId="0" applyNumberFormat="1" applyBorder="1" applyAlignment="1" applyProtection="1">
      <alignment horizontal="center" vertical="center"/>
      <protection hidden="1"/>
    </xf>
    <xf numFmtId="9" fontId="0" fillId="0" borderId="1" xfId="0" applyNumberFormat="1" applyBorder="1" applyAlignment="1" applyProtection="1">
      <alignment horizontal="center" vertical="center"/>
      <protection hidden="1"/>
    </xf>
    <xf numFmtId="9" fontId="0" fillId="0" borderId="12" xfId="0" applyNumberFormat="1" applyBorder="1" applyAlignment="1" applyProtection="1">
      <alignment horizontal="center" vertical="center"/>
      <protection hidden="1"/>
    </xf>
    <xf numFmtId="0" fontId="0" fillId="0" borderId="3" xfId="0" applyNumberFormat="1" applyBorder="1" applyAlignment="1" applyProtection="1">
      <alignment horizontal="center" vertical="center" wrapText="1"/>
      <protection hidden="1"/>
    </xf>
    <xf numFmtId="0" fontId="0" fillId="0" borderId="1" xfId="0" applyNumberFormat="1" applyBorder="1" applyAlignment="1" applyProtection="1">
      <alignment horizontal="center" vertical="center" wrapText="1"/>
      <protection hidden="1"/>
    </xf>
    <xf numFmtId="0" fontId="0" fillId="0" borderId="12" xfId="0" applyNumberFormat="1" applyBorder="1" applyAlignment="1" applyProtection="1">
      <alignment horizontal="center" vertical="center" wrapText="1"/>
      <protection hidden="1"/>
    </xf>
    <xf numFmtId="0" fontId="0" fillId="0" borderId="8" xfId="0" applyBorder="1" applyAlignment="1" applyProtection="1">
      <alignment horizontal="center" vertical="center" wrapText="1"/>
      <protection hidden="1"/>
    </xf>
    <xf numFmtId="0" fontId="0" fillId="0" borderId="32" xfId="0" applyBorder="1" applyAlignment="1" applyProtection="1">
      <alignment horizontal="center" vertical="center" wrapText="1"/>
      <protection hidden="1"/>
    </xf>
    <xf numFmtId="0" fontId="0" fillId="0" borderId="39" xfId="0" applyBorder="1" applyAlignment="1" applyProtection="1">
      <alignment horizontal="center" vertical="center" wrapText="1"/>
      <protection hidden="1"/>
    </xf>
    <xf numFmtId="0" fontId="0" fillId="0" borderId="2" xfId="0" applyBorder="1" applyAlignment="1" applyProtection="1">
      <alignment horizontal="center" vertical="center"/>
      <protection hidden="1"/>
    </xf>
    <xf numFmtId="0" fontId="0" fillId="0" borderId="4" xfId="0" applyBorder="1" applyAlignment="1" applyProtection="1">
      <alignment horizontal="center" vertical="center"/>
      <protection hidden="1"/>
    </xf>
    <xf numFmtId="0" fontId="0" fillId="0" borderId="24" xfId="0" applyBorder="1" applyAlignment="1" applyProtection="1">
      <alignment horizontal="center" vertical="center"/>
      <protection hidden="1"/>
    </xf>
    <xf numFmtId="0" fontId="0" fillId="0" borderId="37" xfId="0" applyBorder="1" applyAlignment="1" applyProtection="1">
      <alignment horizontal="center" vertical="center"/>
      <protection hidden="1"/>
    </xf>
    <xf numFmtId="0" fontId="0" fillId="0" borderId="8" xfId="5" applyNumberFormat="1" applyFont="1" applyBorder="1" applyAlignment="1" applyProtection="1">
      <alignment horizontal="center" vertical="center" wrapText="1"/>
      <protection hidden="1"/>
    </xf>
    <xf numFmtId="0" fontId="0" fillId="0" borderId="32" xfId="5" applyNumberFormat="1" applyFont="1" applyBorder="1" applyAlignment="1" applyProtection="1">
      <alignment horizontal="center" vertical="center" wrapText="1"/>
      <protection hidden="1"/>
    </xf>
    <xf numFmtId="0" fontId="0" fillId="0" borderId="39" xfId="5" applyNumberFormat="1" applyFont="1" applyBorder="1" applyAlignment="1" applyProtection="1">
      <alignment horizontal="center" vertical="center" wrapText="1"/>
      <protection hidden="1"/>
    </xf>
    <xf numFmtId="0" fontId="0" fillId="0" borderId="3" xfId="5" applyNumberFormat="1" applyFont="1" applyBorder="1" applyAlignment="1" applyProtection="1">
      <alignment horizontal="center" vertical="center" wrapText="1"/>
      <protection hidden="1"/>
    </xf>
    <xf numFmtId="0" fontId="0" fillId="0" borderId="1" xfId="5" applyNumberFormat="1" applyFont="1" applyBorder="1" applyAlignment="1" applyProtection="1">
      <alignment horizontal="center" vertical="center" wrapText="1"/>
      <protection hidden="1"/>
    </xf>
    <xf numFmtId="0" fontId="0" fillId="0" borderId="35" xfId="5" applyNumberFormat="1" applyFont="1" applyBorder="1" applyAlignment="1" applyProtection="1">
      <alignment horizontal="center" vertical="center" wrapText="1"/>
      <protection hidden="1"/>
    </xf>
    <xf numFmtId="0" fontId="0" fillId="0" borderId="3" xfId="0"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0" fillId="0" borderId="12" xfId="0" applyBorder="1" applyAlignment="1" applyProtection="1">
      <alignment horizontal="center" vertical="center"/>
      <protection hidden="1"/>
    </xf>
    <xf numFmtId="0" fontId="0" fillId="0" borderId="6" xfId="0" applyBorder="1" applyAlignment="1" applyProtection="1">
      <alignment horizontal="center" vertical="center"/>
      <protection hidden="1"/>
    </xf>
    <xf numFmtId="0" fontId="0" fillId="0" borderId="12" xfId="5" applyNumberFormat="1" applyFont="1" applyBorder="1" applyAlignment="1" applyProtection="1">
      <alignment horizontal="center" vertical="center" wrapText="1"/>
      <protection hidden="1"/>
    </xf>
    <xf numFmtId="9" fontId="0" fillId="0" borderId="35" xfId="0" applyNumberFormat="1" applyBorder="1" applyAlignment="1" applyProtection="1">
      <alignment horizontal="center" vertical="center"/>
      <protection hidden="1"/>
    </xf>
    <xf numFmtId="0" fontId="7" fillId="2" borderId="26" xfId="0" applyFont="1" applyFill="1" applyBorder="1" applyAlignment="1">
      <alignment horizontal="center" vertical="center"/>
    </xf>
    <xf numFmtId="0" fontId="7" fillId="2" borderId="27"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34" xfId="0" applyFont="1" applyFill="1" applyBorder="1" applyAlignment="1">
      <alignment horizontal="center" vertical="center"/>
    </xf>
    <xf numFmtId="0" fontId="0" fillId="2" borderId="25" xfId="0" applyFont="1" applyFill="1" applyBorder="1" applyAlignment="1">
      <alignment horizontal="center" vertical="center" wrapText="1"/>
    </xf>
    <xf numFmtId="0" fontId="0" fillId="2" borderId="26" xfId="0" applyFont="1" applyFill="1" applyBorder="1" applyAlignment="1">
      <alignment horizontal="center" vertical="center" wrapText="1"/>
    </xf>
    <xf numFmtId="0" fontId="0" fillId="2" borderId="33" xfId="0" applyFont="1" applyFill="1" applyBorder="1" applyAlignment="1">
      <alignment horizontal="center" vertical="center" wrapText="1"/>
    </xf>
    <xf numFmtId="0" fontId="0" fillId="2" borderId="15" xfId="0" applyFont="1" applyFill="1" applyBorder="1" applyAlignment="1">
      <alignment horizontal="center" vertical="center" wrapText="1"/>
    </xf>
    <xf numFmtId="9" fontId="0" fillId="0" borderId="6" xfId="0" applyNumberFormat="1" applyBorder="1" applyAlignment="1" applyProtection="1">
      <alignment horizontal="center" vertical="center"/>
      <protection hidden="1"/>
    </xf>
    <xf numFmtId="0" fontId="0" fillId="0" borderId="38" xfId="0" applyBorder="1" applyAlignment="1" applyProtection="1">
      <alignment horizontal="center" vertical="center"/>
      <protection hidden="1"/>
    </xf>
    <xf numFmtId="0" fontId="36" fillId="0" borderId="15" xfId="0" applyFont="1" applyBorder="1" applyAlignment="1">
      <alignment horizontal="center" vertical="center"/>
    </xf>
    <xf numFmtId="0" fontId="36" fillId="0" borderId="34" xfId="0" applyFont="1" applyBorder="1" applyAlignment="1">
      <alignment horizontal="center" vertical="center"/>
    </xf>
    <xf numFmtId="0" fontId="0" fillId="13" borderId="19" xfId="0" applyFill="1" applyBorder="1" applyAlignment="1">
      <alignment horizontal="left" vertical="top" wrapText="1"/>
    </xf>
    <xf numFmtId="0" fontId="0" fillId="13" borderId="17" xfId="0" applyFill="1" applyBorder="1" applyAlignment="1">
      <alignment horizontal="left" vertical="top" wrapText="1"/>
    </xf>
    <xf numFmtId="0" fontId="0" fillId="13" borderId="18" xfId="0" applyFill="1" applyBorder="1" applyAlignment="1">
      <alignment horizontal="left" vertical="top" wrapText="1"/>
    </xf>
    <xf numFmtId="0" fontId="0" fillId="13" borderId="0" xfId="0" applyFill="1" applyAlignment="1">
      <alignment horizontal="left" vertical="top" wrapText="1"/>
    </xf>
    <xf numFmtId="0" fontId="0" fillId="13" borderId="20" xfId="0" applyFill="1" applyBorder="1" applyAlignment="1">
      <alignment horizontal="left" vertical="top" wrapText="1"/>
    </xf>
    <xf numFmtId="0" fontId="0" fillId="13" borderId="21" xfId="0" applyFill="1" applyBorder="1" applyAlignment="1">
      <alignment horizontal="left" vertical="top" wrapText="1"/>
    </xf>
    <xf numFmtId="0" fontId="0" fillId="13" borderId="22" xfId="0" applyFill="1" applyBorder="1" applyAlignment="1">
      <alignment horizontal="left" vertical="top" wrapText="1"/>
    </xf>
    <xf numFmtId="0" fontId="0" fillId="13" borderId="23" xfId="0" applyFill="1" applyBorder="1" applyAlignment="1">
      <alignment horizontal="left" vertical="top" wrapText="1"/>
    </xf>
    <xf numFmtId="0" fontId="36" fillId="14" borderId="16" xfId="0" applyFont="1" applyFill="1" applyBorder="1" applyAlignment="1">
      <alignment horizontal="center" vertical="center" wrapText="1"/>
    </xf>
    <xf numFmtId="0" fontId="36" fillId="14" borderId="17" xfId="0" applyFont="1" applyFill="1" applyBorder="1" applyAlignment="1">
      <alignment horizontal="center" vertical="center" wrapText="1"/>
    </xf>
    <xf numFmtId="0" fontId="36" fillId="14" borderId="18" xfId="0" applyFont="1" applyFill="1" applyBorder="1" applyAlignment="1">
      <alignment horizontal="center" vertical="center" wrapText="1"/>
    </xf>
    <xf numFmtId="0" fontId="36" fillId="14" borderId="21" xfId="0" applyFont="1" applyFill="1" applyBorder="1" applyAlignment="1">
      <alignment horizontal="center" vertical="center" wrapText="1"/>
    </xf>
    <xf numFmtId="0" fontId="36" fillId="14" borderId="22" xfId="0" applyFont="1" applyFill="1" applyBorder="1" applyAlignment="1">
      <alignment horizontal="center" vertical="center" wrapText="1"/>
    </xf>
    <xf numFmtId="0" fontId="36" fillId="14" borderId="23" xfId="0" applyFont="1" applyFill="1" applyBorder="1" applyAlignment="1">
      <alignment horizontal="center" vertical="center" wrapText="1"/>
    </xf>
    <xf numFmtId="0" fontId="7" fillId="0" borderId="1" xfId="0" applyFont="1" applyBorder="1" applyAlignment="1">
      <alignment horizontal="center"/>
    </xf>
  </cellXfs>
  <cellStyles count="6">
    <cellStyle name="Millares" xfId="3" builtinId="3"/>
    <cellStyle name="Millares 2" xfId="4" xr:uid="{00000000-0005-0000-0000-000001000000}"/>
    <cellStyle name="Normal" xfId="0" builtinId="0"/>
    <cellStyle name="Normal 2" xfId="1" xr:uid="{00000000-0005-0000-0000-000003000000}"/>
    <cellStyle name="Porcentaje" xfId="5" builtinId="5"/>
    <cellStyle name="Porcentual 2" xfId="2" xr:uid="{00000000-0005-0000-0000-000005000000}"/>
  </cellStyles>
  <dxfs count="89">
    <dxf>
      <fill>
        <patternFill>
          <bgColor rgb="FFFF0000"/>
        </patternFill>
      </fill>
    </dxf>
    <dxf>
      <fill>
        <patternFill>
          <bgColor rgb="FFFFC000"/>
        </patternFill>
      </fill>
    </dxf>
    <dxf>
      <fill>
        <patternFill>
          <bgColor theme="3" tint="0.39994506668294322"/>
        </patternFill>
      </fill>
    </dxf>
    <dxf>
      <fill>
        <patternFill>
          <bgColor rgb="FF92D050"/>
        </patternFill>
      </fill>
    </dxf>
    <dxf>
      <fill>
        <patternFill>
          <bgColor rgb="FFFF0000"/>
        </patternFill>
      </fill>
    </dxf>
    <dxf>
      <fill>
        <patternFill>
          <bgColor rgb="FFFFC000"/>
        </patternFill>
      </fill>
    </dxf>
    <dxf>
      <fill>
        <patternFill>
          <bgColor theme="3" tint="0.39994506668294322"/>
        </patternFill>
      </fill>
    </dxf>
    <dxf>
      <fill>
        <patternFill>
          <bgColor rgb="FF92D050"/>
        </patternFill>
      </fill>
    </dxf>
    <dxf>
      <fill>
        <patternFill>
          <bgColor rgb="FFFF0000"/>
        </patternFill>
      </fill>
    </dxf>
    <dxf>
      <fill>
        <patternFill>
          <bgColor rgb="FFFFC000"/>
        </patternFill>
      </fill>
    </dxf>
    <dxf>
      <fill>
        <patternFill>
          <bgColor theme="4"/>
        </patternFill>
      </fill>
    </dxf>
    <dxf>
      <fill>
        <patternFill>
          <bgColor rgb="FF92D050"/>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s>
  <tableStyles count="0" defaultTableStyle="TableStyleMedium2" defaultPivotStyle="PivotStyleLight16"/>
  <colors>
    <mruColors>
      <color rgb="FFFF3B3B"/>
      <color rgb="FFFFD13F"/>
      <color rgb="FF6197D9"/>
      <color rgb="FF9CD45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iagrams/_rels/data1.xml.rels><?xml version="1.0" encoding="UTF-8" standalone="yes"?>
<Relationships xmlns="http://schemas.openxmlformats.org/package/2006/relationships"><Relationship Id="rId3" Type="http://schemas.openxmlformats.org/officeDocument/2006/relationships/hyperlink" Target="#'3.Controles'!A1"/><Relationship Id="rId2" Type="http://schemas.openxmlformats.org/officeDocument/2006/relationships/hyperlink" Target="#'2.Identificacion_Riesgos'!A1"/><Relationship Id="rId1" Type="http://schemas.openxmlformats.org/officeDocument/2006/relationships/hyperlink" Target="#'1.Contexto'!A1"/><Relationship Id="rId5" Type="http://schemas.openxmlformats.org/officeDocument/2006/relationships/hyperlink" Target="#'5.Plan Manejo'!M12"/><Relationship Id="rId4" Type="http://schemas.openxmlformats.org/officeDocument/2006/relationships/hyperlink" Target="#'5.Plan Manejo'!A1"/></Relationships>
</file>

<file path=xl/diagrams/colors1.xml><?xml version="1.0" encoding="utf-8"?>
<dgm:colorsDef xmlns:dgm="http://schemas.openxmlformats.org/drawingml/2006/diagram" xmlns:a="http://schemas.openxmlformats.org/drawingml/2006/main" uniqueId="urn:microsoft.com/office/officeart/2005/8/colors/colorful3">
  <dgm:title val=""/>
  <dgm:desc val=""/>
  <dgm:catLst>
    <dgm:cat type="colorful" pri="10300"/>
  </dgm:catLst>
  <dgm:styleLbl name="node0">
    <dgm:fillClrLst meth="repeat">
      <a:schemeClr val="accent2"/>
    </dgm:fillClrLst>
    <dgm:linClrLst meth="repeat">
      <a:schemeClr val="lt1"/>
    </dgm:linClrLst>
    <dgm:effectClrLst/>
    <dgm:txLinClrLst/>
    <dgm:txFillClrLst/>
    <dgm:txEffectClrLst/>
  </dgm:styleLbl>
  <dgm:styleLbl name="node1">
    <dgm:fillClrLst>
      <a:schemeClr val="accent3"/>
      <a:schemeClr val="accent4"/>
    </dgm:fillClrLst>
    <dgm:linClrLst meth="repeat">
      <a:schemeClr val="lt1"/>
    </dgm:linClrLst>
    <dgm:effectClrLst/>
    <dgm:txLinClrLst/>
    <dgm:txFillClrLst/>
    <dgm:txEffectClrLst/>
  </dgm:styleLbl>
  <dgm:styleLbl name="alignNode1">
    <dgm:fillClrLst>
      <a:schemeClr val="accent3"/>
      <a:schemeClr val="accent4"/>
    </dgm:fillClrLst>
    <dgm:linClrLst>
      <a:schemeClr val="accent3"/>
      <a:schemeClr val="accent4"/>
    </dgm:linClrLst>
    <dgm:effectClrLst/>
    <dgm:txLinClrLst/>
    <dgm:txFillClrLst/>
    <dgm:txEffectClrLst/>
  </dgm:styleLbl>
  <dgm:styleLbl name="lnNode1">
    <dgm:fillClrLst>
      <a:schemeClr val="accent3"/>
      <a:schemeClr val="accent4"/>
    </dgm:fillClrLst>
    <dgm:linClrLst meth="repeat">
      <a:schemeClr val="lt1"/>
    </dgm:linClrLst>
    <dgm:effectClrLst/>
    <dgm:txLinClrLst/>
    <dgm:txFillClrLst/>
    <dgm:txEffectClrLst/>
  </dgm:styleLbl>
  <dgm:styleLbl name="vennNode1">
    <dgm:fillClrLst>
      <a:schemeClr val="accent3">
        <a:alpha val="50000"/>
      </a:schemeClr>
      <a:schemeClr val="accent4">
        <a:alpha val="50000"/>
      </a:schemeClr>
    </dgm:fillClrLst>
    <dgm:linClrLst meth="repeat">
      <a:schemeClr val="lt1"/>
    </dgm:linClrLst>
    <dgm:effectClrLst/>
    <dgm:txLinClrLst/>
    <dgm:txFillClrLst/>
    <dgm:txEffectClrLst/>
  </dgm:styleLbl>
  <dgm:styleLbl name="node2">
    <dgm:fillClrLst>
      <a:schemeClr val="accent4"/>
    </dgm:fillClrLst>
    <dgm:linClrLst meth="repeat">
      <a:schemeClr val="lt1"/>
    </dgm:linClrLst>
    <dgm:effectClrLst/>
    <dgm:txLinClrLst/>
    <dgm:txFillClrLst/>
    <dgm:txEffectClrLst/>
  </dgm:styleLbl>
  <dgm:styleLbl name="node3">
    <dgm:fillClrLst>
      <a:schemeClr val="accent5"/>
    </dgm:fillClrLst>
    <dgm:linClrLst meth="repeat">
      <a:schemeClr val="lt1"/>
    </dgm:linClrLst>
    <dgm:effectClrLst/>
    <dgm:txLinClrLst/>
    <dgm:txFillClrLst/>
    <dgm:txEffectClrLst/>
  </dgm:styleLbl>
  <dgm:styleLbl name="node4">
    <dgm:fillClrLst>
      <a:schemeClr val="accent6"/>
    </dgm:fillClrLst>
    <dgm:linClrLst meth="repeat">
      <a:schemeClr val="lt1"/>
    </dgm:linClrLst>
    <dgm:effectClrLst/>
    <dgm:txLinClrLst/>
    <dgm:txFillClrLst/>
    <dgm:txEffectClrLst/>
  </dgm:styleLbl>
  <dgm:styleLbl name="fgImgPlace1">
    <dgm:fillClrLst>
      <a:schemeClr val="accent3">
        <a:tint val="50000"/>
      </a:schemeClr>
      <a:schemeClr val="accent4">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3">
        <a:tint val="50000"/>
      </a:schemeClr>
      <a:schemeClr val="accent4">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3">
        <a:tint val="50000"/>
      </a:schemeClr>
      <a:schemeClr val="accent4">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3"/>
      <a:schemeClr val="accent4"/>
    </dgm:fillClrLst>
    <dgm:linClrLst meth="repeat">
      <a:schemeClr val="lt1"/>
    </dgm:linClrLst>
    <dgm:effectClrLst/>
    <dgm:txLinClrLst/>
    <dgm:txFillClrLst/>
    <dgm:txEffectClrLst/>
  </dgm:styleLbl>
  <dgm:styleLbl name="fgSibTrans2D1">
    <dgm:fillClrLst>
      <a:schemeClr val="accent3"/>
      <a:schemeClr val="accent4"/>
    </dgm:fillClrLst>
    <dgm:linClrLst meth="repeat">
      <a:schemeClr val="lt1"/>
    </dgm:linClrLst>
    <dgm:effectClrLst/>
    <dgm:txLinClrLst/>
    <dgm:txFillClrLst meth="repeat">
      <a:schemeClr val="lt1"/>
    </dgm:txFillClrLst>
    <dgm:txEffectClrLst/>
  </dgm:styleLbl>
  <dgm:styleLbl name="bgSibTrans2D1">
    <dgm:fillClrLst>
      <a:schemeClr val="accent3"/>
      <a:schemeClr val="accent4"/>
    </dgm:fillClrLst>
    <dgm:linClrLst meth="repeat">
      <a:schemeClr val="lt1"/>
    </dgm:linClrLst>
    <dgm:effectClrLst/>
    <dgm:txLinClrLst/>
    <dgm:txFillClrLst meth="repeat">
      <a:schemeClr val="lt1"/>
    </dgm:txFillClrLst>
    <dgm:txEffectClrLst/>
  </dgm:styleLbl>
  <dgm:styleLbl name="sibTrans1D1">
    <dgm:fillClrLst/>
    <dgm:linClrLst>
      <a:schemeClr val="accent3"/>
      <a:schemeClr val="accent4"/>
    </dgm:linClrLst>
    <dgm:effectClrLst/>
    <dgm:txLinClrLst/>
    <dgm:txFillClrLst meth="repeat">
      <a:schemeClr val="tx1"/>
    </dgm:txFillClrLst>
    <dgm:txEffectClrLst/>
  </dgm:styleLbl>
  <dgm:styleLbl name="callout">
    <dgm:fillClrLst meth="repeat">
      <a:schemeClr val="accent3"/>
    </dgm:fillClrLst>
    <dgm:linClrLst meth="repeat">
      <a:schemeClr val="accent3">
        <a:tint val="50000"/>
      </a:schemeClr>
    </dgm:linClrLst>
    <dgm:effectClrLst/>
    <dgm:txLinClrLst/>
    <dgm:txFillClrLst meth="repeat">
      <a:schemeClr val="tx1"/>
    </dgm:txFillClrLst>
    <dgm:txEffectClrLst/>
  </dgm:styleLbl>
  <dgm:styleLbl name="asst0">
    <dgm:fillClrLst meth="repeat">
      <a:schemeClr val="accent3"/>
    </dgm:fillClrLst>
    <dgm:linClrLst meth="repeat">
      <a:schemeClr val="lt1">
        <a:shade val="80000"/>
      </a:schemeClr>
    </dgm:linClrLst>
    <dgm:effectClrLst/>
    <dgm:txLinClrLst/>
    <dgm:txFillClrLst/>
    <dgm:txEffectClrLst/>
  </dgm:styleLbl>
  <dgm:styleLbl name="asst1">
    <dgm:fillClrLst meth="repeat">
      <a:schemeClr val="accent4"/>
    </dgm:fillClrLst>
    <dgm:linClrLst meth="repeat">
      <a:schemeClr val="lt1">
        <a:shade val="80000"/>
      </a:schemeClr>
    </dgm:linClrLst>
    <dgm:effectClrLst/>
    <dgm:txLinClrLst/>
    <dgm:txFillClrLst/>
    <dgm:txEffectClrLst/>
  </dgm:styleLbl>
  <dgm:styleLbl name="asst2">
    <dgm:fillClrLst>
      <a:schemeClr val="accent5"/>
    </dgm:fillClrLst>
    <dgm:linClrLst meth="repeat">
      <a:schemeClr val="lt1"/>
    </dgm:linClrLst>
    <dgm:effectClrLst/>
    <dgm:txLinClrLst/>
    <dgm:txFillClrLst/>
    <dgm:txEffectClrLst/>
  </dgm:styleLbl>
  <dgm:styleLbl name="asst3">
    <dgm:fillClrLst>
      <a:schemeClr val="accent6"/>
    </dgm:fillClrLst>
    <dgm:linClrLst meth="repeat">
      <a:schemeClr val="lt1"/>
    </dgm:linClrLst>
    <dgm:effectClrLst/>
    <dgm:txLinClrLst/>
    <dgm:txFillClrLst/>
    <dgm:txEffectClrLst/>
  </dgm:styleLbl>
  <dgm:styleLbl name="asst4">
    <dgm:fillClrLst>
      <a:schemeClr val="accent1"/>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3"/>
    </dgm:fillClrLst>
    <dgm:linClrLst meth="repeat">
      <a:schemeClr val="accent3"/>
    </dgm:linClrLst>
    <dgm:effectClrLst/>
    <dgm:txLinClrLst/>
    <dgm:txFillClrLst meth="repeat">
      <a:schemeClr val="tx1"/>
    </dgm:txFillClrLst>
    <dgm:txEffectClrLst/>
  </dgm:styleLbl>
  <dgm:styleLbl name="parChTrans1D2">
    <dgm:fillClrLst meth="repeat">
      <a:schemeClr val="accent2">
        <a:tint val="90000"/>
      </a:schemeClr>
    </dgm:fillClrLst>
    <dgm:linClrLst meth="repeat">
      <a:schemeClr val="accent4"/>
    </dgm:linClrLst>
    <dgm:effectClrLst/>
    <dgm:txLinClrLst/>
    <dgm:txFillClrLst meth="repeat">
      <a:schemeClr val="tx1"/>
    </dgm:txFillClrLst>
    <dgm:txEffectClrLst/>
  </dgm:styleLbl>
  <dgm:styleLbl name="parChTrans1D3">
    <dgm:fillClrLst meth="repeat">
      <a:schemeClr val="accent2">
        <a:tint val="70000"/>
      </a:schemeClr>
    </dgm:fillClrLst>
    <dgm:linClrLst meth="repeat">
      <a:schemeClr val="accent5"/>
    </dgm:linClrLst>
    <dgm:effectClrLst/>
    <dgm:txLinClrLst/>
    <dgm:txFillClrLst meth="repeat">
      <a:schemeClr val="tx1"/>
    </dgm:txFillClrLst>
    <dgm:txEffectClrLst/>
  </dgm:styleLbl>
  <dgm:styleLbl name="parChTrans1D4">
    <dgm:fillClrLst meth="repeat">
      <a:schemeClr val="accent6">
        <a:tint val="50000"/>
      </a:schemeClr>
    </dgm:fillClrLst>
    <dgm:linClrLst meth="repeat">
      <a:schemeClr val="accent6"/>
    </dgm:linClrLst>
    <dgm:effectClrLst/>
    <dgm:txLinClrLst/>
    <dgm:txFillClrLst meth="repeat">
      <a:schemeClr val="tx1"/>
    </dgm:txFillClrLst>
    <dgm:txEffectClrLst/>
  </dgm:styleLbl>
  <dgm:styleLbl name="f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conF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align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2"/>
    </dgm:linClrLst>
    <dgm:effectClrLst/>
    <dgm:txLinClrLst/>
    <dgm:txFillClrLst meth="repeat">
      <a:schemeClr val="dk1"/>
    </dgm:txFillClrLst>
    <dgm:txEffectClrLst/>
  </dgm:styleLbl>
  <dgm:styleLbl name="b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solidFgAcc1">
    <dgm:fillClrLst meth="repeat">
      <a:schemeClr val="lt1"/>
    </dgm:fillClrLst>
    <dgm:linClrLst>
      <a:schemeClr val="accent3"/>
      <a:schemeClr val="accent4"/>
    </dgm:linClrLst>
    <dgm:effectClrLst/>
    <dgm:txLinClrLst/>
    <dgm:txFillClrLst meth="repeat">
      <a:schemeClr val="dk1"/>
    </dgm:txFillClrLst>
    <dgm:txEffectClrLst/>
  </dgm:styleLbl>
  <dgm:styleLbl name="solidAlignAcc1">
    <dgm:fillClrLst meth="repeat">
      <a:schemeClr val="lt1"/>
    </dgm:fillClrLst>
    <dgm:linClrLst>
      <a:schemeClr val="accent3"/>
      <a:schemeClr val="accent4"/>
    </dgm:linClrLst>
    <dgm:effectClrLst/>
    <dgm:txLinClrLst/>
    <dgm:txFillClrLst meth="repeat">
      <a:schemeClr val="dk1"/>
    </dgm:txFillClrLst>
    <dgm:txEffectClrLst/>
  </dgm:styleLbl>
  <dgm:styleLbl name="solidBgAcc1">
    <dgm:fillClrLst meth="repeat">
      <a:schemeClr val="lt1"/>
    </dgm:fillClrLst>
    <dgm:linClrLst>
      <a:schemeClr val="accent3"/>
      <a:schemeClr val="accent4"/>
    </dgm:linClrLst>
    <dgm:effectClrLst/>
    <dgm:txLinClrLst/>
    <dgm:txFillClrLst meth="repeat">
      <a:schemeClr val="dk1"/>
    </dgm:txFillClrLst>
    <dgm:txEffectClrLst/>
  </dgm:styleLbl>
  <dgm:styleLbl name="fg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align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bg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2"/>
    </dgm:linClrLst>
    <dgm:effectClrLst/>
    <dgm:txLinClrLst/>
    <dgm:txFillClrLst meth="repeat">
      <a:schemeClr val="dk1"/>
    </dgm:txFillClrLst>
    <dgm:txEffectClrLst/>
  </dgm:styleLbl>
  <dgm:styleLbl name="fgAcc2">
    <dgm:fillClrLst meth="repeat">
      <a:schemeClr val="lt1">
        <a:alpha val="90000"/>
      </a:schemeClr>
    </dgm:fillClrLst>
    <dgm:linClrLst>
      <a:schemeClr val="accent4"/>
    </dgm:linClrLst>
    <dgm:effectClrLst/>
    <dgm:txLinClrLst/>
    <dgm:txFillClrLst meth="repeat">
      <a:schemeClr val="dk1"/>
    </dgm:txFillClrLst>
    <dgm:txEffectClrLst/>
  </dgm:styleLbl>
  <dgm:styleLbl name="fgAcc3">
    <dgm:fillClrLst meth="repeat">
      <a:schemeClr val="lt1">
        <a:alpha val="90000"/>
      </a:schemeClr>
    </dgm:fillClrLst>
    <dgm:linClrLst>
      <a:schemeClr val="accent5"/>
    </dgm:linClrLst>
    <dgm:effectClrLst/>
    <dgm:txLinClrLst/>
    <dgm:txFillClrLst meth="repeat">
      <a:schemeClr val="dk1"/>
    </dgm:txFillClrLst>
    <dgm:txEffectClrLst/>
  </dgm:styleLbl>
  <dgm:styleLbl name="fgAcc4">
    <dgm:fillClrLst meth="repeat">
      <a:schemeClr val="lt1">
        <a:alpha val="90000"/>
      </a:schemeClr>
    </dgm:fillClrLst>
    <dgm:linClrLst>
      <a:schemeClr val="accent6"/>
    </dgm:linClrLst>
    <dgm:effectClrLst/>
    <dgm:txLinClrLst/>
    <dgm:txFillClrLst meth="repeat">
      <a:schemeClr val="dk1"/>
    </dgm:txFillClrLst>
    <dgm:txEffectClrLst/>
  </dgm:styleLbl>
  <dgm:styleLbl name="bgShp">
    <dgm:fillClrLst meth="repeat">
      <a:schemeClr val="accent3">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3">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2">
        <a:tint val="50000"/>
        <a:alpha val="40000"/>
      </a:schemeClr>
    </dgm:fillClrLst>
    <dgm:linClrLst meth="repeat">
      <a:schemeClr val="accent3"/>
    </dgm:linClrLst>
    <dgm:effectClrLst/>
    <dgm:txLinClrLst/>
    <dgm:txFillClrLst meth="repeat">
      <a:schemeClr val="lt1"/>
    </dgm:txFillClrLst>
    <dgm:txEffectClrLst/>
  </dgm:styleLbl>
  <dgm:styleLbl name="fgShp">
    <dgm:fillClrLst meth="repeat">
      <a:schemeClr val="accent3">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BE02121F-FB70-4629-A946-739A69054CF5}" type="doc">
      <dgm:prSet loTypeId="urn:microsoft.com/office/officeart/2005/8/layout/venn3" loCatId="relationship" qsTypeId="urn:microsoft.com/office/officeart/2005/8/quickstyle/simple5" qsCatId="simple" csTypeId="urn:microsoft.com/office/officeart/2005/8/colors/colorful3" csCatId="colorful" phldr="1"/>
      <dgm:spPr/>
      <dgm:t>
        <a:bodyPr/>
        <a:lstStyle/>
        <a:p>
          <a:endParaRPr lang="es-CO"/>
        </a:p>
      </dgm:t>
    </dgm:pt>
    <dgm:pt modelId="{2CB018DE-54DB-4D27-B8D2-ABB4344840D7}">
      <dgm:prSet phldrT="[Texto]"/>
      <dgm:spPr/>
      <dgm:t>
        <a:bodyPr/>
        <a:lstStyle/>
        <a:p>
          <a:r>
            <a:rPr lang="es-CO"/>
            <a:t>1. Establecer el contexto</a:t>
          </a:r>
        </a:p>
      </dgm:t>
      <dgm:extLst>
        <a:ext uri="{E40237B7-FDA0-4F09-8148-C483321AD2D9}">
          <dgm14:cNvPr xmlns:dgm14="http://schemas.microsoft.com/office/drawing/2010/diagram" id="0" name="">
            <a:hlinkClick xmlns:r="http://schemas.openxmlformats.org/officeDocument/2006/relationships" r:id="rId1"/>
          </dgm14:cNvPr>
        </a:ext>
      </dgm:extLst>
    </dgm:pt>
    <dgm:pt modelId="{157CB0D4-0DA3-4A6D-A357-756914A939A2}" type="parTrans" cxnId="{8B5DBD20-00BA-48B7-99AB-067D2CB5326A}">
      <dgm:prSet/>
      <dgm:spPr/>
      <dgm:t>
        <a:bodyPr/>
        <a:lstStyle/>
        <a:p>
          <a:endParaRPr lang="es-CO"/>
        </a:p>
      </dgm:t>
    </dgm:pt>
    <dgm:pt modelId="{0D341889-F868-4173-B704-D5CBDB537392}" type="sibTrans" cxnId="{8B5DBD20-00BA-48B7-99AB-067D2CB5326A}">
      <dgm:prSet/>
      <dgm:spPr/>
      <dgm:t>
        <a:bodyPr/>
        <a:lstStyle/>
        <a:p>
          <a:endParaRPr lang="es-CO"/>
        </a:p>
      </dgm:t>
    </dgm:pt>
    <dgm:pt modelId="{D31B6811-D07B-48D0-BEA3-F27AC56129AD}">
      <dgm:prSet phldrT="[Texto]"/>
      <dgm:spPr/>
      <dgm:t>
        <a:bodyPr/>
        <a:lstStyle/>
        <a:p>
          <a:r>
            <a:rPr lang="es-CO"/>
            <a:t>2. Identificar el riesgo</a:t>
          </a:r>
        </a:p>
      </dgm:t>
      <dgm:extLst>
        <a:ext uri="{E40237B7-FDA0-4F09-8148-C483321AD2D9}">
          <dgm14:cNvPr xmlns:dgm14="http://schemas.microsoft.com/office/drawing/2010/diagram" id="0" name="">
            <a:hlinkClick xmlns:r="http://schemas.openxmlformats.org/officeDocument/2006/relationships" r:id="rId2"/>
          </dgm14:cNvPr>
        </a:ext>
      </dgm:extLst>
    </dgm:pt>
    <dgm:pt modelId="{A34A8566-27BE-45E1-9462-74B26B4C4FAC}" type="parTrans" cxnId="{4C92B0CA-F062-4494-8950-ADB4349E7EBC}">
      <dgm:prSet/>
      <dgm:spPr/>
      <dgm:t>
        <a:bodyPr/>
        <a:lstStyle/>
        <a:p>
          <a:endParaRPr lang="es-CO"/>
        </a:p>
      </dgm:t>
    </dgm:pt>
    <dgm:pt modelId="{52A3AEE2-047A-4E8B-8342-9D36994BB228}" type="sibTrans" cxnId="{4C92B0CA-F062-4494-8950-ADB4349E7EBC}">
      <dgm:prSet/>
      <dgm:spPr/>
      <dgm:t>
        <a:bodyPr/>
        <a:lstStyle/>
        <a:p>
          <a:endParaRPr lang="es-CO"/>
        </a:p>
      </dgm:t>
    </dgm:pt>
    <dgm:pt modelId="{F5A6420D-603A-4DBC-81AE-1265EB2CC5A0}">
      <dgm:prSet phldrT="[Texto]" custT="1"/>
      <dgm:spPr/>
      <dgm:t>
        <a:bodyPr/>
        <a:lstStyle/>
        <a:p>
          <a:r>
            <a:rPr lang="es-CO" sz="1500"/>
            <a:t>2.1 Analizar la probabilidade impacto</a:t>
          </a:r>
        </a:p>
      </dgm:t>
      <dgm:extLst>
        <a:ext uri="{E40237B7-FDA0-4F09-8148-C483321AD2D9}">
          <dgm14:cNvPr xmlns:dgm14="http://schemas.microsoft.com/office/drawing/2010/diagram" id="0" name="">
            <a:hlinkClick xmlns:r="http://schemas.openxmlformats.org/officeDocument/2006/relationships" r:id="rId2"/>
          </dgm14:cNvPr>
        </a:ext>
      </dgm:extLst>
    </dgm:pt>
    <dgm:pt modelId="{11A64281-8851-403C-AE67-84783975788B}" type="parTrans" cxnId="{67FDA0B0-6091-4418-A3B5-C18CE875E3B4}">
      <dgm:prSet/>
      <dgm:spPr/>
      <dgm:t>
        <a:bodyPr/>
        <a:lstStyle/>
        <a:p>
          <a:endParaRPr lang="es-CO"/>
        </a:p>
      </dgm:t>
    </dgm:pt>
    <dgm:pt modelId="{E4B756B2-BB1E-434B-BA31-D6D42808FE35}" type="sibTrans" cxnId="{67FDA0B0-6091-4418-A3B5-C18CE875E3B4}">
      <dgm:prSet/>
      <dgm:spPr/>
      <dgm:t>
        <a:bodyPr/>
        <a:lstStyle/>
        <a:p>
          <a:endParaRPr lang="es-CO"/>
        </a:p>
      </dgm:t>
    </dgm:pt>
    <dgm:pt modelId="{538F1A57-8BDB-4C56-8AC0-90879C375F48}">
      <dgm:prSet phldrT="[Texto]"/>
      <dgm:spPr/>
      <dgm:t>
        <a:bodyPr/>
        <a:lstStyle/>
        <a:p>
          <a:r>
            <a:rPr lang="es-CO"/>
            <a:t>3. Valorar Controles</a:t>
          </a:r>
        </a:p>
      </dgm:t>
      <dgm:extLst>
        <a:ext uri="{E40237B7-FDA0-4F09-8148-C483321AD2D9}">
          <dgm14:cNvPr xmlns:dgm14="http://schemas.microsoft.com/office/drawing/2010/diagram" id="0" name="">
            <a:hlinkClick xmlns:r="http://schemas.openxmlformats.org/officeDocument/2006/relationships" r:id="rId3"/>
          </dgm14:cNvPr>
        </a:ext>
      </dgm:extLst>
    </dgm:pt>
    <dgm:pt modelId="{C5D42705-CABD-4DCC-A4AD-6B63047EB53F}" type="parTrans" cxnId="{F8D0C9B5-8AE1-4F1F-A268-00E8BD7F17E7}">
      <dgm:prSet/>
      <dgm:spPr/>
      <dgm:t>
        <a:bodyPr/>
        <a:lstStyle/>
        <a:p>
          <a:endParaRPr lang="es-CO"/>
        </a:p>
      </dgm:t>
    </dgm:pt>
    <dgm:pt modelId="{DE1E37FF-7B4E-490E-A812-8C67E9E9BD67}" type="sibTrans" cxnId="{F8D0C9B5-8AE1-4F1F-A268-00E8BD7F17E7}">
      <dgm:prSet/>
      <dgm:spPr/>
      <dgm:t>
        <a:bodyPr/>
        <a:lstStyle/>
        <a:p>
          <a:endParaRPr lang="es-CO"/>
        </a:p>
      </dgm:t>
    </dgm:pt>
    <dgm:pt modelId="{E750F11B-9BBE-451B-9AC2-68ADC50D1CEB}">
      <dgm:prSet phldrT="[Texto]"/>
      <dgm:spPr/>
      <dgm:t>
        <a:bodyPr/>
        <a:lstStyle/>
        <a:p>
          <a:r>
            <a:rPr lang="es-CO"/>
            <a:t>4. Definir plan de manejo</a:t>
          </a:r>
        </a:p>
      </dgm:t>
      <dgm:extLst>
        <a:ext uri="{E40237B7-FDA0-4F09-8148-C483321AD2D9}">
          <dgm14:cNvPr xmlns:dgm14="http://schemas.microsoft.com/office/drawing/2010/diagram" id="0" name="">
            <a:hlinkClick xmlns:r="http://schemas.openxmlformats.org/officeDocument/2006/relationships" r:id="rId4"/>
          </dgm14:cNvPr>
        </a:ext>
      </dgm:extLst>
    </dgm:pt>
    <dgm:pt modelId="{026D7281-993D-4C70-B1B4-95651F2D6EC9}" type="parTrans" cxnId="{89223FDE-A043-4BAC-A040-B006B0A07E69}">
      <dgm:prSet/>
      <dgm:spPr/>
      <dgm:t>
        <a:bodyPr/>
        <a:lstStyle/>
        <a:p>
          <a:endParaRPr lang="es-CO"/>
        </a:p>
      </dgm:t>
    </dgm:pt>
    <dgm:pt modelId="{D71E2E25-1EC1-488A-A5E2-262139C2DB35}" type="sibTrans" cxnId="{89223FDE-A043-4BAC-A040-B006B0A07E69}">
      <dgm:prSet/>
      <dgm:spPr/>
      <dgm:t>
        <a:bodyPr/>
        <a:lstStyle/>
        <a:p>
          <a:endParaRPr lang="es-CO"/>
        </a:p>
      </dgm:t>
    </dgm:pt>
    <dgm:pt modelId="{F662F26E-8411-405E-B967-B00AF3551F65}">
      <dgm:prSet phldrT="[Texto]" custT="1"/>
      <dgm:spPr/>
      <dgm:t>
        <a:bodyPr/>
        <a:lstStyle/>
        <a:p>
          <a:r>
            <a:rPr lang="es-CO" sz="1800"/>
            <a:t>5. Realizar monitoreo y seguimiento</a:t>
          </a:r>
        </a:p>
      </dgm:t>
      <dgm:extLst>
        <a:ext uri="{E40237B7-FDA0-4F09-8148-C483321AD2D9}">
          <dgm14:cNvPr xmlns:dgm14="http://schemas.microsoft.com/office/drawing/2010/diagram" id="0" name="">
            <a:hlinkClick xmlns:r="http://schemas.openxmlformats.org/officeDocument/2006/relationships" r:id="rId5"/>
          </dgm14:cNvPr>
        </a:ext>
      </dgm:extLst>
    </dgm:pt>
    <dgm:pt modelId="{BC221607-FD87-42D0-A38B-67CBA477F765}" type="parTrans" cxnId="{64486982-50EC-4776-AFB0-1AE7496F1043}">
      <dgm:prSet/>
      <dgm:spPr/>
      <dgm:t>
        <a:bodyPr/>
        <a:lstStyle/>
        <a:p>
          <a:endParaRPr lang="es-CO"/>
        </a:p>
      </dgm:t>
    </dgm:pt>
    <dgm:pt modelId="{81DF8EF0-36D5-415D-AC2F-CB82824453AD}" type="sibTrans" cxnId="{64486982-50EC-4776-AFB0-1AE7496F1043}">
      <dgm:prSet/>
      <dgm:spPr/>
      <dgm:t>
        <a:bodyPr/>
        <a:lstStyle/>
        <a:p>
          <a:endParaRPr lang="es-CO"/>
        </a:p>
      </dgm:t>
    </dgm:pt>
    <dgm:pt modelId="{3299D503-B96F-4CE4-948C-E9D610261BE8}" type="pres">
      <dgm:prSet presAssocID="{BE02121F-FB70-4629-A946-739A69054CF5}" presName="Name0" presStyleCnt="0">
        <dgm:presLayoutVars>
          <dgm:dir/>
          <dgm:resizeHandles val="exact"/>
        </dgm:presLayoutVars>
      </dgm:prSet>
      <dgm:spPr/>
    </dgm:pt>
    <dgm:pt modelId="{B3342460-F253-4A2C-A29B-3DC29F5FE467}" type="pres">
      <dgm:prSet presAssocID="{2CB018DE-54DB-4D27-B8D2-ABB4344840D7}" presName="Name5" presStyleLbl="vennNode1" presStyleIdx="0" presStyleCnt="6">
        <dgm:presLayoutVars>
          <dgm:bulletEnabled val="1"/>
        </dgm:presLayoutVars>
      </dgm:prSet>
      <dgm:spPr/>
    </dgm:pt>
    <dgm:pt modelId="{92E1C8B0-EC0A-4B30-8516-881C71C244C7}" type="pres">
      <dgm:prSet presAssocID="{0D341889-F868-4173-B704-D5CBDB537392}" presName="space" presStyleCnt="0"/>
      <dgm:spPr/>
    </dgm:pt>
    <dgm:pt modelId="{F9FF677F-8ED7-43AE-858C-4E009FAB78A2}" type="pres">
      <dgm:prSet presAssocID="{D31B6811-D07B-48D0-BEA3-F27AC56129AD}" presName="Name5" presStyleLbl="vennNode1" presStyleIdx="1" presStyleCnt="6">
        <dgm:presLayoutVars>
          <dgm:bulletEnabled val="1"/>
        </dgm:presLayoutVars>
      </dgm:prSet>
      <dgm:spPr/>
    </dgm:pt>
    <dgm:pt modelId="{3FD95839-2B3A-4D88-BFDD-29B0ABEE9B3F}" type="pres">
      <dgm:prSet presAssocID="{52A3AEE2-047A-4E8B-8342-9D36994BB228}" presName="space" presStyleCnt="0"/>
      <dgm:spPr/>
    </dgm:pt>
    <dgm:pt modelId="{1D27E079-06D5-4731-8779-831A2E6B728C}" type="pres">
      <dgm:prSet presAssocID="{F5A6420D-603A-4DBC-81AE-1265EB2CC5A0}" presName="Name5" presStyleLbl="vennNode1" presStyleIdx="2" presStyleCnt="6">
        <dgm:presLayoutVars>
          <dgm:bulletEnabled val="1"/>
        </dgm:presLayoutVars>
      </dgm:prSet>
      <dgm:spPr/>
    </dgm:pt>
    <dgm:pt modelId="{21C3D410-BB5E-4957-A3ED-55B9F29C7905}" type="pres">
      <dgm:prSet presAssocID="{E4B756B2-BB1E-434B-BA31-D6D42808FE35}" presName="space" presStyleCnt="0"/>
      <dgm:spPr/>
    </dgm:pt>
    <dgm:pt modelId="{9D27A1CB-E83B-415B-9B61-545C1E0BD9B7}" type="pres">
      <dgm:prSet presAssocID="{538F1A57-8BDB-4C56-8AC0-90879C375F48}" presName="Name5" presStyleLbl="vennNode1" presStyleIdx="3" presStyleCnt="6">
        <dgm:presLayoutVars>
          <dgm:bulletEnabled val="1"/>
        </dgm:presLayoutVars>
      </dgm:prSet>
      <dgm:spPr/>
    </dgm:pt>
    <dgm:pt modelId="{5696CAD4-C121-47B1-A687-2BB0E3F81033}" type="pres">
      <dgm:prSet presAssocID="{DE1E37FF-7B4E-490E-A812-8C67E9E9BD67}" presName="space" presStyleCnt="0"/>
      <dgm:spPr/>
    </dgm:pt>
    <dgm:pt modelId="{F6C7A601-8A8D-4D2E-A780-0401F857D757}" type="pres">
      <dgm:prSet presAssocID="{E750F11B-9BBE-451B-9AC2-68ADC50D1CEB}" presName="Name5" presStyleLbl="vennNode1" presStyleIdx="4" presStyleCnt="6">
        <dgm:presLayoutVars>
          <dgm:bulletEnabled val="1"/>
        </dgm:presLayoutVars>
      </dgm:prSet>
      <dgm:spPr/>
    </dgm:pt>
    <dgm:pt modelId="{1B6A8616-25B8-4BFF-896A-63BC081A73E7}" type="pres">
      <dgm:prSet presAssocID="{D71E2E25-1EC1-488A-A5E2-262139C2DB35}" presName="space" presStyleCnt="0"/>
      <dgm:spPr/>
    </dgm:pt>
    <dgm:pt modelId="{8E23C061-D8F1-4FEF-ABF1-38659CBBA1C9}" type="pres">
      <dgm:prSet presAssocID="{F662F26E-8411-405E-B967-B00AF3551F65}" presName="Name5" presStyleLbl="vennNode1" presStyleIdx="5" presStyleCnt="6" custScaleX="117530" custScaleY="101737">
        <dgm:presLayoutVars>
          <dgm:bulletEnabled val="1"/>
        </dgm:presLayoutVars>
      </dgm:prSet>
      <dgm:spPr/>
    </dgm:pt>
  </dgm:ptLst>
  <dgm:cxnLst>
    <dgm:cxn modelId="{C798AA1F-8F06-43B4-848A-72C51B758239}" type="presOf" srcId="{BE02121F-FB70-4629-A946-739A69054CF5}" destId="{3299D503-B96F-4CE4-948C-E9D610261BE8}" srcOrd="0" destOrd="0" presId="urn:microsoft.com/office/officeart/2005/8/layout/venn3"/>
    <dgm:cxn modelId="{8B5DBD20-00BA-48B7-99AB-067D2CB5326A}" srcId="{BE02121F-FB70-4629-A946-739A69054CF5}" destId="{2CB018DE-54DB-4D27-B8D2-ABB4344840D7}" srcOrd="0" destOrd="0" parTransId="{157CB0D4-0DA3-4A6D-A357-756914A939A2}" sibTransId="{0D341889-F868-4173-B704-D5CBDB537392}"/>
    <dgm:cxn modelId="{50B0B83D-F19E-4898-8D5D-16C136097BB3}" type="presOf" srcId="{2CB018DE-54DB-4D27-B8D2-ABB4344840D7}" destId="{B3342460-F253-4A2C-A29B-3DC29F5FE467}" srcOrd="0" destOrd="0" presId="urn:microsoft.com/office/officeart/2005/8/layout/venn3"/>
    <dgm:cxn modelId="{1E879759-E081-4557-B19D-205D2281E414}" type="presOf" srcId="{538F1A57-8BDB-4C56-8AC0-90879C375F48}" destId="{9D27A1CB-E83B-415B-9B61-545C1E0BD9B7}" srcOrd="0" destOrd="0" presId="urn:microsoft.com/office/officeart/2005/8/layout/venn3"/>
    <dgm:cxn modelId="{64486982-50EC-4776-AFB0-1AE7496F1043}" srcId="{BE02121F-FB70-4629-A946-739A69054CF5}" destId="{F662F26E-8411-405E-B967-B00AF3551F65}" srcOrd="5" destOrd="0" parTransId="{BC221607-FD87-42D0-A38B-67CBA477F765}" sibTransId="{81DF8EF0-36D5-415D-AC2F-CB82824453AD}"/>
    <dgm:cxn modelId="{93AAB092-DE69-49A0-A3FF-37E81DF89E17}" type="presOf" srcId="{D31B6811-D07B-48D0-BEA3-F27AC56129AD}" destId="{F9FF677F-8ED7-43AE-858C-4E009FAB78A2}" srcOrd="0" destOrd="0" presId="urn:microsoft.com/office/officeart/2005/8/layout/venn3"/>
    <dgm:cxn modelId="{67FDA0B0-6091-4418-A3B5-C18CE875E3B4}" srcId="{BE02121F-FB70-4629-A946-739A69054CF5}" destId="{F5A6420D-603A-4DBC-81AE-1265EB2CC5A0}" srcOrd="2" destOrd="0" parTransId="{11A64281-8851-403C-AE67-84783975788B}" sibTransId="{E4B756B2-BB1E-434B-BA31-D6D42808FE35}"/>
    <dgm:cxn modelId="{F8D0C9B5-8AE1-4F1F-A268-00E8BD7F17E7}" srcId="{BE02121F-FB70-4629-A946-739A69054CF5}" destId="{538F1A57-8BDB-4C56-8AC0-90879C375F48}" srcOrd="3" destOrd="0" parTransId="{C5D42705-CABD-4DCC-A4AD-6B63047EB53F}" sibTransId="{DE1E37FF-7B4E-490E-A812-8C67E9E9BD67}"/>
    <dgm:cxn modelId="{5748DAB6-93C4-4E1B-B05F-765716B3CD3C}" type="presOf" srcId="{F5A6420D-603A-4DBC-81AE-1265EB2CC5A0}" destId="{1D27E079-06D5-4731-8779-831A2E6B728C}" srcOrd="0" destOrd="0" presId="urn:microsoft.com/office/officeart/2005/8/layout/venn3"/>
    <dgm:cxn modelId="{450C13B7-5DCE-4FB7-9690-0C4DE445FB8A}" type="presOf" srcId="{E750F11B-9BBE-451B-9AC2-68ADC50D1CEB}" destId="{F6C7A601-8A8D-4D2E-A780-0401F857D757}" srcOrd="0" destOrd="0" presId="urn:microsoft.com/office/officeart/2005/8/layout/venn3"/>
    <dgm:cxn modelId="{4C92B0CA-F062-4494-8950-ADB4349E7EBC}" srcId="{BE02121F-FB70-4629-A946-739A69054CF5}" destId="{D31B6811-D07B-48D0-BEA3-F27AC56129AD}" srcOrd="1" destOrd="0" parTransId="{A34A8566-27BE-45E1-9462-74B26B4C4FAC}" sibTransId="{52A3AEE2-047A-4E8B-8342-9D36994BB228}"/>
    <dgm:cxn modelId="{89223FDE-A043-4BAC-A040-B006B0A07E69}" srcId="{BE02121F-FB70-4629-A946-739A69054CF5}" destId="{E750F11B-9BBE-451B-9AC2-68ADC50D1CEB}" srcOrd="4" destOrd="0" parTransId="{026D7281-993D-4C70-B1B4-95651F2D6EC9}" sibTransId="{D71E2E25-1EC1-488A-A5E2-262139C2DB35}"/>
    <dgm:cxn modelId="{D17C07E3-7177-4BF7-8D33-BE1CF57812BB}" type="presOf" srcId="{F662F26E-8411-405E-B967-B00AF3551F65}" destId="{8E23C061-D8F1-4FEF-ABF1-38659CBBA1C9}" srcOrd="0" destOrd="0" presId="urn:microsoft.com/office/officeart/2005/8/layout/venn3"/>
    <dgm:cxn modelId="{C3F8388D-2818-46B7-AF95-BF24A3ED0E25}" type="presParOf" srcId="{3299D503-B96F-4CE4-948C-E9D610261BE8}" destId="{B3342460-F253-4A2C-A29B-3DC29F5FE467}" srcOrd="0" destOrd="0" presId="urn:microsoft.com/office/officeart/2005/8/layout/venn3"/>
    <dgm:cxn modelId="{2A2A142C-A6C7-4512-B3EF-186E9F833D42}" type="presParOf" srcId="{3299D503-B96F-4CE4-948C-E9D610261BE8}" destId="{92E1C8B0-EC0A-4B30-8516-881C71C244C7}" srcOrd="1" destOrd="0" presId="urn:microsoft.com/office/officeart/2005/8/layout/venn3"/>
    <dgm:cxn modelId="{60025CF3-121B-47EC-9B47-01F778C42B68}" type="presParOf" srcId="{3299D503-B96F-4CE4-948C-E9D610261BE8}" destId="{F9FF677F-8ED7-43AE-858C-4E009FAB78A2}" srcOrd="2" destOrd="0" presId="urn:microsoft.com/office/officeart/2005/8/layout/venn3"/>
    <dgm:cxn modelId="{D9EBA32B-A4A9-474E-84DE-32E58393D31C}" type="presParOf" srcId="{3299D503-B96F-4CE4-948C-E9D610261BE8}" destId="{3FD95839-2B3A-4D88-BFDD-29B0ABEE9B3F}" srcOrd="3" destOrd="0" presId="urn:microsoft.com/office/officeart/2005/8/layout/venn3"/>
    <dgm:cxn modelId="{CD5983C3-588B-48C0-B56F-A64507B2B4ED}" type="presParOf" srcId="{3299D503-B96F-4CE4-948C-E9D610261BE8}" destId="{1D27E079-06D5-4731-8779-831A2E6B728C}" srcOrd="4" destOrd="0" presId="urn:microsoft.com/office/officeart/2005/8/layout/venn3"/>
    <dgm:cxn modelId="{3A6C3868-6511-4DB8-9401-089D3E95E949}" type="presParOf" srcId="{3299D503-B96F-4CE4-948C-E9D610261BE8}" destId="{21C3D410-BB5E-4957-A3ED-55B9F29C7905}" srcOrd="5" destOrd="0" presId="urn:microsoft.com/office/officeart/2005/8/layout/venn3"/>
    <dgm:cxn modelId="{079FAD86-82DD-4E95-94DF-16BBF4F50CBB}" type="presParOf" srcId="{3299D503-B96F-4CE4-948C-E9D610261BE8}" destId="{9D27A1CB-E83B-415B-9B61-545C1E0BD9B7}" srcOrd="6" destOrd="0" presId="urn:microsoft.com/office/officeart/2005/8/layout/venn3"/>
    <dgm:cxn modelId="{94D816F2-F024-438A-B379-C88ED0494202}" type="presParOf" srcId="{3299D503-B96F-4CE4-948C-E9D610261BE8}" destId="{5696CAD4-C121-47B1-A687-2BB0E3F81033}" srcOrd="7" destOrd="0" presId="urn:microsoft.com/office/officeart/2005/8/layout/venn3"/>
    <dgm:cxn modelId="{C0BB5008-67D8-4CD1-8354-56FF110A19E3}" type="presParOf" srcId="{3299D503-B96F-4CE4-948C-E9D610261BE8}" destId="{F6C7A601-8A8D-4D2E-A780-0401F857D757}" srcOrd="8" destOrd="0" presId="urn:microsoft.com/office/officeart/2005/8/layout/venn3"/>
    <dgm:cxn modelId="{B24B433B-F820-4894-A51C-B92B9DBB5AF5}" type="presParOf" srcId="{3299D503-B96F-4CE4-948C-E9D610261BE8}" destId="{1B6A8616-25B8-4BFF-896A-63BC081A73E7}" srcOrd="9" destOrd="0" presId="urn:microsoft.com/office/officeart/2005/8/layout/venn3"/>
    <dgm:cxn modelId="{88E5B568-FC3E-445B-8768-3B40D5FF2D33}" type="presParOf" srcId="{3299D503-B96F-4CE4-948C-E9D610261BE8}" destId="{8E23C061-D8F1-4FEF-ABF1-38659CBBA1C9}" srcOrd="10" destOrd="0" presId="urn:microsoft.com/office/officeart/2005/8/layout/venn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3342460-F253-4A2C-A29B-3DC29F5FE467}">
      <dsp:nvSpPr>
        <dsp:cNvPr id="0" name=""/>
        <dsp:cNvSpPr/>
      </dsp:nvSpPr>
      <dsp:spPr>
        <a:xfrm>
          <a:off x="2540" y="576347"/>
          <a:ext cx="1719093" cy="1719093"/>
        </a:xfrm>
        <a:prstGeom prst="ellipse">
          <a:avLst/>
        </a:prstGeom>
        <a:gradFill rotWithShape="0">
          <a:gsLst>
            <a:gs pos="0">
              <a:schemeClr val="accent3">
                <a:alpha val="50000"/>
                <a:hueOff val="0"/>
                <a:satOff val="0"/>
                <a:lumOff val="0"/>
                <a:alphaOff val="0"/>
                <a:shade val="51000"/>
                <a:satMod val="130000"/>
              </a:schemeClr>
            </a:gs>
            <a:gs pos="80000">
              <a:schemeClr val="accent3">
                <a:alpha val="50000"/>
                <a:hueOff val="0"/>
                <a:satOff val="0"/>
                <a:lumOff val="0"/>
                <a:alphaOff val="0"/>
                <a:shade val="93000"/>
                <a:satMod val="130000"/>
              </a:schemeClr>
            </a:gs>
            <a:gs pos="100000">
              <a:schemeClr val="accent3">
                <a:alpha val="50000"/>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tx1"/>
        </a:fontRef>
      </dsp:style>
      <dsp:txBody>
        <a:bodyPr spcFirstLastPara="0" vert="horz" wrap="square" lIns="94607" tIns="24130" rIns="94607" bIns="24130" numCol="1" spcCol="1270" anchor="ctr" anchorCtr="0">
          <a:noAutofit/>
        </a:bodyPr>
        <a:lstStyle/>
        <a:p>
          <a:pPr marL="0" lvl="0" indent="0" algn="ctr" defTabSz="844550">
            <a:lnSpc>
              <a:spcPct val="90000"/>
            </a:lnSpc>
            <a:spcBef>
              <a:spcPct val="0"/>
            </a:spcBef>
            <a:spcAft>
              <a:spcPct val="35000"/>
            </a:spcAft>
            <a:buNone/>
          </a:pPr>
          <a:r>
            <a:rPr lang="es-CO" sz="1900" kern="1200"/>
            <a:t>1. Establecer el contexto</a:t>
          </a:r>
        </a:p>
      </dsp:txBody>
      <dsp:txXfrm>
        <a:off x="254295" y="828102"/>
        <a:ext cx="1215583" cy="1215583"/>
      </dsp:txXfrm>
    </dsp:sp>
    <dsp:sp modelId="{F9FF677F-8ED7-43AE-858C-4E009FAB78A2}">
      <dsp:nvSpPr>
        <dsp:cNvPr id="0" name=""/>
        <dsp:cNvSpPr/>
      </dsp:nvSpPr>
      <dsp:spPr>
        <a:xfrm>
          <a:off x="1377815" y="576347"/>
          <a:ext cx="1719093" cy="1719093"/>
        </a:xfrm>
        <a:prstGeom prst="ellipse">
          <a:avLst/>
        </a:prstGeom>
        <a:gradFill rotWithShape="0">
          <a:gsLst>
            <a:gs pos="0">
              <a:schemeClr val="accent3">
                <a:alpha val="50000"/>
                <a:hueOff val="2250053"/>
                <a:satOff val="-3376"/>
                <a:lumOff val="-549"/>
                <a:alphaOff val="0"/>
                <a:shade val="51000"/>
                <a:satMod val="130000"/>
              </a:schemeClr>
            </a:gs>
            <a:gs pos="80000">
              <a:schemeClr val="accent3">
                <a:alpha val="50000"/>
                <a:hueOff val="2250053"/>
                <a:satOff val="-3376"/>
                <a:lumOff val="-549"/>
                <a:alphaOff val="0"/>
                <a:shade val="93000"/>
                <a:satMod val="130000"/>
              </a:schemeClr>
            </a:gs>
            <a:gs pos="100000">
              <a:schemeClr val="accent3">
                <a:alpha val="50000"/>
                <a:hueOff val="2250053"/>
                <a:satOff val="-3376"/>
                <a:lumOff val="-549"/>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tx1"/>
        </a:fontRef>
      </dsp:style>
      <dsp:txBody>
        <a:bodyPr spcFirstLastPara="0" vert="horz" wrap="square" lIns="94607" tIns="24130" rIns="94607" bIns="24130" numCol="1" spcCol="1270" anchor="ctr" anchorCtr="0">
          <a:noAutofit/>
        </a:bodyPr>
        <a:lstStyle/>
        <a:p>
          <a:pPr marL="0" lvl="0" indent="0" algn="ctr" defTabSz="844550">
            <a:lnSpc>
              <a:spcPct val="90000"/>
            </a:lnSpc>
            <a:spcBef>
              <a:spcPct val="0"/>
            </a:spcBef>
            <a:spcAft>
              <a:spcPct val="35000"/>
            </a:spcAft>
            <a:buNone/>
          </a:pPr>
          <a:r>
            <a:rPr lang="es-CO" sz="1900" kern="1200"/>
            <a:t>2. Identificar el riesgo</a:t>
          </a:r>
        </a:p>
      </dsp:txBody>
      <dsp:txXfrm>
        <a:off x="1629570" y="828102"/>
        <a:ext cx="1215583" cy="1215583"/>
      </dsp:txXfrm>
    </dsp:sp>
    <dsp:sp modelId="{1D27E079-06D5-4731-8779-831A2E6B728C}">
      <dsp:nvSpPr>
        <dsp:cNvPr id="0" name=""/>
        <dsp:cNvSpPr/>
      </dsp:nvSpPr>
      <dsp:spPr>
        <a:xfrm>
          <a:off x="2753090" y="576347"/>
          <a:ext cx="1719093" cy="1719093"/>
        </a:xfrm>
        <a:prstGeom prst="ellipse">
          <a:avLst/>
        </a:prstGeom>
        <a:gradFill rotWithShape="0">
          <a:gsLst>
            <a:gs pos="0">
              <a:schemeClr val="accent3">
                <a:alpha val="50000"/>
                <a:hueOff val="4500106"/>
                <a:satOff val="-6752"/>
                <a:lumOff val="-1098"/>
                <a:alphaOff val="0"/>
                <a:shade val="51000"/>
                <a:satMod val="130000"/>
              </a:schemeClr>
            </a:gs>
            <a:gs pos="80000">
              <a:schemeClr val="accent3">
                <a:alpha val="50000"/>
                <a:hueOff val="4500106"/>
                <a:satOff val="-6752"/>
                <a:lumOff val="-1098"/>
                <a:alphaOff val="0"/>
                <a:shade val="93000"/>
                <a:satMod val="130000"/>
              </a:schemeClr>
            </a:gs>
            <a:gs pos="100000">
              <a:schemeClr val="accent3">
                <a:alpha val="50000"/>
                <a:hueOff val="4500106"/>
                <a:satOff val="-6752"/>
                <a:lumOff val="-1098"/>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tx1"/>
        </a:fontRef>
      </dsp:style>
      <dsp:txBody>
        <a:bodyPr spcFirstLastPara="0" vert="horz" wrap="square" lIns="94607" tIns="19050" rIns="94607" bIns="19050" numCol="1" spcCol="1270" anchor="ctr" anchorCtr="0">
          <a:noAutofit/>
        </a:bodyPr>
        <a:lstStyle/>
        <a:p>
          <a:pPr marL="0" lvl="0" indent="0" algn="ctr" defTabSz="666750">
            <a:lnSpc>
              <a:spcPct val="90000"/>
            </a:lnSpc>
            <a:spcBef>
              <a:spcPct val="0"/>
            </a:spcBef>
            <a:spcAft>
              <a:spcPct val="35000"/>
            </a:spcAft>
            <a:buNone/>
          </a:pPr>
          <a:r>
            <a:rPr lang="es-CO" sz="1500" kern="1200"/>
            <a:t>2.1 Analizar la probabilidade impacto</a:t>
          </a:r>
        </a:p>
      </dsp:txBody>
      <dsp:txXfrm>
        <a:off x="3004845" y="828102"/>
        <a:ext cx="1215583" cy="1215583"/>
      </dsp:txXfrm>
    </dsp:sp>
    <dsp:sp modelId="{9D27A1CB-E83B-415B-9B61-545C1E0BD9B7}">
      <dsp:nvSpPr>
        <dsp:cNvPr id="0" name=""/>
        <dsp:cNvSpPr/>
      </dsp:nvSpPr>
      <dsp:spPr>
        <a:xfrm>
          <a:off x="4128365" y="576347"/>
          <a:ext cx="1719093" cy="1719093"/>
        </a:xfrm>
        <a:prstGeom prst="ellipse">
          <a:avLst/>
        </a:prstGeom>
        <a:gradFill rotWithShape="0">
          <a:gsLst>
            <a:gs pos="0">
              <a:schemeClr val="accent3">
                <a:alpha val="50000"/>
                <a:hueOff val="6750158"/>
                <a:satOff val="-10128"/>
                <a:lumOff val="-1647"/>
                <a:alphaOff val="0"/>
                <a:shade val="51000"/>
                <a:satMod val="130000"/>
              </a:schemeClr>
            </a:gs>
            <a:gs pos="80000">
              <a:schemeClr val="accent3">
                <a:alpha val="50000"/>
                <a:hueOff val="6750158"/>
                <a:satOff val="-10128"/>
                <a:lumOff val="-1647"/>
                <a:alphaOff val="0"/>
                <a:shade val="93000"/>
                <a:satMod val="130000"/>
              </a:schemeClr>
            </a:gs>
            <a:gs pos="100000">
              <a:schemeClr val="accent3">
                <a:alpha val="50000"/>
                <a:hueOff val="6750158"/>
                <a:satOff val="-10128"/>
                <a:lumOff val="-1647"/>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tx1"/>
        </a:fontRef>
      </dsp:style>
      <dsp:txBody>
        <a:bodyPr spcFirstLastPara="0" vert="horz" wrap="square" lIns="94607" tIns="24130" rIns="94607" bIns="24130" numCol="1" spcCol="1270" anchor="ctr" anchorCtr="0">
          <a:noAutofit/>
        </a:bodyPr>
        <a:lstStyle/>
        <a:p>
          <a:pPr marL="0" lvl="0" indent="0" algn="ctr" defTabSz="844550">
            <a:lnSpc>
              <a:spcPct val="90000"/>
            </a:lnSpc>
            <a:spcBef>
              <a:spcPct val="0"/>
            </a:spcBef>
            <a:spcAft>
              <a:spcPct val="35000"/>
            </a:spcAft>
            <a:buNone/>
          </a:pPr>
          <a:r>
            <a:rPr lang="es-CO" sz="1900" kern="1200"/>
            <a:t>3. Valorar Controles</a:t>
          </a:r>
        </a:p>
      </dsp:txBody>
      <dsp:txXfrm>
        <a:off x="4380120" y="828102"/>
        <a:ext cx="1215583" cy="1215583"/>
      </dsp:txXfrm>
    </dsp:sp>
    <dsp:sp modelId="{F6C7A601-8A8D-4D2E-A780-0401F857D757}">
      <dsp:nvSpPr>
        <dsp:cNvPr id="0" name=""/>
        <dsp:cNvSpPr/>
      </dsp:nvSpPr>
      <dsp:spPr>
        <a:xfrm>
          <a:off x="5503640" y="576347"/>
          <a:ext cx="1719093" cy="1719093"/>
        </a:xfrm>
        <a:prstGeom prst="ellipse">
          <a:avLst/>
        </a:prstGeom>
        <a:gradFill rotWithShape="0">
          <a:gsLst>
            <a:gs pos="0">
              <a:schemeClr val="accent3">
                <a:alpha val="50000"/>
                <a:hueOff val="9000211"/>
                <a:satOff val="-13504"/>
                <a:lumOff val="-2196"/>
                <a:alphaOff val="0"/>
                <a:shade val="51000"/>
                <a:satMod val="130000"/>
              </a:schemeClr>
            </a:gs>
            <a:gs pos="80000">
              <a:schemeClr val="accent3">
                <a:alpha val="50000"/>
                <a:hueOff val="9000211"/>
                <a:satOff val="-13504"/>
                <a:lumOff val="-2196"/>
                <a:alphaOff val="0"/>
                <a:shade val="93000"/>
                <a:satMod val="130000"/>
              </a:schemeClr>
            </a:gs>
            <a:gs pos="100000">
              <a:schemeClr val="accent3">
                <a:alpha val="50000"/>
                <a:hueOff val="9000211"/>
                <a:satOff val="-13504"/>
                <a:lumOff val="-2196"/>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tx1"/>
        </a:fontRef>
      </dsp:style>
      <dsp:txBody>
        <a:bodyPr spcFirstLastPara="0" vert="horz" wrap="square" lIns="94607" tIns="24130" rIns="94607" bIns="24130" numCol="1" spcCol="1270" anchor="ctr" anchorCtr="0">
          <a:noAutofit/>
        </a:bodyPr>
        <a:lstStyle/>
        <a:p>
          <a:pPr marL="0" lvl="0" indent="0" algn="ctr" defTabSz="844550">
            <a:lnSpc>
              <a:spcPct val="90000"/>
            </a:lnSpc>
            <a:spcBef>
              <a:spcPct val="0"/>
            </a:spcBef>
            <a:spcAft>
              <a:spcPct val="35000"/>
            </a:spcAft>
            <a:buNone/>
          </a:pPr>
          <a:r>
            <a:rPr lang="es-CO" sz="1900" kern="1200"/>
            <a:t>4. Definir plan de manejo</a:t>
          </a:r>
        </a:p>
      </dsp:txBody>
      <dsp:txXfrm>
        <a:off x="5755395" y="828102"/>
        <a:ext cx="1215583" cy="1215583"/>
      </dsp:txXfrm>
    </dsp:sp>
    <dsp:sp modelId="{8E23C061-D8F1-4FEF-ABF1-38659CBBA1C9}">
      <dsp:nvSpPr>
        <dsp:cNvPr id="0" name=""/>
        <dsp:cNvSpPr/>
      </dsp:nvSpPr>
      <dsp:spPr>
        <a:xfrm>
          <a:off x="6878915" y="561416"/>
          <a:ext cx="2020451" cy="1748954"/>
        </a:xfrm>
        <a:prstGeom prst="ellipse">
          <a:avLst/>
        </a:prstGeom>
        <a:gradFill rotWithShape="0">
          <a:gsLst>
            <a:gs pos="0">
              <a:schemeClr val="accent3">
                <a:alpha val="50000"/>
                <a:hueOff val="11250264"/>
                <a:satOff val="-16880"/>
                <a:lumOff val="-2745"/>
                <a:alphaOff val="0"/>
                <a:shade val="51000"/>
                <a:satMod val="130000"/>
              </a:schemeClr>
            </a:gs>
            <a:gs pos="80000">
              <a:schemeClr val="accent3">
                <a:alpha val="50000"/>
                <a:hueOff val="11250264"/>
                <a:satOff val="-16880"/>
                <a:lumOff val="-2745"/>
                <a:alphaOff val="0"/>
                <a:shade val="93000"/>
                <a:satMod val="130000"/>
              </a:schemeClr>
            </a:gs>
            <a:gs pos="100000">
              <a:schemeClr val="accent3">
                <a:alpha val="50000"/>
                <a:hueOff val="11250264"/>
                <a:satOff val="-16880"/>
                <a:lumOff val="-2745"/>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tx1"/>
        </a:fontRef>
      </dsp:style>
      <dsp:txBody>
        <a:bodyPr spcFirstLastPara="0" vert="horz" wrap="square" lIns="94607" tIns="22860" rIns="94607" bIns="22860" numCol="1" spcCol="1270" anchor="ctr" anchorCtr="0">
          <a:noAutofit/>
        </a:bodyPr>
        <a:lstStyle/>
        <a:p>
          <a:pPr marL="0" lvl="0" indent="0" algn="ctr" defTabSz="800100">
            <a:lnSpc>
              <a:spcPct val="90000"/>
            </a:lnSpc>
            <a:spcBef>
              <a:spcPct val="0"/>
            </a:spcBef>
            <a:spcAft>
              <a:spcPct val="35000"/>
            </a:spcAft>
            <a:buNone/>
          </a:pPr>
          <a:r>
            <a:rPr lang="es-CO" sz="1800" kern="1200"/>
            <a:t>5. Realizar monitoreo y seguimiento</a:t>
          </a:r>
        </a:p>
      </dsp:txBody>
      <dsp:txXfrm>
        <a:off x="7174803" y="817544"/>
        <a:ext cx="1428675" cy="1236698"/>
      </dsp:txXfrm>
    </dsp:sp>
  </dsp:spTree>
</dsp:drawing>
</file>

<file path=xl/diagrams/layout1.xml><?xml version="1.0" encoding="utf-8"?>
<dgm:layoutDef xmlns:dgm="http://schemas.openxmlformats.org/drawingml/2006/diagram" xmlns:a="http://schemas.openxmlformats.org/drawingml/2006/main" uniqueId="urn:microsoft.com/office/officeart/2005/8/layout/venn3">
  <dgm:title val=""/>
  <dgm:desc val=""/>
  <dgm:catLst>
    <dgm:cat type="relationship" pri="29000"/>
  </dgm:catLst>
  <dgm:samp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resizeHandles val="exact"/>
    </dgm:varLst>
    <dgm:choose name="Name1">
      <dgm:if name="Name2" func="var" arg="dir" op="equ" val="norm">
        <dgm:alg type="lin">
          <dgm:param type="fallback" val="2D"/>
        </dgm:alg>
      </dgm:if>
      <dgm:else name="Name3">
        <dgm:alg type="lin">
          <dgm:param type="fallback" val="2D"/>
          <dgm:param type="linDir" val="fromR"/>
        </dgm:alg>
      </dgm:else>
    </dgm:choose>
    <dgm:shape xmlns:r="http://schemas.openxmlformats.org/officeDocument/2006/relationships" r:blip="">
      <dgm:adjLst/>
    </dgm:shape>
    <dgm:presOf/>
    <dgm:constrLst>
      <dgm:constr type="w" for="ch" ptType="node" refType="w"/>
      <dgm:constr type="h" for="ch" ptType="node" refType="w" refFor="ch" refPtType="node"/>
      <dgm:constr type="w" for="ch" forName="space" refType="w" refFor="ch" refPtType="node" fact="-0.2"/>
      <dgm:constr type="primFontSz" for="ch" ptType="node" op="equ" val="65"/>
    </dgm:constrLst>
    <dgm:ruleLst/>
    <dgm:forEach name="Name4" axis="ch" ptType="node">
      <dgm:layoutNode name="Name5" styleLbl="vennNode1">
        <dgm:varLst>
          <dgm:bulletEnabled val="1"/>
        </dgm:varLst>
        <dgm:alg type="tx">
          <dgm:param type="txAnchorVertCh" val="mid"/>
          <dgm:param type="txAnchorHorzCh" val="ctr"/>
        </dgm:alg>
        <dgm:shape xmlns:r="http://schemas.openxmlformats.org/officeDocument/2006/relationships" type="ellipse" r:blip="">
          <dgm:adjLst/>
        </dgm:shape>
        <dgm:presOf axis="desOrSelf" ptType="node"/>
        <dgm:constrLst>
          <dgm:constr type="tMarg" refType="primFontSz" fact="0.1"/>
          <dgm:constr type="bMarg" refType="primFontSz" fact="0.1"/>
          <dgm:constr type="lMarg" refType="w" fact="0.156"/>
          <dgm:constr type="rMarg" refType="w" fact="0.156"/>
        </dgm:constrLst>
        <dgm:ruleLst>
          <dgm:rule type="primFontSz" val="5" fact="NaN" max="NaN"/>
        </dgm:ruleLst>
      </dgm:layoutNode>
      <dgm:forEach name="Name6" axis="followSib" ptType="sibTrans" cnt="1">
        <dgm:layoutNode name="space">
          <dgm:alg type="sp"/>
          <dgm:shape xmlns:r="http://schemas.openxmlformats.org/officeDocument/2006/relationships" r:blip="">
            <dgm:adjLst/>
          </dgm:shape>
          <dgm:presOf/>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5">
  <dgm:title val=""/>
  <dgm:desc val=""/>
  <dgm:catLst>
    <dgm:cat type="simple" pri="10500"/>
  </dgm:catLst>
  <dgm:scene3d>
    <a:camera prst="orthographicFront"/>
    <a:lightRig rig="threePt" dir="t"/>
  </dgm:scene3d>
  <dgm:styleLbl name="node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ln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vennNode1">
    <dgm:scene3d>
      <a:camera prst="orthographicFront"/>
      <a:lightRig rig="threePt" dir="t"/>
    </dgm:scene3d>
    <dgm:sp3d/>
    <dgm:txPr/>
    <dgm:style>
      <a:lnRef idx="0">
        <a:scrgbClr r="0" g="0" b="0"/>
      </a:lnRef>
      <a:fillRef idx="3">
        <a:scrgbClr r="0" g="0" b="0"/>
      </a:fillRef>
      <a:effectRef idx="3">
        <a:scrgbClr r="0" g="0" b="0"/>
      </a:effectRef>
      <a:fontRef idx="minor">
        <a:schemeClr val="tx1"/>
      </a:fontRef>
    </dgm:style>
  </dgm:styleLbl>
  <dgm:styleLbl name="alignNode1">
    <dgm:scene3d>
      <a:camera prst="orthographicFront"/>
      <a:lightRig rig="threePt" dir="t"/>
    </dgm:scene3d>
    <dgm:sp3d/>
    <dgm:txPr/>
    <dgm:style>
      <a:lnRef idx="1">
        <a:scrgbClr r="0" g="0" b="0"/>
      </a:lnRef>
      <a:fillRef idx="3">
        <a:scrgbClr r="0" g="0" b="0"/>
      </a:fillRef>
      <a:effectRef idx="3">
        <a:scrgbClr r="0" g="0" b="0"/>
      </a:effectRef>
      <a:fontRef idx="minor">
        <a:schemeClr val="lt1"/>
      </a:fontRef>
    </dgm:style>
  </dgm:styleLbl>
  <dgm:styleLbl name="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align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b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0">
        <a:scrgbClr r="0" g="0" b="0"/>
      </a:fillRef>
      <a:effectRef idx="1">
        <a:scrgbClr r="0" g="0" b="0"/>
      </a:effectRef>
      <a:fontRef idx="minor"/>
    </dgm:style>
  </dgm:styleLbl>
  <dgm:styleLbl name="asst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0">
        <a:scrgbClr r="0" g="0" b="0"/>
      </a:lnRef>
      <a:fillRef idx="3">
        <a:scrgbClr r="0" g="0" b="0"/>
      </a:fillRef>
      <a:effectRef idx="3">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7" Type="http://schemas.openxmlformats.org/officeDocument/2006/relationships/hyperlink" Target="#'Ident. riesgos corrupci&#243;n'!A1"/><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1.png"/><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2.xml.rels><?xml version="1.0" encoding="UTF-8" standalone="yes"?>
<Relationships xmlns="http://schemas.openxmlformats.org/package/2006/relationships"><Relationship Id="rId2" Type="http://schemas.openxmlformats.org/officeDocument/2006/relationships/hyperlink" Target="#'0.Portada'!&#193;rea_de_impresi&#243;n"/><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hyperlink" Target="#'0.Portada'!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hyperlink" Target="#'0.Portada'!&#193;rea_de_impresi&#243;n"/><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hyperlink" Target="#'0.Portada'!&#193;rea_de_impresi&#243;n"/><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hyperlink" Target="#'2.Identificacion_Riesgos'!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238124</xdr:colOff>
      <xdr:row>8</xdr:row>
      <xdr:rowOff>171450</xdr:rowOff>
    </xdr:from>
    <xdr:to>
      <xdr:col>12</xdr:col>
      <xdr:colOff>31750</xdr:colOff>
      <xdr:row>23</xdr:row>
      <xdr:rowOff>161925</xdr:rowOff>
    </xdr:to>
    <xdr:graphicFrame macro="">
      <xdr:nvGraphicFramePr>
        <xdr:cNvPr id="3" name="Diagrama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0</xdr:col>
      <xdr:colOff>342900</xdr:colOff>
      <xdr:row>0</xdr:row>
      <xdr:rowOff>142875</xdr:rowOff>
    </xdr:from>
    <xdr:to>
      <xdr:col>1</xdr:col>
      <xdr:colOff>631825</xdr:colOff>
      <xdr:row>6</xdr:row>
      <xdr:rowOff>139749</xdr:rowOff>
    </xdr:to>
    <xdr:pic>
      <xdr:nvPicPr>
        <xdr:cNvPr id="5" name="Imagen 4">
          <a:extLst>
            <a:ext uri="{FF2B5EF4-FFF2-40B4-BE49-F238E27FC236}">
              <a16:creationId xmlns:a16="http://schemas.microsoft.com/office/drawing/2014/main" id="{0E665AB5-A70B-4A2D-8DB9-3DB712AF0065}"/>
            </a:ext>
          </a:extLst>
        </xdr:cNvPr>
        <xdr:cNvPicPr>
          <a:picLocks noChangeAspect="1"/>
        </xdr:cNvPicPr>
      </xdr:nvPicPr>
      <xdr:blipFill>
        <a:blip xmlns:r="http://schemas.openxmlformats.org/officeDocument/2006/relationships" r:embed="rId6"/>
        <a:stretch>
          <a:fillRect/>
        </a:stretch>
      </xdr:blipFill>
      <xdr:spPr>
        <a:xfrm>
          <a:off x="342900" y="142875"/>
          <a:ext cx="1219200" cy="1141144"/>
        </a:xfrm>
        <a:prstGeom prst="rect">
          <a:avLst/>
        </a:prstGeom>
      </xdr:spPr>
    </xdr:pic>
    <xdr:clientData/>
  </xdr:twoCellAnchor>
  <xdr:twoCellAnchor>
    <xdr:from>
      <xdr:col>2</xdr:col>
      <xdr:colOff>628650</xdr:colOff>
      <xdr:row>21</xdr:row>
      <xdr:rowOff>57150</xdr:rowOff>
    </xdr:from>
    <xdr:to>
      <xdr:col>4</xdr:col>
      <xdr:colOff>523875</xdr:colOff>
      <xdr:row>23</xdr:row>
      <xdr:rowOff>180975</xdr:rowOff>
    </xdr:to>
    <xdr:sp macro="" textlink="">
      <xdr:nvSpPr>
        <xdr:cNvPr id="19" name="Rectángulo: esquinas redondeadas 18">
          <a:hlinkClick xmlns:r="http://schemas.openxmlformats.org/officeDocument/2006/relationships" r:id="rId7"/>
          <a:extLst>
            <a:ext uri="{FF2B5EF4-FFF2-40B4-BE49-F238E27FC236}">
              <a16:creationId xmlns:a16="http://schemas.microsoft.com/office/drawing/2014/main" id="{DA1FEE47-FDDF-4EAE-A17D-13AAF1E0BFF0}"/>
            </a:ext>
          </a:extLst>
        </xdr:cNvPr>
        <xdr:cNvSpPr/>
      </xdr:nvSpPr>
      <xdr:spPr>
        <a:xfrm>
          <a:off x="2533650" y="4229100"/>
          <a:ext cx="1552575" cy="504825"/>
        </a:xfrm>
        <a:prstGeom prst="roundRect">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es-CO" sz="1100" b="1"/>
            <a:t>Valoración</a:t>
          </a:r>
          <a:r>
            <a:rPr lang="es-CO" sz="1100" b="1" baseline="0"/>
            <a:t> de Riesgos de Corrupción</a:t>
          </a:r>
          <a:endParaRPr lang="es-CO" sz="1100" b="1"/>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286389</xdr:colOff>
      <xdr:row>0</xdr:row>
      <xdr:rowOff>114540</xdr:rowOff>
    </xdr:from>
    <xdr:to>
      <xdr:col>0</xdr:col>
      <xdr:colOff>1130304</xdr:colOff>
      <xdr:row>7</xdr:row>
      <xdr:rowOff>61426</xdr:rowOff>
    </xdr:to>
    <xdr:pic>
      <xdr:nvPicPr>
        <xdr:cNvPr id="3" name="Imagen 2">
          <a:extLst>
            <a:ext uri="{FF2B5EF4-FFF2-40B4-BE49-F238E27FC236}">
              <a16:creationId xmlns:a16="http://schemas.microsoft.com/office/drawing/2014/main" id="{6B839DFB-1B0C-4F3C-AACE-641B32253E75}"/>
            </a:ext>
          </a:extLst>
        </xdr:cNvPr>
        <xdr:cNvPicPr>
          <a:picLocks noChangeAspect="1"/>
        </xdr:cNvPicPr>
      </xdr:nvPicPr>
      <xdr:blipFill>
        <a:blip xmlns:r="http://schemas.openxmlformats.org/officeDocument/2006/relationships" r:embed="rId1"/>
        <a:stretch>
          <a:fillRect/>
        </a:stretch>
      </xdr:blipFill>
      <xdr:spPr>
        <a:xfrm>
          <a:off x="286389" y="114540"/>
          <a:ext cx="847725" cy="822823"/>
        </a:xfrm>
        <a:prstGeom prst="rect">
          <a:avLst/>
        </a:prstGeom>
      </xdr:spPr>
    </xdr:pic>
    <xdr:clientData/>
  </xdr:twoCellAnchor>
  <xdr:twoCellAnchor>
    <xdr:from>
      <xdr:col>21</xdr:col>
      <xdr:colOff>557892</xdr:colOff>
      <xdr:row>1</xdr:row>
      <xdr:rowOff>67234</xdr:rowOff>
    </xdr:from>
    <xdr:to>
      <xdr:col>22</xdr:col>
      <xdr:colOff>549086</xdr:colOff>
      <xdr:row>7</xdr:row>
      <xdr:rowOff>40822</xdr:rowOff>
    </xdr:to>
    <xdr:sp macro="" textlink="">
      <xdr:nvSpPr>
        <xdr:cNvPr id="4" name="Flecha: hacia la izquierda 3">
          <a:hlinkClick xmlns:r="http://schemas.openxmlformats.org/officeDocument/2006/relationships" r:id="rId2"/>
          <a:extLst>
            <a:ext uri="{FF2B5EF4-FFF2-40B4-BE49-F238E27FC236}">
              <a16:creationId xmlns:a16="http://schemas.microsoft.com/office/drawing/2014/main" id="{AA8EC73D-72B9-4720-8171-2FFFA9929673}"/>
            </a:ext>
          </a:extLst>
        </xdr:cNvPr>
        <xdr:cNvSpPr/>
      </xdr:nvSpPr>
      <xdr:spPr>
        <a:xfrm>
          <a:off x="16777606" y="216913"/>
          <a:ext cx="1215837" cy="69476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PORTADA</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167408</xdr:colOff>
      <xdr:row>0</xdr:row>
      <xdr:rowOff>171117</xdr:rowOff>
    </xdr:from>
    <xdr:to>
      <xdr:col>2</xdr:col>
      <xdr:colOff>1179011</xdr:colOff>
      <xdr:row>6</xdr:row>
      <xdr:rowOff>20685</xdr:rowOff>
    </xdr:to>
    <xdr:pic>
      <xdr:nvPicPr>
        <xdr:cNvPr id="3" name="Imagen 2">
          <a:extLst>
            <a:ext uri="{FF2B5EF4-FFF2-40B4-BE49-F238E27FC236}">
              <a16:creationId xmlns:a16="http://schemas.microsoft.com/office/drawing/2014/main" id="{986CE226-1AF0-401A-9E37-2CA52BB0928C}"/>
            </a:ext>
          </a:extLst>
        </xdr:cNvPr>
        <xdr:cNvPicPr>
          <a:picLocks noChangeAspect="1"/>
        </xdr:cNvPicPr>
      </xdr:nvPicPr>
      <xdr:blipFill>
        <a:blip xmlns:r="http://schemas.openxmlformats.org/officeDocument/2006/relationships" r:embed="rId1"/>
        <a:stretch>
          <a:fillRect/>
        </a:stretch>
      </xdr:blipFill>
      <xdr:spPr>
        <a:xfrm>
          <a:off x="1584252" y="171117"/>
          <a:ext cx="1011603" cy="992568"/>
        </a:xfrm>
        <a:prstGeom prst="rect">
          <a:avLst/>
        </a:prstGeom>
      </xdr:spPr>
    </xdr:pic>
    <xdr:clientData/>
  </xdr:twoCellAnchor>
  <xdr:twoCellAnchor>
    <xdr:from>
      <xdr:col>16</xdr:col>
      <xdr:colOff>465176</xdr:colOff>
      <xdr:row>1</xdr:row>
      <xdr:rowOff>0</xdr:rowOff>
    </xdr:from>
    <xdr:to>
      <xdr:col>17</xdr:col>
      <xdr:colOff>564855</xdr:colOff>
      <xdr:row>4</xdr:row>
      <xdr:rowOff>55377</xdr:rowOff>
    </xdr:to>
    <xdr:sp macro="" textlink="">
      <xdr:nvSpPr>
        <xdr:cNvPr id="4" name="Flecha: hacia la izquierda 3">
          <a:hlinkClick xmlns:r="http://schemas.openxmlformats.org/officeDocument/2006/relationships" r:id="rId2"/>
          <a:extLst>
            <a:ext uri="{FF2B5EF4-FFF2-40B4-BE49-F238E27FC236}">
              <a16:creationId xmlns:a16="http://schemas.microsoft.com/office/drawing/2014/main" id="{0302D930-FB33-4DAD-954F-02FE945FBB64}"/>
            </a:ext>
          </a:extLst>
        </xdr:cNvPr>
        <xdr:cNvSpPr/>
      </xdr:nvSpPr>
      <xdr:spPr>
        <a:xfrm>
          <a:off x="18152879" y="188285"/>
          <a:ext cx="1151860" cy="62023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PORTADA</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295275</xdr:colOff>
      <xdr:row>0</xdr:row>
      <xdr:rowOff>85725</xdr:rowOff>
    </xdr:from>
    <xdr:to>
      <xdr:col>1</xdr:col>
      <xdr:colOff>1280648</xdr:colOff>
      <xdr:row>6</xdr:row>
      <xdr:rowOff>63917</xdr:rowOff>
    </xdr:to>
    <xdr:pic>
      <xdr:nvPicPr>
        <xdr:cNvPr id="3" name="Imagen 2">
          <a:extLst>
            <a:ext uri="{FF2B5EF4-FFF2-40B4-BE49-F238E27FC236}">
              <a16:creationId xmlns:a16="http://schemas.microsoft.com/office/drawing/2014/main" id="{097FA3AD-84D7-48DC-9423-210A030A2F55}"/>
            </a:ext>
          </a:extLst>
        </xdr:cNvPr>
        <xdr:cNvPicPr>
          <a:picLocks noChangeAspect="1"/>
        </xdr:cNvPicPr>
      </xdr:nvPicPr>
      <xdr:blipFill>
        <a:blip xmlns:r="http://schemas.openxmlformats.org/officeDocument/2006/relationships" r:embed="rId1"/>
        <a:stretch>
          <a:fillRect/>
        </a:stretch>
      </xdr:blipFill>
      <xdr:spPr>
        <a:xfrm>
          <a:off x="857250" y="85725"/>
          <a:ext cx="996803" cy="967522"/>
        </a:xfrm>
        <a:prstGeom prst="rect">
          <a:avLst/>
        </a:prstGeom>
      </xdr:spPr>
    </xdr:pic>
    <xdr:clientData/>
  </xdr:twoCellAnchor>
  <xdr:twoCellAnchor>
    <xdr:from>
      <xdr:col>23</xdr:col>
      <xdr:colOff>485775</xdr:colOff>
      <xdr:row>2</xdr:row>
      <xdr:rowOff>0</xdr:rowOff>
    </xdr:from>
    <xdr:to>
      <xdr:col>24</xdr:col>
      <xdr:colOff>904876</xdr:colOff>
      <xdr:row>5</xdr:row>
      <xdr:rowOff>66675</xdr:rowOff>
    </xdr:to>
    <xdr:sp macro="" textlink="">
      <xdr:nvSpPr>
        <xdr:cNvPr id="2" name="Flecha: a la derecha 1">
          <a:hlinkClick xmlns:r="http://schemas.openxmlformats.org/officeDocument/2006/relationships" r:id="rId2"/>
          <a:extLst>
            <a:ext uri="{FF2B5EF4-FFF2-40B4-BE49-F238E27FC236}">
              <a16:creationId xmlns:a16="http://schemas.microsoft.com/office/drawing/2014/main" id="{C168A98F-59CA-4B83-86B5-26ECA90D0A0B}"/>
            </a:ext>
          </a:extLst>
        </xdr:cNvPr>
        <xdr:cNvSpPr/>
      </xdr:nvSpPr>
      <xdr:spPr>
        <a:xfrm flipH="1">
          <a:off x="23355300" y="304800"/>
          <a:ext cx="990601" cy="561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Portada</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20089</xdr:colOff>
      <xdr:row>61</xdr:row>
      <xdr:rowOff>107830</xdr:rowOff>
    </xdr:from>
    <xdr:to>
      <xdr:col>34</xdr:col>
      <xdr:colOff>395378</xdr:colOff>
      <xdr:row>70</xdr:row>
      <xdr:rowOff>179718</xdr:rowOff>
    </xdr:to>
    <xdr:pic>
      <xdr:nvPicPr>
        <xdr:cNvPr id="3" name="2 Imagen">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469381" y="21961415"/>
          <a:ext cx="15255855" cy="3306794"/>
        </a:xfrm>
        <a:prstGeom prst="rect">
          <a:avLst/>
        </a:prstGeom>
      </xdr:spPr>
    </xdr:pic>
    <xdr:clientData/>
  </xdr:twoCellAnchor>
  <xdr:twoCellAnchor editAs="oneCell">
    <xdr:from>
      <xdr:col>2</xdr:col>
      <xdr:colOff>254000</xdr:colOff>
      <xdr:row>1</xdr:row>
      <xdr:rowOff>228600</xdr:rowOff>
    </xdr:from>
    <xdr:to>
      <xdr:col>5</xdr:col>
      <xdr:colOff>243173</xdr:colOff>
      <xdr:row>5</xdr:row>
      <xdr:rowOff>127000</xdr:rowOff>
    </xdr:to>
    <xdr:pic>
      <xdr:nvPicPr>
        <xdr:cNvPr id="4" name="Imagen 3">
          <a:extLst>
            <a:ext uri="{FF2B5EF4-FFF2-40B4-BE49-F238E27FC236}">
              <a16:creationId xmlns:a16="http://schemas.microsoft.com/office/drawing/2014/main" id="{D4F1B8EC-8ECD-441C-B136-5A21D4DC0C37}"/>
            </a:ext>
          </a:extLst>
        </xdr:cNvPr>
        <xdr:cNvPicPr>
          <a:picLocks noChangeAspect="1"/>
        </xdr:cNvPicPr>
      </xdr:nvPicPr>
      <xdr:blipFill>
        <a:blip xmlns:r="http://schemas.openxmlformats.org/officeDocument/2006/relationships" r:embed="rId2"/>
        <a:stretch>
          <a:fillRect/>
        </a:stretch>
      </xdr:blipFill>
      <xdr:spPr>
        <a:xfrm>
          <a:off x="1168400" y="584200"/>
          <a:ext cx="1360773" cy="13208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1071563</xdr:colOff>
      <xdr:row>1</xdr:row>
      <xdr:rowOff>102054</xdr:rowOff>
    </xdr:from>
    <xdr:to>
      <xdr:col>2</xdr:col>
      <xdr:colOff>672738</xdr:colOff>
      <xdr:row>6</xdr:row>
      <xdr:rowOff>96799</xdr:rowOff>
    </xdr:to>
    <xdr:pic>
      <xdr:nvPicPr>
        <xdr:cNvPr id="2" name="Imagen 1">
          <a:extLst>
            <a:ext uri="{FF2B5EF4-FFF2-40B4-BE49-F238E27FC236}">
              <a16:creationId xmlns:a16="http://schemas.microsoft.com/office/drawing/2014/main" id="{F97E0331-423C-4E89-88F2-C8CB44107946}"/>
            </a:ext>
          </a:extLst>
        </xdr:cNvPr>
        <xdr:cNvPicPr>
          <a:picLocks noChangeAspect="1"/>
        </xdr:cNvPicPr>
      </xdr:nvPicPr>
      <xdr:blipFill>
        <a:blip xmlns:r="http://schemas.openxmlformats.org/officeDocument/2006/relationships" r:embed="rId1"/>
        <a:stretch>
          <a:fillRect/>
        </a:stretch>
      </xdr:blipFill>
      <xdr:spPr>
        <a:xfrm>
          <a:off x="1836965" y="289152"/>
          <a:ext cx="943996" cy="916266"/>
        </a:xfrm>
        <a:prstGeom prst="rect">
          <a:avLst/>
        </a:prstGeom>
      </xdr:spPr>
    </xdr:pic>
    <xdr:clientData/>
  </xdr:twoCellAnchor>
  <xdr:twoCellAnchor>
    <xdr:from>
      <xdr:col>13</xdr:col>
      <xdr:colOff>688861</xdr:colOff>
      <xdr:row>2</xdr:row>
      <xdr:rowOff>102054</xdr:rowOff>
    </xdr:from>
    <xdr:to>
      <xdr:col>13</xdr:col>
      <xdr:colOff>1658370</xdr:colOff>
      <xdr:row>5</xdr:row>
      <xdr:rowOff>93549</xdr:rowOff>
    </xdr:to>
    <xdr:sp macro="" textlink="">
      <xdr:nvSpPr>
        <xdr:cNvPr id="3" name="Flecha: a la derecha 2">
          <a:hlinkClick xmlns:r="http://schemas.openxmlformats.org/officeDocument/2006/relationships" r:id="rId2"/>
          <a:extLst>
            <a:ext uri="{FF2B5EF4-FFF2-40B4-BE49-F238E27FC236}">
              <a16:creationId xmlns:a16="http://schemas.microsoft.com/office/drawing/2014/main" id="{D6A3F3B0-DD74-4E6E-A5E9-9937B7448B66}"/>
            </a:ext>
          </a:extLst>
        </xdr:cNvPr>
        <xdr:cNvSpPr/>
      </xdr:nvSpPr>
      <xdr:spPr>
        <a:xfrm flipH="1">
          <a:off x="17570223" y="476250"/>
          <a:ext cx="969509" cy="5527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Portada</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381000</xdr:colOff>
      <xdr:row>0</xdr:row>
      <xdr:rowOff>130968</xdr:rowOff>
    </xdr:from>
    <xdr:to>
      <xdr:col>1</xdr:col>
      <xdr:colOff>1164590</xdr:colOff>
      <xdr:row>6</xdr:row>
      <xdr:rowOff>136732</xdr:rowOff>
    </xdr:to>
    <xdr:pic>
      <xdr:nvPicPr>
        <xdr:cNvPr id="2" name="Imagen 1">
          <a:extLst>
            <a:ext uri="{FF2B5EF4-FFF2-40B4-BE49-F238E27FC236}">
              <a16:creationId xmlns:a16="http://schemas.microsoft.com/office/drawing/2014/main" id="{845BB6AA-984E-49DE-A4AD-400ED28D335C}"/>
            </a:ext>
          </a:extLst>
        </xdr:cNvPr>
        <xdr:cNvPicPr>
          <a:picLocks noChangeAspect="1"/>
        </xdr:cNvPicPr>
      </xdr:nvPicPr>
      <xdr:blipFill>
        <a:blip xmlns:r="http://schemas.openxmlformats.org/officeDocument/2006/relationships" r:embed="rId1"/>
        <a:stretch>
          <a:fillRect/>
        </a:stretch>
      </xdr:blipFill>
      <xdr:spPr>
        <a:xfrm>
          <a:off x="381000" y="130968"/>
          <a:ext cx="1216025" cy="114114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200025</xdr:colOff>
      <xdr:row>0</xdr:row>
      <xdr:rowOff>76200</xdr:rowOff>
    </xdr:from>
    <xdr:to>
      <xdr:col>1</xdr:col>
      <xdr:colOff>209550</xdr:colOff>
      <xdr:row>0</xdr:row>
      <xdr:rowOff>647700</xdr:rowOff>
    </xdr:to>
    <xdr:pic>
      <xdr:nvPicPr>
        <xdr:cNvPr id="2" name="Imagen 1">
          <a:extLst>
            <a:ext uri="{FF2B5EF4-FFF2-40B4-BE49-F238E27FC236}">
              <a16:creationId xmlns:a16="http://schemas.microsoft.com/office/drawing/2014/main" id="{A4B92A38-BDE9-4E1E-A9A4-B15FF58AA081}"/>
            </a:ext>
          </a:extLst>
        </xdr:cNvPr>
        <xdr:cNvPicPr>
          <a:picLocks noChangeAspect="1"/>
        </xdr:cNvPicPr>
      </xdr:nvPicPr>
      <xdr:blipFill>
        <a:blip xmlns:r="http://schemas.openxmlformats.org/officeDocument/2006/relationships" r:embed="rId1"/>
        <a:stretch>
          <a:fillRect/>
        </a:stretch>
      </xdr:blipFill>
      <xdr:spPr>
        <a:xfrm>
          <a:off x="200025" y="76200"/>
          <a:ext cx="523875" cy="571500"/>
        </a:xfrm>
        <a:prstGeom prst="rect">
          <a:avLst/>
        </a:prstGeom>
      </xdr:spPr>
    </xdr:pic>
    <xdr:clientData/>
  </xdr:twoCellAnchor>
  <xdr:twoCellAnchor>
    <xdr:from>
      <xdr:col>4</xdr:col>
      <xdr:colOff>507999</xdr:colOff>
      <xdr:row>0</xdr:row>
      <xdr:rowOff>74084</xdr:rowOff>
    </xdr:from>
    <xdr:to>
      <xdr:col>5</xdr:col>
      <xdr:colOff>624415</xdr:colOff>
      <xdr:row>0</xdr:row>
      <xdr:rowOff>550334</xdr:rowOff>
    </xdr:to>
    <xdr:sp macro="" textlink="">
      <xdr:nvSpPr>
        <xdr:cNvPr id="3" name="Flecha: a la derecha 2">
          <a:hlinkClick xmlns:r="http://schemas.openxmlformats.org/officeDocument/2006/relationships" r:id="rId2"/>
          <a:extLst>
            <a:ext uri="{FF2B5EF4-FFF2-40B4-BE49-F238E27FC236}">
              <a16:creationId xmlns:a16="http://schemas.microsoft.com/office/drawing/2014/main" id="{637EA25E-F6B9-4195-881C-8181AC93B415}"/>
            </a:ext>
          </a:extLst>
        </xdr:cNvPr>
        <xdr:cNvSpPr/>
      </xdr:nvSpPr>
      <xdr:spPr>
        <a:xfrm flipH="1">
          <a:off x="12052299" y="74084"/>
          <a:ext cx="1202266" cy="4762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Ident. </a:t>
          </a:r>
          <a:r>
            <a:rPr lang="es-CO" sz="1100" baseline="0"/>
            <a:t>Riesgos</a:t>
          </a:r>
          <a:endParaRPr lang="es-CO"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Identificacion_Riesgos"/>
      <sheetName val="0.Portada"/>
      <sheetName val="1.Contexto"/>
      <sheetName val="2.Identificacion_Riesgos"/>
      <sheetName val="Hoja1"/>
      <sheetName val="3.Controles"/>
      <sheetName val="4.Mapa_Calor"/>
      <sheetName val="5.Plan Manejo"/>
      <sheetName val="Hoja3"/>
      <sheetName val="6.Resumen"/>
      <sheetName val="Ident. riesgos corrupción"/>
      <sheetName val="Hoja2"/>
      <sheetName val="1. Política"/>
      <sheetName val="2.Contexto"/>
      <sheetName val="4.Controles"/>
      <sheetName val="ident. Riesgo Corrupción"/>
    </sheetNames>
    <sheetDataSet>
      <sheetData sheetId="0"/>
      <sheetData sheetId="1"/>
      <sheetData sheetId="2"/>
      <sheetData sheetId="3"/>
      <sheetData sheetId="4"/>
      <sheetData sheetId="5"/>
      <sheetData sheetId="6"/>
      <sheetData sheetId="7"/>
      <sheetData sheetId="8">
        <row r="2">
          <cell r="A2" t="str">
            <v>Estratégicos</v>
          </cell>
        </row>
        <row r="3">
          <cell r="A3" t="str">
            <v>Gerenciales</v>
          </cell>
        </row>
        <row r="4">
          <cell r="A4" t="str">
            <v>Operativos</v>
          </cell>
        </row>
        <row r="5">
          <cell r="A5" t="str">
            <v>Financieros</v>
          </cell>
        </row>
        <row r="6">
          <cell r="A6" t="str">
            <v>Cumplimiento</v>
          </cell>
        </row>
        <row r="7">
          <cell r="A7" t="str">
            <v>Tecnología</v>
          </cell>
        </row>
        <row r="8">
          <cell r="A8" t="str">
            <v>Corrupción</v>
          </cell>
        </row>
        <row r="9">
          <cell r="A9" t="str">
            <v>Imagen</v>
          </cell>
        </row>
        <row r="66">
          <cell r="A66" t="str">
            <v>Dirección</v>
          </cell>
        </row>
        <row r="67">
          <cell r="A67" t="str">
            <v>Prestación_del_Servicio</v>
          </cell>
        </row>
        <row r="68">
          <cell r="A68" t="str">
            <v>Apoyo</v>
          </cell>
        </row>
        <row r="72">
          <cell r="C72" t="str">
            <v xml:space="preserve">Oficina Asesora de Planeación </v>
          </cell>
        </row>
        <row r="73">
          <cell r="C73" t="str">
            <v>Grupo de Prensa y Divulgacion</v>
          </cell>
        </row>
        <row r="74">
          <cell r="C74" t="str">
            <v>Oficina de Control Interno</v>
          </cell>
        </row>
        <row r="75">
          <cell r="C75" t="str">
            <v>Grupo de Atención al Ciudadano</v>
          </cell>
        </row>
        <row r="76">
          <cell r="C76" t="str">
            <v>Dirección de Fomento Regional</v>
          </cell>
        </row>
        <row r="77">
          <cell r="C77" t="str">
            <v>Grupo de Emprendimiento Cultural</v>
          </cell>
        </row>
        <row r="78">
          <cell r="C78" t="str">
            <v>Grupo Programa Nacional de Concertación</v>
          </cell>
        </row>
        <row r="79">
          <cell r="C79" t="str">
            <v>Grupo Programa Nacional de Estimulos</v>
          </cell>
        </row>
        <row r="80">
          <cell r="C80" t="str">
            <v>Despacho Ministro /Asuntos Internacionales</v>
          </cell>
        </row>
        <row r="81">
          <cell r="C81" t="str">
            <v>Biblioteca Nacional</v>
          </cell>
        </row>
        <row r="82">
          <cell r="C82" t="str">
            <v>Dirección de Artes</v>
          </cell>
        </row>
        <row r="83">
          <cell r="C83" t="str">
            <v>Dirección de Cinematografía</v>
          </cell>
        </row>
        <row r="84">
          <cell r="C84" t="str">
            <v>Dirección de Patrimonio</v>
          </cell>
        </row>
        <row r="85">
          <cell r="C85" t="str">
            <v>Grupo de Infraestructura Cultural</v>
          </cell>
        </row>
        <row r="86">
          <cell r="C86" t="str">
            <v xml:space="preserve">Museo Nacional </v>
          </cell>
        </row>
        <row r="87">
          <cell r="C87" t="str">
            <v>Grupo Programa Fortalecimiento a Museos</v>
          </cell>
        </row>
        <row r="88">
          <cell r="C88" t="str">
            <v>Museo Santa Clara</v>
          </cell>
        </row>
        <row r="89">
          <cell r="C89" t="str">
            <v>Museo Arte Colonial</v>
          </cell>
        </row>
        <row r="90">
          <cell r="C90" t="str">
            <v>Museo de la Independencia</v>
          </cell>
        </row>
        <row r="91">
          <cell r="C91" t="str">
            <v>Museo Quinta Bolivar</v>
          </cell>
        </row>
        <row r="92">
          <cell r="C92" t="str">
            <v>Dirección de Comunicaciones</v>
          </cell>
        </row>
        <row r="93">
          <cell r="C93" t="str">
            <v>Dirección de Poblaciones</v>
          </cell>
        </row>
        <row r="94">
          <cell r="C94" t="str">
            <v>Grupo de Gestion Documental</v>
          </cell>
        </row>
        <row r="95">
          <cell r="C95" t="str">
            <v>Grupo de Gestion Humana</v>
          </cell>
        </row>
        <row r="96">
          <cell r="C96" t="str">
            <v>Grupo de Contratos y Convenios</v>
          </cell>
        </row>
        <row r="97">
          <cell r="C97" t="str">
            <v>Grupo de Gestion Financiera</v>
          </cell>
        </row>
        <row r="98">
          <cell r="C98" t="str">
            <v>Grupo de Gestion Administrativa y de Servicios</v>
          </cell>
        </row>
        <row r="99">
          <cell r="C99" t="str">
            <v>Grupo de Gestion de Sistemas e Informatica</v>
          </cell>
        </row>
        <row r="100">
          <cell r="C100" t="str">
            <v>Oficina Asesora Juridica</v>
          </cell>
        </row>
        <row r="101">
          <cell r="C101" t="str">
            <v>Grupo de Control Interno Disciplinario</v>
          </cell>
        </row>
        <row r="102">
          <cell r="C102" t="str">
            <v>Teatro Colon</v>
          </cell>
        </row>
      </sheetData>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6.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5"/>
  <sheetViews>
    <sheetView topLeftCell="D16" zoomScale="80" zoomScaleNormal="80" workbookViewId="0">
      <selection activeCell="F21" sqref="F21"/>
    </sheetView>
  </sheetViews>
  <sheetFormatPr baseColWidth="10" defaultColWidth="10.85546875" defaultRowHeight="15" x14ac:dyDescent="0.25"/>
  <cols>
    <col min="1" max="1" width="36.85546875" style="3" customWidth="1"/>
    <col min="2" max="2" width="46.140625" style="3" customWidth="1"/>
    <col min="3" max="3" width="38" style="3" customWidth="1"/>
    <col min="4" max="4" width="25.42578125" style="3" customWidth="1"/>
    <col min="5" max="5" width="31.85546875" style="3" customWidth="1"/>
    <col min="6" max="6" width="35.42578125" style="3" customWidth="1"/>
    <col min="7" max="7" width="10.85546875" style="3"/>
    <col min="8" max="8" width="25.42578125" style="3" customWidth="1"/>
    <col min="9" max="9" width="25.5703125" style="3" customWidth="1"/>
    <col min="10" max="13" width="26.140625" style="3" customWidth="1"/>
    <col min="14" max="14" width="40.42578125" style="3" customWidth="1"/>
    <col min="15" max="15" width="38" style="3" customWidth="1"/>
    <col min="16" max="16384" width="10.85546875" style="3"/>
  </cols>
  <sheetData>
    <row r="1" spans="1:15" ht="15" customHeight="1" x14ac:dyDescent="0.25">
      <c r="A1" s="490" t="s">
        <v>422</v>
      </c>
      <c r="B1" s="491"/>
      <c r="C1" s="491"/>
      <c r="D1" s="491"/>
      <c r="E1" s="491"/>
      <c r="F1" s="491"/>
      <c r="G1" s="491"/>
      <c r="H1" s="491"/>
      <c r="I1" s="491"/>
      <c r="J1" s="491"/>
      <c r="K1" s="491"/>
      <c r="L1" s="491"/>
      <c r="M1" s="491"/>
      <c r="N1" s="491"/>
      <c r="O1" s="492"/>
    </row>
    <row r="2" spans="1:15" ht="22.5" customHeight="1" x14ac:dyDescent="0.25">
      <c r="A2" s="493"/>
      <c r="B2" s="494"/>
      <c r="C2" s="494"/>
      <c r="D2" s="494"/>
      <c r="E2" s="494"/>
      <c r="F2" s="494"/>
      <c r="G2" s="494"/>
      <c r="H2" s="494"/>
      <c r="I2" s="494"/>
      <c r="J2" s="494"/>
      <c r="K2" s="494"/>
      <c r="L2" s="494"/>
      <c r="M2" s="494"/>
      <c r="N2" s="494"/>
      <c r="O2" s="495"/>
    </row>
    <row r="3" spans="1:15" ht="37.5" customHeight="1" x14ac:dyDescent="0.25">
      <c r="A3" s="211" t="s">
        <v>130</v>
      </c>
      <c r="B3" s="212" t="s">
        <v>296</v>
      </c>
      <c r="C3" s="211" t="s">
        <v>423</v>
      </c>
      <c r="D3" s="496" t="s">
        <v>424</v>
      </c>
      <c r="E3" s="496"/>
      <c r="F3" s="211" t="s">
        <v>425</v>
      </c>
      <c r="G3" s="497" t="s">
        <v>426</v>
      </c>
      <c r="H3" s="498"/>
      <c r="I3" s="499"/>
      <c r="J3" s="211" t="s">
        <v>427</v>
      </c>
      <c r="K3" s="213"/>
      <c r="L3" s="213"/>
      <c r="M3" s="213"/>
      <c r="N3" s="497" t="s">
        <v>428</v>
      </c>
      <c r="O3" s="499"/>
    </row>
    <row r="4" spans="1:15" ht="37.5" customHeight="1" x14ac:dyDescent="0.25">
      <c r="A4" s="500" t="s">
        <v>429</v>
      </c>
      <c r="B4" s="501"/>
      <c r="C4" s="501"/>
      <c r="D4" s="501"/>
      <c r="E4" s="501"/>
      <c r="F4" s="501"/>
      <c r="G4" s="501"/>
      <c r="H4" s="501"/>
      <c r="I4" s="501"/>
      <c r="J4" s="501"/>
      <c r="K4" s="501"/>
      <c r="L4" s="501"/>
      <c r="M4" s="501"/>
      <c r="N4" s="501"/>
      <c r="O4" s="502"/>
    </row>
    <row r="5" spans="1:15" ht="63" customHeight="1" x14ac:dyDescent="0.25">
      <c r="A5" s="211" t="s">
        <v>430</v>
      </c>
      <c r="B5" s="487" t="s">
        <v>431</v>
      </c>
      <c r="C5" s="487"/>
      <c r="D5" s="487"/>
      <c r="E5" s="211" t="s">
        <v>432</v>
      </c>
      <c r="F5" s="488" t="s">
        <v>433</v>
      </c>
      <c r="G5" s="489"/>
      <c r="H5" s="489"/>
      <c r="I5" s="489"/>
      <c r="J5" s="489"/>
      <c r="K5" s="489"/>
      <c r="L5" s="489"/>
      <c r="M5" s="489"/>
      <c r="N5" s="489"/>
      <c r="O5" s="489"/>
    </row>
    <row r="6" spans="1:15" ht="138" customHeight="1" thickBot="1" x14ac:dyDescent="0.3">
      <c r="A6" s="214" t="s">
        <v>434</v>
      </c>
      <c r="B6" s="472" t="s">
        <v>435</v>
      </c>
      <c r="C6" s="472"/>
      <c r="D6" s="472"/>
      <c r="E6" s="214" t="s">
        <v>436</v>
      </c>
      <c r="F6" s="473" t="s">
        <v>437</v>
      </c>
      <c r="G6" s="474"/>
      <c r="H6" s="474"/>
      <c r="I6" s="474"/>
      <c r="J6" s="474"/>
      <c r="K6" s="474"/>
      <c r="L6" s="474"/>
      <c r="M6" s="474"/>
      <c r="N6" s="474"/>
      <c r="O6" s="474"/>
    </row>
    <row r="7" spans="1:15" ht="89.25" customHeight="1" thickBot="1" x14ac:dyDescent="0.3">
      <c r="A7" s="475" t="s">
        <v>438</v>
      </c>
      <c r="B7" s="476"/>
      <c r="C7" s="476"/>
      <c r="D7" s="476"/>
      <c r="E7" s="477"/>
      <c r="F7" s="478" t="s">
        <v>439</v>
      </c>
      <c r="G7" s="480" t="s">
        <v>440</v>
      </c>
      <c r="H7" s="482" t="s">
        <v>441</v>
      </c>
      <c r="I7" s="483"/>
      <c r="J7" s="483"/>
      <c r="K7" s="483"/>
      <c r="L7" s="483"/>
      <c r="M7" s="484"/>
      <c r="N7" s="215" t="s">
        <v>442</v>
      </c>
      <c r="O7" s="485" t="s">
        <v>443</v>
      </c>
    </row>
    <row r="8" spans="1:15" ht="57" thickBot="1" x14ac:dyDescent="0.3">
      <c r="A8" s="216" t="s">
        <v>444</v>
      </c>
      <c r="B8" s="217" t="s">
        <v>445</v>
      </c>
      <c r="C8" s="217" t="s">
        <v>446</v>
      </c>
      <c r="D8" s="217" t="s">
        <v>447</v>
      </c>
      <c r="E8" s="218" t="s">
        <v>448</v>
      </c>
      <c r="F8" s="479"/>
      <c r="G8" s="481"/>
      <c r="H8" s="219" t="s">
        <v>449</v>
      </c>
      <c r="I8" s="219" t="s">
        <v>450</v>
      </c>
      <c r="J8" s="219" t="s">
        <v>451</v>
      </c>
      <c r="K8" s="220" t="s">
        <v>452</v>
      </c>
      <c r="L8" s="220" t="s">
        <v>453</v>
      </c>
      <c r="M8" s="220" t="s">
        <v>454</v>
      </c>
      <c r="N8" s="221" t="s">
        <v>455</v>
      </c>
      <c r="O8" s="486"/>
    </row>
    <row r="9" spans="1:15" ht="45" x14ac:dyDescent="0.25">
      <c r="A9" s="447" t="s">
        <v>456</v>
      </c>
      <c r="B9" s="435" t="s">
        <v>457</v>
      </c>
      <c r="C9" s="435" t="s">
        <v>458</v>
      </c>
      <c r="D9" s="435" t="s">
        <v>459</v>
      </c>
      <c r="E9" s="435" t="s">
        <v>460</v>
      </c>
      <c r="F9" s="203" t="s">
        <v>461</v>
      </c>
      <c r="G9" s="222">
        <v>2</v>
      </c>
      <c r="H9" s="438" t="s">
        <v>462</v>
      </c>
      <c r="I9" s="469" t="s">
        <v>463</v>
      </c>
      <c r="J9" s="438" t="s">
        <v>464</v>
      </c>
      <c r="K9" s="438" t="str">
        <f>H9&amp;" "&amp;I9&amp;" "&amp;J9</f>
        <v>Afectación en el cumplimiento de los objetivos de los procesos de la entidad por la interrupción en la prestación del servicio de la infraestructura tecnológica.</v>
      </c>
      <c r="L9" s="441" t="s">
        <v>465</v>
      </c>
      <c r="M9" s="438" t="s">
        <v>466</v>
      </c>
      <c r="N9" s="451" t="s">
        <v>467</v>
      </c>
      <c r="O9" s="465" t="s">
        <v>411</v>
      </c>
    </row>
    <row r="10" spans="1:15" ht="51.75" customHeight="1" x14ac:dyDescent="0.25">
      <c r="A10" s="448"/>
      <c r="B10" s="436"/>
      <c r="C10" s="436"/>
      <c r="D10" s="436"/>
      <c r="E10" s="436"/>
      <c r="F10" s="223" t="s">
        <v>468</v>
      </c>
      <c r="G10" s="141">
        <v>3</v>
      </c>
      <c r="H10" s="439"/>
      <c r="I10" s="470"/>
      <c r="J10" s="439"/>
      <c r="K10" s="439"/>
      <c r="L10" s="442"/>
      <c r="M10" s="439"/>
      <c r="N10" s="454"/>
      <c r="O10" s="466"/>
    </row>
    <row r="11" spans="1:15" ht="98.45" customHeight="1" thickBot="1" x14ac:dyDescent="0.3">
      <c r="A11" s="449"/>
      <c r="B11" s="450"/>
      <c r="C11" s="450"/>
      <c r="D11" s="450"/>
      <c r="E11" s="450"/>
      <c r="F11" s="224" t="s">
        <v>469</v>
      </c>
      <c r="G11" s="225">
        <v>1</v>
      </c>
      <c r="H11" s="453"/>
      <c r="I11" s="471"/>
      <c r="J11" s="453"/>
      <c r="K11" s="453"/>
      <c r="L11" s="443"/>
      <c r="M11" s="453"/>
      <c r="N11" s="455"/>
      <c r="O11" s="467"/>
    </row>
    <row r="12" spans="1:15" ht="100.5" customHeight="1" x14ac:dyDescent="0.25">
      <c r="A12" s="447" t="s">
        <v>470</v>
      </c>
      <c r="B12" s="435" t="s">
        <v>471</v>
      </c>
      <c r="C12" s="435" t="s">
        <v>472</v>
      </c>
      <c r="D12" s="435" t="s">
        <v>473</v>
      </c>
      <c r="E12" s="435" t="s">
        <v>474</v>
      </c>
      <c r="F12" s="226" t="s">
        <v>475</v>
      </c>
      <c r="G12" s="227">
        <v>1</v>
      </c>
      <c r="H12" s="435" t="s">
        <v>476</v>
      </c>
      <c r="I12" s="432" t="s">
        <v>477</v>
      </c>
      <c r="J12" s="438" t="s">
        <v>478</v>
      </c>
      <c r="K12" s="438" t="str">
        <f>H12&amp;" "&amp;I12&amp;" "&amp;J12</f>
        <v>Incumplimiento en los requerimientos solicitados por la Secretaría en la definición, diseño, construcción y entrega de soluciones TIC</v>
      </c>
      <c r="L12" s="441" t="s">
        <v>479</v>
      </c>
      <c r="M12" s="438" t="s">
        <v>480</v>
      </c>
      <c r="N12" s="451" t="s">
        <v>481</v>
      </c>
      <c r="O12" s="417" t="s">
        <v>482</v>
      </c>
    </row>
    <row r="13" spans="1:15" ht="86.45" customHeight="1" thickBot="1" x14ac:dyDescent="0.3">
      <c r="A13" s="449"/>
      <c r="B13" s="450"/>
      <c r="C13" s="450"/>
      <c r="D13" s="450"/>
      <c r="E13" s="450"/>
      <c r="F13" s="224" t="s">
        <v>483</v>
      </c>
      <c r="G13" s="189">
        <v>2</v>
      </c>
      <c r="H13" s="450"/>
      <c r="I13" s="468"/>
      <c r="J13" s="453"/>
      <c r="K13" s="453"/>
      <c r="L13" s="443"/>
      <c r="M13" s="453"/>
      <c r="N13" s="455"/>
      <c r="O13" s="457"/>
    </row>
    <row r="14" spans="1:15" ht="92.1" customHeight="1" x14ac:dyDescent="0.25">
      <c r="A14" s="447" t="s">
        <v>484</v>
      </c>
      <c r="B14" s="435" t="s">
        <v>485</v>
      </c>
      <c r="C14" s="435" t="s">
        <v>486</v>
      </c>
      <c r="D14" s="435" t="s">
        <v>459</v>
      </c>
      <c r="E14" s="435" t="s">
        <v>487</v>
      </c>
      <c r="F14" s="226" t="s">
        <v>488</v>
      </c>
      <c r="G14" s="166">
        <v>1</v>
      </c>
      <c r="H14" s="435" t="s">
        <v>489</v>
      </c>
      <c r="I14" s="432" t="s">
        <v>490</v>
      </c>
      <c r="J14" s="435" t="s">
        <v>491</v>
      </c>
      <c r="K14" s="438" t="str">
        <f>H14&amp;" "&amp;I14&amp;" "&amp;J14</f>
        <v>Perdida de la confidencialidad, integridad y disponibilidad de los activos de información de la entidad</v>
      </c>
      <c r="L14" s="441" t="s">
        <v>465</v>
      </c>
      <c r="M14" s="438" t="s">
        <v>492</v>
      </c>
      <c r="N14" s="451" t="s">
        <v>493</v>
      </c>
      <c r="O14" s="417" t="s">
        <v>418</v>
      </c>
    </row>
    <row r="15" spans="1:15" ht="93" customHeight="1" thickBot="1" x14ac:dyDescent="0.3">
      <c r="A15" s="464"/>
      <c r="B15" s="437"/>
      <c r="C15" s="437"/>
      <c r="D15" s="437"/>
      <c r="E15" s="437"/>
      <c r="F15" s="228" t="s">
        <v>494</v>
      </c>
      <c r="G15" s="169">
        <v>2</v>
      </c>
      <c r="H15" s="437"/>
      <c r="I15" s="434"/>
      <c r="J15" s="437"/>
      <c r="K15" s="440"/>
      <c r="L15" s="443"/>
      <c r="M15" s="440"/>
      <c r="N15" s="452"/>
      <c r="O15" s="458"/>
    </row>
    <row r="16" spans="1:15" ht="30" x14ac:dyDescent="0.25">
      <c r="A16" s="447" t="s">
        <v>495</v>
      </c>
      <c r="B16" s="435" t="s">
        <v>496</v>
      </c>
      <c r="C16" s="435" t="s">
        <v>497</v>
      </c>
      <c r="D16" s="435" t="s">
        <v>459</v>
      </c>
      <c r="E16" s="435" t="s">
        <v>498</v>
      </c>
      <c r="F16" s="226" t="s">
        <v>499</v>
      </c>
      <c r="G16" s="166">
        <v>1</v>
      </c>
      <c r="H16" s="460" t="s">
        <v>499</v>
      </c>
      <c r="I16" s="462" t="s">
        <v>463</v>
      </c>
      <c r="J16" s="460" t="s">
        <v>500</v>
      </c>
      <c r="K16" s="438" t="str">
        <f>H16&amp;" "&amp;I16&amp;" "&amp;J16</f>
        <v>Insatisfacción de usuarios de servicios tecnologicos por la no atención oportuna de requerimientos</v>
      </c>
      <c r="L16" s="441" t="s">
        <v>465</v>
      </c>
      <c r="M16" s="438" t="s">
        <v>501</v>
      </c>
      <c r="N16" s="451" t="s">
        <v>502</v>
      </c>
      <c r="O16" s="417" t="s">
        <v>417</v>
      </c>
    </row>
    <row r="17" spans="1:15" ht="45" x14ac:dyDescent="0.25">
      <c r="A17" s="448"/>
      <c r="B17" s="436"/>
      <c r="C17" s="436"/>
      <c r="D17" s="436"/>
      <c r="E17" s="436"/>
      <c r="F17" s="223" t="s">
        <v>503</v>
      </c>
      <c r="G17" s="141">
        <v>2</v>
      </c>
      <c r="H17" s="461"/>
      <c r="I17" s="463"/>
      <c r="J17" s="461"/>
      <c r="K17" s="439"/>
      <c r="L17" s="442"/>
      <c r="M17" s="439"/>
      <c r="N17" s="454"/>
      <c r="O17" s="456"/>
    </row>
    <row r="18" spans="1:15" ht="45.75" thickBot="1" x14ac:dyDescent="0.3">
      <c r="A18" s="449"/>
      <c r="B18" s="450"/>
      <c r="C18" s="450"/>
      <c r="D18" s="450"/>
      <c r="E18" s="459"/>
      <c r="F18" s="224" t="s">
        <v>504</v>
      </c>
      <c r="G18" s="229">
        <v>3</v>
      </c>
      <c r="H18" s="461"/>
      <c r="I18" s="463"/>
      <c r="J18" s="461"/>
      <c r="K18" s="453"/>
      <c r="L18" s="443"/>
      <c r="M18" s="453"/>
      <c r="N18" s="455"/>
      <c r="O18" s="457"/>
    </row>
    <row r="19" spans="1:15" ht="69" customHeight="1" x14ac:dyDescent="0.25">
      <c r="A19" s="447" t="s">
        <v>505</v>
      </c>
      <c r="B19" s="435" t="s">
        <v>506</v>
      </c>
      <c r="C19" s="435" t="s">
        <v>507</v>
      </c>
      <c r="D19" s="435" t="s">
        <v>459</v>
      </c>
      <c r="E19" s="435" t="s">
        <v>508</v>
      </c>
      <c r="F19" s="226" t="s">
        <v>509</v>
      </c>
      <c r="G19" s="230">
        <v>2</v>
      </c>
      <c r="H19" s="435" t="s">
        <v>510</v>
      </c>
      <c r="I19" s="432" t="s">
        <v>511</v>
      </c>
      <c r="J19" s="435" t="s">
        <v>512</v>
      </c>
      <c r="K19" s="438" t="str">
        <f>H19&amp;" "&amp;I19&amp;" "&amp;J19</f>
        <v>Perdida de confidencialidad e integridad de los activos de información en beneficio propio o de terceros por  accesos indebidos o no autorizados de las bases de datos gestionadas por el GIS</v>
      </c>
      <c r="L19" s="441" t="s">
        <v>513</v>
      </c>
      <c r="M19" s="438" t="s">
        <v>514</v>
      </c>
      <c r="N19" s="444" t="s">
        <v>515</v>
      </c>
      <c r="O19" s="417" t="s">
        <v>416</v>
      </c>
    </row>
    <row r="20" spans="1:15" ht="74.25" customHeight="1" x14ac:dyDescent="0.25">
      <c r="A20" s="448"/>
      <c r="B20" s="436"/>
      <c r="C20" s="436"/>
      <c r="D20" s="436"/>
      <c r="E20" s="436"/>
      <c r="F20" s="223" t="s">
        <v>516</v>
      </c>
      <c r="G20" s="146">
        <v>3</v>
      </c>
      <c r="H20" s="436"/>
      <c r="I20" s="433"/>
      <c r="J20" s="436"/>
      <c r="K20" s="439"/>
      <c r="L20" s="442"/>
      <c r="M20" s="439"/>
      <c r="N20" s="445"/>
      <c r="O20" s="418"/>
    </row>
    <row r="21" spans="1:15" ht="55.5" customHeight="1" thickBot="1" x14ac:dyDescent="0.3">
      <c r="A21" s="449"/>
      <c r="B21" s="450"/>
      <c r="C21" s="450"/>
      <c r="D21" s="450"/>
      <c r="E21" s="450"/>
      <c r="F21" s="224" t="s">
        <v>517</v>
      </c>
      <c r="G21" s="231">
        <v>1</v>
      </c>
      <c r="H21" s="437"/>
      <c r="I21" s="434"/>
      <c r="J21" s="437"/>
      <c r="K21" s="440"/>
      <c r="L21" s="443"/>
      <c r="M21" s="440"/>
      <c r="N21" s="446"/>
      <c r="O21" s="419"/>
    </row>
    <row r="22" spans="1:15" ht="15.75" thickBot="1" x14ac:dyDescent="0.3">
      <c r="A22" s="232"/>
      <c r="B22" s="233"/>
      <c r="C22" s="233"/>
      <c r="D22" s="233"/>
      <c r="E22" s="234"/>
      <c r="F22" s="235"/>
      <c r="G22" s="233"/>
      <c r="H22" s="236"/>
      <c r="I22" s="233"/>
      <c r="J22" s="233"/>
      <c r="K22" s="237"/>
      <c r="M22" s="238"/>
      <c r="N22" s="235"/>
      <c r="O22" s="234"/>
    </row>
    <row r="23" spans="1:15" ht="24" thickBot="1" x14ac:dyDescent="0.3">
      <c r="A23" s="420" t="s">
        <v>518</v>
      </c>
      <c r="B23" s="421"/>
      <c r="C23" s="421"/>
      <c r="D23" s="421"/>
      <c r="E23" s="421"/>
      <c r="F23" s="421"/>
      <c r="G23" s="421"/>
      <c r="H23" s="421"/>
      <c r="I23" s="421"/>
      <c r="J23" s="421"/>
      <c r="K23" s="421"/>
      <c r="L23" s="422"/>
      <c r="M23" s="422"/>
      <c r="N23" s="421"/>
      <c r="O23" s="423"/>
    </row>
    <row r="24" spans="1:15" ht="81" customHeight="1" x14ac:dyDescent="0.25">
      <c r="A24" s="239" t="s">
        <v>519</v>
      </c>
      <c r="B24" s="424"/>
      <c r="C24" s="424"/>
      <c r="D24" s="424"/>
      <c r="E24" s="239" t="s">
        <v>520</v>
      </c>
      <c r="F24" s="425"/>
      <c r="G24" s="426"/>
      <c r="H24" s="427" t="s">
        <v>521</v>
      </c>
      <c r="I24" s="428"/>
      <c r="J24" s="429"/>
      <c r="K24" s="430"/>
      <c r="L24" s="430"/>
      <c r="M24" s="430"/>
      <c r="N24" s="430"/>
      <c r="O24" s="431"/>
    </row>
    <row r="25" spans="1:15" ht="95.45" customHeight="1" thickBot="1" x14ac:dyDescent="0.3">
      <c r="A25" s="214" t="s">
        <v>522</v>
      </c>
      <c r="B25" s="405"/>
      <c r="C25" s="405"/>
      <c r="D25" s="405"/>
      <c r="E25" s="214" t="s">
        <v>523</v>
      </c>
      <c r="F25" s="406"/>
      <c r="G25" s="406"/>
      <c r="H25" s="406"/>
      <c r="I25" s="406"/>
      <c r="J25" s="406"/>
      <c r="K25" s="406"/>
      <c r="L25" s="406"/>
      <c r="M25" s="406"/>
      <c r="N25" s="406"/>
      <c r="O25" s="406"/>
    </row>
    <row r="26" spans="1:15" ht="60.75" customHeight="1" thickBot="1" x14ac:dyDescent="0.3">
      <c r="A26" s="407" t="s">
        <v>438</v>
      </c>
      <c r="B26" s="408"/>
      <c r="C26" s="408"/>
      <c r="D26" s="408"/>
      <c r="E26" s="409"/>
      <c r="F26" s="410" t="s">
        <v>439</v>
      </c>
      <c r="G26" s="412" t="s">
        <v>440</v>
      </c>
      <c r="H26" s="414" t="s">
        <v>441</v>
      </c>
      <c r="I26" s="414"/>
      <c r="J26" s="414"/>
      <c r="K26" s="240"/>
      <c r="L26" s="240"/>
      <c r="M26" s="240"/>
      <c r="N26" s="241" t="s">
        <v>524</v>
      </c>
      <c r="O26" s="415" t="s">
        <v>443</v>
      </c>
    </row>
    <row r="27" spans="1:15" ht="57" thickBot="1" x14ac:dyDescent="0.3">
      <c r="A27" s="242" t="s">
        <v>525</v>
      </c>
      <c r="B27" s="243" t="s">
        <v>526</v>
      </c>
      <c r="C27" s="243" t="s">
        <v>446</v>
      </c>
      <c r="D27" s="243" t="s">
        <v>447</v>
      </c>
      <c r="E27" s="244" t="s">
        <v>527</v>
      </c>
      <c r="F27" s="411"/>
      <c r="G27" s="413"/>
      <c r="H27" s="245" t="s">
        <v>449</v>
      </c>
      <c r="I27" s="245" t="s">
        <v>450</v>
      </c>
      <c r="J27" s="245" t="s">
        <v>451</v>
      </c>
      <c r="K27" s="245"/>
      <c r="L27" s="245"/>
      <c r="M27" s="245"/>
      <c r="N27" s="246" t="s">
        <v>455</v>
      </c>
      <c r="O27" s="416"/>
    </row>
    <row r="28" spans="1:15" x14ac:dyDescent="0.25">
      <c r="A28" s="247"/>
      <c r="B28" s="248"/>
      <c r="C28" s="249"/>
      <c r="D28" s="249"/>
      <c r="E28" s="250"/>
      <c r="F28" s="251"/>
      <c r="G28" s="248"/>
      <c r="H28" s="249"/>
      <c r="I28" s="248"/>
      <c r="J28" s="252"/>
      <c r="K28" s="252"/>
      <c r="L28" s="252"/>
      <c r="M28" s="252"/>
      <c r="N28" s="252"/>
      <c r="O28" s="253"/>
    </row>
    <row r="29" spans="1:15" x14ac:dyDescent="0.25">
      <c r="A29" s="254"/>
      <c r="B29" s="255"/>
      <c r="C29" s="255"/>
      <c r="D29" s="255"/>
      <c r="E29" s="256"/>
      <c r="F29" s="254"/>
      <c r="G29" s="255"/>
      <c r="H29" s="255"/>
      <c r="I29" s="255"/>
      <c r="J29" s="255"/>
      <c r="K29" s="255"/>
      <c r="L29" s="255"/>
      <c r="M29" s="255"/>
      <c r="N29" s="255"/>
      <c r="O29" s="257"/>
    </row>
    <row r="30" spans="1:15" x14ac:dyDescent="0.25">
      <c r="A30" s="254"/>
      <c r="B30" s="255"/>
      <c r="C30" s="255"/>
      <c r="D30" s="255"/>
      <c r="E30" s="256"/>
      <c r="F30" s="254"/>
      <c r="G30" s="255"/>
      <c r="H30" s="255"/>
      <c r="I30" s="255"/>
      <c r="J30" s="255"/>
      <c r="K30" s="255"/>
      <c r="L30" s="255"/>
      <c r="M30" s="255"/>
      <c r="N30" s="255"/>
      <c r="O30" s="257"/>
    </row>
    <row r="31" spans="1:15" x14ac:dyDescent="0.25">
      <c r="A31" s="254"/>
      <c r="B31" s="255"/>
      <c r="C31" s="255"/>
      <c r="D31" s="255"/>
      <c r="E31" s="256"/>
      <c r="F31" s="254"/>
      <c r="G31" s="255"/>
      <c r="H31" s="255"/>
      <c r="I31" s="255"/>
      <c r="J31" s="255"/>
      <c r="K31" s="255"/>
      <c r="L31" s="255"/>
      <c r="M31" s="255"/>
      <c r="N31" s="255"/>
      <c r="O31" s="257"/>
    </row>
    <row r="32" spans="1:15" ht="15.75" thickBot="1" x14ac:dyDescent="0.3">
      <c r="A32" s="258"/>
      <c r="B32" s="259"/>
      <c r="C32" s="259"/>
      <c r="D32" s="259"/>
      <c r="E32" s="260"/>
      <c r="F32" s="261"/>
      <c r="G32" s="262"/>
      <c r="H32" s="262"/>
      <c r="I32" s="262"/>
      <c r="J32" s="262"/>
      <c r="K32" s="262"/>
      <c r="L32" s="262"/>
      <c r="M32" s="262"/>
      <c r="N32" s="262"/>
      <c r="O32" s="263"/>
    </row>
    <row r="33" spans="5:15" x14ac:dyDescent="0.25">
      <c r="F33" s="20"/>
      <c r="G33" s="20"/>
      <c r="H33" s="20"/>
      <c r="I33" s="20"/>
      <c r="J33" s="20"/>
      <c r="K33" s="20"/>
      <c r="L33" s="20"/>
      <c r="M33" s="20"/>
      <c r="N33" s="20"/>
      <c r="O33" s="20"/>
    </row>
    <row r="44" spans="5:15" ht="21" x14ac:dyDescent="0.25">
      <c r="E44" s="264"/>
      <c r="F44" s="264"/>
    </row>
    <row r="45" spans="5:15" ht="15.75" x14ac:dyDescent="0.25">
      <c r="E45" s="265"/>
      <c r="F45" s="265"/>
    </row>
  </sheetData>
  <mergeCells count="91">
    <mergeCell ref="B5:D5"/>
    <mergeCell ref="F5:O5"/>
    <mergeCell ref="A1:O2"/>
    <mergeCell ref="D3:E3"/>
    <mergeCell ref="G3:I3"/>
    <mergeCell ref="N3:O3"/>
    <mergeCell ref="A4:O4"/>
    <mergeCell ref="A9:A11"/>
    <mergeCell ref="B9:B11"/>
    <mergeCell ref="C9:C11"/>
    <mergeCell ref="D9:D11"/>
    <mergeCell ref="E9:E11"/>
    <mergeCell ref="B6:D6"/>
    <mergeCell ref="F6:O6"/>
    <mergeCell ref="A7:E7"/>
    <mergeCell ref="F7:F8"/>
    <mergeCell ref="G7:G8"/>
    <mergeCell ref="H7:M7"/>
    <mergeCell ref="O7:O8"/>
    <mergeCell ref="A12:A13"/>
    <mergeCell ref="B12:B13"/>
    <mergeCell ref="C12:C13"/>
    <mergeCell ref="D12:D13"/>
    <mergeCell ref="E12:E13"/>
    <mergeCell ref="H12:H13"/>
    <mergeCell ref="I12:I13"/>
    <mergeCell ref="J12:J13"/>
    <mergeCell ref="K12:K13"/>
    <mergeCell ref="I9:I11"/>
    <mergeCell ref="J9:J11"/>
    <mergeCell ref="K9:K11"/>
    <mergeCell ref="H9:H11"/>
    <mergeCell ref="N9:N11"/>
    <mergeCell ref="L12:L13"/>
    <mergeCell ref="M12:M13"/>
    <mergeCell ref="N12:N13"/>
    <mergeCell ref="O12:O13"/>
    <mergeCell ref="O9:O11"/>
    <mergeCell ref="L9:L11"/>
    <mergeCell ref="M9:M11"/>
    <mergeCell ref="A14:A15"/>
    <mergeCell ref="B14:B15"/>
    <mergeCell ref="C14:C15"/>
    <mergeCell ref="D14:D15"/>
    <mergeCell ref="E14:E15"/>
    <mergeCell ref="O16:O18"/>
    <mergeCell ref="H14:H15"/>
    <mergeCell ref="O14:O15"/>
    <mergeCell ref="A16:A18"/>
    <mergeCell ref="B16:B18"/>
    <mergeCell ref="C16:C18"/>
    <mergeCell ref="D16:D18"/>
    <mergeCell ref="E16:E18"/>
    <mergeCell ref="H16:H18"/>
    <mergeCell ref="I16:I18"/>
    <mergeCell ref="J16:J18"/>
    <mergeCell ref="K16:K18"/>
    <mergeCell ref="I14:I15"/>
    <mergeCell ref="J14:J15"/>
    <mergeCell ref="K14:K15"/>
    <mergeCell ref="L14:L15"/>
    <mergeCell ref="E19:E21"/>
    <mergeCell ref="N14:N15"/>
    <mergeCell ref="L16:L18"/>
    <mergeCell ref="M16:M18"/>
    <mergeCell ref="N16:N18"/>
    <mergeCell ref="M14:M15"/>
    <mergeCell ref="H19:H21"/>
    <mergeCell ref="O19:O21"/>
    <mergeCell ref="A23:O23"/>
    <mergeCell ref="B24:D24"/>
    <mergeCell ref="F24:G24"/>
    <mergeCell ref="H24:I24"/>
    <mergeCell ref="J24:O24"/>
    <mergeCell ref="I19:I21"/>
    <mergeCell ref="J19:J21"/>
    <mergeCell ref="K19:K21"/>
    <mergeCell ref="L19:L21"/>
    <mergeCell ref="M19:M21"/>
    <mergeCell ref="N19:N21"/>
    <mergeCell ref="A19:A21"/>
    <mergeCell ref="B19:B21"/>
    <mergeCell ref="C19:C21"/>
    <mergeCell ref="D19:D21"/>
    <mergeCell ref="B25:D25"/>
    <mergeCell ref="F25:O25"/>
    <mergeCell ref="A26:E26"/>
    <mergeCell ref="F26:F27"/>
    <mergeCell ref="G26:G27"/>
    <mergeCell ref="H26:J26"/>
    <mergeCell ref="O26:O27"/>
  </mergeCells>
  <dataValidations count="2">
    <dataValidation type="list" allowBlank="1" showInputMessage="1" showErrorMessage="1" sqref="M19 M22" xr:uid="{00000000-0002-0000-0000-000000000000}">
      <formula1>"Información, Infraestructura, Redes, Servicios, Hardware, Personas, Procesos "</formula1>
    </dataValidation>
    <dataValidation type="list" allowBlank="1" showInputMessage="1" showErrorMessage="1" sqref="M9 M12 M14 M16" xr:uid="{00000000-0002-0000-0000-000001000000}">
      <formula1>"Información, Infraestructura, Redes, Servicios, Hardware, Software, Personas, Procesos "</formula1>
    </dataValidation>
  </dataValidations>
  <pageMargins left="0.7" right="0.7" top="0.75" bottom="0.75" header="0.3" footer="0.3"/>
  <pageSetup paperSize="9" orientation="portrait" horizontalDpi="300" verticalDpi="300"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8">
    <pageSetUpPr fitToPage="1"/>
  </sheetPr>
  <dimension ref="A1:K112"/>
  <sheetViews>
    <sheetView topLeftCell="A70" zoomScaleNormal="100" workbookViewId="0">
      <selection activeCell="C21" sqref="C21"/>
    </sheetView>
  </sheetViews>
  <sheetFormatPr baseColWidth="10" defaultRowHeight="15" x14ac:dyDescent="0.25"/>
  <cols>
    <col min="1" max="1" width="36.5703125" customWidth="1"/>
    <col min="2" max="2" width="22.5703125" customWidth="1"/>
    <col min="3" max="3" width="43.140625" bestFit="1" customWidth="1"/>
    <col min="4" max="4" width="15.5703125" bestFit="1" customWidth="1"/>
    <col min="5" max="5" width="29.85546875" customWidth="1"/>
    <col min="7" max="7" width="12.140625" bestFit="1" customWidth="1"/>
    <col min="8" max="8" width="16.5703125" customWidth="1"/>
  </cols>
  <sheetData>
    <row r="1" spans="1:11" x14ac:dyDescent="0.25">
      <c r="A1" s="43" t="s">
        <v>24</v>
      </c>
      <c r="B1" s="43" t="s">
        <v>25</v>
      </c>
      <c r="C1" s="43" t="s">
        <v>26</v>
      </c>
      <c r="D1" s="6"/>
      <c r="E1" s="43" t="s">
        <v>73</v>
      </c>
      <c r="F1" s="6"/>
      <c r="G1" s="6"/>
      <c r="H1" s="6" t="s">
        <v>23</v>
      </c>
      <c r="I1" s="44" t="s">
        <v>15</v>
      </c>
      <c r="J1" s="6"/>
      <c r="K1" s="6"/>
    </row>
    <row r="2" spans="1:11" x14ac:dyDescent="0.25">
      <c r="A2" s="44" t="s">
        <v>8</v>
      </c>
      <c r="B2" s="44" t="s">
        <v>9</v>
      </c>
      <c r="C2" s="44" t="s">
        <v>10</v>
      </c>
      <c r="D2" s="6"/>
      <c r="E2" s="45" t="s">
        <v>74</v>
      </c>
      <c r="F2" s="6"/>
      <c r="G2" s="6"/>
      <c r="H2" s="6" t="s">
        <v>23</v>
      </c>
      <c r="I2" s="46" t="s">
        <v>18</v>
      </c>
      <c r="J2" s="6"/>
      <c r="K2" s="6"/>
    </row>
    <row r="3" spans="1:11" x14ac:dyDescent="0.25">
      <c r="A3" s="44" t="s">
        <v>11</v>
      </c>
      <c r="B3" s="44" t="s">
        <v>12</v>
      </c>
      <c r="C3" s="44" t="s">
        <v>13</v>
      </c>
      <c r="D3" s="6"/>
      <c r="E3" s="45" t="s">
        <v>205</v>
      </c>
      <c r="F3" s="6"/>
      <c r="G3" s="6"/>
      <c r="H3" s="6" t="s">
        <v>23</v>
      </c>
      <c r="I3" s="46" t="s">
        <v>21</v>
      </c>
      <c r="J3" s="6"/>
      <c r="K3" s="6"/>
    </row>
    <row r="4" spans="1:11" x14ac:dyDescent="0.25">
      <c r="A4" s="44" t="s">
        <v>175</v>
      </c>
      <c r="B4" s="44" t="s">
        <v>15</v>
      </c>
      <c r="C4" s="44" t="s">
        <v>16</v>
      </c>
      <c r="D4" s="6"/>
      <c r="E4" s="45" t="s">
        <v>75</v>
      </c>
      <c r="F4" s="6"/>
      <c r="G4" s="6"/>
      <c r="H4" s="44" t="s">
        <v>8</v>
      </c>
      <c r="I4" s="44" t="s">
        <v>9</v>
      </c>
      <c r="J4" s="6"/>
      <c r="K4" s="6"/>
    </row>
    <row r="5" spans="1:11" x14ac:dyDescent="0.25">
      <c r="A5" s="44" t="s">
        <v>14</v>
      </c>
      <c r="B5" s="46" t="s">
        <v>18</v>
      </c>
      <c r="C5" s="46" t="s">
        <v>19</v>
      </c>
      <c r="D5" s="6"/>
      <c r="E5" s="45" t="s">
        <v>76</v>
      </c>
      <c r="F5" s="6"/>
      <c r="G5" s="6"/>
      <c r="H5" s="44" t="s">
        <v>8</v>
      </c>
      <c r="I5" s="44" t="s">
        <v>12</v>
      </c>
      <c r="J5" s="6"/>
      <c r="K5" s="6"/>
    </row>
    <row r="6" spans="1:11" x14ac:dyDescent="0.25">
      <c r="A6" s="46" t="s">
        <v>17</v>
      </c>
      <c r="B6" s="46" t="s">
        <v>21</v>
      </c>
      <c r="C6" s="46" t="s">
        <v>22</v>
      </c>
      <c r="D6" s="6"/>
      <c r="E6" s="6"/>
      <c r="F6" s="6"/>
      <c r="G6" s="6"/>
      <c r="H6" s="44" t="s">
        <v>8</v>
      </c>
      <c r="I6" s="44" t="s">
        <v>15</v>
      </c>
      <c r="J6" s="6"/>
      <c r="K6" s="6"/>
    </row>
    <row r="7" spans="1:11" x14ac:dyDescent="0.25">
      <c r="A7" s="46" t="s">
        <v>20</v>
      </c>
      <c r="B7" s="46"/>
      <c r="C7" s="46"/>
      <c r="D7" s="6"/>
      <c r="E7" s="6"/>
      <c r="F7" s="6"/>
      <c r="G7" s="6"/>
      <c r="H7" s="44" t="s">
        <v>8</v>
      </c>
      <c r="I7" s="46" t="s">
        <v>18</v>
      </c>
      <c r="J7" s="6"/>
      <c r="K7" s="6"/>
    </row>
    <row r="8" spans="1:11" x14ac:dyDescent="0.25">
      <c r="A8" s="46" t="s">
        <v>23</v>
      </c>
      <c r="B8" s="46"/>
      <c r="C8" s="46"/>
      <c r="D8" s="6"/>
      <c r="E8" s="6"/>
      <c r="F8" s="6"/>
      <c r="G8" s="6"/>
      <c r="H8" s="44" t="s">
        <v>8</v>
      </c>
      <c r="I8" s="46" t="s">
        <v>21</v>
      </c>
      <c r="J8" s="6"/>
      <c r="K8" s="6"/>
    </row>
    <row r="9" spans="1:11" x14ac:dyDescent="0.25">
      <c r="A9" s="46" t="s">
        <v>174</v>
      </c>
      <c r="B9" s="6"/>
      <c r="C9" s="6"/>
      <c r="D9" s="6"/>
      <c r="E9" s="6"/>
      <c r="F9" s="6"/>
      <c r="G9" s="6"/>
      <c r="H9" s="44" t="s">
        <v>11</v>
      </c>
      <c r="I9" s="44" t="s">
        <v>9</v>
      </c>
      <c r="J9" s="6"/>
      <c r="K9" s="6"/>
    </row>
    <row r="10" spans="1:11" x14ac:dyDescent="0.25">
      <c r="A10" s="6"/>
      <c r="B10" s="6"/>
      <c r="C10" s="6"/>
      <c r="D10" s="6"/>
      <c r="E10" s="6"/>
      <c r="F10" s="6"/>
      <c r="G10" s="6"/>
      <c r="H10" s="44" t="s">
        <v>11</v>
      </c>
      <c r="I10" s="44" t="s">
        <v>12</v>
      </c>
      <c r="J10" s="6"/>
      <c r="K10" s="6"/>
    </row>
    <row r="11" spans="1:11" x14ac:dyDescent="0.25">
      <c r="A11" s="6" t="s">
        <v>151</v>
      </c>
      <c r="B11" s="6" t="s">
        <v>150</v>
      </c>
      <c r="C11" s="6" t="s">
        <v>53</v>
      </c>
      <c r="D11" s="6"/>
      <c r="E11" s="6"/>
      <c r="F11" s="6"/>
      <c r="G11" s="6"/>
      <c r="H11" s="44" t="s">
        <v>11</v>
      </c>
      <c r="I11" s="44" t="s">
        <v>15</v>
      </c>
      <c r="J11" s="6"/>
      <c r="K11" s="6"/>
    </row>
    <row r="12" spans="1:11" x14ac:dyDescent="0.25">
      <c r="A12" s="47">
        <v>1</v>
      </c>
      <c r="B12" s="47">
        <v>1</v>
      </c>
      <c r="C12" s="6" t="s">
        <v>28</v>
      </c>
      <c r="D12" s="6"/>
      <c r="E12" s="6"/>
      <c r="F12" s="48"/>
      <c r="G12" s="48"/>
      <c r="H12" s="44" t="s">
        <v>11</v>
      </c>
      <c r="I12" s="46" t="s">
        <v>18</v>
      </c>
      <c r="J12" s="6"/>
      <c r="K12" s="6"/>
    </row>
    <row r="13" spans="1:11" x14ac:dyDescent="0.25">
      <c r="A13" s="47">
        <v>1</v>
      </c>
      <c r="B13" s="47">
        <v>2</v>
      </c>
      <c r="C13" s="6" t="s">
        <v>29</v>
      </c>
      <c r="D13" s="6"/>
      <c r="E13" s="6"/>
      <c r="F13" s="6"/>
      <c r="G13" s="6"/>
      <c r="H13" s="44" t="s">
        <v>11</v>
      </c>
      <c r="I13" s="46" t="s">
        <v>21</v>
      </c>
      <c r="J13" s="6"/>
      <c r="K13" s="6"/>
    </row>
    <row r="14" spans="1:11" x14ac:dyDescent="0.25">
      <c r="A14" s="47">
        <v>2</v>
      </c>
      <c r="B14" s="47">
        <v>1</v>
      </c>
      <c r="C14" s="6" t="s">
        <v>30</v>
      </c>
      <c r="D14" s="6"/>
      <c r="E14" s="6"/>
      <c r="F14" s="6"/>
      <c r="G14" s="6"/>
      <c r="H14" s="44" t="s">
        <v>14</v>
      </c>
      <c r="I14" s="44" t="s">
        <v>9</v>
      </c>
      <c r="J14" s="6"/>
      <c r="K14" s="6"/>
    </row>
    <row r="15" spans="1:11" x14ac:dyDescent="0.25">
      <c r="A15" s="47">
        <v>2</v>
      </c>
      <c r="B15" s="47">
        <v>2</v>
      </c>
      <c r="C15" s="6" t="s">
        <v>31</v>
      </c>
      <c r="D15" s="6"/>
      <c r="E15" s="6"/>
      <c r="F15" s="6"/>
      <c r="G15" s="6"/>
      <c r="H15" s="44" t="s">
        <v>14</v>
      </c>
      <c r="I15" s="44" t="s">
        <v>12</v>
      </c>
      <c r="J15" s="6"/>
      <c r="K15" s="6"/>
    </row>
    <row r="16" spans="1:11" x14ac:dyDescent="0.25">
      <c r="A16" s="47">
        <v>3</v>
      </c>
      <c r="B16" s="47">
        <v>1</v>
      </c>
      <c r="C16" s="6" t="s">
        <v>32</v>
      </c>
      <c r="D16" s="6"/>
      <c r="E16" s="6"/>
      <c r="F16" s="6"/>
      <c r="G16" s="6"/>
      <c r="H16" s="44" t="s">
        <v>14</v>
      </c>
      <c r="I16" s="44" t="s">
        <v>15</v>
      </c>
      <c r="J16" s="6"/>
      <c r="K16" s="6"/>
    </row>
    <row r="17" spans="1:11" x14ac:dyDescent="0.25">
      <c r="A17" s="47">
        <v>4</v>
      </c>
      <c r="B17" s="47">
        <v>1</v>
      </c>
      <c r="C17" s="6" t="s">
        <v>33</v>
      </c>
      <c r="D17" s="6"/>
      <c r="E17" s="6"/>
      <c r="F17" s="6"/>
      <c r="G17" s="6"/>
      <c r="H17" s="44" t="s">
        <v>14</v>
      </c>
      <c r="I17" s="46" t="s">
        <v>18</v>
      </c>
      <c r="J17" s="6"/>
      <c r="K17" s="6"/>
    </row>
    <row r="18" spans="1:11" x14ac:dyDescent="0.25">
      <c r="A18" s="47">
        <v>3</v>
      </c>
      <c r="B18" s="47">
        <v>2</v>
      </c>
      <c r="C18" s="6" t="s">
        <v>34</v>
      </c>
      <c r="D18" s="6"/>
      <c r="E18" s="6"/>
      <c r="F18" s="6"/>
      <c r="G18" s="6"/>
      <c r="H18" s="44" t="s">
        <v>14</v>
      </c>
      <c r="I18" s="46" t="s">
        <v>21</v>
      </c>
      <c r="J18" s="6"/>
      <c r="K18" s="6"/>
    </row>
    <row r="19" spans="1:11" x14ac:dyDescent="0.25">
      <c r="A19" s="47">
        <v>1</v>
      </c>
      <c r="B19" s="47">
        <v>3</v>
      </c>
      <c r="C19" s="6" t="s">
        <v>35</v>
      </c>
      <c r="D19" s="6"/>
      <c r="E19" s="6"/>
      <c r="F19" s="6"/>
      <c r="G19" s="6"/>
      <c r="H19" s="46" t="s">
        <v>17</v>
      </c>
      <c r="I19" s="44" t="s">
        <v>9</v>
      </c>
      <c r="J19" s="6"/>
      <c r="K19" s="6"/>
    </row>
    <row r="20" spans="1:11" x14ac:dyDescent="0.25">
      <c r="A20" s="47">
        <v>2</v>
      </c>
      <c r="B20" s="47">
        <v>3</v>
      </c>
      <c r="C20" s="6" t="s">
        <v>36</v>
      </c>
      <c r="D20" s="6"/>
      <c r="E20" s="6"/>
      <c r="F20" s="6"/>
      <c r="G20" s="6"/>
      <c r="H20" s="46" t="s">
        <v>17</v>
      </c>
      <c r="I20" s="44" t="s">
        <v>12</v>
      </c>
      <c r="J20" s="6"/>
      <c r="K20" s="6"/>
    </row>
    <row r="21" spans="1:11" x14ac:dyDescent="0.25">
      <c r="A21" s="47">
        <v>5</v>
      </c>
      <c r="B21" s="47">
        <v>1</v>
      </c>
      <c r="C21" s="6" t="s">
        <v>37</v>
      </c>
      <c r="D21" s="6"/>
      <c r="E21" s="6"/>
      <c r="F21" s="6"/>
      <c r="G21" s="6"/>
      <c r="H21" s="46" t="s">
        <v>17</v>
      </c>
      <c r="I21" s="44" t="s">
        <v>15</v>
      </c>
      <c r="J21" s="6"/>
      <c r="K21" s="6"/>
    </row>
    <row r="22" spans="1:11" x14ac:dyDescent="0.25">
      <c r="A22" s="47">
        <v>4</v>
      </c>
      <c r="B22" s="47">
        <v>2</v>
      </c>
      <c r="C22" s="6" t="s">
        <v>38</v>
      </c>
      <c r="D22" s="6"/>
      <c r="E22" s="6"/>
      <c r="F22" s="6"/>
      <c r="G22" s="6"/>
      <c r="H22" s="46" t="s">
        <v>17</v>
      </c>
      <c r="I22" s="46" t="s">
        <v>18</v>
      </c>
      <c r="J22" s="6"/>
      <c r="K22" s="6"/>
    </row>
    <row r="23" spans="1:11" x14ac:dyDescent="0.25">
      <c r="A23" s="47">
        <v>5</v>
      </c>
      <c r="B23" s="47">
        <v>2</v>
      </c>
      <c r="C23" s="6" t="s">
        <v>39</v>
      </c>
      <c r="D23" s="6"/>
      <c r="E23" s="6"/>
      <c r="F23" s="6"/>
      <c r="G23" s="6"/>
      <c r="H23" s="46" t="s">
        <v>17</v>
      </c>
      <c r="I23" s="46" t="s">
        <v>21</v>
      </c>
      <c r="J23" s="6"/>
      <c r="K23" s="6"/>
    </row>
    <row r="24" spans="1:11" x14ac:dyDescent="0.25">
      <c r="A24" s="47">
        <v>3</v>
      </c>
      <c r="B24" s="47">
        <v>3</v>
      </c>
      <c r="C24" s="6" t="s">
        <v>40</v>
      </c>
      <c r="D24" s="6"/>
      <c r="E24" s="6"/>
      <c r="F24" s="6"/>
      <c r="G24" s="6"/>
      <c r="H24" s="46" t="s">
        <v>20</v>
      </c>
      <c r="I24" s="44" t="s">
        <v>9</v>
      </c>
      <c r="J24" s="6"/>
      <c r="K24" s="6"/>
    </row>
    <row r="25" spans="1:11" x14ac:dyDescent="0.25">
      <c r="A25" s="47">
        <v>4</v>
      </c>
      <c r="B25" s="47">
        <v>3</v>
      </c>
      <c r="C25" s="6" t="s">
        <v>41</v>
      </c>
      <c r="D25" s="6"/>
      <c r="E25" s="6"/>
      <c r="F25" s="6"/>
      <c r="G25" s="6"/>
      <c r="H25" s="46" t="s">
        <v>20</v>
      </c>
      <c r="I25" s="44" t="s">
        <v>12</v>
      </c>
      <c r="J25" s="6"/>
      <c r="K25" s="6"/>
    </row>
    <row r="26" spans="1:11" x14ac:dyDescent="0.25">
      <c r="A26" s="47">
        <v>1</v>
      </c>
      <c r="B26" s="47">
        <v>4</v>
      </c>
      <c r="C26" s="6" t="s">
        <v>42</v>
      </c>
      <c r="D26" s="6"/>
      <c r="E26" s="6"/>
      <c r="F26" s="6"/>
      <c r="G26" s="6"/>
      <c r="H26" s="46" t="s">
        <v>20</v>
      </c>
      <c r="I26" s="44" t="s">
        <v>15</v>
      </c>
      <c r="J26" s="6"/>
      <c r="K26" s="6"/>
    </row>
    <row r="27" spans="1:11" x14ac:dyDescent="0.25">
      <c r="A27" s="47">
        <v>2</v>
      </c>
      <c r="B27" s="47">
        <v>4</v>
      </c>
      <c r="C27" s="6" t="s">
        <v>43</v>
      </c>
      <c r="D27" s="6"/>
      <c r="E27" s="6"/>
      <c r="F27" s="6"/>
      <c r="G27" s="6"/>
      <c r="H27" s="46" t="s">
        <v>20</v>
      </c>
      <c r="I27" s="46" t="s">
        <v>18</v>
      </c>
      <c r="J27" s="6"/>
      <c r="K27" s="6"/>
    </row>
    <row r="28" spans="1:11" x14ac:dyDescent="0.25">
      <c r="A28" s="47">
        <v>1</v>
      </c>
      <c r="B28" s="47">
        <v>5</v>
      </c>
      <c r="C28" s="6" t="s">
        <v>44</v>
      </c>
      <c r="D28" s="6"/>
      <c r="E28" s="6"/>
      <c r="F28" s="6"/>
      <c r="G28" s="6"/>
      <c r="H28" s="46" t="s">
        <v>20</v>
      </c>
      <c r="I28" s="46" t="s">
        <v>21</v>
      </c>
      <c r="J28" s="6"/>
      <c r="K28" s="6"/>
    </row>
    <row r="29" spans="1:11" x14ac:dyDescent="0.25">
      <c r="A29" s="47">
        <v>5</v>
      </c>
      <c r="B29" s="47">
        <v>3</v>
      </c>
      <c r="C29" s="6" t="s">
        <v>45</v>
      </c>
      <c r="D29" s="6"/>
      <c r="E29" s="6"/>
      <c r="F29" s="6"/>
      <c r="G29" s="6"/>
      <c r="H29" s="46" t="s">
        <v>174</v>
      </c>
      <c r="I29" s="44" t="s">
        <v>9</v>
      </c>
      <c r="J29" s="6"/>
      <c r="K29" s="6"/>
    </row>
    <row r="30" spans="1:11" x14ac:dyDescent="0.25">
      <c r="A30" s="47">
        <v>3</v>
      </c>
      <c r="B30" s="47">
        <v>4</v>
      </c>
      <c r="C30" s="6" t="s">
        <v>46</v>
      </c>
      <c r="D30" s="6"/>
      <c r="E30" s="6"/>
      <c r="F30" s="6"/>
      <c r="G30" s="6"/>
      <c r="H30" s="46" t="s">
        <v>174</v>
      </c>
      <c r="I30" s="44" t="s">
        <v>12</v>
      </c>
      <c r="J30" s="6"/>
      <c r="K30" s="6"/>
    </row>
    <row r="31" spans="1:11" x14ac:dyDescent="0.25">
      <c r="A31" s="47">
        <v>4</v>
      </c>
      <c r="B31" s="47">
        <v>4</v>
      </c>
      <c r="C31" s="6" t="s">
        <v>47</v>
      </c>
      <c r="D31" s="6"/>
      <c r="E31" s="6"/>
      <c r="F31" s="6"/>
      <c r="G31" s="6"/>
      <c r="H31" s="46" t="s">
        <v>174</v>
      </c>
      <c r="I31" s="44" t="s">
        <v>15</v>
      </c>
      <c r="J31" s="6"/>
      <c r="K31" s="6"/>
    </row>
    <row r="32" spans="1:11" x14ac:dyDescent="0.25">
      <c r="A32" s="47">
        <v>5</v>
      </c>
      <c r="B32" s="47">
        <v>4</v>
      </c>
      <c r="C32" s="6" t="s">
        <v>48</v>
      </c>
      <c r="D32" s="6"/>
      <c r="E32" s="6"/>
      <c r="F32" s="6"/>
      <c r="G32" s="6"/>
      <c r="H32" s="46" t="s">
        <v>174</v>
      </c>
      <c r="I32" s="46" t="s">
        <v>18</v>
      </c>
      <c r="J32" s="6"/>
      <c r="K32" s="6"/>
    </row>
    <row r="33" spans="1:11" x14ac:dyDescent="0.25">
      <c r="A33" s="47">
        <v>2</v>
      </c>
      <c r="B33" s="47">
        <v>5</v>
      </c>
      <c r="C33" s="6" t="s">
        <v>49</v>
      </c>
      <c r="D33" s="6"/>
      <c r="E33" s="6"/>
      <c r="F33" s="6"/>
      <c r="G33" s="6"/>
      <c r="H33" s="46" t="s">
        <v>174</v>
      </c>
      <c r="I33" s="46" t="s">
        <v>21</v>
      </c>
      <c r="J33" s="6"/>
      <c r="K33" s="6"/>
    </row>
    <row r="34" spans="1:11" x14ac:dyDescent="0.25">
      <c r="A34" s="47">
        <v>3</v>
      </c>
      <c r="B34" s="47">
        <v>5</v>
      </c>
      <c r="C34" s="6" t="s">
        <v>50</v>
      </c>
      <c r="D34" s="6"/>
      <c r="E34" s="6"/>
      <c r="F34" s="6"/>
      <c r="G34" s="6"/>
      <c r="H34" s="46" t="s">
        <v>175</v>
      </c>
      <c r="I34" s="44" t="s">
        <v>9</v>
      </c>
      <c r="J34" s="6"/>
      <c r="K34" s="6"/>
    </row>
    <row r="35" spans="1:11" x14ac:dyDescent="0.25">
      <c r="A35" s="47">
        <v>4</v>
      </c>
      <c r="B35" s="47">
        <v>5</v>
      </c>
      <c r="C35" s="6" t="s">
        <v>51</v>
      </c>
      <c r="D35" s="6"/>
      <c r="E35" s="6"/>
      <c r="F35" s="6"/>
      <c r="G35" s="6"/>
      <c r="H35" s="46" t="s">
        <v>175</v>
      </c>
      <c r="I35" s="44" t="s">
        <v>12</v>
      </c>
      <c r="J35" s="6"/>
      <c r="K35" s="6"/>
    </row>
    <row r="36" spans="1:11" x14ac:dyDescent="0.25">
      <c r="A36" s="47">
        <v>5</v>
      </c>
      <c r="B36" s="47">
        <v>5</v>
      </c>
      <c r="C36" s="6" t="s">
        <v>52</v>
      </c>
      <c r="D36" s="6"/>
      <c r="E36" s="6"/>
      <c r="F36" s="6"/>
      <c r="G36" s="6"/>
      <c r="H36" s="46" t="s">
        <v>175</v>
      </c>
      <c r="I36" s="44" t="s">
        <v>15</v>
      </c>
      <c r="J36" s="6"/>
      <c r="K36" s="6"/>
    </row>
    <row r="37" spans="1:11" x14ac:dyDescent="0.25">
      <c r="A37" s="6"/>
      <c r="B37" s="6"/>
      <c r="C37" s="6"/>
      <c r="D37" s="6"/>
      <c r="E37" s="6"/>
      <c r="F37" s="6"/>
      <c r="G37" s="6"/>
      <c r="H37" s="46" t="s">
        <v>175</v>
      </c>
      <c r="I37" s="46" t="s">
        <v>18</v>
      </c>
      <c r="J37" s="6"/>
      <c r="K37" s="6"/>
    </row>
    <row r="38" spans="1:11" x14ac:dyDescent="0.25">
      <c r="A38" s="43" t="s">
        <v>55</v>
      </c>
      <c r="B38" s="6"/>
      <c r="C38" s="6"/>
      <c r="D38" s="6"/>
      <c r="E38" s="6"/>
      <c r="F38" s="6"/>
      <c r="G38" s="6"/>
      <c r="H38" s="46" t="s">
        <v>175</v>
      </c>
      <c r="I38" s="46" t="s">
        <v>21</v>
      </c>
      <c r="J38" s="6"/>
      <c r="K38" s="6"/>
    </row>
    <row r="39" spans="1:11" x14ac:dyDescent="0.25">
      <c r="A39" s="6" t="s">
        <v>54</v>
      </c>
      <c r="B39" s="6"/>
      <c r="C39" s="6"/>
      <c r="D39" s="6"/>
      <c r="E39" s="6"/>
      <c r="F39" s="6"/>
      <c r="G39" s="6"/>
      <c r="H39" s="6"/>
      <c r="I39" s="6"/>
      <c r="J39" s="6"/>
      <c r="K39" s="6"/>
    </row>
    <row r="40" spans="1:11" x14ac:dyDescent="0.25">
      <c r="A40" s="6" t="s">
        <v>56</v>
      </c>
      <c r="B40" s="6"/>
      <c r="C40" s="6"/>
      <c r="D40" s="6"/>
      <c r="E40" s="6"/>
      <c r="F40" s="6"/>
      <c r="G40" s="6"/>
      <c r="H40" s="6"/>
      <c r="I40" s="6"/>
      <c r="J40" s="6"/>
      <c r="K40" s="6"/>
    </row>
    <row r="41" spans="1:11" x14ac:dyDescent="0.25">
      <c r="A41" s="6"/>
      <c r="B41" s="6"/>
      <c r="C41" s="6"/>
      <c r="D41" s="6"/>
      <c r="E41" s="6"/>
      <c r="F41" s="6"/>
      <c r="G41" s="6"/>
      <c r="H41" s="6"/>
      <c r="I41" s="6"/>
      <c r="J41" s="6"/>
      <c r="K41" s="6"/>
    </row>
    <row r="42" spans="1:11" x14ac:dyDescent="0.25">
      <c r="A42" s="43" t="s">
        <v>66</v>
      </c>
      <c r="B42" s="6"/>
      <c r="C42" s="6"/>
      <c r="D42" s="6"/>
      <c r="E42" s="6"/>
      <c r="F42" s="6"/>
      <c r="G42" s="6"/>
      <c r="H42" s="6"/>
      <c r="I42" s="6"/>
      <c r="J42" s="6"/>
      <c r="K42" s="6"/>
    </row>
    <row r="43" spans="1:11" x14ac:dyDescent="0.25">
      <c r="A43" s="49" t="s">
        <v>57</v>
      </c>
      <c r="B43" s="6"/>
      <c r="C43" s="6"/>
      <c r="D43" s="6"/>
      <c r="E43" s="6"/>
      <c r="F43" s="6"/>
      <c r="G43" s="6"/>
      <c r="H43" s="6"/>
      <c r="I43" s="6"/>
      <c r="J43" s="6"/>
      <c r="K43" s="6"/>
    </row>
    <row r="44" spans="1:11" x14ac:dyDescent="0.25">
      <c r="A44" s="49" t="s">
        <v>58</v>
      </c>
      <c r="B44" s="6"/>
      <c r="C44" s="6"/>
      <c r="D44" s="6"/>
      <c r="E44" s="6"/>
      <c r="F44" s="6"/>
      <c r="G44" s="6"/>
      <c r="H44" s="6"/>
      <c r="I44" s="6"/>
      <c r="J44" s="6"/>
      <c r="K44" s="6"/>
    </row>
    <row r="45" spans="1:11" x14ac:dyDescent="0.25">
      <c r="A45" s="49" t="s">
        <v>59</v>
      </c>
      <c r="B45" s="6"/>
      <c r="C45" s="6"/>
      <c r="D45" s="6"/>
      <c r="E45" s="6"/>
      <c r="F45" s="6"/>
      <c r="G45" s="6"/>
      <c r="H45" s="6"/>
      <c r="I45" s="6"/>
      <c r="J45" s="6"/>
      <c r="K45" s="6"/>
    </row>
    <row r="46" spans="1:11" x14ac:dyDescent="0.25">
      <c r="A46" s="49" t="s">
        <v>60</v>
      </c>
      <c r="B46" s="6"/>
      <c r="C46" s="6"/>
      <c r="D46" s="6"/>
      <c r="E46" s="6"/>
      <c r="F46" s="6"/>
      <c r="G46" s="6"/>
      <c r="H46" s="6"/>
      <c r="I46" s="6"/>
      <c r="J46" s="6"/>
      <c r="K46" s="6"/>
    </row>
    <row r="47" spans="1:11" x14ac:dyDescent="0.25">
      <c r="A47" s="49" t="s">
        <v>61</v>
      </c>
      <c r="B47" s="6"/>
      <c r="C47" s="6"/>
      <c r="D47" s="6"/>
      <c r="E47" s="6"/>
      <c r="F47" s="6"/>
      <c r="G47" s="6"/>
      <c r="H47" s="6"/>
      <c r="I47" s="6"/>
      <c r="J47" s="6"/>
      <c r="K47" s="6"/>
    </row>
    <row r="48" spans="1:11" x14ac:dyDescent="0.25">
      <c r="A48" s="49" t="s">
        <v>62</v>
      </c>
      <c r="B48" s="6"/>
      <c r="C48" s="6"/>
      <c r="D48" s="6"/>
      <c r="E48" s="6"/>
      <c r="F48" s="6"/>
      <c r="G48" s="6"/>
      <c r="H48" s="6"/>
      <c r="I48" s="6"/>
      <c r="J48" s="6"/>
      <c r="K48" s="6"/>
    </row>
    <row r="49" spans="1:11" x14ac:dyDescent="0.25">
      <c r="A49" s="49" t="s">
        <v>63</v>
      </c>
      <c r="B49" s="6"/>
      <c r="C49" s="6"/>
      <c r="D49" s="6"/>
      <c r="E49" s="6"/>
      <c r="F49" s="6"/>
      <c r="G49" s="6"/>
      <c r="H49" s="6"/>
      <c r="I49" s="6"/>
      <c r="J49" s="6"/>
      <c r="K49" s="6"/>
    </row>
    <row r="50" spans="1:11" x14ac:dyDescent="0.25">
      <c r="A50" s="49" t="s">
        <v>64</v>
      </c>
      <c r="B50" s="6"/>
      <c r="C50" s="6"/>
      <c r="D50" s="6"/>
      <c r="E50" s="6"/>
      <c r="F50" s="6"/>
      <c r="G50" s="6"/>
      <c r="H50" s="6"/>
      <c r="I50" s="6"/>
      <c r="J50" s="6"/>
      <c r="K50" s="6"/>
    </row>
    <row r="51" spans="1:11" x14ac:dyDescent="0.25">
      <c r="A51" s="49" t="s">
        <v>65</v>
      </c>
      <c r="B51" s="6"/>
      <c r="C51" s="6"/>
      <c r="D51" s="6"/>
      <c r="E51" s="6"/>
      <c r="F51" s="6"/>
      <c r="G51" s="6"/>
      <c r="H51" s="6"/>
      <c r="I51" s="6"/>
      <c r="J51" s="6"/>
      <c r="K51" s="6"/>
    </row>
    <row r="52" spans="1:11" x14ac:dyDescent="0.25">
      <c r="A52" s="6"/>
      <c r="B52" s="6"/>
      <c r="C52" s="6"/>
      <c r="D52" s="6"/>
      <c r="E52" s="6"/>
      <c r="F52" s="6"/>
      <c r="G52" s="6"/>
      <c r="H52" s="6"/>
      <c r="I52" s="6"/>
      <c r="J52" s="6"/>
      <c r="K52" s="6"/>
    </row>
    <row r="53" spans="1:11" x14ac:dyDescent="0.25">
      <c r="A53" s="4" t="s">
        <v>68</v>
      </c>
      <c r="B53" s="4" t="s">
        <v>5</v>
      </c>
      <c r="C53" s="6"/>
      <c r="D53" s="6"/>
      <c r="E53" s="6"/>
      <c r="F53" s="6"/>
      <c r="G53" s="6"/>
      <c r="H53" s="6"/>
      <c r="I53" s="6"/>
      <c r="J53" s="6"/>
      <c r="K53" s="6"/>
    </row>
    <row r="54" spans="1:11" x14ac:dyDescent="0.25">
      <c r="A54" s="50" t="s">
        <v>3</v>
      </c>
      <c r="B54" s="4">
        <v>20</v>
      </c>
      <c r="C54" s="6"/>
      <c r="D54" s="6"/>
      <c r="E54" s="6"/>
      <c r="F54" s="6"/>
      <c r="G54" s="6"/>
      <c r="H54" s="6"/>
      <c r="I54" s="6"/>
      <c r="J54" s="6"/>
      <c r="K54" s="6"/>
    </row>
    <row r="55" spans="1:11" x14ac:dyDescent="0.25">
      <c r="A55" s="50" t="s">
        <v>4</v>
      </c>
      <c r="B55" s="4">
        <v>10</v>
      </c>
      <c r="C55" s="6"/>
      <c r="D55" s="6"/>
      <c r="E55" s="6"/>
      <c r="F55" s="6"/>
      <c r="G55" s="6"/>
      <c r="H55" s="6"/>
      <c r="I55" s="6"/>
      <c r="J55" s="6"/>
      <c r="K55" s="6"/>
    </row>
    <row r="56" spans="1:11" x14ac:dyDescent="0.25">
      <c r="A56" s="50" t="s">
        <v>69</v>
      </c>
      <c r="B56" s="4">
        <v>20</v>
      </c>
      <c r="C56" s="6"/>
      <c r="D56" s="6"/>
      <c r="E56" s="6"/>
      <c r="F56" s="6"/>
      <c r="G56" s="6"/>
      <c r="H56" s="6"/>
      <c r="I56" s="6"/>
      <c r="J56" s="6"/>
      <c r="K56" s="6"/>
    </row>
    <row r="57" spans="1:11" ht="25.5" x14ac:dyDescent="0.25">
      <c r="A57" s="50" t="s">
        <v>70</v>
      </c>
      <c r="B57" s="4">
        <v>15</v>
      </c>
      <c r="C57" s="6"/>
      <c r="D57" s="6"/>
      <c r="E57" s="6"/>
      <c r="F57" s="6"/>
      <c r="G57" s="6"/>
      <c r="H57" s="6"/>
      <c r="I57" s="6"/>
      <c r="J57" s="6"/>
      <c r="K57" s="6"/>
    </row>
    <row r="58" spans="1:11" x14ac:dyDescent="0.25">
      <c r="A58" s="50" t="s">
        <v>71</v>
      </c>
      <c r="B58" s="4">
        <v>10</v>
      </c>
      <c r="C58" s="6"/>
      <c r="D58" s="6"/>
      <c r="E58" s="6"/>
      <c r="F58" s="6"/>
      <c r="G58" s="6"/>
      <c r="H58" s="6"/>
      <c r="I58" s="6"/>
      <c r="J58" s="6"/>
      <c r="K58" s="6"/>
    </row>
    <row r="59" spans="1:11" ht="25.5" x14ac:dyDescent="0.25">
      <c r="A59" s="50" t="s">
        <v>137</v>
      </c>
      <c r="B59" s="4">
        <v>10</v>
      </c>
      <c r="C59" s="6"/>
      <c r="D59" s="6"/>
      <c r="E59" s="6"/>
      <c r="F59" s="6"/>
      <c r="G59" s="6"/>
      <c r="H59" s="6"/>
      <c r="I59" s="6"/>
      <c r="J59" s="6"/>
      <c r="K59" s="6"/>
    </row>
    <row r="60" spans="1:11" ht="38.25" x14ac:dyDescent="0.25">
      <c r="A60" s="50" t="s">
        <v>139</v>
      </c>
      <c r="B60" s="4">
        <v>10</v>
      </c>
      <c r="C60" s="6"/>
      <c r="D60" s="6"/>
      <c r="E60" s="6"/>
      <c r="F60" s="6"/>
      <c r="G60" s="6"/>
      <c r="H60" s="6"/>
      <c r="I60" s="6"/>
      <c r="J60" s="6"/>
      <c r="K60" s="6"/>
    </row>
    <row r="61" spans="1:11" ht="38.25" x14ac:dyDescent="0.25">
      <c r="A61" s="50" t="s">
        <v>138</v>
      </c>
      <c r="B61" s="4">
        <v>10</v>
      </c>
      <c r="C61" s="6"/>
      <c r="D61" s="6"/>
      <c r="E61" s="6"/>
      <c r="F61" s="6"/>
      <c r="G61" s="6"/>
      <c r="H61" s="6"/>
      <c r="I61" s="6"/>
      <c r="J61" s="6"/>
      <c r="K61" s="6"/>
    </row>
    <row r="62" spans="1:11" ht="25.5" x14ac:dyDescent="0.25">
      <c r="A62" s="50" t="s">
        <v>140</v>
      </c>
      <c r="B62" s="4">
        <v>30</v>
      </c>
      <c r="C62" s="6"/>
      <c r="D62" s="6"/>
      <c r="E62" s="6"/>
      <c r="F62" s="6"/>
      <c r="G62" s="6"/>
      <c r="H62" s="6"/>
      <c r="I62" s="6"/>
      <c r="J62" s="6"/>
      <c r="K62" s="6"/>
    </row>
    <row r="63" spans="1:11" x14ac:dyDescent="0.25">
      <c r="A63" s="6"/>
      <c r="B63" s="6"/>
      <c r="C63" s="6"/>
      <c r="D63" s="6"/>
      <c r="E63" s="6"/>
      <c r="F63" s="6"/>
      <c r="G63" s="6"/>
      <c r="H63" s="6"/>
      <c r="I63" s="6"/>
      <c r="J63" s="6"/>
      <c r="K63" s="6"/>
    </row>
    <row r="64" spans="1:11" x14ac:dyDescent="0.25">
      <c r="A64" s="6"/>
      <c r="B64" s="6"/>
      <c r="C64" s="6"/>
      <c r="D64" s="6"/>
      <c r="E64" s="6"/>
      <c r="F64" s="6"/>
      <c r="G64" s="6"/>
      <c r="H64" s="6"/>
      <c r="I64" s="6"/>
      <c r="J64" s="6"/>
      <c r="K64" s="6"/>
    </row>
    <row r="65" spans="1:11" x14ac:dyDescent="0.25">
      <c r="A65" s="6" t="s">
        <v>125</v>
      </c>
      <c r="B65" s="6"/>
      <c r="C65" s="6"/>
      <c r="D65" s="6"/>
      <c r="E65" s="6"/>
      <c r="F65" s="6"/>
      <c r="G65" s="6"/>
      <c r="H65" s="6"/>
      <c r="I65" s="6"/>
      <c r="J65" s="6"/>
      <c r="K65" s="6"/>
    </row>
    <row r="66" spans="1:11" x14ac:dyDescent="0.25">
      <c r="A66" s="51" t="s">
        <v>78</v>
      </c>
      <c r="B66" s="6"/>
      <c r="C66" s="6"/>
      <c r="D66" s="6"/>
      <c r="E66" s="6"/>
      <c r="F66" s="6"/>
      <c r="G66" s="6"/>
      <c r="H66" s="6"/>
      <c r="I66" s="6"/>
      <c r="J66" s="6"/>
      <c r="K66" s="6"/>
    </row>
    <row r="67" spans="1:11" x14ac:dyDescent="0.25">
      <c r="A67" s="51" t="s">
        <v>141</v>
      </c>
      <c r="B67" s="6"/>
      <c r="C67" s="6"/>
      <c r="D67" s="6"/>
      <c r="E67" s="6"/>
      <c r="F67" s="6"/>
      <c r="G67" s="6"/>
      <c r="H67" s="6"/>
      <c r="I67" s="6"/>
      <c r="J67" s="6"/>
      <c r="K67" s="6"/>
    </row>
    <row r="68" spans="1:11" x14ac:dyDescent="0.25">
      <c r="A68" s="51" t="s">
        <v>79</v>
      </c>
      <c r="B68" s="6"/>
      <c r="C68" s="6"/>
      <c r="D68" s="6"/>
      <c r="E68" s="6"/>
      <c r="F68" s="6"/>
      <c r="G68" s="6"/>
      <c r="H68" s="6"/>
      <c r="I68" s="6"/>
      <c r="J68" s="6"/>
      <c r="K68" s="6"/>
    </row>
    <row r="69" spans="1:11" x14ac:dyDescent="0.25">
      <c r="A69" s="6"/>
      <c r="B69" s="6"/>
      <c r="C69" s="6"/>
      <c r="D69" s="6"/>
      <c r="E69" s="6"/>
      <c r="F69" s="6"/>
      <c r="G69" s="6"/>
      <c r="H69" s="6"/>
      <c r="I69" s="6"/>
      <c r="J69" s="6"/>
      <c r="K69" s="6"/>
    </row>
    <row r="70" spans="1:11" x14ac:dyDescent="0.25">
      <c r="A70" s="6"/>
      <c r="B70" s="6"/>
      <c r="C70" s="6"/>
      <c r="D70" s="6"/>
      <c r="E70" s="6"/>
      <c r="F70" s="6"/>
      <c r="G70" s="6"/>
      <c r="H70" s="6"/>
      <c r="I70" s="6"/>
      <c r="J70" s="6"/>
      <c r="K70" s="6"/>
    </row>
    <row r="71" spans="1:11" x14ac:dyDescent="0.25">
      <c r="A71" s="51" t="s">
        <v>125</v>
      </c>
      <c r="B71" s="51" t="s">
        <v>81</v>
      </c>
      <c r="C71" s="51" t="s">
        <v>130</v>
      </c>
      <c r="D71" s="51"/>
      <c r="E71" s="6"/>
      <c r="F71" s="6"/>
      <c r="G71" s="6"/>
      <c r="H71" s="6"/>
      <c r="I71" s="6"/>
      <c r="J71" s="6"/>
      <c r="K71" s="6"/>
    </row>
    <row r="72" spans="1:11" x14ac:dyDescent="0.25">
      <c r="A72" s="51" t="s">
        <v>78</v>
      </c>
      <c r="B72" s="51" t="s">
        <v>82</v>
      </c>
      <c r="C72" s="52" t="s">
        <v>131</v>
      </c>
      <c r="D72" s="51"/>
      <c r="E72" s="51" t="s">
        <v>82</v>
      </c>
      <c r="F72" s="6"/>
      <c r="G72" s="6"/>
      <c r="H72" s="6"/>
      <c r="I72" s="6"/>
      <c r="J72" s="6"/>
      <c r="K72" s="6"/>
    </row>
    <row r="73" spans="1:11" x14ac:dyDescent="0.25">
      <c r="A73" s="51" t="s">
        <v>78</v>
      </c>
      <c r="B73" s="51" t="s">
        <v>82</v>
      </c>
      <c r="C73" s="52" t="s">
        <v>101</v>
      </c>
      <c r="D73" s="51"/>
      <c r="E73" s="51" t="s">
        <v>77</v>
      </c>
      <c r="F73" s="6"/>
      <c r="G73" s="6"/>
      <c r="H73" s="6"/>
      <c r="I73" s="6"/>
      <c r="J73" s="6"/>
      <c r="K73" s="6"/>
    </row>
    <row r="74" spans="1:11" x14ac:dyDescent="0.25">
      <c r="A74" s="51" t="s">
        <v>78</v>
      </c>
      <c r="B74" s="51" t="s">
        <v>77</v>
      </c>
      <c r="C74" s="52" t="s">
        <v>102</v>
      </c>
      <c r="D74" s="51"/>
      <c r="E74" s="51" t="s">
        <v>84</v>
      </c>
      <c r="F74" s="6"/>
      <c r="G74" s="6"/>
      <c r="H74" s="6"/>
      <c r="I74" s="6"/>
      <c r="J74" s="6"/>
      <c r="K74" s="6"/>
    </row>
    <row r="75" spans="1:11" x14ac:dyDescent="0.25">
      <c r="A75" s="51" t="s">
        <v>78</v>
      </c>
      <c r="B75" s="51" t="s">
        <v>77</v>
      </c>
      <c r="C75" s="52" t="s">
        <v>103</v>
      </c>
      <c r="D75" s="51"/>
      <c r="E75" s="51" t="s">
        <v>83</v>
      </c>
      <c r="F75" s="6"/>
      <c r="G75" s="6"/>
      <c r="H75" s="6"/>
      <c r="I75" s="6"/>
      <c r="J75" s="6"/>
      <c r="K75" s="6"/>
    </row>
    <row r="76" spans="1:11" x14ac:dyDescent="0.25">
      <c r="A76" s="51" t="s">
        <v>141</v>
      </c>
      <c r="B76" s="51" t="s">
        <v>84</v>
      </c>
      <c r="C76" s="52" t="s">
        <v>104</v>
      </c>
      <c r="D76" s="51"/>
      <c r="E76" s="51" t="s">
        <v>85</v>
      </c>
      <c r="F76" s="6"/>
      <c r="G76" s="6"/>
      <c r="H76" s="6"/>
      <c r="I76" s="6"/>
      <c r="J76" s="6"/>
      <c r="K76" s="6"/>
    </row>
    <row r="77" spans="1:11" x14ac:dyDescent="0.25">
      <c r="A77" s="51" t="s">
        <v>141</v>
      </c>
      <c r="B77" s="51" t="s">
        <v>83</v>
      </c>
      <c r="C77" s="52" t="s">
        <v>105</v>
      </c>
      <c r="D77" s="51"/>
      <c r="E77" s="51" t="s">
        <v>86</v>
      </c>
      <c r="F77" s="6"/>
      <c r="G77" s="6"/>
      <c r="H77" s="6"/>
      <c r="I77" s="6"/>
      <c r="J77" s="6"/>
      <c r="K77" s="6"/>
    </row>
    <row r="78" spans="1:11" x14ac:dyDescent="0.25">
      <c r="A78" s="51" t="s">
        <v>141</v>
      </c>
      <c r="B78" s="51" t="s">
        <v>85</v>
      </c>
      <c r="C78" s="52" t="s">
        <v>106</v>
      </c>
      <c r="D78" s="51"/>
      <c r="E78" s="51" t="s">
        <v>87</v>
      </c>
      <c r="F78" s="6"/>
      <c r="G78" s="6"/>
      <c r="H78" s="6"/>
      <c r="I78" s="6"/>
      <c r="J78" s="6"/>
      <c r="K78" s="6"/>
    </row>
    <row r="79" spans="1:11" x14ac:dyDescent="0.25">
      <c r="A79" s="51" t="s">
        <v>141</v>
      </c>
      <c r="B79" s="51" t="s">
        <v>86</v>
      </c>
      <c r="C79" s="52" t="s">
        <v>107</v>
      </c>
      <c r="D79" s="51"/>
      <c r="E79" s="51" t="s">
        <v>88</v>
      </c>
      <c r="F79" s="6"/>
      <c r="G79" s="6"/>
      <c r="H79" s="6"/>
      <c r="I79" s="6"/>
      <c r="J79" s="6"/>
      <c r="K79" s="6"/>
    </row>
    <row r="80" spans="1:11" x14ac:dyDescent="0.25">
      <c r="A80" s="51" t="s">
        <v>141</v>
      </c>
      <c r="B80" s="53" t="s">
        <v>129</v>
      </c>
      <c r="C80" s="52" t="s">
        <v>228</v>
      </c>
      <c r="D80" s="51"/>
      <c r="E80" s="51" t="s">
        <v>89</v>
      </c>
      <c r="F80" s="6"/>
      <c r="G80" s="6"/>
      <c r="H80" s="6"/>
      <c r="I80" s="6"/>
      <c r="J80" s="6"/>
      <c r="K80" s="6"/>
    </row>
    <row r="81" spans="1:11" x14ac:dyDescent="0.25">
      <c r="A81" s="51" t="s">
        <v>141</v>
      </c>
      <c r="B81" s="51" t="s">
        <v>87</v>
      </c>
      <c r="C81" s="54" t="s">
        <v>108</v>
      </c>
      <c r="D81" s="51"/>
      <c r="E81" s="51" t="s">
        <v>91</v>
      </c>
      <c r="F81" s="6"/>
      <c r="G81" s="6"/>
      <c r="H81" s="6"/>
      <c r="I81" s="6"/>
      <c r="J81" s="6"/>
      <c r="K81" s="6"/>
    </row>
    <row r="82" spans="1:11" x14ac:dyDescent="0.25">
      <c r="A82" s="51" t="s">
        <v>141</v>
      </c>
      <c r="B82" s="51" t="s">
        <v>88</v>
      </c>
      <c r="C82" s="54" t="s">
        <v>109</v>
      </c>
      <c r="D82" s="51"/>
      <c r="E82" s="51" t="s">
        <v>90</v>
      </c>
      <c r="F82" s="6"/>
      <c r="G82" s="6"/>
      <c r="H82" s="6"/>
      <c r="I82" s="6"/>
      <c r="J82" s="6"/>
      <c r="K82" s="6"/>
    </row>
    <row r="83" spans="1:11" x14ac:dyDescent="0.25">
      <c r="A83" s="51" t="s">
        <v>141</v>
      </c>
      <c r="B83" s="51" t="s">
        <v>89</v>
      </c>
      <c r="C83" s="54" t="s">
        <v>110</v>
      </c>
      <c r="D83" s="51"/>
      <c r="E83" s="51" t="s">
        <v>92</v>
      </c>
      <c r="F83" s="6"/>
      <c r="G83" s="6"/>
      <c r="H83" s="6"/>
      <c r="I83" s="6"/>
      <c r="J83" s="6"/>
      <c r="K83" s="6"/>
    </row>
    <row r="84" spans="1:11" x14ac:dyDescent="0.25">
      <c r="A84" s="51" t="s">
        <v>141</v>
      </c>
      <c r="B84" s="51" t="s">
        <v>91</v>
      </c>
      <c r="C84" s="54" t="s">
        <v>111</v>
      </c>
      <c r="D84" s="51"/>
      <c r="E84" s="51" t="s">
        <v>93</v>
      </c>
      <c r="F84" s="6"/>
      <c r="G84" s="6"/>
      <c r="H84" s="6"/>
      <c r="I84" s="6"/>
      <c r="J84" s="6"/>
      <c r="K84" s="6"/>
    </row>
    <row r="85" spans="1:11" x14ac:dyDescent="0.25">
      <c r="A85" s="51" t="s">
        <v>141</v>
      </c>
      <c r="B85" s="51" t="s">
        <v>90</v>
      </c>
      <c r="C85" s="54" t="s">
        <v>112</v>
      </c>
      <c r="D85" s="51"/>
      <c r="E85" s="51" t="s">
        <v>94</v>
      </c>
      <c r="F85" s="6"/>
      <c r="G85" s="6"/>
      <c r="H85" s="6"/>
      <c r="I85" s="6"/>
      <c r="J85" s="6"/>
      <c r="K85" s="6"/>
    </row>
    <row r="86" spans="1:11" x14ac:dyDescent="0.25">
      <c r="A86" s="51" t="s">
        <v>141</v>
      </c>
      <c r="B86" s="51" t="s">
        <v>92</v>
      </c>
      <c r="C86" s="54" t="s">
        <v>113</v>
      </c>
      <c r="D86" s="51"/>
      <c r="E86" s="6"/>
      <c r="F86" s="6"/>
      <c r="G86" s="6"/>
      <c r="H86" s="6"/>
      <c r="I86" s="6"/>
      <c r="J86" s="6"/>
      <c r="K86" s="6"/>
    </row>
    <row r="87" spans="1:11" x14ac:dyDescent="0.25">
      <c r="A87" s="51" t="s">
        <v>141</v>
      </c>
      <c r="B87" s="51" t="s">
        <v>92</v>
      </c>
      <c r="C87" s="54" t="s">
        <v>114</v>
      </c>
      <c r="D87" s="51"/>
      <c r="E87" s="51" t="s">
        <v>95</v>
      </c>
      <c r="F87" s="6"/>
      <c r="G87" s="6"/>
      <c r="H87" s="6"/>
      <c r="I87" s="6"/>
      <c r="J87" s="6"/>
      <c r="K87" s="6"/>
    </row>
    <row r="88" spans="1:11" x14ac:dyDescent="0.25">
      <c r="A88" s="51" t="s">
        <v>141</v>
      </c>
      <c r="B88" s="51" t="s">
        <v>92</v>
      </c>
      <c r="C88" s="54" t="s">
        <v>126</v>
      </c>
      <c r="D88" s="51"/>
      <c r="E88" s="51" t="s">
        <v>96</v>
      </c>
      <c r="F88" s="6"/>
      <c r="G88" s="6"/>
      <c r="H88" s="6"/>
      <c r="I88" s="6"/>
      <c r="J88" s="6"/>
      <c r="K88" s="6"/>
    </row>
    <row r="89" spans="1:11" x14ac:dyDescent="0.25">
      <c r="A89" s="51" t="s">
        <v>141</v>
      </c>
      <c r="B89" s="51" t="s">
        <v>92</v>
      </c>
      <c r="C89" s="54" t="s">
        <v>132</v>
      </c>
      <c r="D89" s="51"/>
      <c r="E89" s="51" t="s">
        <v>97</v>
      </c>
      <c r="F89" s="6"/>
      <c r="G89" s="6"/>
      <c r="H89" s="6"/>
      <c r="I89" s="6"/>
      <c r="J89" s="6"/>
      <c r="K89" s="6"/>
    </row>
    <row r="90" spans="1:11" x14ac:dyDescent="0.25">
      <c r="A90" s="51" t="s">
        <v>141</v>
      </c>
      <c r="B90" s="51" t="s">
        <v>92</v>
      </c>
      <c r="C90" s="54" t="s">
        <v>127</v>
      </c>
      <c r="D90" s="51"/>
      <c r="E90" s="51" t="s">
        <v>98</v>
      </c>
      <c r="F90" s="6"/>
      <c r="G90" s="6"/>
      <c r="H90" s="6"/>
      <c r="I90" s="6"/>
      <c r="J90" s="6"/>
      <c r="K90" s="6"/>
    </row>
    <row r="91" spans="1:11" x14ac:dyDescent="0.25">
      <c r="A91" s="51" t="s">
        <v>141</v>
      </c>
      <c r="B91" s="51" t="s">
        <v>92</v>
      </c>
      <c r="C91" s="54" t="s">
        <v>128</v>
      </c>
      <c r="D91" s="51"/>
      <c r="E91" s="51" t="s">
        <v>99</v>
      </c>
      <c r="F91" s="6"/>
      <c r="G91" s="6"/>
      <c r="H91" s="6"/>
      <c r="I91" s="6"/>
      <c r="J91" s="6"/>
      <c r="K91" s="6"/>
    </row>
    <row r="92" spans="1:11" x14ac:dyDescent="0.25">
      <c r="A92" s="51" t="s">
        <v>141</v>
      </c>
      <c r="B92" s="51" t="s">
        <v>93</v>
      </c>
      <c r="C92" s="52" t="s">
        <v>124</v>
      </c>
      <c r="D92" s="51"/>
      <c r="E92" s="51" t="s">
        <v>100</v>
      </c>
      <c r="F92" s="6"/>
      <c r="G92" s="6"/>
      <c r="H92" s="6"/>
      <c r="I92" s="6"/>
      <c r="J92" s="6"/>
      <c r="K92" s="6"/>
    </row>
    <row r="93" spans="1:11" x14ac:dyDescent="0.25">
      <c r="A93" s="51" t="s">
        <v>141</v>
      </c>
      <c r="B93" s="51" t="s">
        <v>94</v>
      </c>
      <c r="C93" s="52" t="s">
        <v>115</v>
      </c>
      <c r="D93" s="51"/>
      <c r="E93" s="6"/>
      <c r="F93" s="6"/>
      <c r="G93" s="6"/>
      <c r="H93" s="6"/>
      <c r="I93" s="6"/>
      <c r="J93" s="6"/>
      <c r="K93" s="6"/>
    </row>
    <row r="94" spans="1:11" x14ac:dyDescent="0.25">
      <c r="A94" s="51" t="s">
        <v>79</v>
      </c>
      <c r="B94" s="51" t="s">
        <v>95</v>
      </c>
      <c r="C94" s="52" t="s">
        <v>116</v>
      </c>
      <c r="D94" s="51"/>
      <c r="E94" s="6"/>
      <c r="F94" s="6"/>
      <c r="G94" s="6"/>
      <c r="H94" s="6"/>
      <c r="I94" s="6"/>
      <c r="J94" s="6"/>
      <c r="K94" s="6"/>
    </row>
    <row r="95" spans="1:11" x14ac:dyDescent="0.25">
      <c r="A95" s="51" t="s">
        <v>79</v>
      </c>
      <c r="B95" s="51" t="s">
        <v>96</v>
      </c>
      <c r="C95" s="52" t="s">
        <v>117</v>
      </c>
      <c r="D95" s="51"/>
      <c r="E95" s="6"/>
      <c r="F95" s="6"/>
      <c r="G95" s="6"/>
      <c r="H95" s="6"/>
      <c r="I95" s="6"/>
      <c r="J95" s="6"/>
      <c r="K95" s="6"/>
    </row>
    <row r="96" spans="1:11" x14ac:dyDescent="0.25">
      <c r="A96" s="51" t="s">
        <v>79</v>
      </c>
      <c r="B96" s="51" t="s">
        <v>97</v>
      </c>
      <c r="C96" s="52" t="s">
        <v>118</v>
      </c>
      <c r="D96" s="51"/>
      <c r="E96" s="6"/>
      <c r="F96" s="6"/>
      <c r="G96" s="6"/>
      <c r="H96" s="6"/>
      <c r="I96" s="6"/>
      <c r="J96" s="6"/>
      <c r="K96" s="6"/>
    </row>
    <row r="97" spans="1:11" x14ac:dyDescent="0.25">
      <c r="A97" s="51" t="s">
        <v>79</v>
      </c>
      <c r="B97" s="51" t="s">
        <v>98</v>
      </c>
      <c r="C97" s="52" t="s">
        <v>119</v>
      </c>
      <c r="D97" s="51"/>
      <c r="E97" s="6"/>
      <c r="F97" s="6"/>
      <c r="G97" s="6"/>
      <c r="H97" s="6"/>
      <c r="I97" s="6"/>
      <c r="J97" s="6"/>
      <c r="K97" s="6"/>
    </row>
    <row r="98" spans="1:11" x14ac:dyDescent="0.25">
      <c r="A98" s="51" t="s">
        <v>79</v>
      </c>
      <c r="B98" s="51" t="s">
        <v>99</v>
      </c>
      <c r="C98" s="52" t="s">
        <v>120</v>
      </c>
      <c r="D98" s="51"/>
      <c r="E98" s="6"/>
      <c r="F98" s="6"/>
      <c r="G98" s="6"/>
      <c r="H98" s="6"/>
      <c r="I98" s="6"/>
      <c r="J98" s="6"/>
      <c r="K98" s="6"/>
    </row>
    <row r="99" spans="1:11" x14ac:dyDescent="0.25">
      <c r="A99" s="51" t="s">
        <v>79</v>
      </c>
      <c r="B99" s="51" t="s">
        <v>99</v>
      </c>
      <c r="C99" s="52" t="s">
        <v>121</v>
      </c>
      <c r="D99" s="51"/>
      <c r="E99" s="6"/>
      <c r="F99" s="6"/>
      <c r="G99" s="6"/>
      <c r="H99" s="6"/>
      <c r="I99" s="6"/>
      <c r="J99" s="6"/>
      <c r="K99" s="6"/>
    </row>
    <row r="100" spans="1:11" x14ac:dyDescent="0.25">
      <c r="A100" s="51" t="s">
        <v>79</v>
      </c>
      <c r="B100" s="51" t="s">
        <v>100</v>
      </c>
      <c r="C100" s="52" t="s">
        <v>122</v>
      </c>
      <c r="D100" s="51"/>
      <c r="E100" s="6"/>
      <c r="F100" s="6"/>
      <c r="G100" s="6"/>
      <c r="H100" s="6"/>
      <c r="I100" s="6"/>
      <c r="J100" s="6"/>
      <c r="K100" s="6"/>
    </row>
    <row r="101" spans="1:11" x14ac:dyDescent="0.25">
      <c r="A101" s="51" t="s">
        <v>79</v>
      </c>
      <c r="B101" s="51" t="s">
        <v>100</v>
      </c>
      <c r="C101" s="52" t="s">
        <v>123</v>
      </c>
      <c r="D101" s="51"/>
      <c r="E101" s="6"/>
      <c r="F101" s="6"/>
      <c r="G101" s="6"/>
      <c r="H101" s="6"/>
      <c r="I101" s="6"/>
      <c r="J101" s="6"/>
      <c r="K101" s="6"/>
    </row>
    <row r="102" spans="1:11" x14ac:dyDescent="0.25">
      <c r="A102" s="51" t="s">
        <v>80</v>
      </c>
      <c r="B102" s="51"/>
      <c r="C102" s="51" t="s">
        <v>226</v>
      </c>
      <c r="D102" s="51"/>
      <c r="E102" s="6"/>
      <c r="F102" s="6"/>
      <c r="G102" s="6"/>
      <c r="H102" s="6"/>
      <c r="I102" s="6"/>
      <c r="J102" s="6"/>
      <c r="K102" s="6"/>
    </row>
    <row r="103" spans="1:11" x14ac:dyDescent="0.25">
      <c r="A103" s="6"/>
      <c r="B103" s="6"/>
      <c r="C103" s="6"/>
      <c r="D103" s="6"/>
      <c r="E103" s="6"/>
      <c r="F103" s="6"/>
      <c r="G103" s="6"/>
      <c r="H103" s="6"/>
      <c r="I103" s="6"/>
      <c r="J103" s="6"/>
      <c r="K103" s="6"/>
    </row>
    <row r="104" spans="1:11" x14ac:dyDescent="0.25">
      <c r="A104" s="6"/>
      <c r="B104" s="6"/>
      <c r="C104" s="6"/>
      <c r="D104" s="6"/>
      <c r="E104" s="6"/>
      <c r="F104" s="6"/>
      <c r="G104" s="6"/>
      <c r="H104" s="6"/>
      <c r="I104" s="6"/>
      <c r="J104" s="6"/>
      <c r="K104" s="6"/>
    </row>
    <row r="105" spans="1:11" x14ac:dyDescent="0.25">
      <c r="A105" s="6"/>
      <c r="B105" s="6"/>
      <c r="C105" s="6"/>
      <c r="D105" s="6"/>
      <c r="E105" s="6"/>
      <c r="F105" s="6"/>
      <c r="G105" s="6"/>
      <c r="H105" s="6"/>
      <c r="I105" s="6"/>
      <c r="J105" s="6"/>
      <c r="K105" s="6"/>
    </row>
    <row r="106" spans="1:11" x14ac:dyDescent="0.25">
      <c r="A106" s="6" t="s">
        <v>133</v>
      </c>
      <c r="B106" s="6"/>
      <c r="C106" s="6"/>
      <c r="D106" s="6"/>
      <c r="E106" s="6"/>
      <c r="F106" s="6"/>
      <c r="G106" s="6"/>
      <c r="H106" s="6"/>
      <c r="I106" s="6"/>
      <c r="J106" s="6"/>
      <c r="K106" s="6"/>
    </row>
    <row r="107" spans="1:11" x14ac:dyDescent="0.25">
      <c r="A107" s="6" t="s">
        <v>134</v>
      </c>
      <c r="B107" s="6"/>
      <c r="C107" s="6"/>
      <c r="D107" s="6"/>
      <c r="E107" s="6"/>
      <c r="F107" s="6"/>
      <c r="G107" s="6"/>
      <c r="H107" s="6"/>
      <c r="I107" s="6"/>
      <c r="J107" s="6"/>
      <c r="K107" s="6"/>
    </row>
    <row r="108" spans="1:11" x14ac:dyDescent="0.25">
      <c r="A108" s="6" t="s">
        <v>135</v>
      </c>
      <c r="B108" s="6"/>
      <c r="C108" s="6"/>
      <c r="D108" s="6"/>
      <c r="E108" s="6"/>
      <c r="F108" s="6"/>
      <c r="G108" s="6"/>
      <c r="H108" s="6"/>
      <c r="I108" s="6"/>
      <c r="J108" s="6"/>
      <c r="K108" s="6"/>
    </row>
    <row r="109" spans="1:11" x14ac:dyDescent="0.25">
      <c r="A109" s="6" t="s">
        <v>136</v>
      </c>
      <c r="B109" s="6"/>
      <c r="C109" s="6"/>
      <c r="D109" s="6"/>
      <c r="E109" s="6"/>
      <c r="F109" s="6"/>
      <c r="G109" s="6"/>
      <c r="H109" s="6"/>
      <c r="I109" s="6"/>
      <c r="J109" s="6"/>
      <c r="K109" s="6"/>
    </row>
    <row r="110" spans="1:11" x14ac:dyDescent="0.25">
      <c r="A110" s="6"/>
      <c r="B110" s="6"/>
      <c r="C110" s="6"/>
      <c r="D110" s="6"/>
      <c r="E110" s="6"/>
      <c r="F110" s="6"/>
      <c r="G110" s="6"/>
      <c r="H110" s="6"/>
      <c r="I110" s="6"/>
      <c r="J110" s="6"/>
      <c r="K110" s="6"/>
    </row>
    <row r="111" spans="1:11" x14ac:dyDescent="0.25">
      <c r="A111" s="6"/>
      <c r="B111" s="6"/>
      <c r="C111" s="6"/>
      <c r="D111" s="6"/>
      <c r="E111" s="6"/>
      <c r="F111" s="6"/>
      <c r="G111" s="6"/>
      <c r="H111" s="6"/>
      <c r="I111" s="6"/>
      <c r="J111" s="6"/>
      <c r="K111" s="6"/>
    </row>
    <row r="112" spans="1:11" x14ac:dyDescent="0.25">
      <c r="A112" s="6"/>
      <c r="B112" s="6"/>
      <c r="C112" s="6"/>
      <c r="D112" s="6"/>
      <c r="E112" s="6"/>
      <c r="F112" s="6"/>
      <c r="G112" s="6"/>
      <c r="H112" s="6"/>
      <c r="I112" s="6"/>
      <c r="J112" s="6"/>
      <c r="K112" s="6"/>
    </row>
  </sheetData>
  <pageMargins left="0.70866141732283472" right="0.70866141732283472" top="0.74803149606299213" bottom="0.74803149606299213" header="0.31496062992125984" footer="0.31496062992125984"/>
  <pageSetup paperSize="9" scale="44"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9"/>
  <dimension ref="A1:O60"/>
  <sheetViews>
    <sheetView view="pageBreakPreview" zoomScale="70" zoomScaleNormal="73" zoomScaleSheetLayoutView="70" workbookViewId="0">
      <selection activeCell="D21" sqref="D21:D25"/>
    </sheetView>
  </sheetViews>
  <sheetFormatPr baseColWidth="10" defaultRowHeight="15" x14ac:dyDescent="0.25"/>
  <cols>
    <col min="1" max="1" width="6.42578125" customWidth="1"/>
    <col min="2" max="2" width="25.140625" customWidth="1"/>
    <col min="3" max="3" width="30.85546875" customWidth="1"/>
    <col min="4" max="4" width="26.42578125" customWidth="1"/>
    <col min="5" max="5" width="19.42578125" customWidth="1"/>
    <col min="6" max="6" width="17.5703125" style="3" bestFit="1" customWidth="1"/>
    <col min="7" max="7" width="14.140625" style="3" customWidth="1"/>
    <col min="8" max="8" width="21" style="3" customWidth="1"/>
    <col min="9" max="9" width="50.42578125" style="268" customWidth="1"/>
    <col min="10" max="10" width="18.140625" customWidth="1"/>
    <col min="11" max="11" width="18" style="3" customWidth="1"/>
    <col min="12" max="12" width="22.140625" customWidth="1"/>
    <col min="13" max="13" width="18" customWidth="1"/>
    <col min="14" max="14" width="12.140625" bestFit="1" customWidth="1"/>
    <col min="15" max="15" width="18.5703125" customWidth="1"/>
  </cols>
  <sheetData>
    <row r="1" spans="1:15" ht="15" customHeight="1" x14ac:dyDescent="0.25">
      <c r="A1" s="520"/>
      <c r="B1" s="520"/>
      <c r="C1" s="741" t="s">
        <v>225</v>
      </c>
      <c r="D1" s="742"/>
      <c r="E1" s="742"/>
      <c r="F1" s="742"/>
      <c r="G1" s="742"/>
      <c r="H1" s="742"/>
      <c r="I1" s="742"/>
      <c r="J1" s="742"/>
      <c r="K1" s="742"/>
      <c r="L1" s="742"/>
      <c r="M1" s="742"/>
      <c r="N1" s="525" t="s">
        <v>229</v>
      </c>
      <c r="O1" s="525"/>
    </row>
    <row r="2" spans="1:15" ht="15" customHeight="1" x14ac:dyDescent="0.25">
      <c r="A2" s="520"/>
      <c r="B2" s="520"/>
      <c r="C2" s="623"/>
      <c r="D2" s="744"/>
      <c r="E2" s="744"/>
      <c r="F2" s="744"/>
      <c r="G2" s="744"/>
      <c r="H2" s="744"/>
      <c r="I2" s="744"/>
      <c r="J2" s="744"/>
      <c r="K2" s="744"/>
      <c r="L2" s="744"/>
      <c r="M2" s="744"/>
      <c r="N2" s="525"/>
      <c r="O2" s="525"/>
    </row>
    <row r="3" spans="1:15" ht="15" customHeight="1" x14ac:dyDescent="0.25">
      <c r="A3" s="520"/>
      <c r="B3" s="520"/>
      <c r="C3" s="623"/>
      <c r="D3" s="744"/>
      <c r="E3" s="744"/>
      <c r="F3" s="744"/>
      <c r="G3" s="744"/>
      <c r="H3" s="744"/>
      <c r="I3" s="744"/>
      <c r="J3" s="744"/>
      <c r="K3" s="744"/>
      <c r="L3" s="744"/>
      <c r="M3" s="744"/>
      <c r="N3" s="525"/>
      <c r="O3" s="525"/>
    </row>
    <row r="4" spans="1:15" ht="15" customHeight="1" x14ac:dyDescent="0.25">
      <c r="A4" s="520"/>
      <c r="B4" s="520"/>
      <c r="C4" s="623"/>
      <c r="D4" s="744"/>
      <c r="E4" s="744"/>
      <c r="F4" s="744"/>
      <c r="G4" s="744"/>
      <c r="H4" s="744"/>
      <c r="I4" s="744"/>
      <c r="J4" s="744"/>
      <c r="K4" s="744"/>
      <c r="L4" s="744"/>
      <c r="M4" s="744"/>
      <c r="N4" s="525"/>
      <c r="O4" s="525"/>
    </row>
    <row r="5" spans="1:15" ht="15" customHeight="1" x14ac:dyDescent="0.25">
      <c r="A5" s="520"/>
      <c r="B5" s="520"/>
      <c r="C5" s="623"/>
      <c r="D5" s="744"/>
      <c r="E5" s="744"/>
      <c r="F5" s="744"/>
      <c r="G5" s="744"/>
      <c r="H5" s="744"/>
      <c r="I5" s="744"/>
      <c r="J5" s="744"/>
      <c r="K5" s="744"/>
      <c r="L5" s="744"/>
      <c r="M5" s="744"/>
      <c r="N5" s="135" t="s">
        <v>231</v>
      </c>
      <c r="O5" s="135" t="s">
        <v>232</v>
      </c>
    </row>
    <row r="6" spans="1:15" ht="15" customHeight="1" x14ac:dyDescent="0.25">
      <c r="A6" s="520"/>
      <c r="B6" s="520"/>
      <c r="C6" s="623"/>
      <c r="D6" s="744"/>
      <c r="E6" s="744"/>
      <c r="F6" s="744"/>
      <c r="G6" s="744"/>
      <c r="H6" s="744"/>
      <c r="I6" s="744"/>
      <c r="J6" s="744"/>
      <c r="K6" s="744"/>
      <c r="L6" s="744"/>
      <c r="M6" s="744"/>
      <c r="N6" s="135" t="s">
        <v>233</v>
      </c>
      <c r="O6" s="131">
        <v>2</v>
      </c>
    </row>
    <row r="7" spans="1:15" ht="15.75" customHeight="1" x14ac:dyDescent="0.25">
      <c r="A7" s="520"/>
      <c r="B7" s="520"/>
      <c r="C7" s="626"/>
      <c r="D7" s="627"/>
      <c r="E7" s="627"/>
      <c r="F7" s="627"/>
      <c r="G7" s="627"/>
      <c r="H7" s="627"/>
      <c r="I7" s="627"/>
      <c r="J7" s="627"/>
      <c r="K7" s="744"/>
      <c r="L7" s="744"/>
      <c r="M7" s="744"/>
      <c r="N7" s="136" t="s">
        <v>234</v>
      </c>
      <c r="O7" s="346">
        <v>43783</v>
      </c>
    </row>
    <row r="8" spans="1:15" ht="15" customHeight="1" x14ac:dyDescent="0.25">
      <c r="A8" s="923" t="s">
        <v>239</v>
      </c>
      <c r="B8" s="923"/>
      <c r="C8" s="924"/>
      <c r="D8" s="530" t="s">
        <v>390</v>
      </c>
      <c r="E8" s="531"/>
      <c r="F8" s="531"/>
      <c r="G8" s="534" t="s">
        <v>240</v>
      </c>
      <c r="H8" s="534"/>
      <c r="I8" s="927" t="s">
        <v>391</v>
      </c>
      <c r="J8" s="928"/>
      <c r="K8" s="534" t="s">
        <v>389</v>
      </c>
      <c r="L8" s="534"/>
      <c r="M8" s="470" t="s">
        <v>392</v>
      </c>
      <c r="N8" s="470"/>
      <c r="O8" s="470"/>
    </row>
    <row r="9" spans="1:15" s="3" customFormat="1" ht="22.5" customHeight="1" x14ac:dyDescent="0.25">
      <c r="A9" s="925"/>
      <c r="B9" s="925"/>
      <c r="C9" s="926"/>
      <c r="D9" s="532"/>
      <c r="E9" s="533"/>
      <c r="F9" s="533"/>
      <c r="G9" s="534"/>
      <c r="H9" s="534"/>
      <c r="I9" s="929"/>
      <c r="J9" s="930"/>
      <c r="K9" s="534"/>
      <c r="L9" s="534"/>
      <c r="M9" s="470"/>
      <c r="N9" s="470"/>
      <c r="O9" s="470"/>
    </row>
    <row r="10" spans="1:15" ht="36.75" customHeight="1" thickBot="1" x14ac:dyDescent="0.3">
      <c r="A10" s="111" t="s">
        <v>193</v>
      </c>
      <c r="B10" s="111" t="s">
        <v>176</v>
      </c>
      <c r="C10" s="111" t="s">
        <v>177</v>
      </c>
      <c r="D10" s="111" t="s">
        <v>0</v>
      </c>
      <c r="E10" s="111" t="s">
        <v>275</v>
      </c>
      <c r="F10" s="111" t="s">
        <v>27</v>
      </c>
      <c r="G10" s="111" t="s">
        <v>1</v>
      </c>
      <c r="H10" s="111" t="s">
        <v>2</v>
      </c>
      <c r="I10" s="111" t="s">
        <v>194</v>
      </c>
      <c r="J10" s="111" t="s">
        <v>7</v>
      </c>
      <c r="K10" s="403" t="s">
        <v>214</v>
      </c>
      <c r="L10" s="403" t="s">
        <v>213</v>
      </c>
      <c r="M10" s="403" t="s">
        <v>196</v>
      </c>
      <c r="N10" s="403" t="s">
        <v>215</v>
      </c>
      <c r="O10" s="403" t="s">
        <v>244</v>
      </c>
    </row>
    <row r="11" spans="1:15" ht="154.5" customHeight="1" x14ac:dyDescent="0.25">
      <c r="A11" s="907" t="str">
        <f>'2.Identificacion_Riesgos'!A10</f>
        <v>R1</v>
      </c>
      <c r="B11" s="852" t="str">
        <f>'2.Identificacion_Riesgos'!E10</f>
        <v>Afectación en el cumplimiento de los objetivos de los procesos de la entidad por la interrupción en la prestación del servicio de la infraestructura tecnológica.</v>
      </c>
      <c r="C11" s="357" t="str">
        <f>'2.Identificacion_Riesgos'!G10</f>
        <v xml:space="preserve">1. Interrupción de los servicios de la energía eléctrica regulada al interior de la entidad o fallas imprevistas de los equipos </v>
      </c>
      <c r="D11" s="852" t="str">
        <f>'2.Identificacion_Riesgos'!H10</f>
        <v>1. Sanciones e incumplimiento legal.
2. No cumplir con las metas Distritales.
3. Afectación de la imagen de la SCRD.
4. No genera la satisfacción de los clientes internos de la entidad.
5.  Incremento de los reprocesos en la ejecución de las actividades.</v>
      </c>
      <c r="E11" s="852" t="str">
        <f>'2.Identificacion_Riesgos'!I10</f>
        <v>Tecnologicos</v>
      </c>
      <c r="F11" s="852" t="str">
        <f>'2.Identificacion_Riesgos'!J10</f>
        <v>Probable</v>
      </c>
      <c r="G11" s="852" t="str">
        <f>'2.Identificacion_Riesgos'!L10</f>
        <v xml:space="preserve">Mayor </v>
      </c>
      <c r="H11" s="852" t="str">
        <f>'2.Identificacion_Riesgos'!N10</f>
        <v>EXTREMA 80%</v>
      </c>
      <c r="I11" s="357" t="str">
        <f>'3.Controles'!G9</f>
        <v>Mantenimiento preventivo y correctivo de UPS vigente.
Responsable: GIS - Recursos Fisicos 
Cómo se hace el control: Un proveedor especializado realiza el mantenimiento preventivo.
Cuándo se hace: Trimestral.
Cómo se evidencia: Acta de resultado.
Si no se hace qué ocurre: Puede aumentar la probabilidad de ocurrencia del riesgo.</v>
      </c>
      <c r="J11" s="898" t="str">
        <f>'2.Identificacion_Riesgos'!V10</f>
        <v>MODERADO 28%</v>
      </c>
      <c r="K11" s="901" t="str">
        <f>'2.Identificacion_Riesgos'!W10</f>
        <v>REDUCIRLO O MITIGARLO</v>
      </c>
      <c r="L11" s="357" t="str">
        <f>'5.Plan Manejo'!F13</f>
        <v>Gestionar solicitud de contratación de mantenimiento de equipos UPS, firma de contrato.
Seguimiento a las actividades del plan de  mantenimiento.</v>
      </c>
      <c r="M11" s="852" t="str">
        <f>'5.Plan Manejo'!L13</f>
        <v>Profesional Especializado GIS</v>
      </c>
      <c r="N11" s="128">
        <f>'5.Plan Manejo'!J17</f>
        <v>44530</v>
      </c>
      <c r="O11" s="417" t="str">
        <f>'2.Identificacion_Riesgos'!D10</f>
        <v>Grupo Interno de Sistemas</v>
      </c>
    </row>
    <row r="12" spans="1:15" ht="165" x14ac:dyDescent="0.25">
      <c r="A12" s="908"/>
      <c r="B12" s="853"/>
      <c r="C12" s="355" t="str">
        <f>'2.Identificacion_Riesgos'!G11</f>
        <v>2. Incumplimiento de la prestación del servicio de los proveedores externos.</v>
      </c>
      <c r="D12" s="853"/>
      <c r="E12" s="853"/>
      <c r="F12" s="853"/>
      <c r="G12" s="853"/>
      <c r="H12" s="853"/>
      <c r="I12" s="355" t="str">
        <f>'3.Controles'!G10</f>
        <v>Contratos con terceros con Acuerdos de Nivel de Servicio ANS
Responsable: GIS
Cómo se hace el control: Proveedores especializados que proporcionan servicios de TI.
Cuándo se hace: Reporte mensual y seguimiento semestral.
Cómo se evidencia: Certificado de Supervision y cumplimiento.
Si no se hace qué ocurre: Puede aumentar la probabilidad de ocurrencia del riesgo.</v>
      </c>
      <c r="J12" s="899"/>
      <c r="K12" s="902"/>
      <c r="L12" s="355" t="str">
        <f>'5.Plan Manejo'!F18</f>
        <v>Definición de ANS (Acuerdo de Nivel de Servicio) de disponibilidad del servicio con el proveedor de internet</v>
      </c>
      <c r="M12" s="853"/>
      <c r="N12" s="127">
        <f>'5.Plan Manejo'!J20</f>
        <v>44545</v>
      </c>
      <c r="O12" s="456"/>
    </row>
    <row r="13" spans="1:15" ht="207.6" customHeight="1" thickBot="1" x14ac:dyDescent="0.3">
      <c r="A13" s="908"/>
      <c r="B13" s="853"/>
      <c r="C13" s="355" t="str">
        <f>'2.Identificacion_Riesgos'!G12</f>
        <v>3. Desastres naturales o acciones deliberadas y no deliberadas por el factor humano.</v>
      </c>
      <c r="D13" s="853"/>
      <c r="E13" s="853"/>
      <c r="F13" s="853"/>
      <c r="G13" s="853"/>
      <c r="H13" s="853"/>
      <c r="I13" s="355" t="str">
        <f>'3.Controles'!G11</f>
        <v>Definición de los controles de acceso fisico a las areas de data center y cableado estructurado, asi como tambien revisión de factores ambientales y estructurales de las areas en mención
Responsable: GIS - Recursos Fisicos 
Cómo se hace el control: Cumplir con las mejores practicas de diseño del Data center y centros de cableado, asi como tambien con las condiciones de seguridad en el acceso fisico.
Cuándo se hace: Semestral
Cómo se evidencia: Inspecciones fisicas a las areas seguras, documentada en acta.
Si no se hace qué ocurre: Puede aumentar la probabilidad de ocurrencia del riesgo.</v>
      </c>
      <c r="J13" s="899"/>
      <c r="K13" s="902"/>
      <c r="L13" s="355" t="str">
        <f>'5.Plan Manejo'!F22</f>
        <v>Planeación e Implementación de los controles de seguridad fisicos del data center principal y centro de cableado</v>
      </c>
      <c r="M13" s="853"/>
      <c r="N13" s="127">
        <f>'5.Plan Manejo'!J23</f>
        <v>44530</v>
      </c>
      <c r="O13" s="456"/>
    </row>
    <row r="14" spans="1:15" ht="15.75" hidden="1" thickBot="1" x14ac:dyDescent="0.3">
      <c r="A14" s="908"/>
      <c r="B14" s="853"/>
      <c r="C14" s="355">
        <f>'2.Identificacion_Riesgos'!G13</f>
        <v>0</v>
      </c>
      <c r="D14" s="853"/>
      <c r="E14" s="853"/>
      <c r="F14" s="853"/>
      <c r="G14" s="853"/>
      <c r="H14" s="853"/>
      <c r="I14" s="355">
        <f>'3.Controles'!F12</f>
        <v>0</v>
      </c>
      <c r="J14" s="899"/>
      <c r="K14" s="902"/>
      <c r="L14" s="355">
        <f>'5.Plan Manejo'!F25</f>
        <v>0</v>
      </c>
      <c r="M14" s="853"/>
      <c r="N14" s="127"/>
      <c r="O14" s="456"/>
    </row>
    <row r="15" spans="1:15" ht="15.75" hidden="1" thickBot="1" x14ac:dyDescent="0.3">
      <c r="A15" s="909"/>
      <c r="B15" s="854"/>
      <c r="C15" s="356">
        <f>'2.Identificacion_Riesgos'!G14</f>
        <v>0</v>
      </c>
      <c r="D15" s="854"/>
      <c r="E15" s="854"/>
      <c r="F15" s="854"/>
      <c r="G15" s="854"/>
      <c r="H15" s="854"/>
      <c r="I15" s="356">
        <f>'3.Controles'!F13</f>
        <v>0</v>
      </c>
      <c r="J15" s="900"/>
      <c r="K15" s="903"/>
      <c r="L15" s="356">
        <f>'5.Plan Manejo'!F29</f>
        <v>0</v>
      </c>
      <c r="M15" s="854"/>
      <c r="N15" s="129"/>
      <c r="O15" s="458"/>
    </row>
    <row r="16" spans="1:15" ht="223.5" customHeight="1" thickBot="1" x14ac:dyDescent="0.3">
      <c r="A16" s="907" t="str">
        <f>'2.Identificacion_Riesgos'!A15</f>
        <v>R2</v>
      </c>
      <c r="B16" s="852" t="str">
        <f>'2.Identificacion_Riesgos'!E15</f>
        <v>Incumplimiento en los requerimientos solicitados por la Secretaría en la definición, diseño, construcción y entrega de soluciones TIC</v>
      </c>
      <c r="C16" s="330" t="str">
        <f>'2.Identificacion_Riesgos'!G15</f>
        <v>1. Falta de adopción de formatos y registros para la definición de los requerimientos detallados por parte de la areas funcionales en la solicitudes de servicios TIC.</v>
      </c>
      <c r="D16" s="852" t="str">
        <f>'2.Identificacion_Riesgos'!H15</f>
        <v>1.No genera la satisfacción de los clientes internos de la entidad.
2. Incremento de los reprocesos en la ejecución de las actividades.
3. Perdida de economicas
4. Incumplimiento normativo o regulatorio</v>
      </c>
      <c r="E16" s="852" t="str">
        <f>'2.Identificacion_Riesgos'!I15</f>
        <v>Tecnologicos</v>
      </c>
      <c r="F16" s="852" t="str">
        <f>'2.Identificacion_Riesgos'!J15</f>
        <v>Posible</v>
      </c>
      <c r="G16" s="852" t="str">
        <f>'2.Identificacion_Riesgos'!L15</f>
        <v>Moderado</v>
      </c>
      <c r="H16" s="852" t="str">
        <f>'2.Identificacion_Riesgos'!N15</f>
        <v>ALTO 52%</v>
      </c>
      <c r="I16" s="357" t="str">
        <f>'3.Controles'!G16</f>
        <v>Mejora continua del procedimiento de gestión de sistemas de información
Responsable: GIS
Cómo se hace el control: 
1. Revisión del procedimiento existente y definición de mejoras al mismo.
2. Revisión y seguimiento al cumplimiento del procedimiento
Cuándo se hace: 1. Anual / 2. Semestral
Cómo se evidencia: Publicación y divulgación del procedimiento en el sitema de gestión de calidad.
Si no se hace qué ocurre: Puede aumentar la probabilidad de ocurrencia del riesgo.</v>
      </c>
      <c r="J16" s="898" t="str">
        <f>'2.Identificacion_Riesgos'!V15</f>
        <v>MODERADO 32%</v>
      </c>
      <c r="K16" s="914" t="str">
        <f>'2.Identificacion_Riesgos'!W15</f>
        <v>REDUCIRLO O MITIGARLO</v>
      </c>
      <c r="L16" s="330" t="str">
        <f>'5.Plan Manejo'!F33</f>
        <v>Revisión y actualización procedimiento.
Seguimiento cumplimiento procedimiento</v>
      </c>
      <c r="M16" s="852" t="str">
        <f>'5.Plan Manejo'!L33</f>
        <v>Profesional Especializado GIS</v>
      </c>
      <c r="N16" s="128">
        <f>'5.Plan Manejo'!J35</f>
        <v>44530</v>
      </c>
      <c r="O16" s="417" t="str">
        <f>'2.Identificacion_Riesgos'!D15</f>
        <v>Grupo Interno de Sistemas</v>
      </c>
    </row>
    <row r="17" spans="1:15" hidden="1" x14ac:dyDescent="0.25">
      <c r="A17" s="908"/>
      <c r="B17" s="853"/>
      <c r="C17" s="329">
        <f>'2.Identificacion_Riesgos'!G16</f>
        <v>0</v>
      </c>
      <c r="D17" s="853"/>
      <c r="E17" s="853"/>
      <c r="F17" s="853"/>
      <c r="G17" s="853"/>
      <c r="H17" s="853"/>
      <c r="I17" s="355">
        <f>'3.Controles'!F17</f>
        <v>0</v>
      </c>
      <c r="J17" s="899"/>
      <c r="K17" s="915"/>
      <c r="L17" s="329">
        <f>'5.Plan Manejo'!F34</f>
        <v>0</v>
      </c>
      <c r="M17" s="853"/>
      <c r="N17" s="127"/>
      <c r="O17" s="456"/>
    </row>
    <row r="18" spans="1:15" hidden="1" x14ac:dyDescent="0.25">
      <c r="A18" s="908"/>
      <c r="B18" s="853"/>
      <c r="C18" s="329">
        <f>'2.Identificacion_Riesgos'!G17</f>
        <v>0</v>
      </c>
      <c r="D18" s="853"/>
      <c r="E18" s="853"/>
      <c r="F18" s="853"/>
      <c r="G18" s="853"/>
      <c r="H18" s="853"/>
      <c r="I18" s="355">
        <f>'3.Controles'!F18</f>
        <v>0</v>
      </c>
      <c r="J18" s="899"/>
      <c r="K18" s="915"/>
      <c r="L18" s="329">
        <f>'5.Plan Manejo'!F35</f>
        <v>0</v>
      </c>
      <c r="M18" s="853"/>
      <c r="N18" s="127"/>
      <c r="O18" s="456"/>
    </row>
    <row r="19" spans="1:15" hidden="1" x14ac:dyDescent="0.25">
      <c r="A19" s="908"/>
      <c r="B19" s="853"/>
      <c r="C19" s="329">
        <f>'2.Identificacion_Riesgos'!G18</f>
        <v>0</v>
      </c>
      <c r="D19" s="853"/>
      <c r="E19" s="853"/>
      <c r="F19" s="853"/>
      <c r="G19" s="853"/>
      <c r="H19" s="853"/>
      <c r="I19" s="355">
        <f>'3.Controles'!F19</f>
        <v>0</v>
      </c>
      <c r="J19" s="899"/>
      <c r="K19" s="915"/>
      <c r="L19" s="329">
        <f>'5.Plan Manejo'!F47</f>
        <v>0</v>
      </c>
      <c r="M19" s="853"/>
      <c r="N19" s="127"/>
      <c r="O19" s="456"/>
    </row>
    <row r="20" spans="1:15" ht="15.75" hidden="1" thickBot="1" x14ac:dyDescent="0.3">
      <c r="A20" s="910"/>
      <c r="B20" s="861"/>
      <c r="C20" s="327">
        <f>'2.Identificacion_Riesgos'!G19</f>
        <v>0</v>
      </c>
      <c r="D20" s="861"/>
      <c r="E20" s="861"/>
      <c r="F20" s="861"/>
      <c r="G20" s="861"/>
      <c r="H20" s="861"/>
      <c r="I20" s="351">
        <f>'3.Controles'!F20</f>
        <v>0</v>
      </c>
      <c r="J20" s="922"/>
      <c r="K20" s="916"/>
      <c r="L20" s="327">
        <f>'5.Plan Manejo'!F51</f>
        <v>0</v>
      </c>
      <c r="M20" s="861"/>
      <c r="N20" s="393"/>
      <c r="O20" s="457"/>
    </row>
    <row r="21" spans="1:15" ht="150" x14ac:dyDescent="0.25">
      <c r="A21" s="907" t="str">
        <f>'2.Identificacion_Riesgos'!A20</f>
        <v>R3</v>
      </c>
      <c r="B21" s="852" t="str">
        <f>'2.Identificacion_Riesgos'!E20</f>
        <v>Perdida de la confidencialidad, integridad y disponibilidad de los activos de información de la entidad</v>
      </c>
      <c r="C21" s="330" t="str">
        <f>'2.Identificacion_Riesgos'!G20</f>
        <v>1. Falta de apropiación de la cultura de seguridad de la información y de las politicas por parte de funcionarios y contratistas de la entidad</v>
      </c>
      <c r="D21" s="852" t="str">
        <f>'2.Identificacion_Riesgos'!H20</f>
        <v>1. Sanciones e incumplimiento legal.
2. Afectación de la imagen y reputación de la SCRD.
3. Degradación de los atributos de seguridad de la información (Confidencialidad, Integridad y Disponibilidad) de la entidad.
4.  Incremento de los reprocesos en la ejecución de las actividades.
5. Perdida de información
6. Perdidas económicas
7. Materialización de riesgos de seguridad de la información.</v>
      </c>
      <c r="E21" s="852" t="str">
        <f>'2.Identificacion_Riesgos'!I20</f>
        <v>Tecnologicos</v>
      </c>
      <c r="F21" s="852" t="str">
        <f>'2.Identificacion_Riesgos'!J20</f>
        <v>Posible</v>
      </c>
      <c r="G21" s="852" t="str">
        <f>'2.Identificacion_Riesgos'!L20</f>
        <v xml:space="preserve">Mayor </v>
      </c>
      <c r="H21" s="852" t="str">
        <f>'2.Identificacion_Riesgos'!N20</f>
        <v>EXTREMA 76%</v>
      </c>
      <c r="I21" s="357" t="str">
        <f>'3.Controles'!G23</f>
        <v>Implementación del programa de cultura de seguridad y privacidad de la información
Responsable: GIS
Cómo se hace el control: Realización de las jornadas de sensibilización en seguridad de la información.
Cuándo se hace: Semestral
Cómo se evidencia: charlas de sensibilización, tips de seguridad, encuestas de percepción.
Si no se hace qué ocurre: Puede aumentar la probabilidad de ocurrencia del riesgo.</v>
      </c>
      <c r="J21" s="898" t="str">
        <f>'2.Identificacion_Riesgos'!V20</f>
        <v>BAJO 16%</v>
      </c>
      <c r="K21" s="914" t="str">
        <f>'2.Identificacion_Riesgos'!W20</f>
        <v>REDUCIRLO O MITIGARLO</v>
      </c>
      <c r="L21" s="330" t="str">
        <f>'5.Plan Manejo'!F55</f>
        <v>Programación y realización de sensibilización y capacitación a funcionarios de la SCRD en Seguridad de la Información</v>
      </c>
      <c r="M21" s="852" t="str">
        <f>'5.Plan Manejo'!L55</f>
        <v>Profesional Especializado GIS</v>
      </c>
      <c r="N21" s="128">
        <f>'5.Plan Manejo'!J57</f>
        <v>44530</v>
      </c>
      <c r="O21" s="417" t="str">
        <f>'2.Identificacion_Riesgos'!D20</f>
        <v>Grupo Interno de Sistemas</v>
      </c>
    </row>
    <row r="22" spans="1:15" ht="180" x14ac:dyDescent="0.25">
      <c r="A22" s="908"/>
      <c r="B22" s="853"/>
      <c r="C22" s="329" t="str">
        <f>'2.Identificacion_Riesgos'!G21</f>
        <v>2. Gestión inadecuada de los activos de información.</v>
      </c>
      <c r="D22" s="853"/>
      <c r="E22" s="853"/>
      <c r="F22" s="853"/>
      <c r="G22" s="853"/>
      <c r="H22" s="853"/>
      <c r="I22" s="355" t="str">
        <f>'3.Controles'!G24</f>
        <v>Implementación de la Politica de buen uso de los activos de información
Responsable: GIS
Cómo se hace el control: implementación de la politica de buen uso de los activos de información.
Cuándo se hace: Anual
Cómo se evidencia: con indices bajos de materialización de incidentes de seguridad por perdida de confidencialidad, integridad y disponibilidad de los activos de información.
Si no se hace qué ocurre: Puede aumentar la probabilidad de ocurrencia del riesgo.</v>
      </c>
      <c r="J22" s="899"/>
      <c r="K22" s="915"/>
      <c r="L22" s="329" t="str">
        <f>'5.Plan Manejo'!F59</f>
        <v>Implementación de la politica de buen uso de los activos de información</v>
      </c>
      <c r="M22" s="853"/>
      <c r="N22" s="127">
        <f>'5.Plan Manejo'!J60</f>
        <v>44560</v>
      </c>
      <c r="O22" s="456"/>
    </row>
    <row r="23" spans="1:15" ht="165.75" thickBot="1" x14ac:dyDescent="0.3">
      <c r="A23" s="908"/>
      <c r="B23" s="853"/>
      <c r="C23" s="329" t="str">
        <f>'2.Identificacion_Riesgos'!G22</f>
        <v>3. Falta de mecanismos para evitar el borrado, ocultamiento y desaparición de información de los sistemas de información oficiales de la Entidad.</v>
      </c>
      <c r="D23" s="853"/>
      <c r="E23" s="853"/>
      <c r="F23" s="853"/>
      <c r="G23" s="853"/>
      <c r="H23" s="853"/>
      <c r="I23" s="355" t="str">
        <f>'3.Controles'!G25</f>
        <v>Realización, verificación y restauración de las Copias de Seguridad de los servidores TIC
Responsable: GIS
Cómo se hace el control: Realización, verificación de copias de seguridad de los servidores TIC 
Cuándo se hace: Diario
Cómo se evidencia: Seguimiento del cumplimiento del instructivo de copias de seguridad.
Si no se hace qué ocurre: Puede aumentar la probabilidad de ocurrencia del riesgo.</v>
      </c>
      <c r="J23" s="899"/>
      <c r="K23" s="915"/>
      <c r="L23" s="329" t="str">
        <f>'5.Plan Manejo'!F63</f>
        <v>Realización, verificación y restauración de las Copias de Seguridad de los servidores TIC (Aplicaciones, Almacenamiento) de acuerdo con lo establecido en el Instructivo de copias de seguridad.</v>
      </c>
      <c r="M23" s="853"/>
      <c r="N23" s="127">
        <f>'5.Plan Manejo'!J66</f>
        <v>44530</v>
      </c>
      <c r="O23" s="456"/>
    </row>
    <row r="24" spans="1:15" hidden="1" x14ac:dyDescent="0.25">
      <c r="A24" s="908"/>
      <c r="B24" s="853"/>
      <c r="C24" s="329">
        <f>'2.Identificacion_Riesgos'!G23</f>
        <v>0</v>
      </c>
      <c r="D24" s="853"/>
      <c r="E24" s="853"/>
      <c r="F24" s="853"/>
      <c r="G24" s="853"/>
      <c r="H24" s="853"/>
      <c r="I24" s="355">
        <f>'3.Controles'!F26</f>
        <v>0</v>
      </c>
      <c r="J24" s="899"/>
      <c r="K24" s="915"/>
      <c r="L24" s="329">
        <f>'5.Plan Manejo'!F67</f>
        <v>0</v>
      </c>
      <c r="M24" s="853"/>
      <c r="N24" s="127"/>
      <c r="O24" s="456"/>
    </row>
    <row r="25" spans="1:15" ht="129.6" hidden="1" customHeight="1" thickBot="1" x14ac:dyDescent="0.3">
      <c r="A25" s="910"/>
      <c r="B25" s="861"/>
      <c r="C25" s="327">
        <f>'2.Identificacion_Riesgos'!G24</f>
        <v>0</v>
      </c>
      <c r="D25" s="861"/>
      <c r="E25" s="861"/>
      <c r="F25" s="861"/>
      <c r="G25" s="861"/>
      <c r="H25" s="861"/>
      <c r="I25" s="351">
        <f>'3.Controles'!F27</f>
        <v>0</v>
      </c>
      <c r="J25" s="922"/>
      <c r="K25" s="916"/>
      <c r="L25" s="327">
        <f>'5.Plan Manejo'!F71</f>
        <v>0</v>
      </c>
      <c r="M25" s="861"/>
      <c r="N25" s="393"/>
      <c r="O25" s="457"/>
    </row>
    <row r="26" spans="1:15" ht="219" customHeight="1" thickBot="1" x14ac:dyDescent="0.3">
      <c r="A26" s="907" t="str">
        <f>'2.Identificacion_Riesgos'!A25</f>
        <v>R4</v>
      </c>
      <c r="B26" s="852" t="str">
        <f>'2.Identificacion_Riesgos'!E25</f>
        <v>Insatisfacción de usuarios de servicios tecnologicos por la no atención oportuna de requerimientos</v>
      </c>
      <c r="C26" s="330" t="str">
        <f>'2.Identificacion_Riesgos'!G25</f>
        <v>1. Falta de apropiación del procedimiento de soporte tecnico y manual de la herramienta de la mesa de servicios</v>
      </c>
      <c r="D26" s="852" t="str">
        <f>'2.Identificacion_Riesgos'!H25</f>
        <v>1. Insatisfacción de usuarios de la entidad
2. Afectación de la imagen y gestión del proceso.</v>
      </c>
      <c r="E26" s="852" t="str">
        <f>'2.Identificacion_Riesgos'!I25</f>
        <v>Operativos</v>
      </c>
      <c r="F26" s="852" t="str">
        <f>'2.Identificacion_Riesgos'!J25</f>
        <v>Posible</v>
      </c>
      <c r="G26" s="852" t="str">
        <f>'2.Identificacion_Riesgos'!L25</f>
        <v>Moderado</v>
      </c>
      <c r="H26" s="852" t="str">
        <f>'2.Identificacion_Riesgos'!N25</f>
        <v>ALTO 52%</v>
      </c>
      <c r="I26" s="357" t="str">
        <f>'3.Controles'!G30</f>
        <v>Ejecución del procedimiento de Soporte Técnico
Responsable: GIS
Cómo se hace el control: Ejecución de procedimiento de soporte técnico.
Cuándo se hace: Diario
Cómo se evidencia: Resultado de Indicadores 
IND-TIC-03 Oportunidad en la atención de requerimientos
IND-TIC-02 Eficacia en la solución de requerimientos
IND-TIC-04 Nivel de satisfacción del usuario con el servicio de gestión de Tic
Si no se hace qué ocurre: Puede aumentar la probabilidad de ocurrencia del riesgo.</v>
      </c>
      <c r="J26" s="898" t="str">
        <f>'2.Identificacion_Riesgos'!V25</f>
        <v>MODERADO 32%</v>
      </c>
      <c r="K26" s="914" t="str">
        <f>'2.Identificacion_Riesgos'!W25</f>
        <v>REDUCIRLO O MITIGARLO</v>
      </c>
      <c r="L26" s="330" t="str">
        <f>'5.Plan Manejo'!F75</f>
        <v xml:space="preserve">Atención y solución de tickets registrados en la mesa de servicios de acuerdo a lo establecido el el procedimiento de Soporte Técnico.
</v>
      </c>
      <c r="M26" s="852" t="str">
        <f>'5.Plan Manejo'!L75</f>
        <v>Profesional Especializado GIS</v>
      </c>
      <c r="N26" s="128">
        <f>'5.Plan Manejo'!J78</f>
        <v>44165</v>
      </c>
      <c r="O26" s="417" t="str">
        <f>'2.Identificacion_Riesgos'!D25</f>
        <v>Grupo Interno de Sistemas</v>
      </c>
    </row>
    <row r="27" spans="1:15" hidden="1" x14ac:dyDescent="0.25">
      <c r="A27" s="908"/>
      <c r="B27" s="853"/>
      <c r="C27" s="329">
        <f>'2.Identificacion_Riesgos'!G26</f>
        <v>0</v>
      </c>
      <c r="D27" s="853"/>
      <c r="E27" s="853"/>
      <c r="F27" s="853"/>
      <c r="G27" s="853"/>
      <c r="H27" s="853"/>
      <c r="I27" s="355">
        <f>'3.Controles'!F31</f>
        <v>0</v>
      </c>
      <c r="J27" s="899"/>
      <c r="K27" s="915"/>
      <c r="L27" s="329">
        <f>'5.Plan Manejo'!F76</f>
        <v>0</v>
      </c>
      <c r="M27" s="853"/>
      <c r="N27" s="127"/>
      <c r="O27" s="456"/>
    </row>
    <row r="28" spans="1:15" hidden="1" x14ac:dyDescent="0.25">
      <c r="A28" s="908"/>
      <c r="B28" s="853"/>
      <c r="C28" s="329">
        <f>'2.Identificacion_Riesgos'!G27</f>
        <v>0</v>
      </c>
      <c r="D28" s="853"/>
      <c r="E28" s="853"/>
      <c r="F28" s="853"/>
      <c r="G28" s="853"/>
      <c r="H28" s="853"/>
      <c r="I28" s="355">
        <f>'3.Controles'!F32</f>
        <v>0</v>
      </c>
      <c r="J28" s="899"/>
      <c r="K28" s="915"/>
      <c r="L28" s="329">
        <f>'5.Plan Manejo'!F83</f>
        <v>0</v>
      </c>
      <c r="M28" s="853"/>
      <c r="N28" s="127"/>
      <c r="O28" s="456"/>
    </row>
    <row r="29" spans="1:15" hidden="1" x14ac:dyDescent="0.25">
      <c r="A29" s="908"/>
      <c r="B29" s="853"/>
      <c r="C29" s="329">
        <f>'2.Identificacion_Riesgos'!G28</f>
        <v>0</v>
      </c>
      <c r="D29" s="853"/>
      <c r="E29" s="853"/>
      <c r="F29" s="853"/>
      <c r="G29" s="853"/>
      <c r="H29" s="853"/>
      <c r="I29" s="355">
        <f>'3.Controles'!F33</f>
        <v>0</v>
      </c>
      <c r="J29" s="899"/>
      <c r="K29" s="915"/>
      <c r="L29" s="329">
        <f>'5.Plan Manejo'!F87</f>
        <v>0</v>
      </c>
      <c r="M29" s="853"/>
      <c r="N29" s="127"/>
      <c r="O29" s="456"/>
    </row>
    <row r="30" spans="1:15" ht="15.75" hidden="1" thickBot="1" x14ac:dyDescent="0.3">
      <c r="A30" s="910"/>
      <c r="B30" s="861"/>
      <c r="C30" s="327">
        <f>'2.Identificacion_Riesgos'!G29</f>
        <v>0</v>
      </c>
      <c r="D30" s="861"/>
      <c r="E30" s="861"/>
      <c r="F30" s="861"/>
      <c r="G30" s="861"/>
      <c r="H30" s="861"/>
      <c r="I30" s="351">
        <f>'3.Controles'!F34</f>
        <v>0</v>
      </c>
      <c r="J30" s="922"/>
      <c r="K30" s="916"/>
      <c r="L30" s="327">
        <f>'5.Plan Manejo'!F91</f>
        <v>0</v>
      </c>
      <c r="M30" s="861"/>
      <c r="N30" s="393"/>
      <c r="O30" s="457"/>
    </row>
    <row r="31" spans="1:15" ht="194.25" customHeight="1" x14ac:dyDescent="0.25">
      <c r="A31" s="907" t="str">
        <f>'2.Identificacion_Riesgos'!A30</f>
        <v>R5</v>
      </c>
      <c r="B31" s="852" t="str">
        <f>'2.Identificacion_Riesgos'!E30</f>
        <v>Perdida de confidencialidad, integridad y disponibilidad de los activos de información en beneficio propio o de terceros por  accesos indebidos o no autorizados de las bases de datos gestionadas por el GIS</v>
      </c>
      <c r="C31" s="330" t="str">
        <f>'2.Identificacion_Riesgos'!G30</f>
        <v>1. Falta de gestión en el control de accesos a las bases de datos.</v>
      </c>
      <c r="D31" s="852" t="str">
        <f>'2.Identificacion_Riesgos'!H30</f>
        <v>1. Afectación de imagen
2. Reprocesos
3. incumplimientos legales y normativos
4. Insatisfacción de usuarios
5. Incumplimientos de objetivos de la entidad.</v>
      </c>
      <c r="E31" s="852" t="str">
        <f>'2.Identificacion_Riesgos'!I30</f>
        <v>Corrupcion</v>
      </c>
      <c r="F31" s="852" t="str">
        <f>'2.Identificacion_Riesgos'!J30</f>
        <v>Probable</v>
      </c>
      <c r="G31" s="852" t="str">
        <f>'2.Identificacion_Riesgos'!L30</f>
        <v>Mayor</v>
      </c>
      <c r="H31" s="852" t="str">
        <f>'2.Identificacion_Riesgos'!N30</f>
        <v>EXTREMA 80%</v>
      </c>
      <c r="I31" s="357" t="str">
        <f>'3.Controles'!G37</f>
        <v>Revisión y depuración de usuarios en las bases de datos gestionadas por el GIS 
Responsable: GIS - DBA
Cómo se hace el control: Se ejecuta tarea automatizada de inactivación de usuarios.
Cuándo se hace: diario
Cómo se evidencia: Ejecución diario del scrip que inactiva los usuarios de mas de 60 dias sin loguearse en la Base de Datos.
Si no se hace qué ocurre: Puede aumentar la probabilidad de ocurrencia del riesgo.</v>
      </c>
      <c r="J31" s="898" t="str">
        <f>'2.Identificacion_Riesgos'!V30</f>
        <v>BAJO 20%</v>
      </c>
      <c r="K31" s="914" t="str">
        <f>'2.Identificacion_Riesgos'!W30</f>
        <v>REDUCIRLO O MITIGARLO</v>
      </c>
      <c r="L31" s="330" t="str">
        <f>'5.Plan Manejo'!F95</f>
        <v>Depuración de usuarios en las bases de datos gestionadas por GIS</v>
      </c>
      <c r="M31" s="852" t="str">
        <f>'5.Plan Manejo'!L95</f>
        <v>Profesional Especializado GIS</v>
      </c>
      <c r="N31" s="128">
        <f>'5.Plan Manejo'!J99</f>
        <v>44165</v>
      </c>
      <c r="O31" s="417" t="str">
        <f>'2.Identificacion_Riesgos'!D30</f>
        <v>Grupo Interno de Sistemas</v>
      </c>
    </row>
    <row r="32" spans="1:15" ht="141" customHeight="1" x14ac:dyDescent="0.25">
      <c r="A32" s="908"/>
      <c r="B32" s="853"/>
      <c r="C32" s="329" t="str">
        <f>'2.Identificacion_Riesgos'!G31</f>
        <v>2. Desconocimiento de politicas, lineamientos, procedimientos e instructivos de seguridad de la información y de la normativa nacional vigente.</v>
      </c>
      <c r="D32" s="853"/>
      <c r="E32" s="853"/>
      <c r="F32" s="853"/>
      <c r="G32" s="853"/>
      <c r="H32" s="853"/>
      <c r="I32" s="355" t="str">
        <f>'3.Controles'!G38</f>
        <v>Revisión del cumplimiento del MSPI. 
Responsable: GIS - Oficial de Seguridad
Cómo se hace el control: Autodiagnostico de cumplimiento del MSPI.
Cuándo se hace: Semestral
Cómo se evidencia: Seguimiento MSPI.
Si no se hace qué ocurre: Puede aumentar la probabilidad de ocurrencia del riesgo.</v>
      </c>
      <c r="J32" s="899"/>
      <c r="K32" s="915"/>
      <c r="L32" s="329" t="str">
        <f>'5.Plan Manejo'!F100</f>
        <v xml:space="preserve">Revisión cumplimiento del MSPI (Modelo de Seguridad y privacidad de la Información).
</v>
      </c>
      <c r="M32" s="853"/>
      <c r="N32" s="127">
        <f>'5.Plan Manejo'!J101</f>
        <v>44530</v>
      </c>
      <c r="O32" s="456"/>
    </row>
    <row r="33" spans="1:15" hidden="1" x14ac:dyDescent="0.25">
      <c r="A33" s="908"/>
      <c r="B33" s="853"/>
      <c r="C33" s="329">
        <f>'2.Identificacion_Riesgos'!G32</f>
        <v>0</v>
      </c>
      <c r="D33" s="853"/>
      <c r="E33" s="853"/>
      <c r="F33" s="853"/>
      <c r="G33" s="853"/>
      <c r="H33" s="853"/>
      <c r="I33" s="355">
        <f>'3.Controles'!F39</f>
        <v>0</v>
      </c>
      <c r="J33" s="899"/>
      <c r="K33" s="915"/>
      <c r="L33" s="329">
        <f>'5.Plan Manejo'!F104</f>
        <v>0</v>
      </c>
      <c r="M33" s="853"/>
      <c r="N33" s="127"/>
      <c r="O33" s="456"/>
    </row>
    <row r="34" spans="1:15" hidden="1" x14ac:dyDescent="0.25">
      <c r="A34" s="908"/>
      <c r="B34" s="853"/>
      <c r="C34" s="329">
        <f>'2.Identificacion_Riesgos'!G33</f>
        <v>0</v>
      </c>
      <c r="D34" s="853"/>
      <c r="E34" s="853"/>
      <c r="F34" s="853"/>
      <c r="G34" s="853"/>
      <c r="H34" s="853"/>
      <c r="I34" s="355">
        <f>'3.Controles'!F40</f>
        <v>0</v>
      </c>
      <c r="J34" s="899"/>
      <c r="K34" s="915"/>
      <c r="L34" s="329">
        <f>'5.Plan Manejo'!F108</f>
        <v>0</v>
      </c>
      <c r="M34" s="853"/>
      <c r="N34" s="127"/>
      <c r="O34" s="456"/>
    </row>
    <row r="35" spans="1:15" ht="15.75" hidden="1" thickBot="1" x14ac:dyDescent="0.3">
      <c r="A35" s="909"/>
      <c r="B35" s="854"/>
      <c r="C35" s="334">
        <f>'2.Identificacion_Riesgos'!G34</f>
        <v>0</v>
      </c>
      <c r="D35" s="854"/>
      <c r="E35" s="854"/>
      <c r="F35" s="854"/>
      <c r="G35" s="854"/>
      <c r="H35" s="854"/>
      <c r="I35" s="356">
        <f>'3.Controles'!F41</f>
        <v>0</v>
      </c>
      <c r="J35" s="900"/>
      <c r="K35" s="921"/>
      <c r="L35" s="334">
        <f>'5.Plan Manejo'!F112</f>
        <v>0</v>
      </c>
      <c r="M35" s="854"/>
      <c r="N35" s="129"/>
      <c r="O35" s="458"/>
    </row>
    <row r="36" spans="1:15" hidden="1" x14ac:dyDescent="0.25">
      <c r="A36" s="932"/>
      <c r="B36" s="875"/>
      <c r="C36" s="328"/>
      <c r="D36" s="875"/>
      <c r="E36" s="875"/>
      <c r="F36" s="905"/>
      <c r="G36" s="905"/>
      <c r="H36" s="905"/>
      <c r="I36" s="352"/>
      <c r="J36" s="931"/>
      <c r="K36" s="912"/>
      <c r="L36" s="328"/>
      <c r="M36" s="920"/>
      <c r="N36" s="392"/>
      <c r="O36" s="897"/>
    </row>
    <row r="37" spans="1:15" hidden="1" x14ac:dyDescent="0.25">
      <c r="A37" s="908"/>
      <c r="B37" s="853"/>
      <c r="C37" s="125"/>
      <c r="D37" s="853"/>
      <c r="E37" s="853"/>
      <c r="F37" s="905"/>
      <c r="G37" s="905"/>
      <c r="H37" s="905"/>
      <c r="I37" s="355"/>
      <c r="J37" s="899"/>
      <c r="K37" s="912"/>
      <c r="L37" s="125"/>
      <c r="M37" s="918"/>
      <c r="N37" s="127"/>
      <c r="O37" s="456"/>
    </row>
    <row r="38" spans="1:15" hidden="1" x14ac:dyDescent="0.25">
      <c r="A38" s="908"/>
      <c r="B38" s="853"/>
      <c r="C38" s="125"/>
      <c r="D38" s="853"/>
      <c r="E38" s="853"/>
      <c r="F38" s="905"/>
      <c r="G38" s="905"/>
      <c r="H38" s="905"/>
      <c r="I38" s="355"/>
      <c r="J38" s="899"/>
      <c r="K38" s="912"/>
      <c r="L38" s="125"/>
      <c r="M38" s="918"/>
      <c r="N38" s="127"/>
      <c r="O38" s="456"/>
    </row>
    <row r="39" spans="1:15" hidden="1" x14ac:dyDescent="0.25">
      <c r="A39" s="908"/>
      <c r="B39" s="853"/>
      <c r="C39" s="125"/>
      <c r="D39" s="853"/>
      <c r="E39" s="853"/>
      <c r="F39" s="905"/>
      <c r="G39" s="905"/>
      <c r="H39" s="905"/>
      <c r="I39" s="355"/>
      <c r="J39" s="899"/>
      <c r="K39" s="912"/>
      <c r="L39" s="125"/>
      <c r="M39" s="918"/>
      <c r="N39" s="127"/>
      <c r="O39" s="456"/>
    </row>
    <row r="40" spans="1:15" ht="15.75" hidden="1" thickBot="1" x14ac:dyDescent="0.3">
      <c r="A40" s="909"/>
      <c r="B40" s="854"/>
      <c r="C40" s="126"/>
      <c r="D40" s="854"/>
      <c r="E40" s="854"/>
      <c r="F40" s="906"/>
      <c r="G40" s="906"/>
      <c r="H40" s="906"/>
      <c r="I40" s="356"/>
      <c r="J40" s="900"/>
      <c r="K40" s="913"/>
      <c r="L40" s="126"/>
      <c r="M40" s="919"/>
      <c r="N40" s="129"/>
      <c r="O40" s="458"/>
    </row>
    <row r="41" spans="1:15" hidden="1" x14ac:dyDescent="0.25">
      <c r="A41" s="907"/>
      <c r="B41" s="852"/>
      <c r="C41" s="124"/>
      <c r="D41" s="852"/>
      <c r="E41" s="852"/>
      <c r="F41" s="904"/>
      <c r="G41" s="904"/>
      <c r="H41" s="904"/>
      <c r="I41" s="357"/>
      <c r="J41" s="898"/>
      <c r="K41" s="911"/>
      <c r="L41" s="124"/>
      <c r="M41" s="917"/>
      <c r="N41" s="128"/>
      <c r="O41" s="417"/>
    </row>
    <row r="42" spans="1:15" hidden="1" x14ac:dyDescent="0.25">
      <c r="A42" s="908"/>
      <c r="B42" s="853"/>
      <c r="C42" s="125"/>
      <c r="D42" s="853"/>
      <c r="E42" s="853"/>
      <c r="F42" s="905"/>
      <c r="G42" s="905"/>
      <c r="H42" s="905"/>
      <c r="I42" s="355"/>
      <c r="J42" s="899"/>
      <c r="K42" s="912"/>
      <c r="L42" s="125"/>
      <c r="M42" s="918"/>
      <c r="N42" s="127"/>
      <c r="O42" s="456"/>
    </row>
    <row r="43" spans="1:15" hidden="1" x14ac:dyDescent="0.25">
      <c r="A43" s="908"/>
      <c r="B43" s="853"/>
      <c r="C43" s="125"/>
      <c r="D43" s="853"/>
      <c r="E43" s="853"/>
      <c r="F43" s="905"/>
      <c r="G43" s="905"/>
      <c r="H43" s="905"/>
      <c r="I43" s="355"/>
      <c r="J43" s="899"/>
      <c r="K43" s="912"/>
      <c r="L43" s="125"/>
      <c r="M43" s="918"/>
      <c r="N43" s="127"/>
      <c r="O43" s="456"/>
    </row>
    <row r="44" spans="1:15" hidden="1" x14ac:dyDescent="0.25">
      <c r="A44" s="908"/>
      <c r="B44" s="853"/>
      <c r="C44" s="125"/>
      <c r="D44" s="853"/>
      <c r="E44" s="853"/>
      <c r="F44" s="905"/>
      <c r="G44" s="905"/>
      <c r="H44" s="905"/>
      <c r="I44" s="355"/>
      <c r="J44" s="899"/>
      <c r="K44" s="912"/>
      <c r="L44" s="125"/>
      <c r="M44" s="918"/>
      <c r="N44" s="127"/>
      <c r="O44" s="456"/>
    </row>
    <row r="45" spans="1:15" ht="15.75" hidden="1" thickBot="1" x14ac:dyDescent="0.3">
      <c r="A45" s="909"/>
      <c r="B45" s="854"/>
      <c r="C45" s="126"/>
      <c r="D45" s="854"/>
      <c r="E45" s="854"/>
      <c r="F45" s="906"/>
      <c r="G45" s="906"/>
      <c r="H45" s="906"/>
      <c r="I45" s="356"/>
      <c r="J45" s="900"/>
      <c r="K45" s="913"/>
      <c r="L45" s="126"/>
      <c r="M45" s="919"/>
      <c r="N45" s="129"/>
      <c r="O45" s="458"/>
    </row>
    <row r="46" spans="1:15" hidden="1" x14ac:dyDescent="0.25">
      <c r="A46" s="907"/>
      <c r="B46" s="852"/>
      <c r="C46" s="124"/>
      <c r="D46" s="852"/>
      <c r="E46" s="852"/>
      <c r="F46" s="904"/>
      <c r="G46" s="904"/>
      <c r="H46" s="904"/>
      <c r="I46" s="357"/>
      <c r="J46" s="898"/>
      <c r="K46" s="911"/>
      <c r="L46" s="124"/>
      <c r="M46" s="917"/>
      <c r="N46" s="128"/>
      <c r="O46" s="417"/>
    </row>
    <row r="47" spans="1:15" hidden="1" x14ac:dyDescent="0.25">
      <c r="A47" s="908"/>
      <c r="B47" s="853"/>
      <c r="C47" s="125"/>
      <c r="D47" s="853"/>
      <c r="E47" s="853"/>
      <c r="F47" s="905"/>
      <c r="G47" s="905"/>
      <c r="H47" s="905"/>
      <c r="I47" s="355"/>
      <c r="J47" s="899"/>
      <c r="K47" s="912"/>
      <c r="L47" s="125"/>
      <c r="M47" s="918"/>
      <c r="N47" s="127"/>
      <c r="O47" s="456"/>
    </row>
    <row r="48" spans="1:15" hidden="1" x14ac:dyDescent="0.25">
      <c r="A48" s="908"/>
      <c r="B48" s="853"/>
      <c r="C48" s="125"/>
      <c r="D48" s="853"/>
      <c r="E48" s="853"/>
      <c r="F48" s="905"/>
      <c r="G48" s="905"/>
      <c r="H48" s="905"/>
      <c r="I48" s="355"/>
      <c r="J48" s="899"/>
      <c r="K48" s="912"/>
      <c r="L48" s="125"/>
      <c r="M48" s="918"/>
      <c r="N48" s="127"/>
      <c r="O48" s="456"/>
    </row>
    <row r="49" spans="1:15" hidden="1" x14ac:dyDescent="0.25">
      <c r="A49" s="908"/>
      <c r="B49" s="853"/>
      <c r="C49" s="125"/>
      <c r="D49" s="853"/>
      <c r="E49" s="853"/>
      <c r="F49" s="905"/>
      <c r="G49" s="905"/>
      <c r="H49" s="905"/>
      <c r="I49" s="355"/>
      <c r="J49" s="899"/>
      <c r="K49" s="912"/>
      <c r="L49" s="125"/>
      <c r="M49" s="918"/>
      <c r="N49" s="127"/>
      <c r="O49" s="456"/>
    </row>
    <row r="50" spans="1:15" ht="15.75" hidden="1" thickBot="1" x14ac:dyDescent="0.3">
      <c r="A50" s="909"/>
      <c r="B50" s="854"/>
      <c r="C50" s="126"/>
      <c r="D50" s="854"/>
      <c r="E50" s="854"/>
      <c r="F50" s="906"/>
      <c r="G50" s="906"/>
      <c r="H50" s="906"/>
      <c r="I50" s="356"/>
      <c r="J50" s="900"/>
      <c r="K50" s="913"/>
      <c r="L50" s="126"/>
      <c r="M50" s="919"/>
      <c r="N50" s="129"/>
      <c r="O50" s="458"/>
    </row>
    <row r="51" spans="1:15" hidden="1" x14ac:dyDescent="0.25">
      <c r="A51" s="907"/>
      <c r="B51" s="852"/>
      <c r="C51" s="124"/>
      <c r="D51" s="852"/>
      <c r="E51" s="852"/>
      <c r="F51" s="904"/>
      <c r="G51" s="904"/>
      <c r="H51" s="904"/>
      <c r="I51" s="357"/>
      <c r="J51" s="898"/>
      <c r="K51" s="911"/>
      <c r="L51" s="124"/>
      <c r="M51" s="917"/>
      <c r="N51" s="128"/>
      <c r="O51" s="417"/>
    </row>
    <row r="52" spans="1:15" hidden="1" x14ac:dyDescent="0.25">
      <c r="A52" s="908"/>
      <c r="B52" s="853"/>
      <c r="C52" s="125"/>
      <c r="D52" s="853"/>
      <c r="E52" s="853"/>
      <c r="F52" s="905"/>
      <c r="G52" s="905"/>
      <c r="H52" s="905"/>
      <c r="I52" s="355"/>
      <c r="J52" s="899"/>
      <c r="K52" s="912"/>
      <c r="L52" s="125"/>
      <c r="M52" s="918"/>
      <c r="N52" s="127"/>
      <c r="O52" s="456"/>
    </row>
    <row r="53" spans="1:15" hidden="1" x14ac:dyDescent="0.25">
      <c r="A53" s="908"/>
      <c r="B53" s="853"/>
      <c r="C53" s="125"/>
      <c r="D53" s="853"/>
      <c r="E53" s="853"/>
      <c r="F53" s="905"/>
      <c r="G53" s="905"/>
      <c r="H53" s="905"/>
      <c r="I53" s="355"/>
      <c r="J53" s="899"/>
      <c r="K53" s="912"/>
      <c r="L53" s="125"/>
      <c r="M53" s="918"/>
      <c r="N53" s="127"/>
      <c r="O53" s="456"/>
    </row>
    <row r="54" spans="1:15" hidden="1" x14ac:dyDescent="0.25">
      <c r="A54" s="908"/>
      <c r="B54" s="853"/>
      <c r="C54" s="125"/>
      <c r="D54" s="853"/>
      <c r="E54" s="853"/>
      <c r="F54" s="905"/>
      <c r="G54" s="905"/>
      <c r="H54" s="905"/>
      <c r="I54" s="355"/>
      <c r="J54" s="899"/>
      <c r="K54" s="912"/>
      <c r="L54" s="125"/>
      <c r="M54" s="918"/>
      <c r="N54" s="127"/>
      <c r="O54" s="456"/>
    </row>
    <row r="55" spans="1:15" ht="15.75" hidden="1" thickBot="1" x14ac:dyDescent="0.3">
      <c r="A55" s="909"/>
      <c r="B55" s="854"/>
      <c r="C55" s="126"/>
      <c r="D55" s="854"/>
      <c r="E55" s="854"/>
      <c r="F55" s="906"/>
      <c r="G55" s="906"/>
      <c r="H55" s="906"/>
      <c r="I55" s="356"/>
      <c r="J55" s="900"/>
      <c r="K55" s="913"/>
      <c r="L55" s="126"/>
      <c r="M55" s="919"/>
      <c r="N55" s="129"/>
      <c r="O55" s="458"/>
    </row>
    <row r="56" spans="1:15" hidden="1" x14ac:dyDescent="0.25">
      <c r="A56" s="907"/>
      <c r="B56" s="852"/>
      <c r="C56" s="124"/>
      <c r="D56" s="852"/>
      <c r="E56" s="852"/>
      <c r="F56" s="904"/>
      <c r="G56" s="904"/>
      <c r="H56" s="904"/>
      <c r="I56" s="357"/>
      <c r="J56" s="898"/>
      <c r="K56" s="911"/>
      <c r="L56" s="124"/>
      <c r="M56" s="917"/>
      <c r="N56" s="128"/>
      <c r="O56" s="417"/>
    </row>
    <row r="57" spans="1:15" hidden="1" x14ac:dyDescent="0.25">
      <c r="A57" s="908"/>
      <c r="B57" s="853"/>
      <c r="C57" s="125"/>
      <c r="D57" s="853"/>
      <c r="E57" s="853"/>
      <c r="F57" s="905"/>
      <c r="G57" s="905"/>
      <c r="H57" s="905"/>
      <c r="I57" s="355"/>
      <c r="J57" s="899"/>
      <c r="K57" s="912"/>
      <c r="L57" s="125"/>
      <c r="M57" s="918"/>
      <c r="N57" s="127"/>
      <c r="O57" s="456"/>
    </row>
    <row r="58" spans="1:15" hidden="1" x14ac:dyDescent="0.25">
      <c r="A58" s="908"/>
      <c r="B58" s="853"/>
      <c r="C58" s="125"/>
      <c r="D58" s="853"/>
      <c r="E58" s="853"/>
      <c r="F58" s="905"/>
      <c r="G58" s="905"/>
      <c r="H58" s="905"/>
      <c r="I58" s="355"/>
      <c r="J58" s="899"/>
      <c r="K58" s="912"/>
      <c r="L58" s="125"/>
      <c r="M58" s="918"/>
      <c r="N58" s="127"/>
      <c r="O58" s="456"/>
    </row>
    <row r="59" spans="1:15" hidden="1" x14ac:dyDescent="0.25">
      <c r="A59" s="908"/>
      <c r="B59" s="853"/>
      <c r="C59" s="125"/>
      <c r="D59" s="853"/>
      <c r="E59" s="853"/>
      <c r="F59" s="905"/>
      <c r="G59" s="905"/>
      <c r="H59" s="905"/>
      <c r="I59" s="355"/>
      <c r="J59" s="899"/>
      <c r="K59" s="912"/>
      <c r="L59" s="125"/>
      <c r="M59" s="918"/>
      <c r="N59" s="127"/>
      <c r="O59" s="456"/>
    </row>
    <row r="60" spans="1:15" ht="15.75" hidden="1" thickBot="1" x14ac:dyDescent="0.3">
      <c r="A60" s="909"/>
      <c r="B60" s="854"/>
      <c r="C60" s="126"/>
      <c r="D60" s="854"/>
      <c r="E60" s="854"/>
      <c r="F60" s="906"/>
      <c r="G60" s="906"/>
      <c r="H60" s="906"/>
      <c r="I60" s="356"/>
      <c r="J60" s="900"/>
      <c r="K60" s="913"/>
      <c r="L60" s="126"/>
      <c r="M60" s="919"/>
      <c r="N60" s="129"/>
      <c r="O60" s="458"/>
    </row>
  </sheetData>
  <mergeCells count="119">
    <mergeCell ref="M8:O9"/>
    <mergeCell ref="D41:D45"/>
    <mergeCell ref="M56:M60"/>
    <mergeCell ref="F56:F60"/>
    <mergeCell ref="G56:G60"/>
    <mergeCell ref="H56:H60"/>
    <mergeCell ref="M46:M50"/>
    <mergeCell ref="E51:E55"/>
    <mergeCell ref="J51:J55"/>
    <mergeCell ref="M51:M55"/>
    <mergeCell ref="F51:F55"/>
    <mergeCell ref="G51:G55"/>
    <mergeCell ref="H51:H55"/>
    <mergeCell ref="M16:M20"/>
    <mergeCell ref="M21:M25"/>
    <mergeCell ref="J16:J20"/>
    <mergeCell ref="K16:K20"/>
    <mergeCell ref="H41:H45"/>
    <mergeCell ref="M31:M35"/>
    <mergeCell ref="F31:F35"/>
    <mergeCell ref="G16:G20"/>
    <mergeCell ref="H16:H20"/>
    <mergeCell ref="F21:F25"/>
    <mergeCell ref="G21:G25"/>
    <mergeCell ref="G8:H9"/>
    <mergeCell ref="A8:C9"/>
    <mergeCell ref="I8:J9"/>
    <mergeCell ref="K8:L9"/>
    <mergeCell ref="E36:E40"/>
    <mergeCell ref="J36:J40"/>
    <mergeCell ref="K36:K40"/>
    <mergeCell ref="K41:K45"/>
    <mergeCell ref="A36:A40"/>
    <mergeCell ref="B36:B40"/>
    <mergeCell ref="D36:D40"/>
    <mergeCell ref="A31:A35"/>
    <mergeCell ref="A41:A45"/>
    <mergeCell ref="B41:B45"/>
    <mergeCell ref="B31:B35"/>
    <mergeCell ref="D31:D35"/>
    <mergeCell ref="E31:E35"/>
    <mergeCell ref="A26:A30"/>
    <mergeCell ref="B26:B30"/>
    <mergeCell ref="D26:D30"/>
    <mergeCell ref="E26:E30"/>
    <mergeCell ref="M26:M30"/>
    <mergeCell ref="F26:F30"/>
    <mergeCell ref="G26:G30"/>
    <mergeCell ref="H26:H30"/>
    <mergeCell ref="K21:K25"/>
    <mergeCell ref="K26:K30"/>
    <mergeCell ref="G31:G35"/>
    <mergeCell ref="H31:H35"/>
    <mergeCell ref="M41:M45"/>
    <mergeCell ref="M36:M40"/>
    <mergeCell ref="F36:F40"/>
    <mergeCell ref="G36:G40"/>
    <mergeCell ref="H36:H40"/>
    <mergeCell ref="K31:K35"/>
    <mergeCell ref="J31:J35"/>
    <mergeCell ref="J26:J30"/>
    <mergeCell ref="J21:J25"/>
    <mergeCell ref="H21:H25"/>
    <mergeCell ref="A56:A60"/>
    <mergeCell ref="B56:B60"/>
    <mergeCell ref="D56:D60"/>
    <mergeCell ref="K56:K60"/>
    <mergeCell ref="K51:K55"/>
    <mergeCell ref="E56:E60"/>
    <mergeCell ref="J56:J60"/>
    <mergeCell ref="A46:A50"/>
    <mergeCell ref="B46:B50"/>
    <mergeCell ref="D46:D50"/>
    <mergeCell ref="E46:E50"/>
    <mergeCell ref="J46:J50"/>
    <mergeCell ref="F46:F50"/>
    <mergeCell ref="G46:G50"/>
    <mergeCell ref="H46:H50"/>
    <mergeCell ref="K46:K50"/>
    <mergeCell ref="A51:A55"/>
    <mergeCell ref="B51:B55"/>
    <mergeCell ref="A1:B7"/>
    <mergeCell ref="A11:A15"/>
    <mergeCell ref="B11:B15"/>
    <mergeCell ref="E11:E15"/>
    <mergeCell ref="A21:A25"/>
    <mergeCell ref="B21:B25"/>
    <mergeCell ref="D21:D25"/>
    <mergeCell ref="E21:E25"/>
    <mergeCell ref="A16:A20"/>
    <mergeCell ref="B16:B20"/>
    <mergeCell ref="D16:D20"/>
    <mergeCell ref="E16:E20"/>
    <mergeCell ref="D8:F9"/>
    <mergeCell ref="F16:F20"/>
    <mergeCell ref="O56:O60"/>
    <mergeCell ref="C1:M7"/>
    <mergeCell ref="N1:O4"/>
    <mergeCell ref="O11:O15"/>
    <mergeCell ref="O16:O20"/>
    <mergeCell ref="O21:O25"/>
    <mergeCell ref="O26:O30"/>
    <mergeCell ref="O31:O35"/>
    <mergeCell ref="O36:O40"/>
    <mergeCell ref="O41:O45"/>
    <mergeCell ref="O46:O50"/>
    <mergeCell ref="O51:O55"/>
    <mergeCell ref="M11:M15"/>
    <mergeCell ref="D11:D15"/>
    <mergeCell ref="J11:J15"/>
    <mergeCell ref="F11:F15"/>
    <mergeCell ref="G11:G15"/>
    <mergeCell ref="K11:K15"/>
    <mergeCell ref="H11:H15"/>
    <mergeCell ref="E41:E45"/>
    <mergeCell ref="J41:J45"/>
    <mergeCell ref="F41:F45"/>
    <mergeCell ref="G41:G45"/>
    <mergeCell ref="D51:D55"/>
  </mergeCells>
  <pageMargins left="0.7" right="0.7" top="0.75" bottom="0.75" header="0.3" footer="0.3"/>
  <pageSetup paperSize="9" scale="23" orientation="landscape" r:id="rId1"/>
  <rowBreaks count="1" manualBreakCount="1">
    <brk id="35" max="16383" man="1"/>
  </rowBreaks>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5" operator="containsText" id="{BCDCD3D5-6273-4FDF-9C60-C37A35094984}">
            <xm:f>NOT(ISERROR(SEARCH("BAJO",H11)))</xm:f>
            <xm:f>"BAJO"</xm:f>
            <x14:dxf>
              <fill>
                <patternFill>
                  <bgColor rgb="FF92D050"/>
                </patternFill>
              </fill>
            </x14:dxf>
          </x14:cfRule>
          <x14:cfRule type="containsText" priority="6" operator="containsText" id="{B9A5C8CF-1DD6-45D9-8F77-778344EA4B4A}">
            <xm:f>NOT(ISERROR(SEARCH("MODERADO",H11)))</xm:f>
            <xm:f>"MODERADO"</xm:f>
            <x14:dxf>
              <fill>
                <patternFill>
                  <bgColor theme="3" tint="0.39994506668294322"/>
                </patternFill>
              </fill>
            </x14:dxf>
          </x14:cfRule>
          <x14:cfRule type="containsText" priority="7" operator="containsText" id="{513C084F-68F8-4BEC-A959-A47E4C9B999B}">
            <xm:f>NOT(ISERROR(SEARCH("ALTO",H11)))</xm:f>
            <xm:f>"ALTO"</xm:f>
            <x14:dxf>
              <fill>
                <patternFill>
                  <bgColor rgb="FFFFC000"/>
                </patternFill>
              </fill>
            </x14:dxf>
          </x14:cfRule>
          <x14:cfRule type="containsText" priority="8" operator="containsText" id="{B77E3EBC-27A0-4241-AF07-4B2B43464FF9}">
            <xm:f>NOT(ISERROR(SEARCH("EXTREMA",H11)))</xm:f>
            <xm:f>"EXTREMA"</xm:f>
            <x14:dxf>
              <fill>
                <patternFill>
                  <bgColor rgb="FFFF0000"/>
                </patternFill>
              </fill>
            </x14:dxf>
          </x14:cfRule>
          <xm:sqref>H11:H60</xm:sqref>
        </x14:conditionalFormatting>
        <x14:conditionalFormatting xmlns:xm="http://schemas.microsoft.com/office/excel/2006/main">
          <x14:cfRule type="containsText" priority="1" operator="containsText" id="{F496DD83-BD1B-4933-80CF-13733D1A7EA7}">
            <xm:f>NOT(ISERROR(SEARCH("BAJO",J11)))</xm:f>
            <xm:f>"BAJO"</xm:f>
            <x14:dxf>
              <fill>
                <patternFill>
                  <bgColor rgb="FF92D050"/>
                </patternFill>
              </fill>
            </x14:dxf>
          </x14:cfRule>
          <x14:cfRule type="containsText" priority="2" operator="containsText" id="{9C7E460E-C5CC-4D17-992B-898004DF0A95}">
            <xm:f>NOT(ISERROR(SEARCH("MODERADO",J11)))</xm:f>
            <xm:f>"MODERADO"</xm:f>
            <x14:dxf>
              <fill>
                <patternFill>
                  <bgColor theme="3" tint="0.39994506668294322"/>
                </patternFill>
              </fill>
            </x14:dxf>
          </x14:cfRule>
          <x14:cfRule type="containsText" priority="3" operator="containsText" id="{E6DF4B02-EB57-4FC2-BE35-95AA57882876}">
            <xm:f>NOT(ISERROR(SEARCH("ALTO",J11)))</xm:f>
            <xm:f>"ALTO"</xm:f>
            <x14:dxf>
              <fill>
                <patternFill>
                  <bgColor rgb="FFFFC000"/>
                </patternFill>
              </fill>
            </x14:dxf>
          </x14:cfRule>
          <x14:cfRule type="containsText" priority="4" operator="containsText" id="{309EC9F5-997B-4286-ACB6-3118C63FEA1B}">
            <xm:f>NOT(ISERROR(SEARCH("EXTREMA",J11)))</xm:f>
            <xm:f>"EXTREMA"</xm:f>
            <x14:dxf>
              <fill>
                <patternFill>
                  <bgColor rgb="FFFF0000"/>
                </patternFill>
              </fill>
            </x14:dxf>
          </x14:cfRule>
          <xm:sqref>J11:K11 J16:K16 J12:J15 J21:K21 J17:J20 J26:K26 J22:J25 J31:K31 J27:J30 J36:K36 J32:J35 J41:K41 J37:J40 J46:K46 J42:J45 J51:K51 J47:J50 J56:K56 J52:J55 J57:J60</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22"/>
  <sheetViews>
    <sheetView zoomScale="80" zoomScaleNormal="80" workbookViewId="0">
      <selection activeCell="B15" sqref="B15"/>
    </sheetView>
  </sheetViews>
  <sheetFormatPr baseColWidth="10" defaultColWidth="11.42578125" defaultRowHeight="15" x14ac:dyDescent="0.25"/>
  <cols>
    <col min="1" max="1" width="7.85546875" style="3" customWidth="1"/>
    <col min="2" max="2" width="144.140625" style="3" customWidth="1"/>
    <col min="3" max="3" width="9.85546875" style="3" customWidth="1"/>
    <col min="4" max="4" width="9" style="3" customWidth="1"/>
    <col min="5" max="5" width="14.85546875" style="3" customWidth="1"/>
    <col min="6" max="6" width="11" style="3" customWidth="1"/>
    <col min="7" max="7" width="4.85546875" style="3" customWidth="1"/>
    <col min="8" max="8" width="4.140625" style="3" bestFit="1" customWidth="1"/>
    <col min="9" max="9" width="111.42578125" style="145" customWidth="1"/>
    <col min="10" max="10" width="5.5703125" style="156" customWidth="1"/>
    <col min="11" max="11" width="4.5703125" style="156" customWidth="1"/>
    <col min="12" max="12" width="5" style="156" customWidth="1"/>
    <col min="13" max="13" width="3.85546875" style="156" customWidth="1"/>
    <col min="14" max="14" width="4" style="156" customWidth="1"/>
    <col min="15" max="15" width="4.42578125" style="156" customWidth="1"/>
    <col min="16" max="16" width="5.85546875" style="156" customWidth="1"/>
    <col min="17" max="17" width="4.5703125" style="156" customWidth="1"/>
    <col min="18" max="18" width="5.5703125" style="156" customWidth="1"/>
    <col min="19" max="19" width="5.140625" style="156" customWidth="1"/>
    <col min="20" max="20" width="5.5703125" style="156" customWidth="1"/>
    <col min="21" max="21" width="3.140625" style="3" customWidth="1"/>
    <col min="22" max="16384" width="11.42578125" style="3"/>
  </cols>
  <sheetData>
    <row r="1" spans="1:26" ht="58.5" customHeight="1" x14ac:dyDescent="0.25">
      <c r="A1" s="933" t="s">
        <v>332</v>
      </c>
      <c r="B1" s="933"/>
      <c r="C1" s="933"/>
      <c r="D1" s="933"/>
      <c r="E1" s="933"/>
      <c r="F1" s="934"/>
      <c r="H1" s="157" t="s">
        <v>333</v>
      </c>
      <c r="I1" s="158"/>
      <c r="J1" s="158"/>
      <c r="K1" s="158"/>
      <c r="L1" s="158"/>
      <c r="M1" s="158"/>
      <c r="N1" s="158"/>
      <c r="O1" s="158"/>
      <c r="P1" s="158"/>
      <c r="Q1" s="158"/>
      <c r="R1" s="158"/>
      <c r="S1" s="158"/>
      <c r="T1" s="159"/>
    </row>
    <row r="2" spans="1:26" ht="46.5" customHeight="1" thickBot="1" x14ac:dyDescent="0.3">
      <c r="A2" s="137" t="s">
        <v>334</v>
      </c>
      <c r="B2" s="138" t="s">
        <v>335</v>
      </c>
      <c r="C2" s="139" t="s">
        <v>336</v>
      </c>
      <c r="D2" s="139" t="s">
        <v>337</v>
      </c>
      <c r="E2" s="139" t="s">
        <v>385</v>
      </c>
      <c r="F2" s="139" t="s">
        <v>338</v>
      </c>
      <c r="H2" s="137" t="s">
        <v>334</v>
      </c>
      <c r="I2" s="140" t="s">
        <v>339</v>
      </c>
      <c r="J2" s="137" t="s">
        <v>146</v>
      </c>
      <c r="K2" s="137"/>
      <c r="L2" s="137"/>
      <c r="M2" s="137"/>
      <c r="N2" s="137"/>
      <c r="O2" s="137"/>
      <c r="P2" s="137"/>
      <c r="Q2" s="137"/>
      <c r="R2" s="137"/>
      <c r="S2" s="137"/>
      <c r="T2" s="137"/>
      <c r="V2" s="137" t="s">
        <v>340</v>
      </c>
    </row>
    <row r="3" spans="1:26" ht="30" x14ac:dyDescent="0.25">
      <c r="A3" s="141" t="s">
        <v>146</v>
      </c>
      <c r="B3" s="142" t="s">
        <v>415</v>
      </c>
      <c r="C3" s="137" t="s">
        <v>675</v>
      </c>
      <c r="D3" s="137" t="s">
        <v>675</v>
      </c>
      <c r="E3" s="137"/>
      <c r="F3" s="137" t="s">
        <v>675</v>
      </c>
      <c r="H3" s="143">
        <v>1</v>
      </c>
      <c r="I3" s="144" t="s">
        <v>341</v>
      </c>
      <c r="J3" s="141">
        <v>1</v>
      </c>
      <c r="K3" s="141"/>
      <c r="L3" s="141"/>
      <c r="M3" s="141"/>
      <c r="N3" s="141"/>
      <c r="O3" s="141"/>
      <c r="P3" s="141"/>
      <c r="Q3" s="141"/>
      <c r="R3" s="141"/>
      <c r="S3" s="141"/>
      <c r="T3" s="141"/>
      <c r="U3" s="145"/>
      <c r="V3" s="935" t="s">
        <v>342</v>
      </c>
      <c r="W3" s="936"/>
      <c r="X3" s="936"/>
      <c r="Y3" s="936"/>
      <c r="Z3" s="937"/>
    </row>
    <row r="4" spans="1:26" x14ac:dyDescent="0.25">
      <c r="A4" s="141"/>
      <c r="B4" s="146"/>
      <c r="C4" s="146"/>
      <c r="D4" s="146"/>
      <c r="E4" s="146"/>
      <c r="F4" s="146"/>
      <c r="H4" s="143">
        <v>2</v>
      </c>
      <c r="I4" s="144" t="s">
        <v>343</v>
      </c>
      <c r="J4" s="141">
        <v>1</v>
      </c>
      <c r="K4" s="141"/>
      <c r="L4" s="141"/>
      <c r="M4" s="141"/>
      <c r="N4" s="141"/>
      <c r="O4" s="141"/>
      <c r="P4" s="141"/>
      <c r="Q4" s="141"/>
      <c r="R4" s="141"/>
      <c r="S4" s="141"/>
      <c r="T4" s="141"/>
      <c r="U4" s="145"/>
      <c r="V4" s="935"/>
      <c r="W4" s="938"/>
      <c r="X4" s="938"/>
      <c r="Y4" s="938"/>
      <c r="Z4" s="939"/>
    </row>
    <row r="5" spans="1:26" x14ac:dyDescent="0.25">
      <c r="A5" s="141"/>
      <c r="B5" s="146"/>
      <c r="C5" s="137"/>
      <c r="D5" s="137"/>
      <c r="E5" s="137"/>
      <c r="F5" s="137"/>
      <c r="H5" s="143">
        <v>3</v>
      </c>
      <c r="I5" s="144" t="s">
        <v>344</v>
      </c>
      <c r="J5" s="141">
        <v>0</v>
      </c>
      <c r="K5" s="141"/>
      <c r="L5" s="141"/>
      <c r="M5" s="141"/>
      <c r="N5" s="141"/>
      <c r="O5" s="141"/>
      <c r="P5" s="141"/>
      <c r="Q5" s="141"/>
      <c r="R5" s="141"/>
      <c r="S5" s="141"/>
      <c r="T5" s="141"/>
      <c r="U5" s="145"/>
      <c r="V5" s="935"/>
      <c r="W5" s="938"/>
      <c r="X5" s="938"/>
      <c r="Y5" s="938"/>
      <c r="Z5" s="939"/>
    </row>
    <row r="6" spans="1:26" x14ac:dyDescent="0.25">
      <c r="A6" s="141"/>
      <c r="B6" s="142"/>
      <c r="C6" s="137"/>
      <c r="D6" s="137"/>
      <c r="E6" s="137"/>
      <c r="F6" s="137"/>
      <c r="H6" s="143">
        <v>4</v>
      </c>
      <c r="I6" s="144" t="s">
        <v>345</v>
      </c>
      <c r="J6" s="141">
        <v>0</v>
      </c>
      <c r="K6" s="141"/>
      <c r="L6" s="141"/>
      <c r="M6" s="141"/>
      <c r="N6" s="141"/>
      <c r="O6" s="141"/>
      <c r="P6" s="141"/>
      <c r="Q6" s="141"/>
      <c r="R6" s="141"/>
      <c r="S6" s="141"/>
      <c r="T6" s="141"/>
      <c r="U6" s="145"/>
      <c r="V6" s="935"/>
      <c r="W6" s="938"/>
      <c r="X6" s="938"/>
      <c r="Y6" s="938"/>
      <c r="Z6" s="939"/>
    </row>
    <row r="7" spans="1:26" x14ac:dyDescent="0.25">
      <c r="A7" s="141"/>
      <c r="B7" s="142"/>
      <c r="C7" s="137"/>
      <c r="D7" s="137"/>
      <c r="E7" s="137"/>
      <c r="F7" s="137"/>
      <c r="H7" s="143">
        <v>5</v>
      </c>
      <c r="I7" s="144" t="s">
        <v>346</v>
      </c>
      <c r="J7" s="141">
        <v>1</v>
      </c>
      <c r="K7" s="141"/>
      <c r="L7" s="141"/>
      <c r="M7" s="141"/>
      <c r="N7" s="141"/>
      <c r="O7" s="141"/>
      <c r="P7" s="141"/>
      <c r="Q7" s="141"/>
      <c r="R7" s="141"/>
      <c r="S7" s="141"/>
      <c r="T7" s="141"/>
      <c r="U7" s="145"/>
      <c r="V7" s="935"/>
      <c r="W7" s="938"/>
      <c r="X7" s="938"/>
      <c r="Y7" s="938"/>
      <c r="Z7" s="939"/>
    </row>
    <row r="8" spans="1:26" ht="15.75" thickBot="1" x14ac:dyDescent="0.3">
      <c r="A8" s="141"/>
      <c r="B8" s="142"/>
      <c r="C8" s="137"/>
      <c r="D8" s="137"/>
      <c r="E8" s="137"/>
      <c r="F8" s="137"/>
      <c r="H8" s="143">
        <v>6</v>
      </c>
      <c r="I8" s="144" t="s">
        <v>347</v>
      </c>
      <c r="J8" s="141">
        <v>1</v>
      </c>
      <c r="K8" s="141"/>
      <c r="L8" s="141"/>
      <c r="M8" s="141"/>
      <c r="N8" s="141"/>
      <c r="O8" s="141"/>
      <c r="P8" s="141"/>
      <c r="Q8" s="141"/>
      <c r="R8" s="141"/>
      <c r="S8" s="141"/>
      <c r="T8" s="141"/>
      <c r="U8" s="145"/>
      <c r="V8" s="940"/>
      <c r="W8" s="941"/>
      <c r="X8" s="941"/>
      <c r="Y8" s="941"/>
      <c r="Z8" s="942"/>
    </row>
    <row r="9" spans="1:26" x14ac:dyDescent="0.25">
      <c r="A9" s="141"/>
      <c r="B9" s="142"/>
      <c r="C9" s="137"/>
      <c r="D9" s="137"/>
      <c r="E9" s="137"/>
      <c r="F9" s="137"/>
      <c r="H9" s="143">
        <v>7</v>
      </c>
      <c r="I9" s="144" t="s">
        <v>348</v>
      </c>
      <c r="J9" s="141">
        <v>1</v>
      </c>
      <c r="K9" s="141"/>
      <c r="L9" s="141"/>
      <c r="M9" s="141"/>
      <c r="N9" s="141"/>
      <c r="O9" s="141"/>
      <c r="P9" s="141"/>
      <c r="Q9" s="141"/>
      <c r="R9" s="141"/>
      <c r="S9" s="141"/>
      <c r="T9" s="141"/>
      <c r="U9" s="145"/>
      <c r="V9" s="147"/>
      <c r="W9" s="147"/>
      <c r="X9" s="147"/>
      <c r="Y9" s="147"/>
      <c r="Z9" s="147"/>
    </row>
    <row r="10" spans="1:26" x14ac:dyDescent="0.25">
      <c r="A10" s="141"/>
      <c r="B10" s="148"/>
      <c r="C10" s="137"/>
      <c r="D10" s="137"/>
      <c r="E10" s="137"/>
      <c r="F10" s="137"/>
      <c r="H10" s="141">
        <v>8</v>
      </c>
      <c r="I10" s="149" t="s">
        <v>349</v>
      </c>
      <c r="J10" s="141">
        <v>1</v>
      </c>
      <c r="K10" s="141"/>
      <c r="L10" s="141"/>
      <c r="M10" s="141"/>
      <c r="N10" s="141"/>
      <c r="O10" s="141"/>
      <c r="P10" s="141"/>
      <c r="Q10" s="141"/>
      <c r="R10" s="141"/>
      <c r="S10" s="141"/>
      <c r="T10" s="141"/>
      <c r="U10" s="145"/>
      <c r="V10" s="147"/>
      <c r="W10" s="147"/>
      <c r="X10" s="147"/>
      <c r="Y10" s="147"/>
      <c r="Z10" s="147"/>
    </row>
    <row r="11" spans="1:26" x14ac:dyDescent="0.25">
      <c r="A11" s="143"/>
      <c r="B11" s="150"/>
      <c r="C11" s="137"/>
      <c r="D11" s="137"/>
      <c r="E11" s="137"/>
      <c r="F11" s="137"/>
      <c r="H11" s="143">
        <v>9</v>
      </c>
      <c r="I11" s="144" t="s">
        <v>350</v>
      </c>
      <c r="J11" s="141">
        <v>1</v>
      </c>
      <c r="K11" s="141"/>
      <c r="L11" s="141"/>
      <c r="M11" s="141"/>
      <c r="N11" s="141"/>
      <c r="O11" s="141"/>
      <c r="P11" s="141"/>
      <c r="Q11" s="141"/>
      <c r="R11" s="141"/>
      <c r="S11" s="141"/>
      <c r="T11" s="141"/>
      <c r="U11" s="145"/>
      <c r="V11" s="147"/>
      <c r="W11" s="147"/>
      <c r="X11" s="147"/>
      <c r="Y11" s="147"/>
      <c r="Z11" s="147"/>
    </row>
    <row r="12" spans="1:26" x14ac:dyDescent="0.25">
      <c r="A12" s="143"/>
      <c r="B12" s="146"/>
      <c r="C12" s="137"/>
      <c r="D12" s="137"/>
      <c r="E12" s="137"/>
      <c r="F12" s="137"/>
      <c r="H12" s="143">
        <v>10</v>
      </c>
      <c r="I12" s="144" t="s">
        <v>351</v>
      </c>
      <c r="J12" s="141">
        <v>1</v>
      </c>
      <c r="K12" s="141"/>
      <c r="L12" s="141"/>
      <c r="M12" s="141"/>
      <c r="N12" s="141"/>
      <c r="O12" s="141"/>
      <c r="P12" s="141"/>
      <c r="Q12" s="141"/>
      <c r="R12" s="141"/>
      <c r="S12" s="141"/>
      <c r="T12" s="141"/>
      <c r="U12" s="145"/>
      <c r="V12" s="147"/>
      <c r="W12" s="147"/>
      <c r="X12" s="147"/>
      <c r="Y12" s="147"/>
      <c r="Z12" s="147"/>
    </row>
    <row r="13" spans="1:26" x14ac:dyDescent="0.25">
      <c r="A13" s="143"/>
      <c r="B13" s="146"/>
      <c r="C13" s="137"/>
      <c r="D13" s="137"/>
      <c r="E13" s="137"/>
      <c r="F13" s="137"/>
      <c r="H13" s="143">
        <v>11</v>
      </c>
      <c r="I13" s="144" t="s">
        <v>352</v>
      </c>
      <c r="J13" s="141">
        <v>1</v>
      </c>
      <c r="K13" s="141"/>
      <c r="L13" s="141"/>
      <c r="M13" s="141"/>
      <c r="N13" s="141"/>
      <c r="O13" s="141"/>
      <c r="P13" s="141"/>
      <c r="Q13" s="141"/>
      <c r="R13" s="141"/>
      <c r="S13" s="141"/>
      <c r="T13" s="141"/>
      <c r="U13" s="145"/>
    </row>
    <row r="14" spans="1:26" x14ac:dyDescent="0.25">
      <c r="A14" s="143"/>
      <c r="B14" s="146"/>
      <c r="C14" s="137"/>
      <c r="D14" s="137"/>
      <c r="E14" s="137"/>
      <c r="F14" s="137"/>
      <c r="H14" s="143">
        <v>12</v>
      </c>
      <c r="I14" s="144" t="s">
        <v>353</v>
      </c>
      <c r="J14" s="141">
        <v>1</v>
      </c>
      <c r="K14" s="141"/>
      <c r="L14" s="141"/>
      <c r="M14" s="141"/>
      <c r="N14" s="141"/>
      <c r="O14" s="141"/>
      <c r="P14" s="141"/>
      <c r="Q14" s="141"/>
      <c r="R14" s="141"/>
      <c r="S14" s="141"/>
      <c r="T14" s="141"/>
      <c r="U14" s="145"/>
    </row>
    <row r="15" spans="1:26" x14ac:dyDescent="0.25">
      <c r="A15" s="143"/>
      <c r="B15" s="146"/>
      <c r="C15" s="137"/>
      <c r="D15" s="137"/>
      <c r="E15" s="137"/>
      <c r="F15" s="137"/>
      <c r="H15" s="143">
        <v>13</v>
      </c>
      <c r="I15" s="144" t="s">
        <v>354</v>
      </c>
      <c r="J15" s="141">
        <v>0</v>
      </c>
      <c r="K15" s="141"/>
      <c r="L15" s="141"/>
      <c r="M15" s="141"/>
      <c r="N15" s="141"/>
      <c r="O15" s="141"/>
      <c r="P15" s="141"/>
      <c r="Q15" s="141"/>
      <c r="R15" s="141"/>
      <c r="S15" s="141"/>
      <c r="T15" s="141"/>
      <c r="U15" s="145"/>
    </row>
    <row r="16" spans="1:26" x14ac:dyDescent="0.25">
      <c r="A16" s="151"/>
      <c r="B16" s="152"/>
      <c r="C16" s="153"/>
      <c r="D16" s="153"/>
      <c r="E16" s="153"/>
      <c r="F16" s="153"/>
      <c r="H16" s="143">
        <v>14</v>
      </c>
      <c r="I16" s="144" t="s">
        <v>355</v>
      </c>
      <c r="J16" s="141">
        <v>0</v>
      </c>
      <c r="K16" s="141"/>
      <c r="L16" s="141"/>
      <c r="M16" s="141"/>
      <c r="N16" s="141"/>
      <c r="O16" s="141"/>
      <c r="P16" s="141"/>
      <c r="Q16" s="141"/>
      <c r="R16" s="141"/>
      <c r="S16" s="141"/>
      <c r="T16" s="141"/>
      <c r="U16" s="145"/>
    </row>
    <row r="17" spans="1:21" x14ac:dyDescent="0.25">
      <c r="A17" s="146"/>
      <c r="B17" s="146"/>
      <c r="C17" s="146"/>
      <c r="D17" s="146"/>
      <c r="E17" s="146"/>
      <c r="F17" s="146"/>
      <c r="H17" s="143">
        <v>15</v>
      </c>
      <c r="I17" s="144" t="s">
        <v>356</v>
      </c>
      <c r="J17" s="141">
        <v>1</v>
      </c>
      <c r="K17" s="141"/>
      <c r="L17" s="141"/>
      <c r="M17" s="141"/>
      <c r="N17" s="141"/>
      <c r="O17" s="141"/>
      <c r="P17" s="141"/>
      <c r="Q17" s="141"/>
      <c r="R17" s="141"/>
      <c r="S17" s="141"/>
      <c r="T17" s="141"/>
      <c r="U17" s="145"/>
    </row>
    <row r="18" spans="1:21" x14ac:dyDescent="0.25">
      <c r="A18" s="146"/>
      <c r="B18" s="146"/>
      <c r="C18" s="146"/>
      <c r="D18" s="146"/>
      <c r="E18" s="146"/>
      <c r="F18" s="146"/>
      <c r="H18" s="143">
        <v>16</v>
      </c>
      <c r="I18" s="144" t="s">
        <v>357</v>
      </c>
      <c r="J18" s="141">
        <v>0</v>
      </c>
      <c r="K18" s="141"/>
      <c r="L18" s="141"/>
      <c r="M18" s="141"/>
      <c r="N18" s="141"/>
      <c r="O18" s="141"/>
      <c r="P18" s="141"/>
      <c r="Q18" s="141"/>
      <c r="R18" s="141"/>
      <c r="S18" s="141"/>
      <c r="T18" s="141"/>
      <c r="U18" s="145"/>
    </row>
    <row r="19" spans="1:21" x14ac:dyDescent="0.25">
      <c r="A19" s="146"/>
      <c r="B19" s="146"/>
      <c r="C19" s="146"/>
      <c r="D19" s="146"/>
      <c r="E19" s="146"/>
      <c r="F19" s="146"/>
      <c r="H19" s="143">
        <v>17</v>
      </c>
      <c r="I19" s="144" t="s">
        <v>358</v>
      </c>
      <c r="J19" s="141">
        <v>0</v>
      </c>
      <c r="K19" s="141"/>
      <c r="L19" s="141"/>
      <c r="M19" s="141"/>
      <c r="N19" s="141"/>
      <c r="O19" s="141"/>
      <c r="P19" s="141"/>
      <c r="Q19" s="141"/>
      <c r="R19" s="141"/>
      <c r="S19" s="141"/>
      <c r="T19" s="141"/>
      <c r="U19" s="145"/>
    </row>
    <row r="20" spans="1:21" ht="15.75" thickBot="1" x14ac:dyDescent="0.3">
      <c r="H20" s="143">
        <v>18</v>
      </c>
      <c r="I20" s="144" t="s">
        <v>359</v>
      </c>
      <c r="J20" s="141">
        <v>0</v>
      </c>
      <c r="K20" s="141"/>
      <c r="L20" s="141"/>
      <c r="M20" s="141"/>
      <c r="N20" s="141"/>
      <c r="O20" s="141"/>
      <c r="P20" s="141"/>
      <c r="Q20" s="141"/>
      <c r="R20" s="141"/>
      <c r="S20" s="141"/>
      <c r="T20" s="141"/>
      <c r="U20" s="145"/>
    </row>
    <row r="21" spans="1:21" x14ac:dyDescent="0.25">
      <c r="B21" s="943" t="s">
        <v>360</v>
      </c>
      <c r="C21" s="944"/>
      <c r="D21" s="945"/>
      <c r="H21" s="143">
        <v>19</v>
      </c>
      <c r="I21" s="144" t="s">
        <v>361</v>
      </c>
      <c r="J21" s="141">
        <v>0</v>
      </c>
      <c r="K21" s="141"/>
      <c r="L21" s="141"/>
      <c r="M21" s="141"/>
      <c r="N21" s="141"/>
      <c r="O21" s="141"/>
      <c r="P21" s="141"/>
      <c r="Q21" s="141"/>
      <c r="R21" s="141"/>
      <c r="S21" s="141"/>
      <c r="T21" s="141"/>
      <c r="U21" s="145"/>
    </row>
    <row r="22" spans="1:21" ht="16.5" thickBot="1" x14ac:dyDescent="0.3">
      <c r="B22" s="946"/>
      <c r="C22" s="947"/>
      <c r="D22" s="948"/>
      <c r="H22" s="949" t="s">
        <v>362</v>
      </c>
      <c r="I22" s="949"/>
      <c r="J22" s="154">
        <f t="shared" ref="J22:T22" si="0">SUM(J3:J21)</f>
        <v>11</v>
      </c>
      <c r="K22" s="154">
        <f t="shared" si="0"/>
        <v>0</v>
      </c>
      <c r="L22" s="154">
        <f t="shared" si="0"/>
        <v>0</v>
      </c>
      <c r="M22" s="154">
        <f t="shared" si="0"/>
        <v>0</v>
      </c>
      <c r="N22" s="154">
        <f t="shared" si="0"/>
        <v>0</v>
      </c>
      <c r="O22" s="154">
        <f t="shared" si="0"/>
        <v>0</v>
      </c>
      <c r="P22" s="154">
        <f t="shared" si="0"/>
        <v>0</v>
      </c>
      <c r="Q22" s="154">
        <f t="shared" si="0"/>
        <v>0</v>
      </c>
      <c r="R22" s="154">
        <f t="shared" si="0"/>
        <v>0</v>
      </c>
      <c r="S22" s="154">
        <f t="shared" si="0"/>
        <v>0</v>
      </c>
      <c r="T22" s="154">
        <f t="shared" si="0"/>
        <v>0</v>
      </c>
      <c r="U22" s="155"/>
    </row>
  </sheetData>
  <mergeCells count="4">
    <mergeCell ref="A1:F1"/>
    <mergeCell ref="V3:Z8"/>
    <mergeCell ref="B21:D22"/>
    <mergeCell ref="H22:I2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pageSetUpPr autoPageBreaks="0"/>
  </sheetPr>
  <dimension ref="A1:N56"/>
  <sheetViews>
    <sheetView view="pageBreakPreview" zoomScale="80" zoomScaleNormal="100" zoomScaleSheetLayoutView="80" workbookViewId="0">
      <selection activeCell="N16" sqref="N16"/>
    </sheetView>
  </sheetViews>
  <sheetFormatPr baseColWidth="10" defaultRowHeight="15" x14ac:dyDescent="0.25"/>
  <cols>
    <col min="1" max="1" width="13.85546875" customWidth="1"/>
    <col min="2" max="2" width="14.85546875" customWidth="1"/>
    <col min="4" max="4" width="13.42578125" customWidth="1"/>
    <col min="7" max="7" width="15" customWidth="1"/>
    <col min="9" max="9" width="13.42578125" customWidth="1"/>
    <col min="13" max="13" width="19.140625" customWidth="1"/>
  </cols>
  <sheetData>
    <row r="1" spans="1:13" x14ac:dyDescent="0.25">
      <c r="A1" s="517"/>
      <c r="B1" s="518"/>
      <c r="C1" s="521" t="s">
        <v>230</v>
      </c>
      <c r="D1" s="521"/>
      <c r="E1" s="521"/>
      <c r="F1" s="521"/>
      <c r="G1" s="521"/>
      <c r="H1" s="521"/>
      <c r="I1" s="521"/>
      <c r="J1" s="521"/>
      <c r="K1" s="521"/>
      <c r="L1" s="523" t="s">
        <v>200</v>
      </c>
      <c r="M1" s="524"/>
    </row>
    <row r="2" spans="1:13" x14ac:dyDescent="0.25">
      <c r="A2" s="519"/>
      <c r="B2" s="520"/>
      <c r="C2" s="522"/>
      <c r="D2" s="522"/>
      <c r="E2" s="522"/>
      <c r="F2" s="522"/>
      <c r="G2" s="522"/>
      <c r="H2" s="522"/>
      <c r="I2" s="522"/>
      <c r="J2" s="522"/>
      <c r="K2" s="522"/>
      <c r="L2" s="525"/>
      <c r="M2" s="526"/>
    </row>
    <row r="3" spans="1:13" x14ac:dyDescent="0.25">
      <c r="A3" s="519"/>
      <c r="B3" s="520"/>
      <c r="C3" s="522"/>
      <c r="D3" s="522"/>
      <c r="E3" s="522"/>
      <c r="F3" s="522"/>
      <c r="G3" s="522"/>
      <c r="H3" s="522"/>
      <c r="I3" s="522"/>
      <c r="J3" s="522"/>
      <c r="K3" s="522"/>
      <c r="L3" s="525"/>
      <c r="M3" s="526"/>
    </row>
    <row r="4" spans="1:13" x14ac:dyDescent="0.25">
      <c r="A4" s="519"/>
      <c r="B4" s="520"/>
      <c r="C4" s="522"/>
      <c r="D4" s="522"/>
      <c r="E4" s="522"/>
      <c r="F4" s="522"/>
      <c r="G4" s="522"/>
      <c r="H4" s="522"/>
      <c r="I4" s="522"/>
      <c r="J4" s="522"/>
      <c r="K4" s="522"/>
      <c r="L4" s="525"/>
      <c r="M4" s="526"/>
    </row>
    <row r="5" spans="1:13" ht="15" customHeight="1" x14ac:dyDescent="0.25">
      <c r="A5" s="519"/>
      <c r="B5" s="520"/>
      <c r="C5" s="522"/>
      <c r="D5" s="522"/>
      <c r="E5" s="522"/>
      <c r="F5" s="522"/>
      <c r="G5" s="522"/>
      <c r="H5" s="522"/>
      <c r="I5" s="522"/>
      <c r="J5" s="522"/>
      <c r="K5" s="522"/>
      <c r="L5" s="527" t="s">
        <v>231</v>
      </c>
      <c r="M5" s="528" t="s">
        <v>232</v>
      </c>
    </row>
    <row r="6" spans="1:13" x14ac:dyDescent="0.25">
      <c r="A6" s="519"/>
      <c r="B6" s="520"/>
      <c r="C6" s="522"/>
      <c r="D6" s="522"/>
      <c r="E6" s="522"/>
      <c r="F6" s="522"/>
      <c r="G6" s="522"/>
      <c r="H6" s="522"/>
      <c r="I6" s="522"/>
      <c r="J6" s="522"/>
      <c r="K6" s="522"/>
      <c r="L6" s="527"/>
      <c r="M6" s="528"/>
    </row>
    <row r="7" spans="1:13" ht="22.5" customHeight="1" x14ac:dyDescent="0.25">
      <c r="A7" s="519"/>
      <c r="B7" s="520"/>
      <c r="C7" s="522"/>
      <c r="D7" s="522"/>
      <c r="E7" s="522"/>
      <c r="F7" s="522"/>
      <c r="G7" s="522"/>
      <c r="H7" s="522"/>
      <c r="I7" s="522"/>
      <c r="J7" s="522"/>
      <c r="K7" s="522"/>
      <c r="L7" s="131" t="s">
        <v>233</v>
      </c>
      <c r="M7" s="132">
        <v>2</v>
      </c>
    </row>
    <row r="8" spans="1:13" ht="19.5" customHeight="1" x14ac:dyDescent="0.25">
      <c r="A8" s="519"/>
      <c r="B8" s="520"/>
      <c r="C8" s="522"/>
      <c r="D8" s="522"/>
      <c r="E8" s="522"/>
      <c r="F8" s="522"/>
      <c r="G8" s="522"/>
      <c r="H8" s="522"/>
      <c r="I8" s="522"/>
      <c r="J8" s="522"/>
      <c r="K8" s="522"/>
      <c r="L8" s="131" t="s">
        <v>234</v>
      </c>
      <c r="M8" s="134">
        <v>43783</v>
      </c>
    </row>
    <row r="9" spans="1:13" x14ac:dyDescent="0.25">
      <c r="A9" s="506" t="s">
        <v>239</v>
      </c>
      <c r="B9" s="530" t="s">
        <v>390</v>
      </c>
      <c r="C9" s="531"/>
      <c r="D9" s="531"/>
      <c r="E9" s="534" t="s">
        <v>240</v>
      </c>
      <c r="F9" s="534"/>
      <c r="G9" s="535" t="s">
        <v>391</v>
      </c>
      <c r="H9" s="535"/>
      <c r="I9" s="535"/>
      <c r="J9" s="534" t="s">
        <v>389</v>
      </c>
      <c r="K9" s="534"/>
      <c r="L9" s="470" t="s">
        <v>392</v>
      </c>
      <c r="M9" s="529"/>
    </row>
    <row r="10" spans="1:13" s="3" customFormat="1" x14ac:dyDescent="0.25">
      <c r="A10" s="507"/>
      <c r="B10" s="532"/>
      <c r="C10" s="533"/>
      <c r="D10" s="533"/>
      <c r="E10" s="534"/>
      <c r="F10" s="534"/>
      <c r="G10" s="535"/>
      <c r="H10" s="535"/>
      <c r="I10" s="535"/>
      <c r="J10" s="534"/>
      <c r="K10" s="534"/>
      <c r="L10" s="470"/>
      <c r="M10" s="529"/>
    </row>
    <row r="11" spans="1:13" s="3" customFormat="1" x14ac:dyDescent="0.25">
      <c r="A11" s="22"/>
      <c r="B11" s="21"/>
      <c r="C11" s="21"/>
      <c r="D11" s="21"/>
      <c r="E11" s="21"/>
      <c r="F11" s="21"/>
      <c r="G11" s="21"/>
      <c r="H11" s="21"/>
      <c r="I11" s="21"/>
      <c r="J11" s="21"/>
      <c r="K11" s="21"/>
      <c r="L11" s="21"/>
      <c r="M11" s="23"/>
    </row>
    <row r="12" spans="1:13" s="3" customFormat="1" x14ac:dyDescent="0.25">
      <c r="A12" s="22"/>
      <c r="B12" s="21"/>
      <c r="C12" s="21"/>
      <c r="D12" s="21"/>
      <c r="E12" s="21"/>
      <c r="F12" s="21"/>
      <c r="G12" s="21"/>
      <c r="H12" s="21"/>
      <c r="I12" s="21"/>
      <c r="J12" s="21"/>
      <c r="K12" s="21"/>
      <c r="L12" s="21"/>
      <c r="M12" s="23"/>
    </row>
    <row r="13" spans="1:13" x14ac:dyDescent="0.25">
      <c r="A13" s="22"/>
      <c r="B13" s="21"/>
      <c r="C13" s="21"/>
      <c r="D13" s="21"/>
      <c r="E13" s="21"/>
      <c r="F13" s="21"/>
      <c r="G13" s="21"/>
      <c r="H13" s="21"/>
      <c r="I13" s="21"/>
      <c r="J13" s="21"/>
      <c r="K13" s="21"/>
      <c r="L13" s="21"/>
      <c r="M13" s="23"/>
    </row>
    <row r="14" spans="1:13" ht="15" customHeight="1" x14ac:dyDescent="0.25">
      <c r="A14" s="22"/>
      <c r="B14" s="21"/>
      <c r="C14" s="21"/>
      <c r="D14" s="21"/>
      <c r="E14" s="21"/>
      <c r="F14" s="21"/>
      <c r="G14" s="21"/>
      <c r="H14" s="21"/>
      <c r="I14" s="21"/>
      <c r="J14" s="21"/>
      <c r="K14" s="21"/>
      <c r="L14" s="21"/>
      <c r="M14" s="23"/>
    </row>
    <row r="15" spans="1:13" ht="16.5" customHeight="1" x14ac:dyDescent="0.25">
      <c r="A15" s="22"/>
      <c r="B15" s="21"/>
      <c r="C15" s="21"/>
      <c r="D15" s="21"/>
      <c r="E15" s="21"/>
      <c r="F15" s="21"/>
      <c r="G15" s="21"/>
      <c r="H15" s="21"/>
      <c r="I15" s="21"/>
      <c r="J15" s="21"/>
      <c r="K15" s="21"/>
      <c r="L15" s="21"/>
      <c r="M15" s="23"/>
    </row>
    <row r="16" spans="1:13" x14ac:dyDescent="0.25">
      <c r="A16" s="22"/>
      <c r="B16" s="21"/>
      <c r="C16" s="21"/>
      <c r="D16" s="21"/>
      <c r="E16" s="21"/>
      <c r="F16" s="21"/>
      <c r="G16" s="21"/>
      <c r="H16" s="21"/>
      <c r="I16" s="21"/>
      <c r="J16" s="21"/>
      <c r="K16" s="21"/>
      <c r="L16" s="21"/>
      <c r="M16" s="23"/>
    </row>
    <row r="17" spans="1:13" x14ac:dyDescent="0.25">
      <c r="A17" s="22"/>
      <c r="B17" s="21"/>
      <c r="C17" s="21"/>
      <c r="D17" s="21"/>
      <c r="E17" s="21"/>
      <c r="F17" s="21"/>
      <c r="G17" s="21"/>
      <c r="H17" s="21"/>
      <c r="I17" s="21"/>
      <c r="J17" s="21"/>
      <c r="K17" s="21"/>
      <c r="L17" s="21"/>
      <c r="M17" s="23"/>
    </row>
    <row r="18" spans="1:13" x14ac:dyDescent="0.25">
      <c r="A18" s="22"/>
      <c r="B18" s="21"/>
      <c r="C18" s="21"/>
      <c r="D18" s="21"/>
      <c r="E18" s="21"/>
      <c r="F18" s="21"/>
      <c r="G18" s="21"/>
      <c r="H18" s="21"/>
      <c r="I18" s="21"/>
      <c r="J18" s="21"/>
      <c r="K18" s="21"/>
      <c r="L18" s="21"/>
      <c r="M18" s="23"/>
    </row>
    <row r="19" spans="1:13" x14ac:dyDescent="0.25">
      <c r="A19" s="22"/>
      <c r="B19" s="21"/>
      <c r="C19" s="21"/>
      <c r="D19" s="21"/>
      <c r="E19" s="21"/>
      <c r="F19" s="21"/>
      <c r="G19" s="21"/>
      <c r="H19" s="21"/>
      <c r="I19" s="21"/>
      <c r="J19" s="21"/>
      <c r="K19" s="21"/>
      <c r="L19" s="21"/>
      <c r="M19" s="23"/>
    </row>
    <row r="20" spans="1:13" x14ac:dyDescent="0.25">
      <c r="A20" s="22"/>
      <c r="B20" s="21"/>
      <c r="C20" s="21"/>
      <c r="D20" s="21"/>
      <c r="E20" s="21"/>
      <c r="F20" s="21"/>
      <c r="G20" s="21"/>
      <c r="H20" s="21"/>
      <c r="I20" s="21"/>
      <c r="J20" s="21"/>
      <c r="K20" s="21"/>
      <c r="L20" s="21"/>
      <c r="M20" s="23"/>
    </row>
    <row r="21" spans="1:13" x14ac:dyDescent="0.25">
      <c r="A21" s="22"/>
      <c r="B21" s="21"/>
      <c r="C21" s="21"/>
      <c r="D21" s="21"/>
      <c r="E21" s="21"/>
      <c r="F21" s="21"/>
      <c r="G21" s="21"/>
      <c r="H21" s="21"/>
      <c r="I21" s="21"/>
      <c r="J21" s="21"/>
      <c r="K21" s="21"/>
      <c r="L21" s="21"/>
      <c r="M21" s="23"/>
    </row>
    <row r="22" spans="1:13" x14ac:dyDescent="0.25">
      <c r="A22" s="22"/>
      <c r="B22" s="21"/>
      <c r="C22" s="21"/>
      <c r="D22" s="21"/>
      <c r="E22" s="21"/>
      <c r="F22" s="21"/>
      <c r="G22" s="21"/>
      <c r="H22" s="21"/>
      <c r="I22" s="21"/>
      <c r="J22" s="21"/>
      <c r="K22" s="21"/>
      <c r="L22" s="21"/>
      <c r="M22" s="23"/>
    </row>
    <row r="23" spans="1:13" x14ac:dyDescent="0.25">
      <c r="A23" s="22"/>
      <c r="B23" s="21"/>
      <c r="C23" s="21"/>
      <c r="D23" s="21"/>
      <c r="E23" s="21"/>
      <c r="F23" s="21"/>
      <c r="G23" s="21"/>
      <c r="H23" s="21"/>
      <c r="I23" s="21"/>
      <c r="J23" s="21"/>
      <c r="K23" s="21"/>
      <c r="L23" s="21"/>
      <c r="M23" s="23"/>
    </row>
    <row r="24" spans="1:13" x14ac:dyDescent="0.25">
      <c r="A24" s="22"/>
      <c r="B24" s="21"/>
      <c r="C24" s="21"/>
      <c r="D24" s="21"/>
      <c r="E24" s="21"/>
      <c r="F24" s="21"/>
      <c r="G24" s="21"/>
      <c r="H24" s="21"/>
      <c r="I24" s="21"/>
      <c r="J24" s="21"/>
      <c r="K24" s="21"/>
      <c r="L24" s="21"/>
      <c r="M24" s="23"/>
    </row>
    <row r="25" spans="1:13" x14ac:dyDescent="0.25">
      <c r="A25" s="22"/>
      <c r="B25" s="21"/>
      <c r="C25" s="21"/>
      <c r="D25" s="21"/>
      <c r="E25" s="21"/>
      <c r="F25" s="21"/>
      <c r="G25" s="21"/>
      <c r="H25" s="21"/>
      <c r="I25" s="21"/>
      <c r="J25" s="21"/>
      <c r="K25" s="21"/>
      <c r="L25" s="21"/>
      <c r="M25" s="23"/>
    </row>
    <row r="26" spans="1:13" x14ac:dyDescent="0.25">
      <c r="A26" s="122" t="s">
        <v>217</v>
      </c>
      <c r="B26" s="130" t="s">
        <v>218</v>
      </c>
      <c r="C26" s="511" t="s">
        <v>235</v>
      </c>
      <c r="D26" s="511"/>
      <c r="E26" s="511"/>
      <c r="F26" s="511"/>
      <c r="G26" s="511"/>
      <c r="H26" s="511"/>
      <c r="I26" s="511"/>
      <c r="J26" s="511"/>
      <c r="K26" s="511"/>
      <c r="L26" s="511"/>
      <c r="M26" s="512"/>
    </row>
    <row r="27" spans="1:13" ht="22.5" customHeight="1" x14ac:dyDescent="0.25">
      <c r="A27" s="513">
        <v>1</v>
      </c>
      <c r="B27" s="133">
        <v>43458</v>
      </c>
      <c r="C27" s="515" t="s">
        <v>236</v>
      </c>
      <c r="D27" s="515"/>
      <c r="E27" s="515"/>
      <c r="F27" s="515"/>
      <c r="G27" s="515"/>
      <c r="H27" s="515"/>
      <c r="I27" s="515"/>
      <c r="J27" s="515"/>
      <c r="K27" s="515"/>
      <c r="L27" s="515"/>
      <c r="M27" s="516"/>
    </row>
    <row r="28" spans="1:13" ht="31.5" customHeight="1" x14ac:dyDescent="0.25">
      <c r="A28" s="514"/>
      <c r="B28" s="133" t="s">
        <v>237</v>
      </c>
      <c r="C28" s="515" t="s">
        <v>238</v>
      </c>
      <c r="D28" s="515"/>
      <c r="E28" s="515"/>
      <c r="F28" s="515"/>
      <c r="G28" s="515"/>
      <c r="H28" s="515"/>
      <c r="I28" s="515"/>
      <c r="J28" s="515"/>
      <c r="K28" s="515"/>
      <c r="L28" s="515"/>
      <c r="M28" s="516"/>
    </row>
    <row r="29" spans="1:13" s="3" customFormat="1" ht="41.25" customHeight="1" x14ac:dyDescent="0.25">
      <c r="A29" s="178">
        <v>2</v>
      </c>
      <c r="B29" s="179" t="s">
        <v>384</v>
      </c>
      <c r="C29" s="503" t="s">
        <v>386</v>
      </c>
      <c r="D29" s="504"/>
      <c r="E29" s="504"/>
      <c r="F29" s="504"/>
      <c r="G29" s="504"/>
      <c r="H29" s="504"/>
      <c r="I29" s="504"/>
      <c r="J29" s="504"/>
      <c r="K29" s="504"/>
      <c r="L29" s="504"/>
      <c r="M29" s="505"/>
    </row>
    <row r="30" spans="1:13" s="3" customFormat="1" ht="41.25" customHeight="1" x14ac:dyDescent="0.25">
      <c r="A30" s="178">
        <v>3</v>
      </c>
      <c r="B30" s="404" t="s">
        <v>722</v>
      </c>
      <c r="C30" s="503" t="s">
        <v>721</v>
      </c>
      <c r="D30" s="504"/>
      <c r="E30" s="504"/>
      <c r="F30" s="504"/>
      <c r="G30" s="504"/>
      <c r="H30" s="504"/>
      <c r="I30" s="504"/>
      <c r="J30" s="504"/>
      <c r="K30" s="504"/>
      <c r="L30" s="504"/>
      <c r="M30" s="505"/>
    </row>
    <row r="31" spans="1:13" s="3" customFormat="1" ht="41.25" customHeight="1" x14ac:dyDescent="0.25">
      <c r="A31" s="178">
        <v>4</v>
      </c>
      <c r="B31" s="179" t="s">
        <v>716</v>
      </c>
      <c r="C31" s="503" t="s">
        <v>717</v>
      </c>
      <c r="D31" s="504"/>
      <c r="E31" s="504"/>
      <c r="F31" s="504"/>
      <c r="G31" s="504"/>
      <c r="H31" s="504"/>
      <c r="I31" s="504"/>
      <c r="J31" s="504"/>
      <c r="K31" s="504"/>
      <c r="L31" s="504"/>
      <c r="M31" s="505"/>
    </row>
    <row r="32" spans="1:13" x14ac:dyDescent="0.25">
      <c r="A32" s="22"/>
      <c r="B32" s="21"/>
      <c r="C32" s="21"/>
      <c r="D32" s="21"/>
      <c r="E32" s="21"/>
      <c r="F32" s="21"/>
      <c r="G32" s="21"/>
      <c r="H32" s="21"/>
      <c r="I32" s="21"/>
      <c r="J32" s="21"/>
      <c r="K32" s="21"/>
      <c r="L32" s="21"/>
      <c r="M32" s="23"/>
    </row>
    <row r="33" spans="1:14" x14ac:dyDescent="0.25">
      <c r="A33" s="119" t="s">
        <v>219</v>
      </c>
      <c r="B33" s="21"/>
      <c r="C33" s="21"/>
      <c r="D33" s="21"/>
      <c r="E33" s="21"/>
      <c r="F33" s="21"/>
      <c r="G33" s="21"/>
      <c r="H33" s="21"/>
      <c r="I33" s="21"/>
      <c r="J33" s="21"/>
      <c r="K33" s="21"/>
      <c r="L33" s="21"/>
      <c r="M33" s="23"/>
    </row>
    <row r="34" spans="1:14" x14ac:dyDescent="0.25">
      <c r="A34" s="119"/>
      <c r="B34" s="21"/>
      <c r="C34" s="21"/>
      <c r="D34" s="21"/>
      <c r="E34" s="21"/>
      <c r="F34" s="21"/>
      <c r="G34" s="21"/>
      <c r="H34" s="21"/>
      <c r="I34" s="21"/>
      <c r="J34" s="21"/>
      <c r="K34" s="21"/>
      <c r="L34" s="21"/>
      <c r="M34" s="23"/>
    </row>
    <row r="35" spans="1:14" x14ac:dyDescent="0.25">
      <c r="A35" s="120"/>
      <c r="B35" s="117" t="s">
        <v>220</v>
      </c>
      <c r="C35" s="508"/>
      <c r="D35" s="509"/>
      <c r="E35" s="509"/>
      <c r="F35" s="510"/>
      <c r="G35" s="117" t="s">
        <v>221</v>
      </c>
      <c r="H35" s="508"/>
      <c r="I35" s="509"/>
      <c r="J35" s="509"/>
      <c r="K35" s="510"/>
      <c r="L35" s="21"/>
      <c r="M35" s="23"/>
    </row>
    <row r="36" spans="1:14" x14ac:dyDescent="0.25">
      <c r="A36" s="121"/>
      <c r="B36" s="116" t="s">
        <v>222</v>
      </c>
      <c r="C36" s="508" t="s">
        <v>393</v>
      </c>
      <c r="D36" s="509"/>
      <c r="E36" s="509"/>
      <c r="F36" s="510"/>
      <c r="G36" s="116" t="s">
        <v>222</v>
      </c>
      <c r="H36" s="508" t="s">
        <v>396</v>
      </c>
      <c r="I36" s="509"/>
      <c r="J36" s="509"/>
      <c r="K36" s="510"/>
      <c r="L36" s="21"/>
      <c r="M36" s="23"/>
    </row>
    <row r="37" spans="1:14" x14ac:dyDescent="0.25">
      <c r="A37" s="121"/>
      <c r="B37" s="115" t="s">
        <v>223</v>
      </c>
      <c r="C37" s="508" t="s">
        <v>394</v>
      </c>
      <c r="D37" s="509"/>
      <c r="E37" s="509"/>
      <c r="F37" s="510"/>
      <c r="G37" s="115" t="s">
        <v>223</v>
      </c>
      <c r="H37" s="508" t="s">
        <v>397</v>
      </c>
      <c r="I37" s="509"/>
      <c r="J37" s="509"/>
      <c r="K37" s="510"/>
      <c r="L37" s="21"/>
      <c r="M37" s="23"/>
    </row>
    <row r="38" spans="1:14" x14ac:dyDescent="0.25">
      <c r="A38" s="121"/>
      <c r="B38" s="115" t="s">
        <v>130</v>
      </c>
      <c r="C38" s="508" t="s">
        <v>296</v>
      </c>
      <c r="D38" s="509"/>
      <c r="E38" s="509"/>
      <c r="F38" s="510"/>
      <c r="G38" s="115" t="s">
        <v>130</v>
      </c>
      <c r="H38" s="508" t="s">
        <v>296</v>
      </c>
      <c r="I38" s="509"/>
      <c r="J38" s="509"/>
      <c r="K38" s="510"/>
      <c r="L38" s="21"/>
      <c r="M38" s="23"/>
      <c r="N38" s="20"/>
    </row>
    <row r="39" spans="1:14" x14ac:dyDescent="0.25">
      <c r="A39" s="22"/>
      <c r="B39" s="115" t="s">
        <v>224</v>
      </c>
      <c r="C39" s="508" t="s">
        <v>395</v>
      </c>
      <c r="D39" s="509"/>
      <c r="E39" s="509"/>
      <c r="F39" s="510"/>
      <c r="G39" s="115" t="s">
        <v>224</v>
      </c>
      <c r="H39" s="508" t="s">
        <v>395</v>
      </c>
      <c r="I39" s="509"/>
      <c r="J39" s="509"/>
      <c r="K39" s="510"/>
      <c r="L39" s="21"/>
      <c r="M39" s="23"/>
      <c r="N39" s="20"/>
    </row>
    <row r="40" spans="1:14" s="3" customFormat="1" ht="15.75" thickBot="1" x14ac:dyDescent="0.3">
      <c r="A40" s="24"/>
      <c r="B40" s="25"/>
      <c r="C40" s="25"/>
      <c r="D40" s="25"/>
      <c r="E40" s="25"/>
      <c r="F40" s="25"/>
      <c r="G40" s="25"/>
      <c r="H40" s="25"/>
      <c r="I40" s="25"/>
      <c r="J40" s="25"/>
      <c r="K40" s="25"/>
      <c r="L40" s="25"/>
      <c r="M40" s="26"/>
      <c r="N40" s="20"/>
    </row>
    <row r="41" spans="1:14" ht="1.5" customHeight="1" x14ac:dyDescent="0.25">
      <c r="A41" s="20"/>
      <c r="B41" s="20"/>
      <c r="C41" s="20"/>
      <c r="D41" s="20"/>
      <c r="E41" s="20"/>
      <c r="F41" s="20"/>
      <c r="G41" s="20"/>
      <c r="H41" s="20"/>
      <c r="I41" s="20"/>
      <c r="J41" s="20"/>
      <c r="K41" s="20"/>
      <c r="L41" s="20"/>
      <c r="M41" s="20"/>
      <c r="N41" s="20"/>
    </row>
    <row r="42" spans="1:14" x14ac:dyDescent="0.25">
      <c r="A42" s="20"/>
      <c r="B42" s="20"/>
      <c r="C42" s="20"/>
      <c r="D42" s="20"/>
      <c r="E42" s="20"/>
      <c r="F42" s="20"/>
      <c r="G42" s="20"/>
      <c r="H42" s="20"/>
      <c r="I42" s="20"/>
      <c r="J42" s="20"/>
      <c r="K42" s="20"/>
      <c r="L42" s="20"/>
      <c r="M42" s="20"/>
      <c r="N42" s="20"/>
    </row>
    <row r="43" spans="1:14" x14ac:dyDescent="0.25">
      <c r="A43" s="20"/>
      <c r="B43" s="20"/>
      <c r="C43" s="20"/>
      <c r="D43" s="20"/>
      <c r="E43" s="20"/>
      <c r="F43" s="20"/>
      <c r="G43" s="20"/>
      <c r="H43" s="20"/>
      <c r="I43" s="20"/>
      <c r="J43" s="20"/>
      <c r="K43" s="20"/>
      <c r="L43" s="20"/>
      <c r="M43" s="20"/>
      <c r="N43" s="20"/>
    </row>
    <row r="44" spans="1:14" x14ac:dyDescent="0.25">
      <c r="A44" s="20"/>
      <c r="B44" s="20"/>
      <c r="C44" s="20"/>
      <c r="D44" s="20"/>
      <c r="E44" s="20"/>
      <c r="F44" s="20"/>
      <c r="G44" s="20"/>
      <c r="H44" s="20"/>
      <c r="I44" s="20"/>
      <c r="J44" s="20"/>
      <c r="K44" s="20"/>
      <c r="L44" s="20"/>
      <c r="M44" s="20"/>
      <c r="N44" s="20"/>
    </row>
    <row r="45" spans="1:14" x14ac:dyDescent="0.25">
      <c r="A45" s="20"/>
      <c r="B45" s="20"/>
      <c r="C45" s="20"/>
      <c r="D45" s="20"/>
      <c r="E45" s="20"/>
      <c r="F45" s="20"/>
      <c r="G45" s="20"/>
      <c r="H45" s="20"/>
      <c r="I45" s="20"/>
      <c r="J45" s="20"/>
      <c r="K45" s="20"/>
      <c r="L45" s="20"/>
      <c r="M45" s="20"/>
      <c r="N45" s="20"/>
    </row>
    <row r="46" spans="1:14" x14ac:dyDescent="0.25">
      <c r="L46" s="20"/>
      <c r="M46" s="20"/>
      <c r="N46" s="20"/>
    </row>
    <row r="47" spans="1:14" x14ac:dyDescent="0.25">
      <c r="L47" s="20"/>
      <c r="M47" s="20"/>
      <c r="N47" s="20"/>
    </row>
    <row r="48" spans="1:14" x14ac:dyDescent="0.25">
      <c r="L48" s="20"/>
      <c r="M48" s="20"/>
      <c r="N48" s="20"/>
    </row>
    <row r="49" spans="12:14" x14ac:dyDescent="0.25">
      <c r="L49" s="20"/>
      <c r="M49" s="20"/>
      <c r="N49" s="20"/>
    </row>
    <row r="50" spans="12:14" x14ac:dyDescent="0.25">
      <c r="L50" s="20"/>
      <c r="M50" s="20"/>
      <c r="N50" s="20"/>
    </row>
    <row r="51" spans="12:14" x14ac:dyDescent="0.25">
      <c r="N51" s="20"/>
    </row>
    <row r="52" spans="12:14" x14ac:dyDescent="0.25">
      <c r="N52" s="20"/>
    </row>
    <row r="53" spans="12:14" x14ac:dyDescent="0.25">
      <c r="N53" s="20"/>
    </row>
    <row r="54" spans="12:14" x14ac:dyDescent="0.25">
      <c r="N54" s="20"/>
    </row>
    <row r="55" spans="12:14" x14ac:dyDescent="0.25">
      <c r="N55" s="20"/>
    </row>
    <row r="56" spans="12:14" x14ac:dyDescent="0.25">
      <c r="N56" s="20"/>
    </row>
  </sheetData>
  <mergeCells count="28">
    <mergeCell ref="C31:M31"/>
    <mergeCell ref="A1:B8"/>
    <mergeCell ref="C1:K8"/>
    <mergeCell ref="L1:M4"/>
    <mergeCell ref="L5:L6"/>
    <mergeCell ref="M5:M6"/>
    <mergeCell ref="C29:M29"/>
    <mergeCell ref="L9:M10"/>
    <mergeCell ref="B9:D10"/>
    <mergeCell ref="E9:F10"/>
    <mergeCell ref="G9:I10"/>
    <mergeCell ref="J9:K10"/>
    <mergeCell ref="C30:M30"/>
    <mergeCell ref="A9:A10"/>
    <mergeCell ref="C39:F39"/>
    <mergeCell ref="H36:K36"/>
    <mergeCell ref="H37:K37"/>
    <mergeCell ref="H38:K38"/>
    <mergeCell ref="H39:K39"/>
    <mergeCell ref="C35:F35"/>
    <mergeCell ref="H35:K35"/>
    <mergeCell ref="C36:F36"/>
    <mergeCell ref="C37:F37"/>
    <mergeCell ref="C38:F38"/>
    <mergeCell ref="C26:M26"/>
    <mergeCell ref="A27:A28"/>
    <mergeCell ref="C27:M27"/>
    <mergeCell ref="C28:M28"/>
  </mergeCells>
  <pageMargins left="0.7" right="0.7" top="0.75" bottom="0.75" header="0.3" footer="0.3"/>
  <pageSetup paperSize="9" scale="5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AA66"/>
  <sheetViews>
    <sheetView view="pageBreakPreview" topLeftCell="A4" zoomScale="60" zoomScaleNormal="85" workbookViewId="0">
      <selection activeCell="N15" sqref="N15:R15"/>
    </sheetView>
  </sheetViews>
  <sheetFormatPr baseColWidth="10" defaultColWidth="11.42578125" defaultRowHeight="15" x14ac:dyDescent="0.25"/>
  <cols>
    <col min="1" max="1" width="21.140625" style="3" customWidth="1"/>
    <col min="2" max="4" width="11.42578125" style="3"/>
    <col min="5" max="5" width="7.42578125" style="3" customWidth="1"/>
    <col min="6" max="9" width="11.42578125" style="3"/>
    <col min="10" max="10" width="24.140625" style="3" customWidth="1"/>
    <col min="11" max="11" width="18.140625" style="3" customWidth="1"/>
    <col min="12" max="12" width="14.5703125" style="3" customWidth="1"/>
    <col min="13" max="13" width="15.42578125" style="3" customWidth="1"/>
    <col min="14" max="14" width="6.85546875" style="3" customWidth="1"/>
    <col min="15" max="16" width="5.85546875" style="3" customWidth="1"/>
    <col min="17" max="18" width="11.42578125" style="3"/>
    <col min="19" max="19" width="24.85546875" style="3" customWidth="1"/>
    <col min="20" max="21" width="11.42578125" style="3"/>
    <col min="22" max="22" width="18.42578125" style="3" customWidth="1"/>
    <col min="23" max="16384" width="11.42578125" style="3"/>
  </cols>
  <sheetData>
    <row r="1" spans="1:27" s="1" customFormat="1" ht="12" customHeight="1" x14ac:dyDescent="0.25">
      <c r="A1" s="620"/>
      <c r="B1" s="623" t="s">
        <v>225</v>
      </c>
      <c r="C1" s="624"/>
      <c r="D1" s="624"/>
      <c r="E1" s="624"/>
      <c r="F1" s="624"/>
      <c r="G1" s="624"/>
      <c r="H1" s="624"/>
      <c r="I1" s="624"/>
      <c r="J1" s="624"/>
      <c r="K1" s="624"/>
      <c r="L1" s="624"/>
      <c r="M1" s="624"/>
      <c r="N1" s="624"/>
      <c r="O1" s="624"/>
      <c r="P1" s="624"/>
      <c r="Q1" s="624"/>
      <c r="R1" s="624"/>
      <c r="S1" s="624"/>
      <c r="T1" s="624"/>
      <c r="U1" s="624"/>
      <c r="V1" s="624"/>
      <c r="W1" s="625"/>
      <c r="X1" s="593" t="s">
        <v>200</v>
      </c>
      <c r="Y1" s="594"/>
      <c r="Z1" s="594"/>
      <c r="AA1" s="595"/>
    </row>
    <row r="2" spans="1:27" s="1" customFormat="1" ht="12" customHeight="1" x14ac:dyDescent="0.25">
      <c r="A2" s="621"/>
      <c r="B2" s="623"/>
      <c r="C2" s="624"/>
      <c r="D2" s="624"/>
      <c r="E2" s="624"/>
      <c r="F2" s="624"/>
      <c r="G2" s="624"/>
      <c r="H2" s="624"/>
      <c r="I2" s="624"/>
      <c r="J2" s="624"/>
      <c r="K2" s="624"/>
      <c r="L2" s="624"/>
      <c r="M2" s="624"/>
      <c r="N2" s="624"/>
      <c r="O2" s="624"/>
      <c r="P2" s="624"/>
      <c r="Q2" s="624"/>
      <c r="R2" s="624"/>
      <c r="S2" s="624"/>
      <c r="T2" s="624"/>
      <c r="U2" s="624"/>
      <c r="V2" s="624"/>
      <c r="W2" s="625"/>
      <c r="X2" s="596"/>
      <c r="Y2" s="597"/>
      <c r="Z2" s="597"/>
      <c r="AA2" s="598"/>
    </row>
    <row r="3" spans="1:27" s="1" customFormat="1" ht="1.5" hidden="1" customHeight="1" x14ac:dyDescent="0.25">
      <c r="A3" s="621"/>
      <c r="B3" s="623"/>
      <c r="C3" s="624"/>
      <c r="D3" s="624"/>
      <c r="E3" s="624"/>
      <c r="F3" s="624"/>
      <c r="G3" s="624"/>
      <c r="H3" s="624"/>
      <c r="I3" s="624"/>
      <c r="J3" s="624"/>
      <c r="K3" s="624"/>
      <c r="L3" s="624"/>
      <c r="M3" s="624"/>
      <c r="N3" s="624"/>
      <c r="O3" s="624"/>
      <c r="P3" s="624"/>
      <c r="Q3" s="624"/>
      <c r="R3" s="624"/>
      <c r="S3" s="624"/>
      <c r="T3" s="624"/>
      <c r="U3" s="624"/>
      <c r="V3" s="624"/>
      <c r="W3" s="625"/>
      <c r="X3" s="596"/>
      <c r="Y3" s="597"/>
      <c r="Z3" s="597"/>
      <c r="AA3" s="598"/>
    </row>
    <row r="4" spans="1:27" s="1" customFormat="1" ht="3.75" customHeight="1" x14ac:dyDescent="0.25">
      <c r="A4" s="621"/>
      <c r="B4" s="623"/>
      <c r="C4" s="624"/>
      <c r="D4" s="624"/>
      <c r="E4" s="624"/>
      <c r="F4" s="624"/>
      <c r="G4" s="624"/>
      <c r="H4" s="624"/>
      <c r="I4" s="624"/>
      <c r="J4" s="624"/>
      <c r="K4" s="624"/>
      <c r="L4" s="624"/>
      <c r="M4" s="624"/>
      <c r="N4" s="624"/>
      <c r="O4" s="624"/>
      <c r="P4" s="624"/>
      <c r="Q4" s="624"/>
      <c r="R4" s="624"/>
      <c r="S4" s="624"/>
      <c r="T4" s="624"/>
      <c r="U4" s="624"/>
      <c r="V4" s="624"/>
      <c r="W4" s="625"/>
      <c r="X4" s="599"/>
      <c r="Y4" s="600"/>
      <c r="Z4" s="600"/>
      <c r="AA4" s="601"/>
    </row>
    <row r="5" spans="1:27" s="1" customFormat="1" ht="12" customHeight="1" x14ac:dyDescent="0.25">
      <c r="A5" s="621"/>
      <c r="B5" s="623"/>
      <c r="C5" s="624"/>
      <c r="D5" s="624"/>
      <c r="E5" s="624"/>
      <c r="F5" s="624"/>
      <c r="G5" s="624"/>
      <c r="H5" s="624"/>
      <c r="I5" s="624"/>
      <c r="J5" s="624"/>
      <c r="K5" s="624"/>
      <c r="L5" s="624"/>
      <c r="M5" s="624"/>
      <c r="N5" s="624"/>
      <c r="O5" s="624"/>
      <c r="P5" s="624"/>
      <c r="Q5" s="624"/>
      <c r="R5" s="624"/>
      <c r="S5" s="624"/>
      <c r="T5" s="624"/>
      <c r="U5" s="624"/>
      <c r="V5" s="624"/>
      <c r="W5" s="625"/>
      <c r="X5" s="602" t="s">
        <v>231</v>
      </c>
      <c r="Y5" s="603"/>
      <c r="Z5" s="602" t="s">
        <v>232</v>
      </c>
      <c r="AA5" s="603"/>
    </row>
    <row r="6" spans="1:27" s="1" customFormat="1" ht="7.5" customHeight="1" x14ac:dyDescent="0.25">
      <c r="A6" s="621"/>
      <c r="B6" s="623"/>
      <c r="C6" s="624"/>
      <c r="D6" s="624"/>
      <c r="E6" s="624"/>
      <c r="F6" s="624"/>
      <c r="G6" s="624"/>
      <c r="H6" s="624"/>
      <c r="I6" s="624"/>
      <c r="J6" s="624"/>
      <c r="K6" s="624"/>
      <c r="L6" s="624"/>
      <c r="M6" s="624"/>
      <c r="N6" s="624"/>
      <c r="O6" s="624"/>
      <c r="P6" s="624"/>
      <c r="Q6" s="624"/>
      <c r="R6" s="624"/>
      <c r="S6" s="624"/>
      <c r="T6" s="624"/>
      <c r="U6" s="624"/>
      <c r="V6" s="624"/>
      <c r="W6" s="625"/>
      <c r="X6" s="604"/>
      <c r="Y6" s="605"/>
      <c r="Z6" s="604"/>
      <c r="AA6" s="605"/>
    </row>
    <row r="7" spans="1:27" s="1" customFormat="1" ht="21" customHeight="1" x14ac:dyDescent="0.25">
      <c r="A7" s="621"/>
      <c r="B7" s="623"/>
      <c r="C7" s="624"/>
      <c r="D7" s="624"/>
      <c r="E7" s="624"/>
      <c r="F7" s="624"/>
      <c r="G7" s="624"/>
      <c r="H7" s="624"/>
      <c r="I7" s="624"/>
      <c r="J7" s="624"/>
      <c r="K7" s="624"/>
      <c r="L7" s="624"/>
      <c r="M7" s="624"/>
      <c r="N7" s="624"/>
      <c r="O7" s="624"/>
      <c r="P7" s="624"/>
      <c r="Q7" s="624"/>
      <c r="R7" s="624"/>
      <c r="S7" s="624"/>
      <c r="T7" s="624"/>
      <c r="U7" s="624"/>
      <c r="V7" s="624"/>
      <c r="W7" s="625"/>
      <c r="X7" s="606" t="s">
        <v>233</v>
      </c>
      <c r="Y7" s="607"/>
      <c r="Z7" s="606">
        <v>2</v>
      </c>
      <c r="AA7" s="607"/>
    </row>
    <row r="8" spans="1:27" s="1" customFormat="1" ht="18.75" customHeight="1" x14ac:dyDescent="0.25">
      <c r="A8" s="622"/>
      <c r="B8" s="626"/>
      <c r="C8" s="627"/>
      <c r="D8" s="627"/>
      <c r="E8" s="627"/>
      <c r="F8" s="627"/>
      <c r="G8" s="627"/>
      <c r="H8" s="627"/>
      <c r="I8" s="627"/>
      <c r="J8" s="627"/>
      <c r="K8" s="627"/>
      <c r="L8" s="627"/>
      <c r="M8" s="627"/>
      <c r="N8" s="627"/>
      <c r="O8" s="627"/>
      <c r="P8" s="627"/>
      <c r="Q8" s="627"/>
      <c r="R8" s="627"/>
      <c r="S8" s="627"/>
      <c r="T8" s="627"/>
      <c r="U8" s="627"/>
      <c r="V8" s="627"/>
      <c r="W8" s="628"/>
      <c r="X8" s="606" t="s">
        <v>234</v>
      </c>
      <c r="Y8" s="607"/>
      <c r="Z8" s="608">
        <v>43783</v>
      </c>
      <c r="AA8" s="609"/>
    </row>
    <row r="9" spans="1:27" s="1" customFormat="1" ht="25.5" customHeight="1" x14ac:dyDescent="0.25">
      <c r="A9" s="610" t="s">
        <v>329</v>
      </c>
      <c r="B9" s="611"/>
      <c r="C9" s="611"/>
      <c r="D9" s="611"/>
      <c r="E9" s="611"/>
      <c r="F9" s="611"/>
      <c r="G9" s="611"/>
      <c r="H9" s="611"/>
      <c r="I9" s="611"/>
      <c r="J9" s="611"/>
      <c r="K9" s="611"/>
      <c r="L9" s="611"/>
      <c r="M9" s="611"/>
      <c r="N9" s="611"/>
      <c r="O9" s="611"/>
      <c r="P9" s="611"/>
      <c r="Q9" s="611"/>
      <c r="R9" s="611"/>
      <c r="S9" s="611"/>
      <c r="T9" s="611"/>
      <c r="U9" s="611"/>
      <c r="V9" s="611"/>
      <c r="W9" s="611"/>
      <c r="X9" s="611"/>
      <c r="Y9" s="611"/>
      <c r="Z9" s="611"/>
      <c r="AA9" s="612"/>
    </row>
    <row r="10" spans="1:27" s="1" customFormat="1" ht="27" customHeight="1" x14ac:dyDescent="0.25">
      <c r="A10" s="613"/>
      <c r="B10" s="614"/>
      <c r="C10" s="614"/>
      <c r="D10" s="614"/>
      <c r="E10" s="614"/>
      <c r="F10" s="614"/>
      <c r="G10" s="614"/>
      <c r="H10" s="614"/>
      <c r="I10" s="614"/>
      <c r="J10" s="614"/>
      <c r="K10" s="614"/>
      <c r="L10" s="614"/>
      <c r="M10" s="614"/>
      <c r="N10" s="614"/>
      <c r="O10" s="614"/>
      <c r="P10" s="614"/>
      <c r="Q10" s="614"/>
      <c r="R10" s="614"/>
      <c r="S10" s="614"/>
      <c r="T10" s="614"/>
      <c r="U10" s="614"/>
      <c r="V10" s="614"/>
      <c r="W10" s="614"/>
      <c r="X10" s="614"/>
      <c r="Y10" s="614"/>
      <c r="Z10" s="614"/>
      <c r="AA10" s="615"/>
    </row>
    <row r="11" spans="1:27" s="1" customFormat="1" ht="12" customHeight="1" x14ac:dyDescent="0.25">
      <c r="A11" s="616" t="s">
        <v>330</v>
      </c>
      <c r="B11" s="617"/>
      <c r="C11" s="617"/>
      <c r="D11" s="617"/>
      <c r="E11" s="617"/>
      <c r="F11" s="617"/>
      <c r="G11" s="617"/>
      <c r="H11" s="617"/>
      <c r="I11" s="617"/>
      <c r="J11" s="617"/>
      <c r="K11" s="617"/>
      <c r="L11" s="617"/>
      <c r="M11" s="617"/>
      <c r="N11" s="617"/>
      <c r="O11" s="617"/>
      <c r="P11" s="617"/>
      <c r="Q11" s="617"/>
      <c r="R11" s="617"/>
      <c r="S11" s="617"/>
      <c r="T11" s="617"/>
      <c r="U11" s="617"/>
      <c r="V11" s="617"/>
      <c r="W11" s="617"/>
      <c r="X11" s="617"/>
      <c r="Y11" s="617"/>
      <c r="Z11" s="617"/>
      <c r="AA11" s="617"/>
    </row>
    <row r="12" spans="1:27" s="1" customFormat="1" ht="12" customHeight="1" thickBot="1" x14ac:dyDescent="0.3">
      <c r="A12" s="618"/>
      <c r="B12" s="619"/>
      <c r="C12" s="619"/>
      <c r="D12" s="619"/>
      <c r="E12" s="619"/>
      <c r="F12" s="619"/>
      <c r="G12" s="619"/>
      <c r="H12" s="619"/>
      <c r="I12" s="619"/>
      <c r="J12" s="619"/>
      <c r="K12" s="619"/>
      <c r="L12" s="619"/>
      <c r="M12" s="619"/>
      <c r="N12" s="619"/>
      <c r="O12" s="619"/>
      <c r="P12" s="619"/>
      <c r="Q12" s="619"/>
      <c r="R12" s="619"/>
      <c r="S12" s="619"/>
      <c r="T12" s="619"/>
      <c r="U12" s="619"/>
      <c r="V12" s="619"/>
      <c r="W12" s="619"/>
      <c r="X12" s="619"/>
      <c r="Y12" s="619"/>
      <c r="Z12" s="619"/>
      <c r="AA12" s="619"/>
    </row>
    <row r="13" spans="1:27" s="1" customFormat="1" ht="17.25" customHeight="1" thickBot="1" x14ac:dyDescent="0.3">
      <c r="A13" s="629" t="s">
        <v>241</v>
      </c>
      <c r="B13" s="630"/>
      <c r="C13" s="630"/>
      <c r="D13" s="630"/>
      <c r="E13" s="630"/>
      <c r="F13" s="630"/>
      <c r="G13" s="630"/>
      <c r="H13" s="630"/>
      <c r="I13" s="631"/>
      <c r="J13" s="629" t="s">
        <v>242</v>
      </c>
      <c r="K13" s="630"/>
      <c r="L13" s="630"/>
      <c r="M13" s="630"/>
      <c r="N13" s="630"/>
      <c r="O13" s="630"/>
      <c r="P13" s="630"/>
      <c r="Q13" s="630"/>
      <c r="R13" s="631"/>
      <c r="S13" s="629" t="s">
        <v>239</v>
      </c>
      <c r="T13" s="630"/>
      <c r="U13" s="630"/>
      <c r="V13" s="630"/>
      <c r="W13" s="630"/>
      <c r="X13" s="630"/>
      <c r="Y13" s="630"/>
      <c r="Z13" s="630"/>
      <c r="AA13" s="631"/>
    </row>
    <row r="14" spans="1:27" s="1" customFormat="1" ht="18" customHeight="1" thickBot="1" x14ac:dyDescent="0.3">
      <c r="A14" s="118" t="s">
        <v>243</v>
      </c>
      <c r="B14" s="629" t="s">
        <v>155</v>
      </c>
      <c r="C14" s="630"/>
      <c r="D14" s="630"/>
      <c r="E14" s="631"/>
      <c r="F14" s="629" t="s">
        <v>227</v>
      </c>
      <c r="G14" s="630"/>
      <c r="H14" s="630"/>
      <c r="I14" s="631"/>
      <c r="J14" s="118" t="s">
        <v>243</v>
      </c>
      <c r="K14" s="629" t="s">
        <v>154</v>
      </c>
      <c r="L14" s="630"/>
      <c r="M14" s="631"/>
      <c r="N14" s="629" t="s">
        <v>227</v>
      </c>
      <c r="O14" s="630"/>
      <c r="P14" s="630"/>
      <c r="Q14" s="630"/>
      <c r="R14" s="631"/>
      <c r="S14" s="118" t="s">
        <v>243</v>
      </c>
      <c r="T14" s="629" t="s">
        <v>154</v>
      </c>
      <c r="U14" s="630"/>
      <c r="V14" s="631"/>
      <c r="W14" s="629" t="s">
        <v>227</v>
      </c>
      <c r="X14" s="630"/>
      <c r="Y14" s="630"/>
      <c r="Z14" s="630"/>
      <c r="AA14" s="631"/>
    </row>
    <row r="15" spans="1:27" s="1" customFormat="1" ht="161.25" customHeight="1" thickBot="1" x14ac:dyDescent="0.3">
      <c r="A15" s="562" t="s">
        <v>259</v>
      </c>
      <c r="B15" s="580"/>
      <c r="C15" s="580"/>
      <c r="D15" s="580"/>
      <c r="E15" s="581"/>
      <c r="F15" s="586"/>
      <c r="G15" s="587"/>
      <c r="H15" s="587"/>
      <c r="I15" s="587"/>
      <c r="J15" s="562" t="s">
        <v>263</v>
      </c>
      <c r="K15" s="584" t="s">
        <v>402</v>
      </c>
      <c r="L15" s="584"/>
      <c r="M15" s="585"/>
      <c r="N15" s="583" t="s">
        <v>403</v>
      </c>
      <c r="O15" s="584"/>
      <c r="P15" s="584"/>
      <c r="Q15" s="584"/>
      <c r="R15" s="584"/>
      <c r="S15" s="562" t="s">
        <v>269</v>
      </c>
      <c r="T15" s="646"/>
      <c r="U15" s="587"/>
      <c r="V15" s="647"/>
      <c r="W15" s="586"/>
      <c r="X15" s="587"/>
      <c r="Y15" s="587"/>
      <c r="Z15" s="587"/>
      <c r="AA15" s="588"/>
    </row>
    <row r="16" spans="1:27" s="1" customFormat="1" ht="105.75" hidden="1" customHeight="1" x14ac:dyDescent="0.25">
      <c r="A16" s="563"/>
      <c r="B16" s="632"/>
      <c r="C16" s="632"/>
      <c r="D16" s="632"/>
      <c r="E16" s="633"/>
      <c r="F16" s="555"/>
      <c r="G16" s="543"/>
      <c r="H16" s="543"/>
      <c r="I16" s="543"/>
      <c r="J16" s="563"/>
      <c r="K16" s="634"/>
      <c r="L16" s="634"/>
      <c r="M16" s="635"/>
      <c r="N16" s="636"/>
      <c r="O16" s="634"/>
      <c r="P16" s="634"/>
      <c r="Q16" s="634"/>
      <c r="R16" s="634"/>
      <c r="S16" s="563"/>
      <c r="T16" s="637"/>
      <c r="U16" s="638"/>
      <c r="V16" s="639"/>
      <c r="W16" s="640"/>
      <c r="X16" s="638"/>
      <c r="Y16" s="638"/>
      <c r="Z16" s="638"/>
      <c r="AA16" s="641"/>
    </row>
    <row r="17" spans="1:27" s="1" customFormat="1" ht="73.5" hidden="1" customHeight="1" x14ac:dyDescent="0.25">
      <c r="A17" s="563"/>
      <c r="B17" s="642"/>
      <c r="C17" s="642"/>
      <c r="D17" s="642"/>
      <c r="E17" s="643"/>
      <c r="F17" s="644"/>
      <c r="G17" s="642"/>
      <c r="H17" s="642"/>
      <c r="I17" s="642"/>
      <c r="J17" s="563"/>
      <c r="K17" s="543"/>
      <c r="L17" s="543"/>
      <c r="M17" s="544"/>
      <c r="N17" s="555"/>
      <c r="O17" s="543"/>
      <c r="P17" s="543"/>
      <c r="Q17" s="543"/>
      <c r="R17" s="543"/>
      <c r="S17" s="563"/>
      <c r="T17" s="539"/>
      <c r="U17" s="540"/>
      <c r="V17" s="541"/>
      <c r="W17" s="553"/>
      <c r="X17" s="540"/>
      <c r="Y17" s="540"/>
      <c r="Z17" s="540"/>
      <c r="AA17" s="554"/>
    </row>
    <row r="18" spans="1:27" ht="96" hidden="1" customHeight="1" thickBot="1" x14ac:dyDescent="0.3">
      <c r="A18" s="564"/>
      <c r="B18" s="549"/>
      <c r="C18" s="549"/>
      <c r="D18" s="549"/>
      <c r="E18" s="550"/>
      <c r="F18" s="548"/>
      <c r="G18" s="549"/>
      <c r="H18" s="549"/>
      <c r="I18" s="549"/>
      <c r="J18" s="564"/>
      <c r="K18" s="546"/>
      <c r="L18" s="546"/>
      <c r="M18" s="547"/>
      <c r="N18" s="557"/>
      <c r="O18" s="546"/>
      <c r="P18" s="546"/>
      <c r="Q18" s="546"/>
      <c r="R18" s="546"/>
      <c r="S18" s="564"/>
      <c r="T18" s="645"/>
      <c r="U18" s="549"/>
      <c r="V18" s="550"/>
      <c r="W18" s="548"/>
      <c r="X18" s="549"/>
      <c r="Y18" s="549"/>
      <c r="Z18" s="549"/>
      <c r="AA18" s="571"/>
    </row>
    <row r="19" spans="1:27" ht="180" customHeight="1" thickBot="1" x14ac:dyDescent="0.3">
      <c r="A19" s="562" t="s">
        <v>258</v>
      </c>
      <c r="B19" s="589" t="s">
        <v>398</v>
      </c>
      <c r="C19" s="589"/>
      <c r="D19" s="589"/>
      <c r="E19" s="590"/>
      <c r="F19" s="591" t="s">
        <v>399</v>
      </c>
      <c r="G19" s="592"/>
      <c r="H19" s="592"/>
      <c r="I19" s="592"/>
      <c r="J19" s="562" t="s">
        <v>264</v>
      </c>
      <c r="K19" s="540"/>
      <c r="L19" s="540"/>
      <c r="M19" s="541"/>
      <c r="N19" s="553"/>
      <c r="O19" s="540"/>
      <c r="P19" s="540"/>
      <c r="Q19" s="540"/>
      <c r="R19" s="540"/>
      <c r="S19" s="562" t="s">
        <v>270</v>
      </c>
      <c r="T19" s="540"/>
      <c r="U19" s="540"/>
      <c r="V19" s="541"/>
      <c r="W19" s="553"/>
      <c r="X19" s="540"/>
      <c r="Y19" s="540"/>
      <c r="Z19" s="540"/>
      <c r="AA19" s="554"/>
    </row>
    <row r="20" spans="1:27" ht="90.75" hidden="1" customHeight="1" x14ac:dyDescent="0.25">
      <c r="A20" s="563"/>
      <c r="B20" s="576"/>
      <c r="C20" s="576"/>
      <c r="D20" s="576"/>
      <c r="E20" s="577"/>
      <c r="F20" s="553"/>
      <c r="G20" s="540"/>
      <c r="H20" s="540"/>
      <c r="I20" s="540"/>
      <c r="J20" s="563"/>
      <c r="K20" s="540"/>
      <c r="L20" s="540"/>
      <c r="M20" s="541"/>
      <c r="N20" s="553"/>
      <c r="O20" s="540"/>
      <c r="P20" s="540"/>
      <c r="Q20" s="540"/>
      <c r="R20" s="540"/>
      <c r="S20" s="563"/>
      <c r="T20" s="540"/>
      <c r="U20" s="540"/>
      <c r="V20" s="541"/>
      <c r="W20" s="553"/>
      <c r="X20" s="540"/>
      <c r="Y20" s="540"/>
      <c r="Z20" s="540"/>
      <c r="AA20" s="554"/>
    </row>
    <row r="21" spans="1:27" ht="90" hidden="1" customHeight="1" x14ac:dyDescent="0.25">
      <c r="A21" s="563"/>
      <c r="B21" s="576"/>
      <c r="C21" s="576"/>
      <c r="D21" s="576"/>
      <c r="E21" s="577"/>
      <c r="F21" s="553"/>
      <c r="G21" s="540"/>
      <c r="H21" s="540"/>
      <c r="I21" s="540"/>
      <c r="J21" s="563"/>
      <c r="K21" s="540"/>
      <c r="L21" s="540"/>
      <c r="M21" s="541"/>
      <c r="N21" s="553"/>
      <c r="O21" s="540"/>
      <c r="P21" s="540"/>
      <c r="Q21" s="540"/>
      <c r="R21" s="540"/>
      <c r="S21" s="563"/>
      <c r="T21" s="540"/>
      <c r="U21" s="540"/>
      <c r="V21" s="541"/>
      <c r="W21" s="553"/>
      <c r="X21" s="540"/>
      <c r="Y21" s="540"/>
      <c r="Z21" s="540"/>
      <c r="AA21" s="554"/>
    </row>
    <row r="22" spans="1:27" ht="99" hidden="1" customHeight="1" x14ac:dyDescent="0.25">
      <c r="A22" s="563"/>
      <c r="B22" s="576"/>
      <c r="C22" s="576"/>
      <c r="D22" s="576"/>
      <c r="E22" s="577"/>
      <c r="F22" s="553"/>
      <c r="G22" s="540"/>
      <c r="H22" s="540"/>
      <c r="I22" s="540"/>
      <c r="J22" s="563"/>
      <c r="K22" s="540"/>
      <c r="L22" s="540"/>
      <c r="M22" s="541"/>
      <c r="N22" s="559"/>
      <c r="O22" s="560"/>
      <c r="P22" s="560"/>
      <c r="Q22" s="560"/>
      <c r="R22" s="560"/>
      <c r="S22" s="563"/>
      <c r="T22" s="540"/>
      <c r="U22" s="540"/>
      <c r="V22" s="541"/>
      <c r="W22" s="553"/>
      <c r="X22" s="540"/>
      <c r="Y22" s="540"/>
      <c r="Z22" s="540"/>
      <c r="AA22" s="554"/>
    </row>
    <row r="23" spans="1:27" ht="99.75" hidden="1" customHeight="1" thickBot="1" x14ac:dyDescent="0.3">
      <c r="A23" s="563"/>
      <c r="B23" s="576"/>
      <c r="C23" s="576"/>
      <c r="D23" s="576"/>
      <c r="E23" s="577"/>
      <c r="F23" s="553"/>
      <c r="G23" s="540"/>
      <c r="H23" s="540"/>
      <c r="I23" s="540"/>
      <c r="J23" s="564"/>
      <c r="K23" s="540"/>
      <c r="L23" s="540"/>
      <c r="M23" s="541"/>
      <c r="N23" s="561"/>
      <c r="O23" s="561"/>
      <c r="P23" s="561"/>
      <c r="Q23" s="561"/>
      <c r="R23" s="553"/>
      <c r="S23" s="564"/>
      <c r="T23" s="540"/>
      <c r="U23" s="540"/>
      <c r="V23" s="541"/>
      <c r="W23" s="553"/>
      <c r="X23" s="540"/>
      <c r="Y23" s="540"/>
      <c r="Z23" s="540"/>
      <c r="AA23" s="554"/>
    </row>
    <row r="24" spans="1:27" ht="177.75" hidden="1" customHeight="1" x14ac:dyDescent="0.25">
      <c r="A24" s="562" t="s">
        <v>257</v>
      </c>
      <c r="B24" s="579"/>
      <c r="C24" s="580"/>
      <c r="D24" s="580"/>
      <c r="E24" s="581"/>
      <c r="F24" s="586"/>
      <c r="G24" s="587"/>
      <c r="H24" s="587"/>
      <c r="I24" s="588"/>
      <c r="J24" s="562" t="s">
        <v>265</v>
      </c>
      <c r="K24" s="646"/>
      <c r="L24" s="587"/>
      <c r="M24" s="647"/>
      <c r="N24" s="586"/>
      <c r="O24" s="587"/>
      <c r="P24" s="587"/>
      <c r="Q24" s="587"/>
      <c r="R24" s="588"/>
      <c r="S24" s="562" t="s">
        <v>271</v>
      </c>
      <c r="T24" s="646"/>
      <c r="U24" s="587"/>
      <c r="V24" s="647"/>
      <c r="W24" s="586"/>
      <c r="X24" s="587"/>
      <c r="Y24" s="587"/>
      <c r="Z24" s="587"/>
      <c r="AA24" s="588"/>
    </row>
    <row r="25" spans="1:27" ht="77.25" hidden="1" customHeight="1" x14ac:dyDescent="0.25">
      <c r="A25" s="563"/>
      <c r="B25" s="582"/>
      <c r="C25" s="576"/>
      <c r="D25" s="576"/>
      <c r="E25" s="577"/>
      <c r="F25" s="553"/>
      <c r="G25" s="540"/>
      <c r="H25" s="540"/>
      <c r="I25" s="554"/>
      <c r="J25" s="563"/>
      <c r="K25" s="539"/>
      <c r="L25" s="540"/>
      <c r="M25" s="541"/>
      <c r="N25" s="553"/>
      <c r="O25" s="540"/>
      <c r="P25" s="540"/>
      <c r="Q25" s="540"/>
      <c r="R25" s="554"/>
      <c r="S25" s="563"/>
      <c r="T25" s="539"/>
      <c r="U25" s="540"/>
      <c r="V25" s="541"/>
      <c r="W25" s="553"/>
      <c r="X25" s="540"/>
      <c r="Y25" s="540"/>
      <c r="Z25" s="540"/>
      <c r="AA25" s="554"/>
    </row>
    <row r="26" spans="1:27" ht="78" hidden="1" customHeight="1" thickBot="1" x14ac:dyDescent="0.3">
      <c r="A26" s="564"/>
      <c r="B26" s="568"/>
      <c r="C26" s="569"/>
      <c r="D26" s="569"/>
      <c r="E26" s="570"/>
      <c r="F26" s="548"/>
      <c r="G26" s="549"/>
      <c r="H26" s="549"/>
      <c r="I26" s="571"/>
      <c r="J26" s="564"/>
      <c r="K26" s="645"/>
      <c r="L26" s="549"/>
      <c r="M26" s="550"/>
      <c r="N26" s="548"/>
      <c r="O26" s="549"/>
      <c r="P26" s="549"/>
      <c r="Q26" s="549"/>
      <c r="R26" s="571"/>
      <c r="S26" s="564"/>
      <c r="T26" s="645"/>
      <c r="U26" s="549"/>
      <c r="V26" s="550"/>
      <c r="W26" s="548"/>
      <c r="X26" s="549"/>
      <c r="Y26" s="549"/>
      <c r="Z26" s="549"/>
      <c r="AA26" s="571"/>
    </row>
    <row r="27" spans="1:27" ht="223.5" customHeight="1" thickBot="1" x14ac:dyDescent="0.3">
      <c r="A27" s="648" t="s">
        <v>260</v>
      </c>
      <c r="B27" s="572" t="s">
        <v>400</v>
      </c>
      <c r="C27" s="573"/>
      <c r="D27" s="573"/>
      <c r="E27" s="574"/>
      <c r="F27" s="583" t="s">
        <v>401</v>
      </c>
      <c r="G27" s="584"/>
      <c r="H27" s="584"/>
      <c r="I27" s="585"/>
      <c r="J27" s="651" t="s">
        <v>266</v>
      </c>
      <c r="K27" s="586"/>
      <c r="L27" s="587"/>
      <c r="M27" s="647"/>
      <c r="N27" s="586"/>
      <c r="O27" s="587"/>
      <c r="P27" s="587"/>
      <c r="Q27" s="587"/>
      <c r="R27" s="647"/>
      <c r="S27" s="651" t="s">
        <v>272</v>
      </c>
      <c r="T27" s="654"/>
      <c r="U27" s="655"/>
      <c r="V27" s="656"/>
      <c r="W27" s="654"/>
      <c r="X27" s="655"/>
      <c r="Y27" s="655"/>
      <c r="Z27" s="655"/>
      <c r="AA27" s="657"/>
    </row>
    <row r="28" spans="1:27" ht="102" hidden="1" customHeight="1" x14ac:dyDescent="0.25">
      <c r="A28" s="649"/>
      <c r="B28" s="575"/>
      <c r="C28" s="576"/>
      <c r="D28" s="576"/>
      <c r="E28" s="577"/>
      <c r="F28" s="553"/>
      <c r="G28" s="540"/>
      <c r="H28" s="540"/>
      <c r="I28" s="541"/>
      <c r="J28" s="652"/>
      <c r="K28" s="553"/>
      <c r="L28" s="540"/>
      <c r="M28" s="541"/>
      <c r="N28" s="553"/>
      <c r="O28" s="540"/>
      <c r="P28" s="540"/>
      <c r="Q28" s="540"/>
      <c r="R28" s="541"/>
      <c r="S28" s="652"/>
      <c r="T28" s="553"/>
      <c r="U28" s="540"/>
      <c r="V28" s="541"/>
      <c r="W28" s="553"/>
      <c r="X28" s="540"/>
      <c r="Y28" s="540"/>
      <c r="Z28" s="540"/>
      <c r="AA28" s="554"/>
    </row>
    <row r="29" spans="1:27" ht="66.75" hidden="1" customHeight="1" x14ac:dyDescent="0.25">
      <c r="A29" s="649"/>
      <c r="B29" s="575"/>
      <c r="C29" s="576"/>
      <c r="D29" s="576"/>
      <c r="E29" s="577"/>
      <c r="F29" s="553"/>
      <c r="G29" s="540"/>
      <c r="H29" s="540"/>
      <c r="I29" s="541"/>
      <c r="J29" s="652"/>
      <c r="K29" s="553"/>
      <c r="L29" s="540"/>
      <c r="M29" s="541"/>
      <c r="N29" s="553"/>
      <c r="O29" s="540"/>
      <c r="P29" s="540"/>
      <c r="Q29" s="540"/>
      <c r="R29" s="541"/>
      <c r="S29" s="652"/>
      <c r="T29" s="553"/>
      <c r="U29" s="540"/>
      <c r="V29" s="541"/>
      <c r="W29" s="553"/>
      <c r="X29" s="540"/>
      <c r="Y29" s="540"/>
      <c r="Z29" s="540"/>
      <c r="AA29" s="554"/>
    </row>
    <row r="30" spans="1:27" ht="77.25" hidden="1" customHeight="1" x14ac:dyDescent="0.25">
      <c r="A30" s="649"/>
      <c r="B30" s="575"/>
      <c r="C30" s="576"/>
      <c r="D30" s="576"/>
      <c r="E30" s="577"/>
      <c r="F30" s="553"/>
      <c r="G30" s="540"/>
      <c r="H30" s="540"/>
      <c r="I30" s="541"/>
      <c r="J30" s="652"/>
      <c r="K30" s="553"/>
      <c r="L30" s="540"/>
      <c r="M30" s="541"/>
      <c r="N30" s="553"/>
      <c r="O30" s="540"/>
      <c r="P30" s="540"/>
      <c r="Q30" s="540"/>
      <c r="R30" s="541"/>
      <c r="S30" s="652"/>
      <c r="T30" s="553"/>
      <c r="U30" s="540"/>
      <c r="V30" s="541"/>
      <c r="W30" s="553"/>
      <c r="X30" s="540"/>
      <c r="Y30" s="540"/>
      <c r="Z30" s="540"/>
      <c r="AA30" s="554"/>
    </row>
    <row r="31" spans="1:27" ht="82.5" hidden="1" customHeight="1" thickBot="1" x14ac:dyDescent="0.3">
      <c r="A31" s="650"/>
      <c r="B31" s="578"/>
      <c r="C31" s="569"/>
      <c r="D31" s="569"/>
      <c r="E31" s="570"/>
      <c r="F31" s="548"/>
      <c r="G31" s="549"/>
      <c r="H31" s="549"/>
      <c r="I31" s="550"/>
      <c r="J31" s="653"/>
      <c r="K31" s="548"/>
      <c r="L31" s="549"/>
      <c r="M31" s="550"/>
      <c r="N31" s="548"/>
      <c r="O31" s="549"/>
      <c r="P31" s="549"/>
      <c r="Q31" s="549"/>
      <c r="R31" s="550"/>
      <c r="S31" s="653"/>
      <c r="T31" s="548"/>
      <c r="U31" s="549"/>
      <c r="V31" s="550"/>
      <c r="W31" s="548"/>
      <c r="X31" s="549"/>
      <c r="Y31" s="549"/>
      <c r="Z31" s="549"/>
      <c r="AA31" s="571"/>
    </row>
    <row r="32" spans="1:27" ht="251.25" customHeight="1" thickBot="1" x14ac:dyDescent="0.3">
      <c r="A32" s="562" t="s">
        <v>261</v>
      </c>
      <c r="B32" s="579"/>
      <c r="C32" s="580"/>
      <c r="D32" s="580"/>
      <c r="E32" s="581"/>
      <c r="F32" s="586"/>
      <c r="G32" s="587"/>
      <c r="H32" s="587"/>
      <c r="I32" s="588"/>
      <c r="J32" s="565" t="s">
        <v>267</v>
      </c>
      <c r="K32" s="536" t="s">
        <v>404</v>
      </c>
      <c r="L32" s="537"/>
      <c r="M32" s="538"/>
      <c r="N32" s="551" t="s">
        <v>405</v>
      </c>
      <c r="O32" s="537"/>
      <c r="P32" s="537"/>
      <c r="Q32" s="537"/>
      <c r="R32" s="552"/>
      <c r="S32" s="658" t="s">
        <v>273</v>
      </c>
      <c r="T32" s="646"/>
      <c r="U32" s="587"/>
      <c r="V32" s="647"/>
      <c r="W32" s="586"/>
      <c r="X32" s="587"/>
      <c r="Y32" s="587"/>
      <c r="Z32" s="587"/>
      <c r="AA32" s="588"/>
    </row>
    <row r="33" spans="1:27" ht="85.5" hidden="1" customHeight="1" x14ac:dyDescent="0.25">
      <c r="A33" s="563"/>
      <c r="B33" s="582"/>
      <c r="C33" s="576"/>
      <c r="D33" s="576"/>
      <c r="E33" s="577"/>
      <c r="F33" s="553"/>
      <c r="G33" s="540"/>
      <c r="H33" s="540"/>
      <c r="I33" s="554"/>
      <c r="J33" s="566"/>
      <c r="K33" s="539"/>
      <c r="L33" s="540"/>
      <c r="M33" s="541"/>
      <c r="N33" s="553"/>
      <c r="O33" s="540"/>
      <c r="P33" s="540"/>
      <c r="Q33" s="540"/>
      <c r="R33" s="554"/>
      <c r="S33" s="659"/>
      <c r="T33" s="539"/>
      <c r="U33" s="540"/>
      <c r="V33" s="541"/>
      <c r="W33" s="553"/>
      <c r="X33" s="540"/>
      <c r="Y33" s="540"/>
      <c r="Z33" s="540"/>
      <c r="AA33" s="554"/>
    </row>
    <row r="34" spans="1:27" ht="77.25" hidden="1" customHeight="1" x14ac:dyDescent="0.25">
      <c r="A34" s="563"/>
      <c r="B34" s="582"/>
      <c r="C34" s="576"/>
      <c r="D34" s="576"/>
      <c r="E34" s="577"/>
      <c r="F34" s="553"/>
      <c r="G34" s="540"/>
      <c r="H34" s="540"/>
      <c r="I34" s="554"/>
      <c r="J34" s="566"/>
      <c r="K34" s="542"/>
      <c r="L34" s="543"/>
      <c r="M34" s="544"/>
      <c r="N34" s="555"/>
      <c r="O34" s="543"/>
      <c r="P34" s="543"/>
      <c r="Q34" s="543"/>
      <c r="R34" s="556"/>
      <c r="S34" s="659"/>
      <c r="T34" s="539"/>
      <c r="U34" s="540"/>
      <c r="V34" s="541"/>
      <c r="W34" s="553"/>
      <c r="X34" s="540"/>
      <c r="Y34" s="540"/>
      <c r="Z34" s="540"/>
      <c r="AA34" s="554"/>
    </row>
    <row r="35" spans="1:27" ht="75" hidden="1" customHeight="1" thickBot="1" x14ac:dyDescent="0.3">
      <c r="A35" s="564"/>
      <c r="B35" s="568"/>
      <c r="C35" s="569"/>
      <c r="D35" s="569"/>
      <c r="E35" s="570"/>
      <c r="F35" s="548"/>
      <c r="G35" s="549"/>
      <c r="H35" s="549"/>
      <c r="I35" s="571"/>
      <c r="J35" s="567"/>
      <c r="K35" s="545"/>
      <c r="L35" s="546"/>
      <c r="M35" s="547"/>
      <c r="N35" s="557"/>
      <c r="O35" s="546"/>
      <c r="P35" s="546"/>
      <c r="Q35" s="546"/>
      <c r="R35" s="558"/>
      <c r="S35" s="660"/>
      <c r="T35" s="645"/>
      <c r="U35" s="549"/>
      <c r="V35" s="550"/>
      <c r="W35" s="548"/>
      <c r="X35" s="549"/>
      <c r="Y35" s="549"/>
      <c r="Z35" s="549"/>
      <c r="AA35" s="571"/>
    </row>
    <row r="36" spans="1:27" ht="272.25" customHeight="1" x14ac:dyDescent="0.25">
      <c r="A36" s="562" t="s">
        <v>262</v>
      </c>
      <c r="B36" s="579"/>
      <c r="C36" s="580"/>
      <c r="D36" s="580"/>
      <c r="E36" s="581"/>
      <c r="F36" s="586"/>
      <c r="G36" s="587"/>
      <c r="H36" s="587"/>
      <c r="I36" s="588"/>
      <c r="J36" s="562" t="s">
        <v>268</v>
      </c>
      <c r="K36" s="536" t="s">
        <v>720</v>
      </c>
      <c r="L36" s="537"/>
      <c r="M36" s="538"/>
      <c r="N36" s="551" t="s">
        <v>406</v>
      </c>
      <c r="O36" s="537"/>
      <c r="P36" s="537"/>
      <c r="Q36" s="537"/>
      <c r="R36" s="552"/>
      <c r="S36" s="562" t="s">
        <v>274</v>
      </c>
      <c r="T36" s="661" t="s">
        <v>407</v>
      </c>
      <c r="U36" s="584"/>
      <c r="V36" s="585"/>
      <c r="W36" s="583" t="s">
        <v>408</v>
      </c>
      <c r="X36" s="584"/>
      <c r="Y36" s="584"/>
      <c r="Z36" s="584"/>
      <c r="AA36" s="662"/>
    </row>
    <row r="37" spans="1:27" ht="84" hidden="1" customHeight="1" x14ac:dyDescent="0.25">
      <c r="A37" s="563"/>
      <c r="B37" s="582"/>
      <c r="C37" s="576"/>
      <c r="D37" s="576"/>
      <c r="E37" s="577"/>
      <c r="F37" s="553"/>
      <c r="G37" s="540"/>
      <c r="H37" s="540"/>
      <c r="I37" s="554"/>
      <c r="J37" s="563"/>
      <c r="K37" s="539"/>
      <c r="L37" s="540"/>
      <c r="M37" s="541"/>
      <c r="N37" s="553"/>
      <c r="O37" s="540"/>
      <c r="P37" s="540"/>
      <c r="Q37" s="540"/>
      <c r="R37" s="554"/>
      <c r="S37" s="563"/>
      <c r="T37" s="539"/>
      <c r="U37" s="540"/>
      <c r="V37" s="541"/>
      <c r="W37" s="553"/>
      <c r="X37" s="540"/>
      <c r="Y37" s="540"/>
      <c r="Z37" s="540"/>
      <c r="AA37" s="554"/>
    </row>
    <row r="38" spans="1:27" ht="89.25" hidden="1" customHeight="1" x14ac:dyDescent="0.25">
      <c r="A38" s="563"/>
      <c r="B38" s="582"/>
      <c r="C38" s="576"/>
      <c r="D38" s="576"/>
      <c r="E38" s="577"/>
      <c r="F38" s="553"/>
      <c r="G38" s="540"/>
      <c r="H38" s="540"/>
      <c r="I38" s="554"/>
      <c r="J38" s="563"/>
      <c r="K38" s="539"/>
      <c r="L38" s="540"/>
      <c r="M38" s="541"/>
      <c r="N38" s="553"/>
      <c r="O38" s="540"/>
      <c r="P38" s="540"/>
      <c r="Q38" s="540"/>
      <c r="R38" s="554"/>
      <c r="S38" s="563"/>
      <c r="T38" s="539"/>
      <c r="U38" s="540"/>
      <c r="V38" s="541"/>
      <c r="W38" s="553"/>
      <c r="X38" s="540"/>
      <c r="Y38" s="540"/>
      <c r="Z38" s="540"/>
      <c r="AA38" s="554"/>
    </row>
    <row r="39" spans="1:27" ht="78.75" hidden="1" customHeight="1" x14ac:dyDescent="0.25">
      <c r="A39" s="563"/>
      <c r="B39" s="582"/>
      <c r="C39" s="576"/>
      <c r="D39" s="576"/>
      <c r="E39" s="577"/>
      <c r="F39" s="553"/>
      <c r="G39" s="540"/>
      <c r="H39" s="540"/>
      <c r="I39" s="554"/>
      <c r="J39" s="563"/>
      <c r="K39" s="539"/>
      <c r="L39" s="540"/>
      <c r="M39" s="541"/>
      <c r="N39" s="553"/>
      <c r="O39" s="540"/>
      <c r="P39" s="540"/>
      <c r="Q39" s="540"/>
      <c r="R39" s="554"/>
      <c r="S39" s="563"/>
      <c r="T39" s="539"/>
      <c r="U39" s="540"/>
      <c r="V39" s="541"/>
      <c r="W39" s="553"/>
      <c r="X39" s="540"/>
      <c r="Y39" s="540"/>
      <c r="Z39" s="540"/>
      <c r="AA39" s="554"/>
    </row>
    <row r="40" spans="1:27" ht="90" hidden="1" customHeight="1" thickBot="1" x14ac:dyDescent="0.3">
      <c r="A40" s="564"/>
      <c r="B40" s="568"/>
      <c r="C40" s="569"/>
      <c r="D40" s="569"/>
      <c r="E40" s="570"/>
      <c r="F40" s="548"/>
      <c r="G40" s="549"/>
      <c r="H40" s="549"/>
      <c r="I40" s="571"/>
      <c r="J40" s="564"/>
      <c r="K40" s="645"/>
      <c r="L40" s="549"/>
      <c r="M40" s="550"/>
      <c r="N40" s="548"/>
      <c r="O40" s="549"/>
      <c r="P40" s="549"/>
      <c r="Q40" s="549"/>
      <c r="R40" s="571"/>
      <c r="S40" s="564"/>
      <c r="T40" s="645"/>
      <c r="U40" s="549"/>
      <c r="V40" s="550"/>
      <c r="W40" s="548"/>
      <c r="X40" s="549"/>
      <c r="Y40" s="549"/>
      <c r="Z40" s="549"/>
      <c r="AA40" s="571"/>
    </row>
    <row r="41" spans="1:27" ht="24.75" customHeight="1" x14ac:dyDescent="0.25">
      <c r="A41" s="35"/>
      <c r="B41" s="35"/>
      <c r="C41" s="35"/>
      <c r="D41" s="35"/>
      <c r="E41" s="35"/>
      <c r="F41" s="35"/>
      <c r="G41" s="35"/>
      <c r="H41" s="35"/>
      <c r="I41" s="35"/>
      <c r="J41" s="35"/>
      <c r="K41" s="35"/>
      <c r="L41" s="35"/>
      <c r="M41" s="35"/>
      <c r="N41" s="35"/>
      <c r="O41" s="35"/>
      <c r="P41" s="35"/>
      <c r="Q41" s="35"/>
      <c r="R41" s="35"/>
    </row>
    <row r="42" spans="1:27" ht="24.75" customHeight="1" x14ac:dyDescent="0.25">
      <c r="A42" s="35"/>
      <c r="B42" s="35"/>
      <c r="C42" s="35"/>
      <c r="D42" s="35"/>
      <c r="E42" s="35"/>
      <c r="F42" s="35"/>
      <c r="G42" s="35"/>
      <c r="H42" s="35"/>
      <c r="I42" s="35"/>
      <c r="J42" s="35"/>
      <c r="K42" s="35"/>
      <c r="L42" s="35"/>
      <c r="M42" s="35"/>
      <c r="N42" s="35"/>
      <c r="O42" s="35"/>
      <c r="P42" s="35"/>
      <c r="Q42" s="35"/>
      <c r="R42" s="35"/>
    </row>
    <row r="43" spans="1:27" ht="24.75" customHeight="1" x14ac:dyDescent="0.25">
      <c r="A43" s="35"/>
      <c r="B43" s="35"/>
      <c r="C43" s="35"/>
      <c r="D43" s="35"/>
      <c r="E43" s="35"/>
      <c r="F43" s="35"/>
      <c r="G43" s="35"/>
      <c r="H43" s="35"/>
      <c r="I43" s="35"/>
      <c r="J43" s="35"/>
      <c r="K43" s="35"/>
      <c r="L43" s="35"/>
      <c r="M43" s="35"/>
      <c r="N43" s="35"/>
      <c r="O43" s="35"/>
      <c r="P43" s="35"/>
      <c r="Q43" s="35"/>
      <c r="R43" s="35"/>
    </row>
    <row r="44" spans="1:27" ht="24.75" customHeight="1" x14ac:dyDescent="0.25">
      <c r="A44" s="35"/>
      <c r="B44" s="35"/>
      <c r="C44" s="35"/>
      <c r="D44" s="35"/>
      <c r="E44" s="35"/>
      <c r="F44" s="35"/>
      <c r="G44" s="35"/>
      <c r="H44" s="35"/>
      <c r="I44" s="35"/>
      <c r="J44" s="35"/>
      <c r="K44" s="35"/>
      <c r="L44" s="35"/>
      <c r="M44" s="35"/>
      <c r="N44" s="35"/>
      <c r="O44" s="35"/>
      <c r="P44" s="35"/>
      <c r="Q44" s="35"/>
      <c r="R44" s="35"/>
    </row>
    <row r="45" spans="1:27" ht="24.75" customHeight="1" x14ac:dyDescent="0.25">
      <c r="A45" s="35"/>
      <c r="B45" s="35"/>
      <c r="C45" s="35"/>
      <c r="D45" s="35"/>
      <c r="E45" s="35"/>
      <c r="F45" s="35"/>
      <c r="G45" s="35"/>
      <c r="H45" s="35"/>
      <c r="I45" s="35"/>
      <c r="J45" s="35"/>
      <c r="K45" s="35"/>
      <c r="L45" s="35"/>
      <c r="M45" s="35"/>
      <c r="N45" s="35"/>
      <c r="O45" s="35"/>
      <c r="P45" s="35"/>
      <c r="Q45" s="35"/>
      <c r="R45" s="35"/>
    </row>
    <row r="46" spans="1:27" x14ac:dyDescent="0.25">
      <c r="A46" s="35"/>
      <c r="B46" s="35"/>
      <c r="C46" s="35"/>
      <c r="D46" s="35"/>
      <c r="E46" s="35"/>
      <c r="F46" s="35"/>
      <c r="G46" s="35"/>
      <c r="H46" s="35"/>
      <c r="I46" s="35"/>
      <c r="J46" s="35"/>
      <c r="K46" s="35"/>
      <c r="L46" s="35"/>
      <c r="M46" s="35"/>
      <c r="N46" s="35"/>
      <c r="O46" s="35"/>
      <c r="P46" s="35"/>
      <c r="Q46" s="35"/>
      <c r="R46" s="35"/>
    </row>
    <row r="47" spans="1:27" x14ac:dyDescent="0.25">
      <c r="A47" s="35"/>
      <c r="B47" s="35"/>
      <c r="C47" s="35"/>
      <c r="D47" s="35"/>
      <c r="E47" s="35"/>
      <c r="F47" s="35"/>
      <c r="G47" s="35"/>
      <c r="H47" s="35"/>
      <c r="I47" s="35"/>
      <c r="J47" s="35"/>
      <c r="K47" s="35"/>
      <c r="L47" s="35"/>
      <c r="M47" s="35"/>
      <c r="N47" s="35"/>
      <c r="O47" s="35"/>
      <c r="P47" s="35"/>
      <c r="Q47" s="35"/>
      <c r="R47" s="35"/>
    </row>
    <row r="48" spans="1:27" x14ac:dyDescent="0.25">
      <c r="A48" s="35"/>
      <c r="B48" s="35"/>
      <c r="C48" s="35"/>
      <c r="D48" s="35"/>
      <c r="E48" s="35"/>
      <c r="F48" s="35"/>
      <c r="G48" s="35"/>
      <c r="H48" s="35"/>
      <c r="I48" s="35"/>
      <c r="J48" s="35"/>
      <c r="K48" s="35"/>
      <c r="L48" s="35"/>
      <c r="M48" s="35"/>
      <c r="N48" s="35"/>
      <c r="O48" s="35"/>
      <c r="P48" s="35"/>
      <c r="Q48" s="35"/>
      <c r="R48" s="35"/>
    </row>
    <row r="49" spans="1:18" x14ac:dyDescent="0.25">
      <c r="A49" s="35"/>
      <c r="B49" s="35"/>
      <c r="C49" s="35"/>
      <c r="D49" s="35"/>
      <c r="E49" s="35"/>
      <c r="F49" s="35"/>
      <c r="G49" s="35"/>
      <c r="H49" s="35"/>
      <c r="I49" s="35"/>
      <c r="J49" s="35"/>
      <c r="K49" s="35"/>
      <c r="L49" s="35"/>
      <c r="M49" s="35"/>
      <c r="N49" s="35"/>
      <c r="O49" s="35"/>
      <c r="P49" s="35"/>
      <c r="Q49" s="35"/>
      <c r="R49" s="35"/>
    </row>
    <row r="50" spans="1:18" x14ac:dyDescent="0.25">
      <c r="A50" s="35"/>
      <c r="B50" s="35"/>
      <c r="C50" s="35"/>
      <c r="D50" s="35"/>
      <c r="E50" s="35"/>
      <c r="F50" s="35"/>
      <c r="G50" s="35"/>
      <c r="H50" s="35"/>
      <c r="I50" s="35"/>
      <c r="J50" s="35"/>
      <c r="K50" s="35"/>
      <c r="L50" s="35"/>
      <c r="M50" s="35"/>
      <c r="N50" s="35"/>
      <c r="O50" s="35"/>
      <c r="P50" s="35"/>
      <c r="Q50" s="35"/>
      <c r="R50" s="35"/>
    </row>
    <row r="51" spans="1:18" x14ac:dyDescent="0.25">
      <c r="A51" s="35"/>
      <c r="B51" s="35"/>
      <c r="C51" s="35"/>
      <c r="D51" s="35"/>
      <c r="E51" s="35"/>
      <c r="F51" s="35"/>
      <c r="G51" s="35"/>
      <c r="H51" s="35"/>
      <c r="I51" s="35"/>
      <c r="J51" s="35"/>
      <c r="K51" s="35"/>
      <c r="L51" s="35"/>
      <c r="M51" s="35"/>
      <c r="N51" s="35"/>
      <c r="O51" s="35"/>
      <c r="P51" s="35"/>
      <c r="Q51" s="35"/>
      <c r="R51" s="35"/>
    </row>
    <row r="52" spans="1:18" x14ac:dyDescent="0.25">
      <c r="A52" s="35"/>
      <c r="B52" s="35"/>
      <c r="C52" s="35"/>
      <c r="D52" s="35"/>
      <c r="E52" s="35"/>
      <c r="F52" s="35"/>
      <c r="G52" s="35"/>
      <c r="H52" s="35"/>
      <c r="I52" s="35"/>
      <c r="J52" s="35"/>
      <c r="K52" s="35"/>
      <c r="L52" s="35"/>
      <c r="M52" s="35"/>
      <c r="N52" s="35"/>
      <c r="O52" s="35"/>
      <c r="P52" s="35"/>
      <c r="Q52" s="35"/>
      <c r="R52" s="35"/>
    </row>
    <row r="53" spans="1:18" x14ac:dyDescent="0.25">
      <c r="A53" s="35"/>
      <c r="B53" s="35"/>
      <c r="C53" s="35"/>
      <c r="D53" s="35"/>
      <c r="E53" s="35"/>
      <c r="F53" s="35"/>
      <c r="G53" s="35"/>
      <c r="H53" s="35"/>
      <c r="I53" s="35"/>
      <c r="J53" s="35"/>
      <c r="K53" s="35"/>
      <c r="L53" s="35"/>
      <c r="M53" s="35"/>
      <c r="N53" s="35"/>
      <c r="O53" s="35"/>
      <c r="P53" s="35"/>
      <c r="Q53" s="35"/>
      <c r="R53" s="35"/>
    </row>
    <row r="54" spans="1:18" x14ac:dyDescent="0.25">
      <c r="A54" s="35"/>
      <c r="B54" s="35"/>
      <c r="C54" s="35"/>
      <c r="D54" s="35"/>
      <c r="E54" s="35"/>
      <c r="F54" s="35"/>
      <c r="G54" s="35"/>
      <c r="H54" s="35"/>
      <c r="I54" s="35"/>
      <c r="J54" s="35"/>
      <c r="K54" s="35"/>
      <c r="L54" s="35"/>
      <c r="M54" s="35"/>
      <c r="N54" s="35"/>
      <c r="O54" s="35"/>
      <c r="P54" s="35"/>
      <c r="Q54" s="35"/>
      <c r="R54" s="35"/>
    </row>
    <row r="55" spans="1:18" x14ac:dyDescent="0.25">
      <c r="A55" s="35"/>
      <c r="B55" s="35"/>
      <c r="C55" s="35"/>
      <c r="D55" s="35"/>
      <c r="E55" s="35"/>
      <c r="F55" s="35"/>
      <c r="G55" s="35"/>
      <c r="H55" s="35"/>
      <c r="I55" s="35"/>
      <c r="J55" s="35"/>
      <c r="K55" s="35"/>
      <c r="L55" s="35"/>
      <c r="M55" s="35"/>
      <c r="N55" s="35"/>
      <c r="O55" s="35"/>
      <c r="P55" s="35"/>
      <c r="Q55" s="35"/>
      <c r="R55" s="35"/>
    </row>
    <row r="56" spans="1:18" x14ac:dyDescent="0.25">
      <c r="A56" s="35"/>
      <c r="B56" s="35"/>
      <c r="C56" s="35"/>
      <c r="D56" s="35"/>
      <c r="E56" s="35"/>
      <c r="F56" s="35"/>
      <c r="G56" s="35"/>
      <c r="H56" s="35"/>
      <c r="I56" s="35"/>
      <c r="J56" s="35"/>
      <c r="K56" s="35"/>
      <c r="L56" s="35"/>
      <c r="M56" s="35"/>
      <c r="N56" s="35"/>
      <c r="O56" s="35"/>
      <c r="P56" s="35"/>
      <c r="Q56" s="35"/>
      <c r="R56" s="35"/>
    </row>
    <row r="57" spans="1:18" x14ac:dyDescent="0.25">
      <c r="A57" s="35"/>
      <c r="B57" s="35"/>
      <c r="C57" s="35"/>
      <c r="D57" s="35"/>
      <c r="E57" s="35"/>
      <c r="F57" s="35"/>
      <c r="G57" s="35"/>
      <c r="H57" s="35"/>
      <c r="I57" s="35"/>
      <c r="J57" s="35"/>
      <c r="K57" s="35"/>
      <c r="L57" s="35"/>
      <c r="M57" s="35"/>
      <c r="N57" s="35"/>
      <c r="O57" s="35"/>
      <c r="P57" s="35"/>
      <c r="Q57" s="35"/>
      <c r="R57" s="35"/>
    </row>
    <row r="58" spans="1:18" x14ac:dyDescent="0.25">
      <c r="A58" s="35"/>
      <c r="B58" s="35"/>
      <c r="C58" s="35"/>
      <c r="D58" s="35"/>
      <c r="E58" s="35"/>
      <c r="F58" s="35"/>
      <c r="G58" s="35"/>
      <c r="H58" s="35"/>
      <c r="I58" s="35"/>
      <c r="J58" s="35"/>
      <c r="K58" s="35"/>
      <c r="L58" s="35"/>
      <c r="M58" s="35"/>
      <c r="N58" s="35"/>
      <c r="O58" s="35"/>
      <c r="P58" s="35"/>
      <c r="Q58" s="35"/>
      <c r="R58" s="35"/>
    </row>
    <row r="59" spans="1:18" x14ac:dyDescent="0.25">
      <c r="A59" s="35"/>
      <c r="B59" s="35"/>
      <c r="C59" s="35"/>
      <c r="D59" s="35"/>
      <c r="E59" s="35"/>
      <c r="F59" s="35"/>
      <c r="G59" s="35"/>
      <c r="H59" s="35"/>
      <c r="I59" s="35"/>
      <c r="J59" s="35"/>
      <c r="K59" s="35"/>
      <c r="L59" s="35"/>
      <c r="M59" s="35"/>
      <c r="N59" s="35"/>
      <c r="O59" s="35"/>
      <c r="P59" s="35"/>
      <c r="Q59" s="35"/>
      <c r="R59" s="35"/>
    </row>
    <row r="60" spans="1:18" x14ac:dyDescent="0.25">
      <c r="A60" s="35"/>
      <c r="B60" s="35"/>
      <c r="C60" s="35"/>
      <c r="D60" s="35"/>
      <c r="E60" s="35"/>
      <c r="F60" s="35"/>
      <c r="G60" s="35"/>
      <c r="H60" s="35"/>
      <c r="I60" s="35"/>
      <c r="J60" s="35"/>
      <c r="K60" s="35"/>
      <c r="L60" s="35"/>
      <c r="M60" s="35"/>
      <c r="N60" s="35"/>
      <c r="O60" s="35"/>
      <c r="P60" s="35"/>
      <c r="Q60" s="35"/>
      <c r="R60" s="35"/>
    </row>
    <row r="61" spans="1:18" x14ac:dyDescent="0.25">
      <c r="A61" s="35"/>
      <c r="B61" s="35"/>
      <c r="C61" s="35"/>
      <c r="D61" s="35"/>
      <c r="E61" s="35"/>
      <c r="F61" s="35"/>
      <c r="G61" s="35"/>
      <c r="H61" s="35"/>
      <c r="I61" s="35"/>
      <c r="J61" s="35"/>
      <c r="K61" s="35"/>
      <c r="L61" s="35"/>
      <c r="M61" s="35"/>
      <c r="N61" s="35"/>
      <c r="O61" s="35"/>
      <c r="P61" s="35"/>
      <c r="Q61" s="35"/>
      <c r="R61" s="35"/>
    </row>
    <row r="62" spans="1:18" x14ac:dyDescent="0.25">
      <c r="A62" s="35"/>
      <c r="B62" s="35"/>
      <c r="C62" s="35"/>
      <c r="D62" s="35"/>
      <c r="E62" s="35"/>
      <c r="F62" s="35"/>
      <c r="G62" s="35"/>
      <c r="H62" s="35"/>
      <c r="I62" s="35"/>
      <c r="J62" s="35"/>
      <c r="K62" s="35"/>
      <c r="L62" s="35"/>
      <c r="M62" s="35"/>
      <c r="N62" s="35"/>
      <c r="O62" s="35"/>
      <c r="P62" s="35"/>
      <c r="Q62" s="35"/>
      <c r="R62" s="35"/>
    </row>
    <row r="63" spans="1:18" x14ac:dyDescent="0.25">
      <c r="A63" s="35"/>
      <c r="B63" s="35"/>
      <c r="C63" s="35"/>
      <c r="D63" s="35"/>
      <c r="E63" s="35"/>
      <c r="F63" s="35"/>
      <c r="G63" s="35"/>
      <c r="H63" s="35"/>
      <c r="I63" s="35"/>
      <c r="J63" s="35"/>
      <c r="K63" s="35"/>
      <c r="L63" s="35"/>
      <c r="M63" s="35"/>
      <c r="N63" s="35"/>
      <c r="O63" s="35"/>
      <c r="P63" s="35"/>
      <c r="Q63" s="35"/>
      <c r="R63" s="35"/>
    </row>
    <row r="64" spans="1:18" x14ac:dyDescent="0.25">
      <c r="A64" s="35"/>
      <c r="B64" s="35"/>
      <c r="C64" s="35"/>
      <c r="D64" s="35"/>
      <c r="E64" s="35"/>
      <c r="F64" s="35"/>
      <c r="G64" s="35"/>
      <c r="H64" s="35"/>
      <c r="I64" s="35"/>
      <c r="J64" s="35"/>
      <c r="K64" s="35"/>
      <c r="L64" s="35"/>
      <c r="M64" s="35"/>
      <c r="N64" s="35"/>
      <c r="O64" s="35"/>
      <c r="P64" s="35"/>
      <c r="Q64" s="35"/>
      <c r="R64" s="35"/>
    </row>
    <row r="65" spans="1:18" x14ac:dyDescent="0.25">
      <c r="A65" s="35"/>
      <c r="B65" s="35"/>
      <c r="C65" s="35"/>
      <c r="D65" s="35"/>
      <c r="E65" s="35"/>
      <c r="F65" s="35"/>
      <c r="G65" s="35"/>
      <c r="H65" s="35"/>
      <c r="I65" s="35"/>
      <c r="J65" s="35"/>
      <c r="K65" s="35"/>
      <c r="L65" s="35"/>
      <c r="M65" s="35"/>
      <c r="N65" s="35"/>
      <c r="O65" s="35"/>
      <c r="P65" s="35"/>
      <c r="Q65" s="35"/>
      <c r="R65" s="35"/>
    </row>
    <row r="66" spans="1:18" x14ac:dyDescent="0.25">
      <c r="A66" s="35"/>
      <c r="B66" s="35"/>
      <c r="C66" s="35"/>
      <c r="D66" s="35"/>
      <c r="E66" s="35"/>
      <c r="F66" s="35"/>
      <c r="G66" s="35"/>
      <c r="H66" s="35"/>
      <c r="I66" s="35"/>
      <c r="J66" s="35"/>
      <c r="K66" s="35"/>
      <c r="L66" s="35"/>
      <c r="M66" s="35"/>
      <c r="N66" s="35"/>
      <c r="O66" s="35"/>
      <c r="P66" s="35"/>
      <c r="Q66" s="35"/>
      <c r="R66" s="35"/>
    </row>
  </sheetData>
  <mergeCells count="194">
    <mergeCell ref="K40:M40"/>
    <mergeCell ref="N40:R40"/>
    <mergeCell ref="T40:V40"/>
    <mergeCell ref="W40:AA40"/>
    <mergeCell ref="S36:S40"/>
    <mergeCell ref="T36:V36"/>
    <mergeCell ref="W36:AA36"/>
    <mergeCell ref="T37:V37"/>
    <mergeCell ref="W37:AA37"/>
    <mergeCell ref="T38:V38"/>
    <mergeCell ref="W38:AA38"/>
    <mergeCell ref="T39:V39"/>
    <mergeCell ref="W39:AA39"/>
    <mergeCell ref="N39:R39"/>
    <mergeCell ref="S32:S35"/>
    <mergeCell ref="T32:V32"/>
    <mergeCell ref="W32:AA32"/>
    <mergeCell ref="T33:V33"/>
    <mergeCell ref="W33:AA33"/>
    <mergeCell ref="T34:V34"/>
    <mergeCell ref="W34:AA34"/>
    <mergeCell ref="T35:V35"/>
    <mergeCell ref="W35:AA35"/>
    <mergeCell ref="A27:A31"/>
    <mergeCell ref="J27:J31"/>
    <mergeCell ref="S27:S31"/>
    <mergeCell ref="T27:V27"/>
    <mergeCell ref="W27:AA27"/>
    <mergeCell ref="T28:V28"/>
    <mergeCell ref="W28:AA28"/>
    <mergeCell ref="T29:V29"/>
    <mergeCell ref="W29:AA29"/>
    <mergeCell ref="T30:V30"/>
    <mergeCell ref="W30:AA30"/>
    <mergeCell ref="T31:V31"/>
    <mergeCell ref="W31:AA31"/>
    <mergeCell ref="K27:M27"/>
    <mergeCell ref="K28:M28"/>
    <mergeCell ref="K29:M29"/>
    <mergeCell ref="K30:M30"/>
    <mergeCell ref="K31:M31"/>
    <mergeCell ref="N27:R27"/>
    <mergeCell ref="N28:R28"/>
    <mergeCell ref="N29:R29"/>
    <mergeCell ref="N30:R30"/>
    <mergeCell ref="A24:A26"/>
    <mergeCell ref="J24:J26"/>
    <mergeCell ref="S24:S26"/>
    <mergeCell ref="T24:V24"/>
    <mergeCell ref="W24:AA24"/>
    <mergeCell ref="T25:V25"/>
    <mergeCell ref="W25:AA25"/>
    <mergeCell ref="T26:V26"/>
    <mergeCell ref="W26:AA26"/>
    <mergeCell ref="K24:M24"/>
    <mergeCell ref="K25:M25"/>
    <mergeCell ref="K26:M26"/>
    <mergeCell ref="N24:R24"/>
    <mergeCell ref="N25:R25"/>
    <mergeCell ref="N26:R26"/>
    <mergeCell ref="N18:R18"/>
    <mergeCell ref="T18:V18"/>
    <mergeCell ref="W18:AA18"/>
    <mergeCell ref="A19:A23"/>
    <mergeCell ref="J19:J23"/>
    <mergeCell ref="S19:S23"/>
    <mergeCell ref="T19:V19"/>
    <mergeCell ref="W19:AA19"/>
    <mergeCell ref="T20:V20"/>
    <mergeCell ref="W20:AA20"/>
    <mergeCell ref="T21:V21"/>
    <mergeCell ref="W21:AA21"/>
    <mergeCell ref="T22:V22"/>
    <mergeCell ref="W22:AA22"/>
    <mergeCell ref="T23:V23"/>
    <mergeCell ref="W23:AA23"/>
    <mergeCell ref="A15:A18"/>
    <mergeCell ref="B15:E15"/>
    <mergeCell ref="F15:I15"/>
    <mergeCell ref="J15:J18"/>
    <mergeCell ref="K15:M15"/>
    <mergeCell ref="N15:R15"/>
    <mergeCell ref="S15:S18"/>
    <mergeCell ref="T15:V15"/>
    <mergeCell ref="B16:E16"/>
    <mergeCell ref="F16:I16"/>
    <mergeCell ref="K16:M16"/>
    <mergeCell ref="N16:R16"/>
    <mergeCell ref="T16:V16"/>
    <mergeCell ref="W16:AA16"/>
    <mergeCell ref="B17:E17"/>
    <mergeCell ref="F17:I17"/>
    <mergeCell ref="K17:M17"/>
    <mergeCell ref="N17:R17"/>
    <mergeCell ref="T17:V17"/>
    <mergeCell ref="W17:AA17"/>
    <mergeCell ref="B18:E18"/>
    <mergeCell ref="F18:I18"/>
    <mergeCell ref="K18:M18"/>
    <mergeCell ref="X1:AA4"/>
    <mergeCell ref="X5:Y6"/>
    <mergeCell ref="Z5:AA6"/>
    <mergeCell ref="X7:Y7"/>
    <mergeCell ref="Z7:AA7"/>
    <mergeCell ref="X8:Y8"/>
    <mergeCell ref="Z8:AA8"/>
    <mergeCell ref="A9:AA10"/>
    <mergeCell ref="A11:AA12"/>
    <mergeCell ref="A1:A8"/>
    <mergeCell ref="B1:W8"/>
    <mergeCell ref="A13:I13"/>
    <mergeCell ref="J13:R13"/>
    <mergeCell ref="S13:AA13"/>
    <mergeCell ref="B14:E14"/>
    <mergeCell ref="F14:I14"/>
    <mergeCell ref="K14:M14"/>
    <mergeCell ref="N14:R14"/>
    <mergeCell ref="T14:V14"/>
    <mergeCell ref="W14:AA14"/>
    <mergeCell ref="W15:AA15"/>
    <mergeCell ref="B19:E19"/>
    <mergeCell ref="B20:E20"/>
    <mergeCell ref="F19:I19"/>
    <mergeCell ref="F20:I20"/>
    <mergeCell ref="B21:E21"/>
    <mergeCell ref="B22:E22"/>
    <mergeCell ref="B23:E23"/>
    <mergeCell ref="B24:E24"/>
    <mergeCell ref="B25:E25"/>
    <mergeCell ref="F21:I21"/>
    <mergeCell ref="F22:I22"/>
    <mergeCell ref="F23:I23"/>
    <mergeCell ref="F24:I24"/>
    <mergeCell ref="F25:I25"/>
    <mergeCell ref="B35:E35"/>
    <mergeCell ref="B36:E36"/>
    <mergeCell ref="B37:E37"/>
    <mergeCell ref="B38:E38"/>
    <mergeCell ref="B39:E39"/>
    <mergeCell ref="F32:I32"/>
    <mergeCell ref="F33:I33"/>
    <mergeCell ref="F34:I34"/>
    <mergeCell ref="F35:I35"/>
    <mergeCell ref="F39:I39"/>
    <mergeCell ref="A32:A35"/>
    <mergeCell ref="J32:J35"/>
    <mergeCell ref="A36:A40"/>
    <mergeCell ref="J36:J40"/>
    <mergeCell ref="B40:E40"/>
    <mergeCell ref="F40:I40"/>
    <mergeCell ref="B26:E26"/>
    <mergeCell ref="B27:E27"/>
    <mergeCell ref="B28:E28"/>
    <mergeCell ref="B29:E29"/>
    <mergeCell ref="B30:E30"/>
    <mergeCell ref="B31:E31"/>
    <mergeCell ref="B32:E32"/>
    <mergeCell ref="B33:E33"/>
    <mergeCell ref="B34:E34"/>
    <mergeCell ref="F26:I26"/>
    <mergeCell ref="F27:I27"/>
    <mergeCell ref="F28:I28"/>
    <mergeCell ref="F29:I29"/>
    <mergeCell ref="F30:I30"/>
    <mergeCell ref="F31:I31"/>
    <mergeCell ref="F36:I36"/>
    <mergeCell ref="F37:I37"/>
    <mergeCell ref="F38:I38"/>
    <mergeCell ref="K19:M19"/>
    <mergeCell ref="K20:M20"/>
    <mergeCell ref="K21:M21"/>
    <mergeCell ref="K22:M22"/>
    <mergeCell ref="K23:M23"/>
    <mergeCell ref="N19:R19"/>
    <mergeCell ref="N20:R20"/>
    <mergeCell ref="N21:R21"/>
    <mergeCell ref="N22:R22"/>
    <mergeCell ref="N23:R23"/>
    <mergeCell ref="K32:M32"/>
    <mergeCell ref="K33:M33"/>
    <mergeCell ref="K34:M34"/>
    <mergeCell ref="K35:M35"/>
    <mergeCell ref="K36:M36"/>
    <mergeCell ref="K37:M37"/>
    <mergeCell ref="K38:M38"/>
    <mergeCell ref="K39:M39"/>
    <mergeCell ref="N31:R31"/>
    <mergeCell ref="N32:R32"/>
    <mergeCell ref="N33:R33"/>
    <mergeCell ref="N34:R34"/>
    <mergeCell ref="N35:R35"/>
    <mergeCell ref="N36:R36"/>
    <mergeCell ref="N37:R37"/>
    <mergeCell ref="N38:R38"/>
  </mergeCells>
  <dataValidations count="3">
    <dataValidation type="list" allowBlank="1" showInputMessage="1" showErrorMessage="1" sqref="B10:R10" xr:uid="{00000000-0002-0000-0200-000000000000}">
      <formula1>Tipo</formula1>
    </dataValidation>
    <dataValidation type="list" allowBlank="1" showInputMessage="1" showErrorMessage="1" sqref="B11:R11" xr:uid="{00000000-0002-0000-0200-000001000000}">
      <formula1>INDIRECT(B10)</formula1>
    </dataValidation>
    <dataValidation type="list" allowBlank="1" showInputMessage="1" showErrorMessage="1" sqref="B12:R12" xr:uid="{00000000-0002-0000-0200-000002000000}">
      <formula1>Dependencia</formula1>
    </dataValidation>
  </dataValidations>
  <pageMargins left="0.7" right="0.7" top="0.75" bottom="0.75" header="0.3" footer="0.3"/>
  <pageSetup paperSize="9" scale="24"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Y60"/>
  <sheetViews>
    <sheetView tabSelected="1" view="pageBreakPreview" topLeftCell="A4" zoomScale="80" zoomScaleNormal="100" zoomScaleSheetLayoutView="80" workbookViewId="0">
      <selection activeCell="F10" sqref="F10:F14"/>
    </sheetView>
  </sheetViews>
  <sheetFormatPr baseColWidth="10" defaultColWidth="4.85546875" defaultRowHeight="15" x14ac:dyDescent="0.25"/>
  <cols>
    <col min="1" max="1" width="6.85546875" customWidth="1"/>
    <col min="2" max="2" width="14.42578125" customWidth="1"/>
    <col min="3" max="3" width="17.85546875" customWidth="1"/>
    <col min="4" max="4" width="24.85546875" customWidth="1"/>
    <col min="5" max="5" width="22.85546875" customWidth="1"/>
    <col min="6" max="6" width="22.85546875" style="3" customWidth="1"/>
    <col min="7" max="7" width="31.140625" customWidth="1"/>
    <col min="8" max="8" width="30.42578125" customWidth="1"/>
    <col min="9" max="9" width="22" customWidth="1"/>
    <col min="10" max="10" width="22" style="3" customWidth="1"/>
    <col min="11" max="11" width="7.140625" style="3" bestFit="1" customWidth="1"/>
    <col min="12" max="12" width="17.140625" customWidth="1"/>
    <col min="13" max="13" width="7.140625" bestFit="1" customWidth="1"/>
    <col min="14" max="14" width="18.5703125" customWidth="1"/>
    <col min="15" max="15" width="16.140625" customWidth="1"/>
    <col min="16" max="16" width="17.5703125" style="3" customWidth="1"/>
    <col min="17" max="17" width="15.85546875" style="3" customWidth="1"/>
    <col min="18" max="18" width="12.140625" style="3" customWidth="1"/>
    <col min="19" max="19" width="7.140625" style="3" bestFit="1" customWidth="1"/>
    <col min="20" max="20" width="14.140625" customWidth="1"/>
    <col min="21" max="21" width="7.140625" bestFit="1" customWidth="1"/>
    <col min="22" max="22" width="16.140625" customWidth="1"/>
    <col min="23" max="23" width="16.42578125" customWidth="1"/>
  </cols>
  <sheetData>
    <row r="1" spans="1:25" s="3" customFormat="1" ht="15" customHeight="1" x14ac:dyDescent="0.25">
      <c r="A1" s="741"/>
      <c r="B1" s="742"/>
      <c r="C1" s="742"/>
      <c r="D1" s="743"/>
      <c r="E1" s="522" t="s">
        <v>225</v>
      </c>
      <c r="F1" s="522"/>
      <c r="G1" s="522"/>
      <c r="H1" s="522"/>
      <c r="I1" s="522"/>
      <c r="J1" s="522"/>
      <c r="K1" s="522"/>
      <c r="L1" s="522"/>
      <c r="M1" s="522"/>
      <c r="N1" s="522"/>
      <c r="O1" s="522"/>
      <c r="P1" s="522"/>
      <c r="Q1" s="522"/>
      <c r="R1" s="522"/>
      <c r="S1" s="525" t="s">
        <v>201</v>
      </c>
      <c r="T1" s="525"/>
      <c r="U1" s="525"/>
      <c r="V1" s="525"/>
      <c r="W1" s="525"/>
    </row>
    <row r="2" spans="1:25" s="3" customFormat="1" ht="15" customHeight="1" x14ac:dyDescent="0.25">
      <c r="A2" s="623"/>
      <c r="B2" s="744"/>
      <c r="C2" s="744"/>
      <c r="D2" s="625"/>
      <c r="E2" s="522"/>
      <c r="F2" s="522"/>
      <c r="G2" s="522"/>
      <c r="H2" s="522"/>
      <c r="I2" s="522"/>
      <c r="J2" s="522"/>
      <c r="K2" s="522"/>
      <c r="L2" s="522"/>
      <c r="M2" s="522"/>
      <c r="N2" s="522"/>
      <c r="O2" s="522"/>
      <c r="P2" s="522"/>
      <c r="Q2" s="522"/>
      <c r="R2" s="522"/>
      <c r="S2" s="525"/>
      <c r="T2" s="525"/>
      <c r="U2" s="525"/>
      <c r="V2" s="525"/>
      <c r="W2" s="525"/>
    </row>
    <row r="3" spans="1:25" s="3" customFormat="1" ht="15" customHeight="1" x14ac:dyDescent="0.25">
      <c r="A3" s="623"/>
      <c r="B3" s="744"/>
      <c r="C3" s="744"/>
      <c r="D3" s="625"/>
      <c r="E3" s="522"/>
      <c r="F3" s="522"/>
      <c r="G3" s="522"/>
      <c r="H3" s="522"/>
      <c r="I3" s="522"/>
      <c r="J3" s="522"/>
      <c r="K3" s="522"/>
      <c r="L3" s="522"/>
      <c r="M3" s="522"/>
      <c r="N3" s="522"/>
      <c r="O3" s="522"/>
      <c r="P3" s="522"/>
      <c r="Q3" s="522"/>
      <c r="R3" s="522"/>
      <c r="S3" s="525"/>
      <c r="T3" s="525"/>
      <c r="U3" s="525"/>
      <c r="V3" s="525"/>
      <c r="W3" s="525"/>
    </row>
    <row r="4" spans="1:25" s="3" customFormat="1" ht="15" customHeight="1" x14ac:dyDescent="0.25">
      <c r="A4" s="623"/>
      <c r="B4" s="744"/>
      <c r="C4" s="744"/>
      <c r="D4" s="625"/>
      <c r="E4" s="522"/>
      <c r="F4" s="522"/>
      <c r="G4" s="522"/>
      <c r="H4" s="522"/>
      <c r="I4" s="522"/>
      <c r="J4" s="522"/>
      <c r="K4" s="522"/>
      <c r="L4" s="522"/>
      <c r="M4" s="522"/>
      <c r="N4" s="522"/>
      <c r="O4" s="522"/>
      <c r="P4" s="522"/>
      <c r="Q4" s="522"/>
      <c r="R4" s="522"/>
      <c r="S4" s="525"/>
      <c r="T4" s="525"/>
      <c r="U4" s="525"/>
      <c r="V4" s="525"/>
      <c r="W4" s="525"/>
    </row>
    <row r="5" spans="1:25" s="3" customFormat="1" ht="15" customHeight="1" x14ac:dyDescent="0.25">
      <c r="A5" s="623"/>
      <c r="B5" s="744"/>
      <c r="C5" s="744"/>
      <c r="D5" s="625"/>
      <c r="E5" s="522"/>
      <c r="F5" s="522"/>
      <c r="G5" s="522"/>
      <c r="H5" s="522"/>
      <c r="I5" s="522"/>
      <c r="J5" s="522"/>
      <c r="K5" s="522"/>
      <c r="L5" s="522"/>
      <c r="M5" s="522"/>
      <c r="N5" s="522"/>
      <c r="O5" s="522"/>
      <c r="P5" s="522"/>
      <c r="Q5" s="522"/>
      <c r="R5" s="522"/>
      <c r="S5" s="527" t="s">
        <v>231</v>
      </c>
      <c r="T5" s="527"/>
      <c r="U5" s="527"/>
      <c r="V5" s="527" t="s">
        <v>232</v>
      </c>
      <c r="W5" s="527"/>
    </row>
    <row r="6" spans="1:25" s="3" customFormat="1" ht="15" customHeight="1" x14ac:dyDescent="0.25">
      <c r="A6" s="623"/>
      <c r="B6" s="744"/>
      <c r="C6" s="744"/>
      <c r="D6" s="625"/>
      <c r="E6" s="522"/>
      <c r="F6" s="522"/>
      <c r="G6" s="522"/>
      <c r="H6" s="522"/>
      <c r="I6" s="522"/>
      <c r="J6" s="522"/>
      <c r="K6" s="522"/>
      <c r="L6" s="522"/>
      <c r="M6" s="522"/>
      <c r="N6" s="522"/>
      <c r="O6" s="522"/>
      <c r="P6" s="522"/>
      <c r="Q6" s="522"/>
      <c r="R6" s="522"/>
      <c r="S6" s="527" t="s">
        <v>233</v>
      </c>
      <c r="T6" s="527"/>
      <c r="U6" s="527"/>
      <c r="V6" s="527">
        <v>2</v>
      </c>
      <c r="W6" s="527"/>
    </row>
    <row r="7" spans="1:25" s="3" customFormat="1" ht="15" customHeight="1" thickBot="1" x14ac:dyDescent="0.3">
      <c r="A7" s="745"/>
      <c r="B7" s="746"/>
      <c r="C7" s="746"/>
      <c r="D7" s="747"/>
      <c r="E7" s="740"/>
      <c r="F7" s="740"/>
      <c r="G7" s="740"/>
      <c r="H7" s="740"/>
      <c r="I7" s="740"/>
      <c r="J7" s="740"/>
      <c r="K7" s="740"/>
      <c r="L7" s="740"/>
      <c r="M7" s="740"/>
      <c r="N7" s="740"/>
      <c r="O7" s="740"/>
      <c r="P7" s="740"/>
      <c r="Q7" s="740"/>
      <c r="R7" s="740"/>
      <c r="S7" s="738" t="s">
        <v>234</v>
      </c>
      <c r="T7" s="738"/>
      <c r="U7" s="738"/>
      <c r="V7" s="739">
        <v>43783</v>
      </c>
      <c r="W7" s="738"/>
    </row>
    <row r="8" spans="1:25" s="3" customFormat="1" ht="15.75" customHeight="1" x14ac:dyDescent="0.25">
      <c r="A8" s="683" t="s">
        <v>193</v>
      </c>
      <c r="B8" s="685" t="s">
        <v>206</v>
      </c>
      <c r="C8" s="685" t="s">
        <v>239</v>
      </c>
      <c r="D8" s="685" t="s">
        <v>244</v>
      </c>
      <c r="E8" s="687" t="s">
        <v>176</v>
      </c>
      <c r="F8" s="691" t="s">
        <v>638</v>
      </c>
      <c r="G8" s="687" t="s">
        <v>718</v>
      </c>
      <c r="H8" s="687" t="s">
        <v>0</v>
      </c>
      <c r="I8" s="687" t="s">
        <v>275</v>
      </c>
      <c r="J8" s="677" t="s">
        <v>27</v>
      </c>
      <c r="K8" s="677"/>
      <c r="L8" s="677" t="s">
        <v>1</v>
      </c>
      <c r="M8" s="677"/>
      <c r="N8" s="677" t="s">
        <v>2</v>
      </c>
      <c r="O8" s="681" t="s">
        <v>149</v>
      </c>
      <c r="P8" s="689" t="s">
        <v>198</v>
      </c>
      <c r="Q8" s="689" t="s">
        <v>199</v>
      </c>
      <c r="R8" s="679" t="s">
        <v>27</v>
      </c>
      <c r="S8" s="679"/>
      <c r="T8" s="679" t="s">
        <v>6</v>
      </c>
      <c r="U8" s="679"/>
      <c r="V8" s="679" t="s">
        <v>7</v>
      </c>
      <c r="W8" s="669" t="s">
        <v>197</v>
      </c>
    </row>
    <row r="9" spans="1:25" ht="56.25" customHeight="1" thickBot="1" x14ac:dyDescent="0.3">
      <c r="A9" s="684"/>
      <c r="B9" s="686"/>
      <c r="C9" s="686"/>
      <c r="D9" s="686"/>
      <c r="E9" s="688"/>
      <c r="F9" s="692"/>
      <c r="G9" s="688"/>
      <c r="H9" s="688"/>
      <c r="I9" s="688"/>
      <c r="J9" s="678"/>
      <c r="K9" s="678"/>
      <c r="L9" s="678"/>
      <c r="M9" s="678"/>
      <c r="N9" s="678"/>
      <c r="O9" s="682"/>
      <c r="P9" s="690"/>
      <c r="Q9" s="690"/>
      <c r="R9" s="680"/>
      <c r="S9" s="680"/>
      <c r="T9" s="680"/>
      <c r="U9" s="680"/>
      <c r="V9" s="680"/>
      <c r="W9" s="670"/>
    </row>
    <row r="10" spans="1:25" ht="57.75" customHeight="1" x14ac:dyDescent="0.25">
      <c r="A10" s="702" t="s">
        <v>72</v>
      </c>
      <c r="B10" s="693" t="s">
        <v>79</v>
      </c>
      <c r="C10" s="693" t="s">
        <v>254</v>
      </c>
      <c r="D10" s="693" t="s">
        <v>296</v>
      </c>
      <c r="E10" s="696" t="s">
        <v>409</v>
      </c>
      <c r="F10" s="696" t="s">
        <v>466</v>
      </c>
      <c r="G10" s="313" t="s">
        <v>635</v>
      </c>
      <c r="H10" s="696" t="s">
        <v>411</v>
      </c>
      <c r="I10" s="696" t="s">
        <v>328</v>
      </c>
      <c r="J10" s="699" t="s">
        <v>19</v>
      </c>
      <c r="K10" s="717">
        <f t="shared" ref="K10:K30" si="0">IF(J10="Raro",1,IF(J10="Improbable",2,IF(J10="Posible",3,IF(J10="Probable",4,IF(J10="Casi Seguro",5)))))</f>
        <v>4</v>
      </c>
      <c r="L10" s="699" t="s">
        <v>279</v>
      </c>
      <c r="M10" s="717">
        <f>IF(L10="Insignificante",1,IF(L10="Menor",2,IF(L10="Moderado",3,IF(L10="Mayor ",4,IF(L10="Catastrófico",5)))))</f>
        <v>4</v>
      </c>
      <c r="N10" s="717" t="str">
        <f>IF(AND(K10=1,M10=1),"BAJO 4%",IF(AND(K10=1,M10=2),"BAJO 16%",IF(AND(K10=2,M10=1),"BAJO 8%",IF(AND(K10=2,M10=2),"BAJO 20%",IF(AND(K10=3,M10=1),"BAJO 12%",IF(AND(K10=4,M10=1),"MODERADO 24%",IF(AND(K10=3,M10=2),"MODERADO 28%",IF(AND(K10=1,M10=3),"MODERADO 32%",IF(AND(K10=2,M10=3),"MODERADO 36%",IF(AND(K10=5,M10=1),"ALTO 40%",IF(AND(K10=4,M10=2),"ALTO 44%",IF(AND(K10=5,M10=2),"ALTO 48%",IF(AND(K10=3,M10=3),"ALTO 52%",IF(AND(K10=4,M10=3),"ALTO 56%",IF(AND(K10=1,M10=4),"ALTO 60%",IF(AND(K10=2,M10=4),"ALTO 64%",IF(AND(K10=1,M10=5),"ALTO 68%",IF(AND(K10=5,M10=3),"EXTREMA 72%",IF(AND(K10=3,M10=4),"EXTREMA 76%",IF(AND(K10=4,M10=4),"EXTREMA 80%",IF(AND(K10=5,M10=4),"EXTREMA 84%",IF(AND(K10=2,M10=5),"EXTREMA 88%",IF(AND(K10=3,M10=5),"EXTREMA 92%",IF(AND(K10=4,M10=5),"EXTREMA 96%",IF(AND(K10=5,M10=5),"EXTREMA 100%")))))))))))))))))))))))))</f>
        <v>EXTREMA 80%</v>
      </c>
      <c r="O10" s="663" t="str">
        <f>IF('3.Controles'!D15=1,'3.Controles'!D9,IF('3.Controles'!D15=2,'3.Controles'!D9&amp;", "&amp;'3.Controles'!D10,IF('3.Controles'!D15=3,'3.Controles'!D9&amp;", "&amp;'3.Controles'!D10&amp;", "&amp;'3.Controles'!D11,IF('3.Controles'!D15=4,'3.Controles'!D9&amp;", "&amp;'3.Controles'!D10&amp;", "&amp;'3.Controles'!D11&amp;", "&amp;'3.Controles'!D12,IF('3.Controles'!D15=5,'3.Controles'!D9&amp;", "&amp;'3.Controles'!D10&amp;", "&amp;'3.Controles'!D11&amp;", "&amp;'3.Controles'!D12&amp;", "&amp;'3.Controles'!D13,0)))))</f>
        <v>C16, C30, C15</v>
      </c>
      <c r="P10" s="663">
        <f>'3.Controles'!X15</f>
        <v>71</v>
      </c>
      <c r="Q10" s="663">
        <f>'3.Controles'!X14</f>
        <v>100</v>
      </c>
      <c r="R10" s="663" t="str">
        <f>IF(S10=1,"Raro",IF(S10=2,"Improbable",IF(S10=3,"Posible",IF(S10=4,"Probable",IF(S10=5,"Casi Seguro")))))</f>
        <v>Posible</v>
      </c>
      <c r="S10" s="663">
        <f>IF('3.Controles'!W15=1,IF('3.Controles'!X15&lt;55,K10,IF('3.Controles'!X15&lt;75,K10-1,IF('3.Controles'!X15&lt;110,K10-2))),K10)</f>
        <v>3</v>
      </c>
      <c r="T10" s="663" t="str">
        <f t="shared" ref="T10:T30" si="1">IF(U10=1,"Insignificante",IF(U10=2,"Menor",IF(U10=3,"Moderado",IF(U10=4,"Mayor",IF(U10=5,"Catastrofico")))))</f>
        <v>Menor</v>
      </c>
      <c r="U10" s="663">
        <f>IF('3.Controles'!W14=1,IF('3.Controles'!X14&lt;55,M10,IF('3.Controles'!X14&lt;75,M10-1,IF('3.Controles'!X14&lt;110,M10-2))),M10)</f>
        <v>2</v>
      </c>
      <c r="V10" s="671" t="str">
        <f>IF(AND(S10=1,U10=1),"BAJO 4%",IF(AND(S10=1,U10=2),"BAJO 16%",IF(AND(S10=2,U10=1),"BAJO 8%",IF(AND(S10=2,U10=2),"BAJO 20%",IF(AND(S10=3,U10=1),"BAJO 12%",IF(AND(S10=4,U10=1),"MODERADO 24%",IF(AND(S10=3,U10=2),"MODERADO 28%",IF(AND(S10=1,U10=3),"MODERADO 32%",IF(AND(S10=2,U10=3),"MODERADO 36%",IF(AND(S10=5,U10=1),"ALTO 40%",IF(AND(S10=4,U10=2),"ALTO 44%",IF(AND(S10=5,U10=2),"ALTO 48%",IF(AND(S10=3,U10=3),"ALTO 52%",IF(AND(S10=4,U10=3),"ALTO 56%",IF(AND(S10=1,U10=4),"ALTO 60%",IF(AND(S10=2,U10=4),"ALTO 64%",IF(AND(S10=1,U10=5),"ALTO 68%",IF(AND(S10=5,U10=3),"EXTREMA 72%",IF(AND(S10=3,U10=4),"EXTREMA 76%",IF(AND(S10=4,U10=4),"EXTREMA 80%",IF(AND(S10=5,U10=4),"EXTREMA 84%",IF(AND(S10=2,U10=5),"EXTREMA 88%",IF(AND(S10=3,U10=5),"EXTREMA 92%",IF(AND(S10=4,U10=5),"EXTREMA 96%",IF(AND(S10=5,U10=5),"EXTREMA 100%")))))))))))))))))))))))))</f>
        <v>MODERADO 28%</v>
      </c>
      <c r="W10" s="729" t="s">
        <v>74</v>
      </c>
    </row>
    <row r="11" spans="1:25" s="3" customFormat="1" ht="51.75" customHeight="1" x14ac:dyDescent="0.25">
      <c r="A11" s="703"/>
      <c r="B11" s="694"/>
      <c r="C11" s="694"/>
      <c r="D11" s="694"/>
      <c r="E11" s="697"/>
      <c r="F11" s="697"/>
      <c r="G11" s="204" t="s">
        <v>410</v>
      </c>
      <c r="H11" s="697"/>
      <c r="I11" s="697"/>
      <c r="J11" s="700"/>
      <c r="K11" s="718"/>
      <c r="L11" s="700"/>
      <c r="M11" s="718"/>
      <c r="N11" s="718"/>
      <c r="O11" s="664"/>
      <c r="P11" s="664"/>
      <c r="Q11" s="664"/>
      <c r="R11" s="664"/>
      <c r="S11" s="664"/>
      <c r="T11" s="664"/>
      <c r="U11" s="664"/>
      <c r="V11" s="672"/>
      <c r="W11" s="730"/>
    </row>
    <row r="12" spans="1:25" s="3" customFormat="1" ht="50.45" customHeight="1" thickBot="1" x14ac:dyDescent="0.3">
      <c r="A12" s="703"/>
      <c r="B12" s="694"/>
      <c r="C12" s="694"/>
      <c r="D12" s="694"/>
      <c r="E12" s="697"/>
      <c r="F12" s="697"/>
      <c r="G12" s="204" t="s">
        <v>637</v>
      </c>
      <c r="H12" s="697"/>
      <c r="I12" s="697"/>
      <c r="J12" s="700"/>
      <c r="K12" s="718"/>
      <c r="L12" s="700"/>
      <c r="M12" s="718"/>
      <c r="N12" s="718"/>
      <c r="O12" s="664"/>
      <c r="P12" s="664"/>
      <c r="Q12" s="664"/>
      <c r="R12" s="664"/>
      <c r="S12" s="664"/>
      <c r="T12" s="664"/>
      <c r="U12" s="664"/>
      <c r="V12" s="672"/>
      <c r="W12" s="730"/>
    </row>
    <row r="13" spans="1:25" s="3" customFormat="1" ht="39.6" hidden="1" customHeight="1" x14ac:dyDescent="0.3">
      <c r="A13" s="703"/>
      <c r="B13" s="694"/>
      <c r="C13" s="694"/>
      <c r="D13" s="694"/>
      <c r="E13" s="697"/>
      <c r="F13" s="697"/>
      <c r="G13" s="204"/>
      <c r="H13" s="697"/>
      <c r="I13" s="697"/>
      <c r="J13" s="700"/>
      <c r="K13" s="718"/>
      <c r="L13" s="700"/>
      <c r="M13" s="718"/>
      <c r="N13" s="718"/>
      <c r="O13" s="664"/>
      <c r="P13" s="664"/>
      <c r="Q13" s="664"/>
      <c r="R13" s="664"/>
      <c r="S13" s="664"/>
      <c r="T13" s="664"/>
      <c r="U13" s="664"/>
      <c r="V13" s="672"/>
      <c r="W13" s="730"/>
    </row>
    <row r="14" spans="1:25" s="3" customFormat="1" ht="35.1" hidden="1" customHeight="1" thickBot="1" x14ac:dyDescent="0.3">
      <c r="A14" s="704"/>
      <c r="B14" s="695"/>
      <c r="C14" s="695"/>
      <c r="D14" s="695"/>
      <c r="E14" s="698"/>
      <c r="F14" s="698"/>
      <c r="G14" s="314"/>
      <c r="H14" s="698"/>
      <c r="I14" s="698"/>
      <c r="J14" s="701"/>
      <c r="K14" s="719"/>
      <c r="L14" s="701"/>
      <c r="M14" s="719"/>
      <c r="N14" s="719"/>
      <c r="O14" s="665"/>
      <c r="P14" s="665"/>
      <c r="Q14" s="665"/>
      <c r="R14" s="665"/>
      <c r="S14" s="665"/>
      <c r="T14" s="665"/>
      <c r="U14" s="665"/>
      <c r="V14" s="673"/>
      <c r="W14" s="731"/>
    </row>
    <row r="15" spans="1:25" ht="105" customHeight="1" thickBot="1" x14ac:dyDescent="0.3">
      <c r="A15" s="705" t="s">
        <v>145</v>
      </c>
      <c r="B15" s="708" t="s">
        <v>79</v>
      </c>
      <c r="C15" s="708" t="s">
        <v>254</v>
      </c>
      <c r="D15" s="708" t="s">
        <v>296</v>
      </c>
      <c r="E15" s="711" t="s">
        <v>412</v>
      </c>
      <c r="F15" s="711" t="s">
        <v>480</v>
      </c>
      <c r="G15" s="205" t="s">
        <v>641</v>
      </c>
      <c r="H15" s="711" t="s">
        <v>419</v>
      </c>
      <c r="I15" s="711" t="s">
        <v>328</v>
      </c>
      <c r="J15" s="714" t="s">
        <v>16</v>
      </c>
      <c r="K15" s="720">
        <f t="shared" si="0"/>
        <v>3</v>
      </c>
      <c r="L15" s="714" t="s">
        <v>15</v>
      </c>
      <c r="M15" s="720">
        <f>IF(L15="Insignificante",1,IF(L15="Menor",2,IF(L15="Moderado",3,IF(L15="Mayor ",4,IF(L15="Catastrófico",5)))))</f>
        <v>3</v>
      </c>
      <c r="N15" s="720" t="str">
        <f>IF(AND(K15=1,M15=1),"BAJO 4%",IF(AND(K15=1,M15=2),"BAJO 16%",IF(AND(K15=2,M15=1),"BAJO 8%",IF(AND(K15=2,M15=2),"BAJO 20%",IF(AND(K15=3,M15=1),"BAJO 12%",IF(AND(K15=4,M15=1),"MODERADO 24%",IF(AND(K15=3,M15=2),"MODERADO 28%",IF(AND(K15=1,M15=3),"MODERADO 32%",IF(AND(K15=2,M15=3),"MODERADO 36%",IF(AND(K15=5,M15=1),"ALTO 40%",IF(AND(K15=4,M15=2),"ALTO 44%",IF(AND(K15=5,M15=2),"ALTO 48%",IF(AND(K15=3,M15=3),"ALTO 52%",IF(AND(K15=4,M15=3),"ALTO 56%",IF(AND(K15=1,M15=4),"ALTO 60%",IF(AND(K15=2,M15=4),"ALTO 64%",IF(AND(K15=1,M15=5),"ALTO 68%",IF(AND(K15=5,M15=3),"EXTREMA 72%",IF(AND(K15=3,M15=4),"EXTREMA 76%",IF(AND(K15=4,M15=4),"EXTREMA 80%",IF(AND(K15=5,M15=4),"EXTREMA 84%",IF(AND(K15=2,M15=5),"EXTREMA 88%",IF(AND(K15=3,M15=5),"EXTREMA 92%",IF(AND(K15=4,M15=5),"EXTREMA 96%",IF(AND(K15=5,M15=5),"EXTREMA 100%")))))))))))))))))))))))))</f>
        <v>ALTO 52%</v>
      </c>
      <c r="O15" s="666" t="str">
        <f>IF('3.Controles'!D22=1,'3.Controles'!D16,IF('3.Controles'!D22=2,'3.Controles'!D16&amp;", "&amp;'3.Controles'!D17,IF('3.Controles'!D22=3,'3.Controles'!D16&amp;", "&amp;'3.Controles'!D17&amp;", "&amp;'3.Controles'!D18,IF('3.Controles'!D22=4,'3.Controles'!D16&amp;", "&amp;'3.Controles'!D17&amp;", "&amp;'3.Controles'!D18&amp;", "&amp;'3.Controles'!D19,IF('3.Controles'!D22=5,'3.Controles'!D16&amp;", "&amp;'3.Controles'!D17&amp;", "&amp;'3.Controles'!D18&amp;", "&amp;'3.Controles'!D19&amp;", "&amp;'3.Controles'!D20,0)))))</f>
        <v>C17</v>
      </c>
      <c r="P15" s="666">
        <f>'3.Controles'!X22</f>
        <v>80</v>
      </c>
      <c r="Q15" s="666" t="e">
        <f>'3.Controles'!X21</f>
        <v>#DIV/0!</v>
      </c>
      <c r="R15" s="666" t="str">
        <f t="shared" ref="R15:R30" si="2">IF(S15=1,"Raro",IF(S15=2,"Improbable",IF(S15=3,"Posible",IF(S15=4,"Probable",IF(S15=5,"Casi Seguro")))))</f>
        <v>Raro</v>
      </c>
      <c r="S15" s="666">
        <f>IF('3.Controles'!W22=1,IF('3.Controles'!X22&lt;55,K15,IF('3.Controles'!X22&lt;75,K15-1,IF('3.Controles'!X22&lt;110,K15-2))),K15)</f>
        <v>1</v>
      </c>
      <c r="T15" s="666" t="str">
        <f t="shared" si="1"/>
        <v>Moderado</v>
      </c>
      <c r="U15" s="666">
        <f>IF('3.Controles'!W21=1,IF('3.Controles'!X21&lt;55,M15,IF('3.Controles'!X21&lt;75,M15-1,IF('3.Controles'!X21&lt;110,M15-2))),M15)</f>
        <v>3</v>
      </c>
      <c r="V15" s="674" t="str">
        <f>IF(AND(S15=1,U15=1),"BAJO 4%",IF(AND(S15=1,U15=2),"BAJO 16%",IF(AND(S15=2,U15=1),"BAJO 8%",IF(AND(S15=2,U15=2),"BAJO 20%",IF(AND(S15=3,U15=1),"BAJO 12%",IF(AND(S15=4,U15=1),"MODERADO 24%",IF(AND(S15=3,U15=2),"MODERADO 28%",IF(AND(S15=1,U15=3),"MODERADO 32%",IF(AND(S15=2,U15=3),"MODERADO 36%",IF(AND(S15=5,U15=1),"ALTO 40%",IF(AND(S15=4,U15=2),"ALTO 44%",IF(AND(S15=5,U15=2),"ALTO 48%",IF(AND(S15=3,U15=3),"ALTO 52%",IF(AND(S15=4,U15=3),"ALTO 56%",IF(AND(S15=1,U15=4),"ALTO 60%",IF(AND(S15=2,U15=4),"ALTO 64%",IF(AND(S15=1,U15=5),"ALTO 68%",IF(AND(S15=5,U15=3),"EXTREMA 72%",IF(AND(S15=3,U15=4),"EXTREMA 76%",IF(AND(S15=4,U15=4),"EXTREMA 80%",IF(AND(S15=5,U15=4),"EXTREMA 84%",IF(AND(S15=2,U15=5),"EXTREMA 88%",IF(AND(S15=3,U15=5),"EXTREMA 92%",IF(AND(S15=4,U15=5),"EXTREMA 96%",IF(AND(S15=5,U15=5),"EXTREMA 100%")))))))))))))))))))))))))</f>
        <v>MODERADO 32%</v>
      </c>
      <c r="W15" s="729" t="s">
        <v>74</v>
      </c>
      <c r="X15" s="36"/>
      <c r="Y15" s="36"/>
    </row>
    <row r="16" spans="1:25" s="3" customFormat="1" hidden="1" x14ac:dyDescent="0.25">
      <c r="A16" s="706"/>
      <c r="B16" s="709"/>
      <c r="C16" s="709"/>
      <c r="D16" s="709"/>
      <c r="E16" s="712"/>
      <c r="F16" s="712"/>
      <c r="G16" s="386"/>
      <c r="H16" s="712"/>
      <c r="I16" s="712"/>
      <c r="J16" s="715"/>
      <c r="K16" s="721"/>
      <c r="L16" s="715"/>
      <c r="M16" s="721"/>
      <c r="N16" s="721"/>
      <c r="O16" s="667"/>
      <c r="P16" s="667"/>
      <c r="Q16" s="667"/>
      <c r="R16" s="667"/>
      <c r="S16" s="667"/>
      <c r="T16" s="667"/>
      <c r="U16" s="667"/>
      <c r="V16" s="675"/>
      <c r="W16" s="730"/>
      <c r="X16" s="36"/>
      <c r="Y16" s="36"/>
    </row>
    <row r="17" spans="1:25" s="3" customFormat="1" hidden="1" x14ac:dyDescent="0.25">
      <c r="A17" s="706"/>
      <c r="B17" s="709"/>
      <c r="C17" s="709"/>
      <c r="D17" s="709"/>
      <c r="E17" s="712"/>
      <c r="F17" s="712"/>
      <c r="G17" s="146"/>
      <c r="H17" s="712"/>
      <c r="I17" s="712"/>
      <c r="J17" s="715"/>
      <c r="K17" s="721"/>
      <c r="L17" s="715"/>
      <c r="M17" s="721"/>
      <c r="N17" s="721"/>
      <c r="O17" s="667"/>
      <c r="P17" s="667"/>
      <c r="Q17" s="667"/>
      <c r="R17" s="667"/>
      <c r="S17" s="667"/>
      <c r="T17" s="667"/>
      <c r="U17" s="667"/>
      <c r="V17" s="675"/>
      <c r="W17" s="730"/>
      <c r="X17" s="36"/>
      <c r="Y17" s="36"/>
    </row>
    <row r="18" spans="1:25" s="3" customFormat="1" hidden="1" x14ac:dyDescent="0.25">
      <c r="A18" s="706"/>
      <c r="B18" s="709"/>
      <c r="C18" s="709"/>
      <c r="D18" s="709"/>
      <c r="E18" s="712"/>
      <c r="F18" s="712"/>
      <c r="G18" s="386"/>
      <c r="H18" s="712"/>
      <c r="I18" s="712"/>
      <c r="J18" s="715"/>
      <c r="K18" s="721"/>
      <c r="L18" s="715"/>
      <c r="M18" s="721"/>
      <c r="N18" s="721"/>
      <c r="O18" s="667"/>
      <c r="P18" s="667"/>
      <c r="Q18" s="667"/>
      <c r="R18" s="667"/>
      <c r="S18" s="667"/>
      <c r="T18" s="667"/>
      <c r="U18" s="667"/>
      <c r="V18" s="675"/>
      <c r="W18" s="730"/>
      <c r="X18" s="36"/>
      <c r="Y18" s="36"/>
    </row>
    <row r="19" spans="1:25" s="3" customFormat="1" ht="15.75" hidden="1" thickBot="1" x14ac:dyDescent="0.3">
      <c r="A19" s="707"/>
      <c r="B19" s="710"/>
      <c r="C19" s="710"/>
      <c r="D19" s="710"/>
      <c r="E19" s="713"/>
      <c r="F19" s="713"/>
      <c r="G19" s="394"/>
      <c r="H19" s="713"/>
      <c r="I19" s="713"/>
      <c r="J19" s="716"/>
      <c r="K19" s="722"/>
      <c r="L19" s="716"/>
      <c r="M19" s="722"/>
      <c r="N19" s="722"/>
      <c r="O19" s="668"/>
      <c r="P19" s="668"/>
      <c r="Q19" s="668"/>
      <c r="R19" s="668"/>
      <c r="S19" s="668"/>
      <c r="T19" s="668"/>
      <c r="U19" s="668"/>
      <c r="V19" s="676"/>
      <c r="W19" s="731"/>
      <c r="X19" s="36"/>
      <c r="Y19" s="36"/>
    </row>
    <row r="20" spans="1:25" ht="80.099999999999994" customHeight="1" x14ac:dyDescent="0.25">
      <c r="A20" s="702" t="s">
        <v>143</v>
      </c>
      <c r="B20" s="693" t="s">
        <v>79</v>
      </c>
      <c r="C20" s="693" t="s">
        <v>254</v>
      </c>
      <c r="D20" s="693" t="s">
        <v>296</v>
      </c>
      <c r="E20" s="696" t="s">
        <v>413</v>
      </c>
      <c r="F20" s="696" t="s">
        <v>492</v>
      </c>
      <c r="G20" s="208" t="s">
        <v>642</v>
      </c>
      <c r="H20" s="696" t="s">
        <v>418</v>
      </c>
      <c r="I20" s="696" t="s">
        <v>328</v>
      </c>
      <c r="J20" s="699" t="s">
        <v>16</v>
      </c>
      <c r="K20" s="717">
        <f t="shared" ref="K20" si="3">IF(J20="Raro",1,IF(J20="Improbable",2,IF(J20="Posible",3,IF(J20="Probable",4,IF(J20="Casi Seguro",5)))))</f>
        <v>3</v>
      </c>
      <c r="L20" s="699" t="s">
        <v>279</v>
      </c>
      <c r="M20" s="717">
        <f>IF(L20="Insignificante",1,IF(L20="Menor",2,IF(L20="Moderado",3,IF(L20="Mayor ",4,IF(L20="Catastrófico",5)))))</f>
        <v>4</v>
      </c>
      <c r="N20" s="717" t="str">
        <f>IF(AND(K20=1,M20=1),"BAJO 4%",IF(AND(K20=1,M20=2),"BAJO 16%",IF(AND(K20=2,M20=1),"BAJO 8%",IF(AND(K20=2,M20=2),"BAJO 20%",IF(AND(K20=3,M20=1),"BAJO 12%",IF(AND(K20=4,M20=1),"MODERADO 24%",IF(AND(K20=3,M20=2),"MODERADO 28%",IF(AND(K20=1,M20=3),"MODERADO 32%",IF(AND(K20=2,M20=3),"MODERADO 36%",IF(AND(K20=5,M20=1),"ALTO 40%",IF(AND(K20=4,M20=2),"ALTO 44%",IF(AND(K20=5,M20=2),"ALTO 48%",IF(AND(K20=3,M20=3),"ALTO 52%",IF(AND(K20=4,M20=3),"ALTO 56%",IF(AND(K20=1,M20=4),"ALTO 60%",IF(AND(K20=2,M20=4),"ALTO 64%",IF(AND(K20=1,M20=5),"ALTO 68%",IF(AND(K20=5,M20=3),"EXTREMA 72%",IF(AND(K20=3,M20=4),"EXTREMA 76%",IF(AND(K20=4,M20=4),"EXTREMA 80%",IF(AND(K20=5,M20=4),"EXTREMA 84%",IF(AND(K20=2,M20=5),"EXTREMA 88%",IF(AND(K20=3,M20=5),"EXTREMA 92%",IF(AND(K20=4,M20=5),"EXTREMA 96%",IF(AND(K20=5,M20=5),"EXTREMA 100%")))))))))))))))))))))))))</f>
        <v>EXTREMA 76%</v>
      </c>
      <c r="O20" s="663" t="str">
        <f>IF('3.Controles'!D29=1,'3.Controles'!D23,IF('3.Controles'!D29=2,'3.Controles'!D23&amp;", "&amp;'3.Controles'!D24,IF('3.Controles'!D29=3,'3.Controles'!D23&amp;", "&amp;'3.Controles'!D24&amp;", "&amp;'3.Controles'!D25,IF('3.Controles'!D29=4,'3.Controles'!D23&amp;", "&amp;'3.Controles'!D24&amp;", "&amp;'3.Controles'!D25&amp;", "&amp;'3.Controles'!D26,IF('3.Controles'!D29=5,'3.Controles'!D23&amp;", "&amp;'3.Controles'!D24&amp;", "&amp;'3.Controles'!D25&amp;", "&amp;'3.Controles'!D26&amp;", "&amp;'3.Controles'!D27,0)))))</f>
        <v>C5, C7, C19</v>
      </c>
      <c r="P20" s="663">
        <f>'3.Controles'!X29</f>
        <v>86</v>
      </c>
      <c r="Q20" s="663">
        <f>'3.Controles'!X28</f>
        <v>100</v>
      </c>
      <c r="R20" s="663" t="str">
        <f t="shared" ref="R20" si="4">IF(S20=1,"Raro",IF(S20=2,"Improbable",IF(S20=3,"Posible",IF(S20=4,"Probable",IF(S20=5,"Casi Seguro")))))</f>
        <v>Raro</v>
      </c>
      <c r="S20" s="663">
        <f>IF('3.Controles'!W29=1,IF('3.Controles'!X29&lt;55,K20,IF('3.Controles'!X29&lt;75,K20-1,IF('3.Controles'!X29&lt;110,K20-2))),K20)</f>
        <v>1</v>
      </c>
      <c r="T20" s="663" t="str">
        <f t="shared" ref="T20" si="5">IF(U20=1,"Insignificante",IF(U20=2,"Menor",IF(U20=3,"Moderado",IF(U20=4,"Mayor",IF(U20=5,"Catastrofico")))))</f>
        <v>Menor</v>
      </c>
      <c r="U20" s="663">
        <f>IF('3.Controles'!W28=1,IF('3.Controles'!X28&lt;55,M20,IF('3.Controles'!X28&lt;75,M20-1,IF('3.Controles'!X28&lt;110,M20-2))),M20)</f>
        <v>2</v>
      </c>
      <c r="V20" s="723" t="str">
        <f>IF(AND(S20=1,U20=1),"BAJO 4%",IF(AND(S20=1,U20=2),"BAJO 16%",IF(AND(S20=2,U20=1),"BAJO 8%",IF(AND(S20=2,U20=2),"BAJO 20%",IF(AND(S20=3,U20=1),"BAJO 12%",IF(AND(S20=4,U20=1),"MODERADO 24%",IF(AND(S20=3,U20=2),"MODERADO 28%",IF(AND(S20=1,U20=3),"MODERADO 32%",IF(AND(S20=2,U20=3),"MODERADO 36%",IF(AND(S20=5,U20=1),"ALTO 40%",IF(AND(S20=4,U20=2),"ALTO 44%",IF(AND(S20=5,U20=2),"ALTO 48%",IF(AND(S20=3,U20=3),"ALTO 52%",IF(AND(S20=4,U20=3),"ALTO 56%",IF(AND(S20=1,U20=4),"ALTO 60%",IF(AND(S20=2,U20=4),"ALTO 64%",IF(AND(S20=1,U20=5),"ALTO 68%",IF(AND(S20=5,U20=3),"EXTREMA 72%",IF(AND(S20=3,U20=4),"EXTREMA 76%",IF(AND(S20=4,U20=4),"EXTREMA 80%",IF(AND(S20=5,U20=4),"EXTREMA 84%",IF(AND(S20=2,U20=5),"EXTREMA 88%",IF(AND(S20=3,U20=5),"EXTREMA 92%",IF(AND(S20=4,U20=5),"EXTREMA 96%",IF(AND(S20=5,U20=5),"EXTREMA 100%")))))))))))))))))))))))))</f>
        <v>BAJO 16%</v>
      </c>
      <c r="W20" s="732" t="s">
        <v>74</v>
      </c>
    </row>
    <row r="21" spans="1:25" s="3" customFormat="1" ht="56.25" customHeight="1" x14ac:dyDescent="0.25">
      <c r="A21" s="703"/>
      <c r="B21" s="694"/>
      <c r="C21" s="694"/>
      <c r="D21" s="694"/>
      <c r="E21" s="697"/>
      <c r="F21" s="697"/>
      <c r="G21" s="209" t="s">
        <v>420</v>
      </c>
      <c r="H21" s="697"/>
      <c r="I21" s="697"/>
      <c r="J21" s="700"/>
      <c r="K21" s="718"/>
      <c r="L21" s="700"/>
      <c r="M21" s="718"/>
      <c r="N21" s="718"/>
      <c r="O21" s="664"/>
      <c r="P21" s="664"/>
      <c r="Q21" s="664"/>
      <c r="R21" s="664"/>
      <c r="S21" s="664"/>
      <c r="T21" s="664"/>
      <c r="U21" s="664"/>
      <c r="V21" s="724"/>
      <c r="W21" s="733"/>
    </row>
    <row r="22" spans="1:25" s="3" customFormat="1" ht="72.75" customHeight="1" thickBot="1" x14ac:dyDescent="0.3">
      <c r="A22" s="703"/>
      <c r="B22" s="694"/>
      <c r="C22" s="694"/>
      <c r="D22" s="694"/>
      <c r="E22" s="697"/>
      <c r="F22" s="697"/>
      <c r="G22" s="206" t="s">
        <v>689</v>
      </c>
      <c r="H22" s="697"/>
      <c r="I22" s="697"/>
      <c r="J22" s="700"/>
      <c r="K22" s="718"/>
      <c r="L22" s="700"/>
      <c r="M22" s="718"/>
      <c r="N22" s="718"/>
      <c r="O22" s="664"/>
      <c r="P22" s="664"/>
      <c r="Q22" s="664"/>
      <c r="R22" s="664"/>
      <c r="S22" s="664"/>
      <c r="T22" s="664"/>
      <c r="U22" s="664"/>
      <c r="V22" s="724"/>
      <c r="W22" s="733"/>
    </row>
    <row r="23" spans="1:25" s="3" customFormat="1" ht="30" hidden="1" customHeight="1" x14ac:dyDescent="0.3">
      <c r="A23" s="703"/>
      <c r="B23" s="694"/>
      <c r="C23" s="694"/>
      <c r="D23" s="694"/>
      <c r="E23" s="697"/>
      <c r="F23" s="697"/>
      <c r="G23" s="36"/>
      <c r="H23" s="697"/>
      <c r="I23" s="697"/>
      <c r="J23" s="700"/>
      <c r="K23" s="718"/>
      <c r="L23" s="700"/>
      <c r="M23" s="718"/>
      <c r="N23" s="718"/>
      <c r="O23" s="664"/>
      <c r="P23" s="664"/>
      <c r="Q23" s="664"/>
      <c r="R23" s="664"/>
      <c r="S23" s="664"/>
      <c r="T23" s="664"/>
      <c r="U23" s="664"/>
      <c r="V23" s="724"/>
      <c r="W23" s="733"/>
    </row>
    <row r="24" spans="1:25" s="3" customFormat="1" ht="44.1" hidden="1" customHeight="1" thickBot="1" x14ac:dyDescent="0.3">
      <c r="A24" s="704"/>
      <c r="B24" s="695"/>
      <c r="C24" s="695"/>
      <c r="D24" s="695"/>
      <c r="E24" s="698"/>
      <c r="F24" s="698"/>
      <c r="G24" s="210"/>
      <c r="H24" s="698"/>
      <c r="I24" s="698"/>
      <c r="J24" s="701"/>
      <c r="K24" s="719"/>
      <c r="L24" s="701"/>
      <c r="M24" s="719"/>
      <c r="N24" s="719"/>
      <c r="O24" s="665"/>
      <c r="P24" s="665"/>
      <c r="Q24" s="665"/>
      <c r="R24" s="665"/>
      <c r="S24" s="665"/>
      <c r="T24" s="665"/>
      <c r="U24" s="665"/>
      <c r="V24" s="725"/>
      <c r="W24" s="734"/>
    </row>
    <row r="25" spans="1:25" ht="90.75" customHeight="1" thickBot="1" x14ac:dyDescent="0.3">
      <c r="A25" s="702" t="s">
        <v>144</v>
      </c>
      <c r="B25" s="693" t="s">
        <v>79</v>
      </c>
      <c r="C25" s="693" t="s">
        <v>254</v>
      </c>
      <c r="D25" s="693" t="s">
        <v>296</v>
      </c>
      <c r="E25" s="696" t="s">
        <v>414</v>
      </c>
      <c r="F25" s="696" t="s">
        <v>501</v>
      </c>
      <c r="G25" s="205" t="s">
        <v>707</v>
      </c>
      <c r="H25" s="696" t="s">
        <v>417</v>
      </c>
      <c r="I25" s="696" t="s">
        <v>324</v>
      </c>
      <c r="J25" s="699" t="s">
        <v>16</v>
      </c>
      <c r="K25" s="717">
        <f t="shared" si="0"/>
        <v>3</v>
      </c>
      <c r="L25" s="699" t="s">
        <v>15</v>
      </c>
      <c r="M25" s="717">
        <f>IF(L25="Insignificante",1,IF(L25="Menor",2,IF(L25="Moderado",3,IF(L25="Mayor ",4,IF(L25="Catastrófico",5)))))</f>
        <v>3</v>
      </c>
      <c r="N25" s="717" t="str">
        <f>IF(AND(K25=1,M25=1),"BAJO 4%",IF(AND(K25=1,M25=2),"BAJO 16%",IF(AND(K25=2,M25=1),"BAJO 8%",IF(AND(K25=2,M25=2),"BAJO 20%",IF(AND(K25=3,M25=1),"BAJO 12%",IF(AND(K25=4,M25=1),"MODERADO 24%",IF(AND(K25=3,M25=2),"MODERADO 28%",IF(AND(K25=1,M25=3),"MODERADO 32%",IF(AND(K25=2,M25=3),"MODERADO 36%",IF(AND(K25=5,M25=1),"ALTO 40%",IF(AND(K25=4,M25=2),"ALTO 44%",IF(AND(K25=5,M25=2),"ALTO 48%",IF(AND(K25=3,M25=3),"ALTO 52%",IF(AND(K25=4,M25=3),"ALTO 56%",IF(AND(K25=1,M25=4),"ALTO 60%",IF(AND(K25=2,M25=4),"ALTO 64%",IF(AND(K25=1,M25=5),"ALTO 68%",IF(AND(K25=5,M25=3),"EXTREMA 72%",IF(AND(K25=3,M25=4),"EXTREMA 76%",IF(AND(K25=4,M25=4),"EXTREMA 80%",IF(AND(K25=5,M25=4),"EXTREMA 84%",IF(AND(K25=2,M25=5),"EXTREMA 88%",IF(AND(K25=3,M25=5),"EXTREMA 92%",IF(AND(K25=4,M25=5),"EXTREMA 96%",IF(AND(K25=5,M25=5),"EXTREMA 100%")))))))))))))))))))))))))</f>
        <v>ALTO 52%</v>
      </c>
      <c r="O25" s="663" t="str">
        <f>IF('3.Controles'!D36=1,'3.Controles'!D30,IF('3.Controles'!D36=2,'3.Controles'!D30&amp;", "&amp;'3.Controles'!D31,IF('3.Controles'!D36=3,'3.Controles'!D30&amp;", "&amp;'3.Controles'!D31&amp;", "&amp;'3.Controles'!D32,IF('3.Controles'!D36=4,'3.Controles'!D30&amp;", "&amp;'3.Controles'!D31&amp;", "&amp;'3.Controles'!D32&amp;", "&amp;'3.Controles'!D33,IF('3.Controles'!D36=5,'3.Controles'!D30&amp;", "&amp;'3.Controles'!D31&amp;", "&amp;'3.Controles'!D32&amp;", "&amp;'3.Controles'!D33&amp;", "&amp;'3.Controles'!D34,0)))))</f>
        <v>C17</v>
      </c>
      <c r="P25" s="663">
        <f>'3.Controles'!X36</f>
        <v>100</v>
      </c>
      <c r="Q25" s="663" t="e">
        <f>'3.Controles'!X35</f>
        <v>#DIV/0!</v>
      </c>
      <c r="R25" s="663" t="str">
        <f t="shared" si="2"/>
        <v>Raro</v>
      </c>
      <c r="S25" s="663">
        <f>IF('3.Controles'!W36=1,IF('3.Controles'!X36&lt;55,K25,IF('3.Controles'!X36&lt;75,K25-1,IF('3.Controles'!X36&lt;110,K25-2))),K25)</f>
        <v>1</v>
      </c>
      <c r="T25" s="663" t="str">
        <f t="shared" si="1"/>
        <v>Moderado</v>
      </c>
      <c r="U25" s="663">
        <f>IF('3.Controles'!W35=1,IF('3.Controles'!X35&lt;55,M25,IF('3.Controles'!X35&lt;75,M25-1,IF('3.Controles'!X35&lt;110,M25-2))),M25)</f>
        <v>3</v>
      </c>
      <c r="V25" s="671" t="str">
        <f>IF(AND(S25=1,U25=1),"BAJO 4%",IF(AND(S25=1,U25=2),"BAJO 16%",IF(AND(S25=2,U25=1),"BAJO 8%",IF(AND(S25=2,U25=2),"BAJO 20%",IF(AND(S25=3,U25=1),"BAJO 12%",IF(AND(S25=4,U25=1),"MODERADO 24%",IF(AND(S25=3,U25=2),"MODERADO 28%",IF(AND(S25=1,U25=3),"MODERADO 32%",IF(AND(S25=2,U25=3),"MODERADO 36%",IF(AND(S25=5,U25=1),"ALTO 40%",IF(AND(S25=4,U25=2),"ALTO 44%",IF(AND(S25=5,U25=2),"ALTO 48%",IF(AND(S25=3,U25=3),"ALTO 52%",IF(AND(S25=4,U25=3),"ALTO 56%",IF(AND(S25=1,U25=4),"ALTO 60%",IF(AND(S25=2,U25=4),"ALTO 64%",IF(AND(S25=1,U25=5),"ALTO 68%",IF(AND(S25=5,U25=3),"EXTREMA 72%",IF(AND(S25=3,U25=4),"EXTREMA 76%",IF(AND(S25=4,U25=4),"EXTREMA 80%",IF(AND(S25=5,U25=4),"EXTREMA 84%",IF(AND(S25=2,U25=5),"EXTREMA 88%",IF(AND(S25=3,U25=5),"EXTREMA 92%",IF(AND(S25=4,U25=5),"EXTREMA 96%",IF(AND(S25=5,U25=5),"EXTREMA 100%")))))))))))))))))))))))))</f>
        <v>MODERADO 32%</v>
      </c>
      <c r="W25" s="729" t="s">
        <v>74</v>
      </c>
    </row>
    <row r="26" spans="1:25" s="3" customFormat="1" hidden="1" x14ac:dyDescent="0.25">
      <c r="A26" s="703"/>
      <c r="B26" s="694"/>
      <c r="C26" s="694"/>
      <c r="D26" s="694"/>
      <c r="E26" s="697"/>
      <c r="F26" s="697"/>
      <c r="G26" s="146"/>
      <c r="H26" s="697"/>
      <c r="I26" s="697"/>
      <c r="J26" s="700"/>
      <c r="K26" s="718"/>
      <c r="L26" s="700"/>
      <c r="M26" s="718"/>
      <c r="N26" s="718"/>
      <c r="O26" s="664"/>
      <c r="P26" s="664"/>
      <c r="Q26" s="664"/>
      <c r="R26" s="664"/>
      <c r="S26" s="664"/>
      <c r="T26" s="664"/>
      <c r="U26" s="664"/>
      <c r="V26" s="672"/>
      <c r="W26" s="730"/>
    </row>
    <row r="27" spans="1:25" s="3" customFormat="1" hidden="1" x14ac:dyDescent="0.25">
      <c r="A27" s="703"/>
      <c r="B27" s="694"/>
      <c r="C27" s="694"/>
      <c r="D27" s="694"/>
      <c r="E27" s="697"/>
      <c r="F27" s="697"/>
      <c r="G27" s="386"/>
      <c r="H27" s="697"/>
      <c r="I27" s="697"/>
      <c r="J27" s="700"/>
      <c r="K27" s="718"/>
      <c r="L27" s="700"/>
      <c r="M27" s="718"/>
      <c r="N27" s="718"/>
      <c r="O27" s="664"/>
      <c r="P27" s="664"/>
      <c r="Q27" s="664"/>
      <c r="R27" s="664"/>
      <c r="S27" s="664"/>
      <c r="T27" s="664"/>
      <c r="U27" s="664"/>
      <c r="V27" s="672"/>
      <c r="W27" s="730"/>
    </row>
    <row r="28" spans="1:25" s="3" customFormat="1" hidden="1" x14ac:dyDescent="0.25">
      <c r="A28" s="703"/>
      <c r="B28" s="694"/>
      <c r="C28" s="694"/>
      <c r="D28" s="694"/>
      <c r="E28" s="697"/>
      <c r="F28" s="697"/>
      <c r="G28" s="206"/>
      <c r="H28" s="697"/>
      <c r="I28" s="697"/>
      <c r="J28" s="700"/>
      <c r="K28" s="718"/>
      <c r="L28" s="700"/>
      <c r="M28" s="718"/>
      <c r="N28" s="718"/>
      <c r="O28" s="664"/>
      <c r="P28" s="664"/>
      <c r="Q28" s="664"/>
      <c r="R28" s="664"/>
      <c r="S28" s="664"/>
      <c r="T28" s="664"/>
      <c r="U28" s="664"/>
      <c r="V28" s="672"/>
      <c r="W28" s="730"/>
    </row>
    <row r="29" spans="1:25" s="3" customFormat="1" ht="15.75" hidden="1" thickBot="1" x14ac:dyDescent="0.3">
      <c r="A29" s="704"/>
      <c r="B29" s="695"/>
      <c r="C29" s="695"/>
      <c r="D29" s="695"/>
      <c r="E29" s="698"/>
      <c r="F29" s="698"/>
      <c r="G29" s="207"/>
      <c r="H29" s="698"/>
      <c r="I29" s="698"/>
      <c r="J29" s="701"/>
      <c r="K29" s="719"/>
      <c r="L29" s="701"/>
      <c r="M29" s="719"/>
      <c r="N29" s="719"/>
      <c r="O29" s="665"/>
      <c r="P29" s="665"/>
      <c r="Q29" s="665"/>
      <c r="R29" s="665"/>
      <c r="S29" s="665"/>
      <c r="T29" s="665"/>
      <c r="U29" s="665"/>
      <c r="V29" s="673"/>
      <c r="W29" s="731"/>
    </row>
    <row r="30" spans="1:25" ht="48" customHeight="1" x14ac:dyDescent="0.25">
      <c r="A30" s="702" t="s">
        <v>146</v>
      </c>
      <c r="B30" s="693" t="s">
        <v>79</v>
      </c>
      <c r="C30" s="693" t="s">
        <v>254</v>
      </c>
      <c r="D30" s="693" t="s">
        <v>296</v>
      </c>
      <c r="E30" s="696" t="s">
        <v>686</v>
      </c>
      <c r="F30" s="696" t="s">
        <v>514</v>
      </c>
      <c r="G30" s="205" t="s">
        <v>421</v>
      </c>
      <c r="H30" s="696" t="s">
        <v>416</v>
      </c>
      <c r="I30" s="696" t="s">
        <v>327</v>
      </c>
      <c r="J30" s="699" t="s">
        <v>19</v>
      </c>
      <c r="K30" s="717">
        <f t="shared" si="0"/>
        <v>4</v>
      </c>
      <c r="L30" s="699" t="s">
        <v>18</v>
      </c>
      <c r="M30" s="717">
        <f t="shared" ref="M30" si="6">IF(L30="Insignificante",1,IF(L30="Menor",2,IF(L30="Moderado",3,IF(L30="Mayor",4,IF(L30="Catastrófico",5)))))</f>
        <v>4</v>
      </c>
      <c r="N30" s="717" t="str">
        <f>IF(AND(K30=1,M30=1),"BAJO 4%",IF(AND(K30=1,M30=2),"BAJO 16%",IF(AND(K30=2,M30=1),"BAJO 8%",IF(AND(K30=2,M30=2),"BAJO 20%",IF(AND(K30=3,M30=1),"BAJO 12%",IF(AND(K30=4,M30=1),"MODERADO 24%",IF(AND(K30=3,M30=2),"MODERADO 28%",IF(AND(K30=1,M30=3),"MODERADO 32%",IF(AND(K30=2,M30=3),"MODERADO 36%",IF(AND(K30=5,M30=1),"ALTO 40%",IF(AND(K30=4,M30=2),"ALTO 44%",IF(AND(K30=5,M30=2),"ALTO 48%",IF(AND(K30=3,M30=3),"ALTO 52%",IF(AND(K30=4,M30=3),"ALTO 56%",IF(AND(K30=1,M30=4),"ALTO 60%",IF(AND(K30=2,M30=4),"ALTO 64%",IF(AND(K30=1,M30=5),"ALTO 68%",IF(AND(K30=5,M30=3),"EXTREMA 72%",IF(AND(K30=3,M30=4),"EXTREMA 76%",IF(AND(K30=4,M30=4),"EXTREMA 80%",IF(AND(K30=5,M30=4),"EXTREMA 84%",IF(AND(K30=2,M30=5),"EXTREMA 88%",IF(AND(K30=3,M30=5),"EXTREMA 92%",IF(AND(K30=4,M30=5),"EXTREMA 96%",IF(AND(K30=5,M30=5),"EXTREMA 100%")))))))))))))))))))))))))</f>
        <v>EXTREMA 80%</v>
      </c>
      <c r="O30" s="663" t="str">
        <f>IF('3.Controles'!D43=1,'3.Controles'!D37,IF('3.Controles'!D43=2,'3.Controles'!D37&amp;", "&amp;'3.Controles'!D38,IF('3.Controles'!D43=3,'3.Controles'!D37&amp;", "&amp;'3.Controles'!D38&amp;", "&amp;'3.Controles'!D39,IF('3.Controles'!D43=4,'3.Controles'!D37&amp;", "&amp;'3.Controles'!D38&amp;", "&amp;'3.Controles'!D39&amp;", "&amp;'3.Controles'!D40,IF('3.Controles'!D43=5,'3.Controles'!D37&amp;", "&amp;'3.Controles'!D38&amp;", "&amp;'3.Controles'!D39&amp;", "&amp;'3.Controles'!D40&amp;", "&amp;'3.Controles'!D41,0)))))</f>
        <v>C13, C35</v>
      </c>
      <c r="P30" s="663">
        <f>'3.Controles'!X43</f>
        <v>90</v>
      </c>
      <c r="Q30" s="663">
        <f>'3.Controles'!X42</f>
        <v>80</v>
      </c>
      <c r="R30" s="663" t="str">
        <f t="shared" si="2"/>
        <v>Improbable</v>
      </c>
      <c r="S30" s="663">
        <f>IF('3.Controles'!W43=1,IF('3.Controles'!X43&lt;55,K30,IF('3.Controles'!X43&lt;75,K30-1,IF('3.Controles'!X43&lt;110,K30-2))),K30)</f>
        <v>2</v>
      </c>
      <c r="T30" s="663" t="str">
        <f t="shared" si="1"/>
        <v>Menor</v>
      </c>
      <c r="U30" s="663">
        <f>IF('3.Controles'!W42=1,IF('3.Controles'!X42&lt;55,M30,IF('3.Controles'!X42&lt;75,M30-1,IF('3.Controles'!X42&lt;110,M30-2))),M30)</f>
        <v>2</v>
      </c>
      <c r="V30" s="671" t="str">
        <f>IF(AND(S30=1,U30=1),"BAJO 4%",IF(AND(S30=1,U30=2),"BAJO 16%",IF(AND(S30=2,U30=1),"BAJO 8%",IF(AND(S30=2,U30=2),"BAJO 20%",IF(AND(S30=3,U30=1),"BAJO 12%",IF(AND(S30=4,U30=1),"MODERADO 24%",IF(AND(S30=3,U30=2),"MODERADO 28%",IF(AND(S30=1,U30=3),"MODERADO 32%",IF(AND(S30=2,U30=3),"MODERADO 36%",IF(AND(S30=5,U30=1),"ALTO 40%",IF(AND(S30=4,U30=2),"ALTO 44%",IF(AND(S30=5,U30=2),"ALTO 48%",IF(AND(S30=3,U30=3),"ALTO 52%",IF(AND(S30=4,U30=3),"ALTO 56%",IF(AND(S30=1,U30=4),"ALTO 60%",IF(AND(S30=2,U30=4),"ALTO 64%",IF(AND(S30=1,U30=5),"ALTO 68%",IF(AND(S30=5,U30=3),"EXTREMA 72%",IF(AND(S30=3,U30=4),"EXTREMA 76%",IF(AND(S30=4,U30=4),"EXTREMA 80%",IF(AND(S30=5,U30=4),"EXTREMA 84%",IF(AND(S30=2,U30=5),"EXTREMA 88%",IF(AND(S30=3,U30=5),"EXTREMA 92%",IF(AND(S30=4,U30=5),"EXTREMA 96%",IF(AND(S30=5,U30=5),"EXTREMA 100%")))))))))))))))))))))))))</f>
        <v>BAJO 20%</v>
      </c>
      <c r="W30" s="729" t="s">
        <v>74</v>
      </c>
    </row>
    <row r="31" spans="1:25" s="3" customFormat="1" ht="95.25" customHeight="1" x14ac:dyDescent="0.25">
      <c r="A31" s="703"/>
      <c r="B31" s="694"/>
      <c r="C31" s="694"/>
      <c r="D31" s="694"/>
      <c r="E31" s="697"/>
      <c r="F31" s="697"/>
      <c r="G31" s="206" t="s">
        <v>643</v>
      </c>
      <c r="H31" s="697"/>
      <c r="I31" s="697"/>
      <c r="J31" s="700"/>
      <c r="K31" s="718"/>
      <c r="L31" s="700"/>
      <c r="M31" s="718"/>
      <c r="N31" s="718"/>
      <c r="O31" s="664"/>
      <c r="P31" s="664"/>
      <c r="Q31" s="664"/>
      <c r="R31" s="664"/>
      <c r="S31" s="664"/>
      <c r="T31" s="664"/>
      <c r="U31" s="664"/>
      <c r="V31" s="672"/>
      <c r="W31" s="730"/>
    </row>
    <row r="32" spans="1:25" s="3" customFormat="1" ht="75" hidden="1" customHeight="1" x14ac:dyDescent="0.25">
      <c r="A32" s="703"/>
      <c r="B32" s="694"/>
      <c r="C32" s="694"/>
      <c r="D32" s="694"/>
      <c r="E32" s="697"/>
      <c r="F32" s="697"/>
      <c r="G32" s="36"/>
      <c r="H32" s="697"/>
      <c r="I32" s="697"/>
      <c r="J32" s="700"/>
      <c r="K32" s="718"/>
      <c r="L32" s="700"/>
      <c r="M32" s="718"/>
      <c r="N32" s="718"/>
      <c r="O32" s="664"/>
      <c r="P32" s="664"/>
      <c r="Q32" s="664"/>
      <c r="R32" s="664"/>
      <c r="S32" s="664"/>
      <c r="T32" s="664"/>
      <c r="U32" s="664"/>
      <c r="V32" s="672"/>
      <c r="W32" s="730"/>
    </row>
    <row r="33" spans="1:23" s="3" customFormat="1" hidden="1" x14ac:dyDescent="0.25">
      <c r="A33" s="703"/>
      <c r="B33" s="694"/>
      <c r="C33" s="694"/>
      <c r="D33" s="694"/>
      <c r="E33" s="697"/>
      <c r="F33" s="697"/>
      <c r="G33" s="206"/>
      <c r="H33" s="697"/>
      <c r="I33" s="697"/>
      <c r="J33" s="700"/>
      <c r="K33" s="718"/>
      <c r="L33" s="700"/>
      <c r="M33" s="718"/>
      <c r="N33" s="718"/>
      <c r="O33" s="664"/>
      <c r="P33" s="664"/>
      <c r="Q33" s="664"/>
      <c r="R33" s="664"/>
      <c r="S33" s="664"/>
      <c r="T33" s="664"/>
      <c r="U33" s="664"/>
      <c r="V33" s="672"/>
      <c r="W33" s="730"/>
    </row>
    <row r="34" spans="1:23" s="3" customFormat="1" ht="15.75" hidden="1" thickBot="1" x14ac:dyDescent="0.3">
      <c r="A34" s="704"/>
      <c r="B34" s="695"/>
      <c r="C34" s="695"/>
      <c r="D34" s="695"/>
      <c r="E34" s="698"/>
      <c r="F34" s="698"/>
      <c r="G34" s="207"/>
      <c r="H34" s="698"/>
      <c r="I34" s="698"/>
      <c r="J34" s="701"/>
      <c r="K34" s="719"/>
      <c r="L34" s="701"/>
      <c r="M34" s="719"/>
      <c r="N34" s="719"/>
      <c r="O34" s="665"/>
      <c r="P34" s="665"/>
      <c r="Q34" s="665"/>
      <c r="R34" s="665"/>
      <c r="S34" s="665"/>
      <c r="T34" s="665"/>
      <c r="U34" s="665"/>
      <c r="V34" s="673"/>
      <c r="W34" s="731"/>
    </row>
    <row r="35" spans="1:23" s="3" customFormat="1" hidden="1" x14ac:dyDescent="0.25">
      <c r="A35" s="702" t="s">
        <v>157</v>
      </c>
      <c r="B35" s="693"/>
      <c r="C35" s="693"/>
      <c r="D35" s="693"/>
      <c r="E35" s="696"/>
      <c r="F35" s="196"/>
      <c r="G35" s="61"/>
      <c r="H35" s="696"/>
      <c r="I35" s="696"/>
      <c r="J35" s="699"/>
      <c r="K35" s="717"/>
      <c r="L35" s="699"/>
      <c r="M35" s="717"/>
      <c r="N35" s="717"/>
      <c r="O35" s="663"/>
      <c r="P35" s="663"/>
      <c r="Q35" s="663"/>
      <c r="R35" s="663"/>
      <c r="S35" s="663"/>
      <c r="T35" s="663"/>
      <c r="U35" s="663"/>
      <c r="V35" s="671"/>
      <c r="W35" s="729"/>
    </row>
    <row r="36" spans="1:23" s="3" customFormat="1" hidden="1" x14ac:dyDescent="0.25">
      <c r="A36" s="703"/>
      <c r="B36" s="694"/>
      <c r="C36" s="694"/>
      <c r="D36" s="694"/>
      <c r="E36" s="697"/>
      <c r="F36" s="197"/>
      <c r="G36" s="60"/>
      <c r="H36" s="697"/>
      <c r="I36" s="697"/>
      <c r="J36" s="700"/>
      <c r="K36" s="718"/>
      <c r="L36" s="700"/>
      <c r="M36" s="718"/>
      <c r="N36" s="718"/>
      <c r="O36" s="664"/>
      <c r="P36" s="664"/>
      <c r="Q36" s="664"/>
      <c r="R36" s="664"/>
      <c r="S36" s="664"/>
      <c r="T36" s="664"/>
      <c r="U36" s="664"/>
      <c r="V36" s="672"/>
      <c r="W36" s="730"/>
    </row>
    <row r="37" spans="1:23" s="3" customFormat="1" hidden="1" x14ac:dyDescent="0.25">
      <c r="A37" s="703"/>
      <c r="B37" s="694"/>
      <c r="C37" s="694"/>
      <c r="D37" s="694"/>
      <c r="E37" s="697"/>
      <c r="F37" s="197"/>
      <c r="G37" s="60"/>
      <c r="H37" s="697"/>
      <c r="I37" s="697"/>
      <c r="J37" s="700"/>
      <c r="K37" s="718"/>
      <c r="L37" s="700"/>
      <c r="M37" s="718"/>
      <c r="N37" s="718"/>
      <c r="O37" s="664"/>
      <c r="P37" s="664"/>
      <c r="Q37" s="664"/>
      <c r="R37" s="664"/>
      <c r="S37" s="664"/>
      <c r="T37" s="664"/>
      <c r="U37" s="664"/>
      <c r="V37" s="672"/>
      <c r="W37" s="730"/>
    </row>
    <row r="38" spans="1:23" s="3" customFormat="1" hidden="1" x14ac:dyDescent="0.25">
      <c r="A38" s="703"/>
      <c r="B38" s="694"/>
      <c r="C38" s="694"/>
      <c r="D38" s="694"/>
      <c r="E38" s="697"/>
      <c r="F38" s="197"/>
      <c r="G38" s="60"/>
      <c r="H38" s="697"/>
      <c r="I38" s="697"/>
      <c r="J38" s="700"/>
      <c r="K38" s="718"/>
      <c r="L38" s="700"/>
      <c r="M38" s="718"/>
      <c r="N38" s="718"/>
      <c r="O38" s="664"/>
      <c r="P38" s="664"/>
      <c r="Q38" s="664"/>
      <c r="R38" s="664"/>
      <c r="S38" s="664"/>
      <c r="T38" s="664"/>
      <c r="U38" s="664"/>
      <c r="V38" s="672"/>
      <c r="W38" s="730"/>
    </row>
    <row r="39" spans="1:23" s="3" customFormat="1" ht="15.75" hidden="1" thickBot="1" x14ac:dyDescent="0.3">
      <c r="A39" s="704"/>
      <c r="B39" s="695"/>
      <c r="C39" s="695"/>
      <c r="D39" s="695"/>
      <c r="E39" s="698"/>
      <c r="F39" s="198"/>
      <c r="G39" s="63"/>
      <c r="H39" s="698"/>
      <c r="I39" s="698"/>
      <c r="J39" s="701"/>
      <c r="K39" s="719"/>
      <c r="L39" s="701"/>
      <c r="M39" s="719"/>
      <c r="N39" s="719"/>
      <c r="O39" s="665"/>
      <c r="P39" s="665"/>
      <c r="Q39" s="665"/>
      <c r="R39" s="665"/>
      <c r="S39" s="665"/>
      <c r="T39" s="665"/>
      <c r="U39" s="665"/>
      <c r="V39" s="673"/>
      <c r="W39" s="731"/>
    </row>
    <row r="40" spans="1:23" s="3" customFormat="1" hidden="1" x14ac:dyDescent="0.25">
      <c r="A40" s="702" t="s">
        <v>158</v>
      </c>
      <c r="B40" s="693"/>
      <c r="C40" s="693"/>
      <c r="D40" s="693"/>
      <c r="E40" s="696"/>
      <c r="F40" s="196"/>
      <c r="G40" s="61"/>
      <c r="H40" s="696"/>
      <c r="I40" s="696"/>
      <c r="J40" s="699"/>
      <c r="K40" s="717"/>
      <c r="L40" s="699"/>
      <c r="M40" s="717"/>
      <c r="N40" s="717"/>
      <c r="O40" s="663"/>
      <c r="P40" s="663"/>
      <c r="Q40" s="663"/>
      <c r="R40" s="663"/>
      <c r="S40" s="663"/>
      <c r="T40" s="663"/>
      <c r="U40" s="663"/>
      <c r="V40" s="671"/>
      <c r="W40" s="729"/>
    </row>
    <row r="41" spans="1:23" s="3" customFormat="1" hidden="1" x14ac:dyDescent="0.25">
      <c r="A41" s="703"/>
      <c r="B41" s="694"/>
      <c r="C41" s="694"/>
      <c r="D41" s="694"/>
      <c r="E41" s="697"/>
      <c r="F41" s="197"/>
      <c r="G41" s="60"/>
      <c r="H41" s="697"/>
      <c r="I41" s="697"/>
      <c r="J41" s="700"/>
      <c r="K41" s="718"/>
      <c r="L41" s="700"/>
      <c r="M41" s="718"/>
      <c r="N41" s="718"/>
      <c r="O41" s="664"/>
      <c r="P41" s="664"/>
      <c r="Q41" s="664"/>
      <c r="R41" s="664"/>
      <c r="S41" s="664"/>
      <c r="T41" s="664"/>
      <c r="U41" s="664"/>
      <c r="V41" s="672"/>
      <c r="W41" s="730"/>
    </row>
    <row r="42" spans="1:23" s="3" customFormat="1" hidden="1" x14ac:dyDescent="0.25">
      <c r="A42" s="703"/>
      <c r="B42" s="694"/>
      <c r="C42" s="694"/>
      <c r="D42" s="694"/>
      <c r="E42" s="697"/>
      <c r="F42" s="197"/>
      <c r="G42" s="60"/>
      <c r="H42" s="697"/>
      <c r="I42" s="697"/>
      <c r="J42" s="700"/>
      <c r="K42" s="718"/>
      <c r="L42" s="700"/>
      <c r="M42" s="718"/>
      <c r="N42" s="718"/>
      <c r="O42" s="664"/>
      <c r="P42" s="664"/>
      <c r="Q42" s="664"/>
      <c r="R42" s="664"/>
      <c r="S42" s="664"/>
      <c r="T42" s="664"/>
      <c r="U42" s="664"/>
      <c r="V42" s="672"/>
      <c r="W42" s="730"/>
    </row>
    <row r="43" spans="1:23" s="3" customFormat="1" hidden="1" x14ac:dyDescent="0.25">
      <c r="A43" s="703"/>
      <c r="B43" s="694"/>
      <c r="C43" s="694"/>
      <c r="D43" s="694"/>
      <c r="E43" s="697"/>
      <c r="F43" s="197"/>
      <c r="G43" s="60"/>
      <c r="H43" s="697"/>
      <c r="I43" s="697"/>
      <c r="J43" s="700"/>
      <c r="K43" s="718"/>
      <c r="L43" s="700"/>
      <c r="M43" s="718"/>
      <c r="N43" s="718"/>
      <c r="O43" s="664"/>
      <c r="P43" s="664"/>
      <c r="Q43" s="664"/>
      <c r="R43" s="664"/>
      <c r="S43" s="664"/>
      <c r="T43" s="664"/>
      <c r="U43" s="664"/>
      <c r="V43" s="672"/>
      <c r="W43" s="730"/>
    </row>
    <row r="44" spans="1:23" s="3" customFormat="1" ht="15.75" hidden="1" thickBot="1" x14ac:dyDescent="0.3">
      <c r="A44" s="704"/>
      <c r="B44" s="695"/>
      <c r="C44" s="695"/>
      <c r="D44" s="695"/>
      <c r="E44" s="698"/>
      <c r="F44" s="198"/>
      <c r="G44" s="63"/>
      <c r="H44" s="698"/>
      <c r="I44" s="698"/>
      <c r="J44" s="701"/>
      <c r="K44" s="719"/>
      <c r="L44" s="701"/>
      <c r="M44" s="719"/>
      <c r="N44" s="719"/>
      <c r="O44" s="665"/>
      <c r="P44" s="665"/>
      <c r="Q44" s="665"/>
      <c r="R44" s="665"/>
      <c r="S44" s="665"/>
      <c r="T44" s="665"/>
      <c r="U44" s="665"/>
      <c r="V44" s="673"/>
      <c r="W44" s="731"/>
    </row>
    <row r="45" spans="1:23" s="3" customFormat="1" hidden="1" x14ac:dyDescent="0.25">
      <c r="A45" s="702" t="s">
        <v>159</v>
      </c>
      <c r="B45" s="693"/>
      <c r="C45" s="693"/>
      <c r="D45" s="693"/>
      <c r="E45" s="696"/>
      <c r="F45" s="196"/>
      <c r="G45" s="61"/>
      <c r="H45" s="696"/>
      <c r="I45" s="696"/>
      <c r="J45" s="699"/>
      <c r="K45" s="717"/>
      <c r="L45" s="699"/>
      <c r="M45" s="717"/>
      <c r="N45" s="717"/>
      <c r="O45" s="663"/>
      <c r="P45" s="663"/>
      <c r="Q45" s="663"/>
      <c r="R45" s="663"/>
      <c r="S45" s="663"/>
      <c r="T45" s="663"/>
      <c r="U45" s="663"/>
      <c r="V45" s="671"/>
      <c r="W45" s="729"/>
    </row>
    <row r="46" spans="1:23" s="3" customFormat="1" hidden="1" x14ac:dyDescent="0.25">
      <c r="A46" s="703"/>
      <c r="B46" s="694"/>
      <c r="C46" s="694"/>
      <c r="D46" s="694"/>
      <c r="E46" s="697"/>
      <c r="F46" s="197"/>
      <c r="G46" s="60"/>
      <c r="H46" s="697"/>
      <c r="I46" s="697"/>
      <c r="J46" s="700"/>
      <c r="K46" s="718"/>
      <c r="L46" s="700"/>
      <c r="M46" s="718"/>
      <c r="N46" s="718"/>
      <c r="O46" s="664"/>
      <c r="P46" s="664"/>
      <c r="Q46" s="664"/>
      <c r="R46" s="664"/>
      <c r="S46" s="664"/>
      <c r="T46" s="664"/>
      <c r="U46" s="664"/>
      <c r="V46" s="672"/>
      <c r="W46" s="730"/>
    </row>
    <row r="47" spans="1:23" s="3" customFormat="1" hidden="1" x14ac:dyDescent="0.25">
      <c r="A47" s="703"/>
      <c r="B47" s="694"/>
      <c r="C47" s="694"/>
      <c r="D47" s="694"/>
      <c r="E47" s="697"/>
      <c r="F47" s="197"/>
      <c r="G47" s="60"/>
      <c r="H47" s="697"/>
      <c r="I47" s="697"/>
      <c r="J47" s="700"/>
      <c r="K47" s="718"/>
      <c r="L47" s="700"/>
      <c r="M47" s="718"/>
      <c r="N47" s="718"/>
      <c r="O47" s="664"/>
      <c r="P47" s="664"/>
      <c r="Q47" s="664"/>
      <c r="R47" s="664"/>
      <c r="S47" s="664"/>
      <c r="T47" s="664"/>
      <c r="U47" s="664"/>
      <c r="V47" s="672"/>
      <c r="W47" s="730"/>
    </row>
    <row r="48" spans="1:23" s="3" customFormat="1" hidden="1" x14ac:dyDescent="0.25">
      <c r="A48" s="703"/>
      <c r="B48" s="694"/>
      <c r="C48" s="694"/>
      <c r="D48" s="694"/>
      <c r="E48" s="697"/>
      <c r="F48" s="197"/>
      <c r="G48" s="60"/>
      <c r="H48" s="697"/>
      <c r="I48" s="697"/>
      <c r="J48" s="700"/>
      <c r="K48" s="718"/>
      <c r="L48" s="700"/>
      <c r="M48" s="718"/>
      <c r="N48" s="718"/>
      <c r="O48" s="664"/>
      <c r="P48" s="664"/>
      <c r="Q48" s="664"/>
      <c r="R48" s="664"/>
      <c r="S48" s="664"/>
      <c r="T48" s="664"/>
      <c r="U48" s="664"/>
      <c r="V48" s="672"/>
      <c r="W48" s="730"/>
    </row>
    <row r="49" spans="1:23" s="3" customFormat="1" ht="15.75" hidden="1" thickBot="1" x14ac:dyDescent="0.3">
      <c r="A49" s="704"/>
      <c r="B49" s="695"/>
      <c r="C49" s="695"/>
      <c r="D49" s="695"/>
      <c r="E49" s="698"/>
      <c r="F49" s="198"/>
      <c r="G49" s="63"/>
      <c r="H49" s="698"/>
      <c r="I49" s="698"/>
      <c r="J49" s="701"/>
      <c r="K49" s="719"/>
      <c r="L49" s="701"/>
      <c r="M49" s="719"/>
      <c r="N49" s="719"/>
      <c r="O49" s="665"/>
      <c r="P49" s="665"/>
      <c r="Q49" s="665"/>
      <c r="R49" s="665"/>
      <c r="S49" s="665"/>
      <c r="T49" s="665"/>
      <c r="U49" s="665"/>
      <c r="V49" s="673"/>
      <c r="W49" s="731"/>
    </row>
    <row r="50" spans="1:23" s="3" customFormat="1" hidden="1" x14ac:dyDescent="0.25">
      <c r="A50" s="702" t="s">
        <v>160</v>
      </c>
      <c r="B50" s="693"/>
      <c r="C50" s="693"/>
      <c r="D50" s="693"/>
      <c r="E50" s="696"/>
      <c r="F50" s="196"/>
      <c r="G50" s="61"/>
      <c r="H50" s="696"/>
      <c r="I50" s="696"/>
      <c r="J50" s="699"/>
      <c r="K50" s="717"/>
      <c r="L50" s="699"/>
      <c r="M50" s="717"/>
      <c r="N50" s="717"/>
      <c r="O50" s="663"/>
      <c r="P50" s="663"/>
      <c r="Q50" s="663"/>
      <c r="R50" s="663"/>
      <c r="S50" s="663"/>
      <c r="T50" s="663"/>
      <c r="U50" s="663"/>
      <c r="V50" s="671"/>
      <c r="W50" s="729"/>
    </row>
    <row r="51" spans="1:23" s="3" customFormat="1" hidden="1" x14ac:dyDescent="0.25">
      <c r="A51" s="703"/>
      <c r="B51" s="694"/>
      <c r="C51" s="694"/>
      <c r="D51" s="694"/>
      <c r="E51" s="697"/>
      <c r="F51" s="197"/>
      <c r="G51" s="60"/>
      <c r="H51" s="697"/>
      <c r="I51" s="697"/>
      <c r="J51" s="700"/>
      <c r="K51" s="718"/>
      <c r="L51" s="700"/>
      <c r="M51" s="718"/>
      <c r="N51" s="718"/>
      <c r="O51" s="664"/>
      <c r="P51" s="664"/>
      <c r="Q51" s="664"/>
      <c r="R51" s="664"/>
      <c r="S51" s="664"/>
      <c r="T51" s="664"/>
      <c r="U51" s="664"/>
      <c r="V51" s="672"/>
      <c r="W51" s="730"/>
    </row>
    <row r="52" spans="1:23" s="3" customFormat="1" hidden="1" x14ac:dyDescent="0.25">
      <c r="A52" s="703"/>
      <c r="B52" s="694"/>
      <c r="C52" s="694"/>
      <c r="D52" s="694"/>
      <c r="E52" s="697"/>
      <c r="F52" s="197"/>
      <c r="G52" s="60"/>
      <c r="H52" s="697"/>
      <c r="I52" s="697"/>
      <c r="J52" s="700"/>
      <c r="K52" s="718"/>
      <c r="L52" s="700"/>
      <c r="M52" s="718"/>
      <c r="N52" s="718"/>
      <c r="O52" s="664"/>
      <c r="P52" s="664"/>
      <c r="Q52" s="664"/>
      <c r="R52" s="664"/>
      <c r="S52" s="664"/>
      <c r="T52" s="664"/>
      <c r="U52" s="664"/>
      <c r="V52" s="672"/>
      <c r="W52" s="730"/>
    </row>
    <row r="53" spans="1:23" s="3" customFormat="1" hidden="1" x14ac:dyDescent="0.25">
      <c r="A53" s="703"/>
      <c r="B53" s="694"/>
      <c r="C53" s="694"/>
      <c r="D53" s="694"/>
      <c r="E53" s="697"/>
      <c r="F53" s="197"/>
      <c r="G53" s="60"/>
      <c r="H53" s="697"/>
      <c r="I53" s="697"/>
      <c r="J53" s="700"/>
      <c r="K53" s="718"/>
      <c r="L53" s="700"/>
      <c r="M53" s="718"/>
      <c r="N53" s="718"/>
      <c r="O53" s="664"/>
      <c r="P53" s="664"/>
      <c r="Q53" s="664"/>
      <c r="R53" s="664"/>
      <c r="S53" s="664"/>
      <c r="T53" s="664"/>
      <c r="U53" s="664"/>
      <c r="V53" s="672"/>
      <c r="W53" s="730"/>
    </row>
    <row r="54" spans="1:23" s="3" customFormat="1" ht="15.75" hidden="1" thickBot="1" x14ac:dyDescent="0.3">
      <c r="A54" s="704"/>
      <c r="B54" s="695"/>
      <c r="C54" s="695"/>
      <c r="D54" s="695"/>
      <c r="E54" s="698"/>
      <c r="F54" s="198"/>
      <c r="G54" s="63"/>
      <c r="H54" s="698"/>
      <c r="I54" s="698"/>
      <c r="J54" s="701"/>
      <c r="K54" s="719"/>
      <c r="L54" s="701"/>
      <c r="M54" s="719"/>
      <c r="N54" s="719"/>
      <c r="O54" s="665"/>
      <c r="P54" s="665"/>
      <c r="Q54" s="665"/>
      <c r="R54" s="665"/>
      <c r="S54" s="665"/>
      <c r="T54" s="665"/>
      <c r="U54" s="665"/>
      <c r="V54" s="673"/>
      <c r="W54" s="731"/>
    </row>
    <row r="55" spans="1:23" hidden="1" x14ac:dyDescent="0.25">
      <c r="A55" s="726" t="s">
        <v>161</v>
      </c>
      <c r="B55" s="693"/>
      <c r="C55" s="693"/>
      <c r="D55" s="693"/>
      <c r="E55" s="711"/>
      <c r="F55" s="199"/>
      <c r="G55" s="61"/>
      <c r="H55" s="711"/>
      <c r="I55" s="696"/>
      <c r="J55" s="714"/>
      <c r="K55" s="720"/>
      <c r="L55" s="714"/>
      <c r="M55" s="720"/>
      <c r="N55" s="720"/>
      <c r="O55" s="666"/>
      <c r="P55" s="663"/>
      <c r="Q55" s="663"/>
      <c r="R55" s="666"/>
      <c r="S55" s="666"/>
      <c r="T55" s="666"/>
      <c r="U55" s="666"/>
      <c r="V55" s="735"/>
      <c r="W55" s="729"/>
    </row>
    <row r="56" spans="1:23" s="3" customFormat="1" hidden="1" x14ac:dyDescent="0.25">
      <c r="A56" s="727"/>
      <c r="B56" s="694"/>
      <c r="C56" s="694"/>
      <c r="D56" s="694"/>
      <c r="E56" s="712"/>
      <c r="F56" s="200"/>
      <c r="G56" s="2"/>
      <c r="H56" s="712"/>
      <c r="I56" s="697"/>
      <c r="J56" s="715"/>
      <c r="K56" s="721"/>
      <c r="L56" s="715"/>
      <c r="M56" s="721"/>
      <c r="N56" s="721"/>
      <c r="O56" s="667"/>
      <c r="P56" s="664"/>
      <c r="Q56" s="664"/>
      <c r="R56" s="667"/>
      <c r="S56" s="667"/>
      <c r="T56" s="667"/>
      <c r="U56" s="667"/>
      <c r="V56" s="736"/>
      <c r="W56" s="730"/>
    </row>
    <row r="57" spans="1:23" s="3" customFormat="1" hidden="1" x14ac:dyDescent="0.25">
      <c r="A57" s="727"/>
      <c r="B57" s="694"/>
      <c r="C57" s="694"/>
      <c r="D57" s="694"/>
      <c r="E57" s="712"/>
      <c r="F57" s="200"/>
      <c r="G57" s="2"/>
      <c r="H57" s="712"/>
      <c r="I57" s="697"/>
      <c r="J57" s="715"/>
      <c r="K57" s="721"/>
      <c r="L57" s="715"/>
      <c r="M57" s="721"/>
      <c r="N57" s="721"/>
      <c r="O57" s="667"/>
      <c r="P57" s="664"/>
      <c r="Q57" s="664"/>
      <c r="R57" s="667"/>
      <c r="S57" s="667"/>
      <c r="T57" s="667"/>
      <c r="U57" s="667"/>
      <c r="V57" s="736"/>
      <c r="W57" s="730"/>
    </row>
    <row r="58" spans="1:23" s="3" customFormat="1" hidden="1" x14ac:dyDescent="0.25">
      <c r="A58" s="727"/>
      <c r="B58" s="694"/>
      <c r="C58" s="694"/>
      <c r="D58" s="694"/>
      <c r="E58" s="712"/>
      <c r="F58" s="200"/>
      <c r="G58" s="2"/>
      <c r="H58" s="712"/>
      <c r="I58" s="697"/>
      <c r="J58" s="715"/>
      <c r="K58" s="721"/>
      <c r="L58" s="715"/>
      <c r="M58" s="721"/>
      <c r="N58" s="721"/>
      <c r="O58" s="667"/>
      <c r="P58" s="664"/>
      <c r="Q58" s="664"/>
      <c r="R58" s="667"/>
      <c r="S58" s="667"/>
      <c r="T58" s="667"/>
      <c r="U58" s="667"/>
      <c r="V58" s="736"/>
      <c r="W58" s="730"/>
    </row>
    <row r="59" spans="1:23" s="3" customFormat="1" ht="15.75" hidden="1" thickBot="1" x14ac:dyDescent="0.3">
      <c r="A59" s="728"/>
      <c r="B59" s="695"/>
      <c r="C59" s="695"/>
      <c r="D59" s="695"/>
      <c r="E59" s="713"/>
      <c r="F59" s="201"/>
      <c r="G59" s="62"/>
      <c r="H59" s="713"/>
      <c r="I59" s="698"/>
      <c r="J59" s="716"/>
      <c r="K59" s="722"/>
      <c r="L59" s="716"/>
      <c r="M59" s="722"/>
      <c r="N59" s="722"/>
      <c r="O59" s="668"/>
      <c r="P59" s="665"/>
      <c r="Q59" s="665"/>
      <c r="R59" s="668"/>
      <c r="S59" s="668"/>
      <c r="T59" s="668"/>
      <c r="U59" s="668"/>
      <c r="V59" s="737"/>
      <c r="W59" s="731"/>
    </row>
    <row r="60" spans="1:23" s="3" customFormat="1" x14ac:dyDescent="0.25">
      <c r="A60" s="64"/>
      <c r="B60" s="65"/>
      <c r="C60" s="65"/>
      <c r="D60" s="65"/>
      <c r="E60" s="66"/>
      <c r="F60" s="66"/>
      <c r="G60" s="67"/>
      <c r="H60" s="66"/>
      <c r="I60" s="66"/>
      <c r="J60" s="68"/>
      <c r="K60" s="69"/>
      <c r="L60" s="68"/>
      <c r="M60" s="69"/>
      <c r="N60" s="69"/>
      <c r="O60" s="70"/>
      <c r="P60" s="70"/>
      <c r="Q60" s="70"/>
      <c r="R60" s="71"/>
      <c r="S60" s="71"/>
      <c r="T60" s="71"/>
      <c r="U60" s="71"/>
      <c r="V60" s="72"/>
    </row>
  </sheetData>
  <dataConsolidate/>
  <mergeCells count="243">
    <mergeCell ref="S6:U6"/>
    <mergeCell ref="S7:U7"/>
    <mergeCell ref="V5:W5"/>
    <mergeCell ref="V6:W6"/>
    <mergeCell ref="V7:W7"/>
    <mergeCell ref="E1:R7"/>
    <mergeCell ref="A1:D7"/>
    <mergeCell ref="W35:W39"/>
    <mergeCell ref="W40:W44"/>
    <mergeCell ref="H40:H44"/>
    <mergeCell ref="I40:I44"/>
    <mergeCell ref="J40:J44"/>
    <mergeCell ref="K40:K44"/>
    <mergeCell ref="M40:M44"/>
    <mergeCell ref="A40:A44"/>
    <mergeCell ref="B40:B44"/>
    <mergeCell ref="C40:C44"/>
    <mergeCell ref="D40:D44"/>
    <mergeCell ref="E40:E44"/>
    <mergeCell ref="R35:R39"/>
    <mergeCell ref="V30:V34"/>
    <mergeCell ref="A35:A39"/>
    <mergeCell ref="B35:B39"/>
    <mergeCell ref="C35:C39"/>
    <mergeCell ref="W45:W49"/>
    <mergeCell ref="W50:W54"/>
    <mergeCell ref="W55:W59"/>
    <mergeCell ref="W10:W14"/>
    <mergeCell ref="W15:W19"/>
    <mergeCell ref="W20:W24"/>
    <mergeCell ref="W25:W29"/>
    <mergeCell ref="W30:W34"/>
    <mergeCell ref="S50:S54"/>
    <mergeCell ref="T50:T54"/>
    <mergeCell ref="U50:U54"/>
    <mergeCell ref="V50:V54"/>
    <mergeCell ref="V55:V59"/>
    <mergeCell ref="U55:U59"/>
    <mergeCell ref="T55:T59"/>
    <mergeCell ref="S55:S59"/>
    <mergeCell ref="S40:S44"/>
    <mergeCell ref="T40:T44"/>
    <mergeCell ref="S35:S39"/>
    <mergeCell ref="T35:T39"/>
    <mergeCell ref="U35:U39"/>
    <mergeCell ref="V35:V39"/>
    <mergeCell ref="T30:T34"/>
    <mergeCell ref="U30:U34"/>
    <mergeCell ref="L50:L54"/>
    <mergeCell ref="M50:M54"/>
    <mergeCell ref="N50:N54"/>
    <mergeCell ref="O50:O54"/>
    <mergeCell ref="R50:R54"/>
    <mergeCell ref="R55:R59"/>
    <mergeCell ref="O55:O59"/>
    <mergeCell ref="N55:N59"/>
    <mergeCell ref="M55:M59"/>
    <mergeCell ref="L55:L59"/>
    <mergeCell ref="Q50:Q54"/>
    <mergeCell ref="Q55:Q59"/>
    <mergeCell ref="E50:E54"/>
    <mergeCell ref="H50:H54"/>
    <mergeCell ref="I50:I54"/>
    <mergeCell ref="J50:J54"/>
    <mergeCell ref="K50:K54"/>
    <mergeCell ref="A50:A54"/>
    <mergeCell ref="A55:A59"/>
    <mergeCell ref="B50:B54"/>
    <mergeCell ref="C50:C54"/>
    <mergeCell ref="D50:D54"/>
    <mergeCell ref="D55:D59"/>
    <mergeCell ref="C55:C59"/>
    <mergeCell ref="B55:B59"/>
    <mergeCell ref="K55:K59"/>
    <mergeCell ref="J55:J59"/>
    <mergeCell ref="I55:I59"/>
    <mergeCell ref="H55:H59"/>
    <mergeCell ref="E55:E59"/>
    <mergeCell ref="R45:R49"/>
    <mergeCell ref="S45:S49"/>
    <mergeCell ref="T45:T49"/>
    <mergeCell ref="U45:U49"/>
    <mergeCell ref="V45:V49"/>
    <mergeCell ref="U40:U44"/>
    <mergeCell ref="V40:V44"/>
    <mergeCell ref="A45:A49"/>
    <mergeCell ref="B45:B49"/>
    <mergeCell ref="C45:C49"/>
    <mergeCell ref="D45:D49"/>
    <mergeCell ref="E45:E49"/>
    <mergeCell ref="H45:H49"/>
    <mergeCell ref="I45:I49"/>
    <mergeCell ref="J45:J49"/>
    <mergeCell ref="K45:K49"/>
    <mergeCell ref="L40:L44"/>
    <mergeCell ref="L45:L49"/>
    <mergeCell ref="M45:M49"/>
    <mergeCell ref="N45:N49"/>
    <mergeCell ref="O45:O49"/>
    <mergeCell ref="N40:N44"/>
    <mergeCell ref="O40:O44"/>
    <mergeCell ref="R40:R44"/>
    <mergeCell ref="D35:D39"/>
    <mergeCell ref="E35:E39"/>
    <mergeCell ref="H35:H39"/>
    <mergeCell ref="I35:I39"/>
    <mergeCell ref="J35:J39"/>
    <mergeCell ref="K35:K39"/>
    <mergeCell ref="M35:M39"/>
    <mergeCell ref="L35:L39"/>
    <mergeCell ref="N35:N39"/>
    <mergeCell ref="T25:T29"/>
    <mergeCell ref="U25:U29"/>
    <mergeCell ref="O35:O39"/>
    <mergeCell ref="M30:M34"/>
    <mergeCell ref="N30:N34"/>
    <mergeCell ref="O30:O34"/>
    <mergeCell ref="R30:R34"/>
    <mergeCell ref="S30:S34"/>
    <mergeCell ref="P35:P39"/>
    <mergeCell ref="A20:A24"/>
    <mergeCell ref="B20:B24"/>
    <mergeCell ref="C20:C24"/>
    <mergeCell ref="A30:A34"/>
    <mergeCell ref="B30:B34"/>
    <mergeCell ref="C30:C34"/>
    <mergeCell ref="D30:D34"/>
    <mergeCell ref="E30:E34"/>
    <mergeCell ref="R25:R29"/>
    <mergeCell ref="H30:H34"/>
    <mergeCell ref="I30:I34"/>
    <mergeCell ref="J30:J34"/>
    <mergeCell ref="K30:K34"/>
    <mergeCell ref="L30:L34"/>
    <mergeCell ref="P30:P34"/>
    <mergeCell ref="F25:F29"/>
    <mergeCell ref="F30:F34"/>
    <mergeCell ref="P20:P24"/>
    <mergeCell ref="D20:D24"/>
    <mergeCell ref="E20:E24"/>
    <mergeCell ref="H20:H24"/>
    <mergeCell ref="I20:I24"/>
    <mergeCell ref="J20:J24"/>
    <mergeCell ref="K20:K24"/>
    <mergeCell ref="L25:L29"/>
    <mergeCell ref="M25:M29"/>
    <mergeCell ref="N25:N29"/>
    <mergeCell ref="O25:O29"/>
    <mergeCell ref="M20:M24"/>
    <mergeCell ref="N20:N24"/>
    <mergeCell ref="O20:O24"/>
    <mergeCell ref="R20:R24"/>
    <mergeCell ref="S20:S24"/>
    <mergeCell ref="P25:P29"/>
    <mergeCell ref="L20:L24"/>
    <mergeCell ref="S25:S29"/>
    <mergeCell ref="A25:A29"/>
    <mergeCell ref="B25:B29"/>
    <mergeCell ref="C25:C29"/>
    <mergeCell ref="D25:D29"/>
    <mergeCell ref="E25:E29"/>
    <mergeCell ref="H25:H29"/>
    <mergeCell ref="I25:I29"/>
    <mergeCell ref="J25:J29"/>
    <mergeCell ref="K25:K29"/>
    <mergeCell ref="T15:T19"/>
    <mergeCell ref="L15:L19"/>
    <mergeCell ref="K15:K19"/>
    <mergeCell ref="M15:M19"/>
    <mergeCell ref="N15:N19"/>
    <mergeCell ref="O15:O19"/>
    <mergeCell ref="R15:R19"/>
    <mergeCell ref="P15:P19"/>
    <mergeCell ref="V20:V24"/>
    <mergeCell ref="F20:F24"/>
    <mergeCell ref="K10:K14"/>
    <mergeCell ref="L10:L14"/>
    <mergeCell ref="M10:M14"/>
    <mergeCell ref="N10:N14"/>
    <mergeCell ref="O10:O14"/>
    <mergeCell ref="Q10:Q14"/>
    <mergeCell ref="P10:P14"/>
    <mergeCell ref="S15:S19"/>
    <mergeCell ref="D10:D14"/>
    <mergeCell ref="E10:E14"/>
    <mergeCell ref="I10:I14"/>
    <mergeCell ref="J10:J14"/>
    <mergeCell ref="B10:B14"/>
    <mergeCell ref="A10:A14"/>
    <mergeCell ref="C10:C14"/>
    <mergeCell ref="A15:A19"/>
    <mergeCell ref="B15:B19"/>
    <mergeCell ref="C15:C19"/>
    <mergeCell ref="H15:H19"/>
    <mergeCell ref="I15:I19"/>
    <mergeCell ref="J15:J19"/>
    <mergeCell ref="D15:D19"/>
    <mergeCell ref="E15:E19"/>
    <mergeCell ref="H10:H14"/>
    <mergeCell ref="F10:F14"/>
    <mergeCell ref="F15:F19"/>
    <mergeCell ref="J8:K9"/>
    <mergeCell ref="R8:S9"/>
    <mergeCell ref="N8:N9"/>
    <mergeCell ref="O8:O9"/>
    <mergeCell ref="T8:U9"/>
    <mergeCell ref="V8:V9"/>
    <mergeCell ref="A8:A9"/>
    <mergeCell ref="B8:B9"/>
    <mergeCell ref="C8:C9"/>
    <mergeCell ref="D8:D9"/>
    <mergeCell ref="E8:E9"/>
    <mergeCell ref="G8:G9"/>
    <mergeCell ref="H8:H9"/>
    <mergeCell ref="I8:I9"/>
    <mergeCell ref="L8:M9"/>
    <mergeCell ref="Q8:Q9"/>
    <mergeCell ref="P8:P9"/>
    <mergeCell ref="F8:F9"/>
    <mergeCell ref="P40:P44"/>
    <mergeCell ref="P45:P49"/>
    <mergeCell ref="P50:P54"/>
    <mergeCell ref="P55:P59"/>
    <mergeCell ref="S1:W4"/>
    <mergeCell ref="S5:U5"/>
    <mergeCell ref="Q15:Q19"/>
    <mergeCell ref="Q20:Q24"/>
    <mergeCell ref="Q25:Q29"/>
    <mergeCell ref="Q30:Q34"/>
    <mergeCell ref="Q35:Q39"/>
    <mergeCell ref="Q40:Q44"/>
    <mergeCell ref="Q45:Q49"/>
    <mergeCell ref="W8:W9"/>
    <mergeCell ref="R10:R14"/>
    <mergeCell ref="S10:S14"/>
    <mergeCell ref="T10:T14"/>
    <mergeCell ref="U10:U14"/>
    <mergeCell ref="V10:V14"/>
    <mergeCell ref="U15:U19"/>
    <mergeCell ref="V15:V19"/>
    <mergeCell ref="V25:V29"/>
    <mergeCell ref="T20:T24"/>
    <mergeCell ref="U20:U24"/>
  </mergeCells>
  <dataValidations count="9">
    <dataValidation type="list" allowBlank="1" showInputMessage="1" showErrorMessage="1" sqref="B60" xr:uid="{00000000-0002-0000-0300-000000000000}">
      <formula1>Tipo</formula1>
    </dataValidation>
    <dataValidation type="list" allowBlank="1" showInputMessage="1" showErrorMessage="1" sqref="D60" xr:uid="{00000000-0002-0000-0300-000001000000}">
      <formula1>Dependencia</formula1>
    </dataValidation>
    <dataValidation type="list" allowBlank="1" showInputMessage="1" showErrorMessage="1" sqref="I60" xr:uid="{00000000-0002-0000-0300-000002000000}">
      <formula1>tipo_riesgo</formula1>
    </dataValidation>
    <dataValidation type="list" allowBlank="1" showInputMessage="1" showErrorMessage="1" sqref="C60" xr:uid="{00000000-0002-0000-0300-000003000000}">
      <formula1>INDIRECT(B60)</formula1>
    </dataValidation>
    <dataValidation allowBlank="1" showInputMessage="1" showErrorMessage="1" promptTitle="Identificación de Controles" prompt="Remitase a la prestaña de identificación y valoración de controles" sqref="O15 O20 O25 O35 O40 O45 O50 O55 O10 O60:P60 O30" xr:uid="{00000000-0002-0000-0300-000004000000}"/>
    <dataValidation type="list" allowBlank="1" showInputMessage="1" showErrorMessage="1" sqref="L60 L40 L45 L50 L55 L10:L35" xr:uid="{00000000-0002-0000-0300-000005000000}">
      <formula1>INDIRECT(I10)</formula1>
    </dataValidation>
    <dataValidation allowBlank="1" showErrorMessage="1" sqref="R10:S10 R15:S15 Q60:S60 R25:S25 R30:S30 R35:S35 R40:S40 R45:S45 R50:S50 R55:S55 R20:S20 P10:Q59" xr:uid="{00000000-0002-0000-0300-000006000000}"/>
    <dataValidation type="list" allowBlank="1" showInputMessage="1" showErrorMessage="1" sqref="I10:I59" xr:uid="{00000000-0002-0000-0300-000007000000}">
      <formula1>TIPOLOGIA_DE_RIESGOS</formula1>
    </dataValidation>
    <dataValidation type="list" allowBlank="1" showInputMessage="1" showErrorMessage="1" sqref="F10:F34" xr:uid="{00000000-0002-0000-0300-000008000000}">
      <formula1>"Información, Infraestructura, Redes, Servicios, Hardware, Software, Personas, Procesos "</formula1>
    </dataValidation>
  </dataValidations>
  <pageMargins left="0.7" right="0.7" top="0.75" bottom="0.75" header="0.3" footer="0.3"/>
  <pageSetup paperSize="9" scale="11"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50" operator="containsText" id="{F40A36B7-25FE-40F5-98A0-E4C0CF58FA82}">
            <xm:f>NOT(ISERROR(SEARCH("EXTREMA",N10)))</xm:f>
            <xm:f>"EXTREMA"</xm:f>
            <x14:dxf>
              <fill>
                <patternFill>
                  <bgColor rgb="FFFF0000"/>
                </patternFill>
              </fill>
            </x14:dxf>
          </x14:cfRule>
          <x14:cfRule type="containsText" priority="51" operator="containsText" id="{917ADA60-C6EA-4F6B-900E-A1D5547CA741}">
            <xm:f>NOT(ISERROR(SEARCH("ALTO",N10)))</xm:f>
            <xm:f>"ALTO"</xm:f>
            <x14:dxf>
              <fill>
                <patternFill>
                  <bgColor rgb="FFFFC000"/>
                </patternFill>
              </fill>
            </x14:dxf>
          </x14:cfRule>
          <x14:cfRule type="containsText" priority="52" operator="containsText" id="{A25B921C-3EA3-4641-83A2-ED63FED6D155}">
            <xm:f>NOT(ISERROR(SEARCH("MODERADO",N10)))</xm:f>
            <xm:f>"MODERADO"</xm:f>
            <x14:dxf>
              <fill>
                <patternFill>
                  <bgColor theme="3" tint="0.39994506668294322"/>
                </patternFill>
              </fill>
            </x14:dxf>
          </x14:cfRule>
          <x14:cfRule type="containsText" priority="53" operator="containsText" id="{98750D7E-0E85-4A3F-AABF-6043EC4241B4}">
            <xm:f>NOT(ISERROR(SEARCH("BAJO",N10)))</xm:f>
            <xm:f>"BAJO"</xm:f>
            <x14:dxf>
              <fill>
                <patternFill>
                  <bgColor rgb="FF92D050"/>
                </patternFill>
              </fill>
            </x14:dxf>
          </x14:cfRule>
          <xm:sqref>N10 N15 V15 N25 V25 N30 V30</xm:sqref>
        </x14:conditionalFormatting>
        <x14:conditionalFormatting xmlns:xm="http://schemas.microsoft.com/office/excel/2006/main">
          <x14:cfRule type="containsText" priority="45" operator="containsText" id="{64C4A8A0-62FA-4E8B-8953-3DF2B544662F}">
            <xm:f>NOT(ISERROR(SEARCH("EXTREMA",V10)))</xm:f>
            <xm:f>"EXTREMA"</xm:f>
            <x14:dxf>
              <fill>
                <patternFill>
                  <bgColor rgb="FFFF0000"/>
                </patternFill>
              </fill>
            </x14:dxf>
          </x14:cfRule>
          <x14:cfRule type="containsText" priority="47" operator="containsText" id="{0DC40D6F-7DF9-4BCD-9D67-4ADBA6B4E442}">
            <xm:f>NOT(ISERROR(SEARCH("ALTO",V10)))</xm:f>
            <xm:f>"ALTO"</xm:f>
            <x14:dxf>
              <fill>
                <patternFill>
                  <bgColor rgb="FFFFC000"/>
                </patternFill>
              </fill>
            </x14:dxf>
          </x14:cfRule>
          <x14:cfRule type="containsText" priority="48" operator="containsText" id="{EC10C430-4352-4DDC-93DD-B949142AD40B}">
            <xm:f>NOT(ISERROR(SEARCH("MODERADO",V10)))</xm:f>
            <xm:f>"MODERADO"</xm:f>
            <x14:dxf>
              <fill>
                <patternFill>
                  <bgColor theme="3" tint="0.39994506668294322"/>
                </patternFill>
              </fill>
            </x14:dxf>
          </x14:cfRule>
          <x14:cfRule type="containsText" priority="49" operator="containsText" id="{9E31E861-9C6E-46A4-87C8-9D5AB7FA8A28}">
            <xm:f>NOT(ISERROR(SEARCH("BAJO",V10)))</xm:f>
            <xm:f>"BAJO"</xm:f>
            <x14:dxf>
              <fill>
                <patternFill>
                  <bgColor rgb="FF92D050"/>
                </patternFill>
              </fill>
            </x14:dxf>
          </x14:cfRule>
          <xm:sqref>V10</xm:sqref>
        </x14:conditionalFormatting>
        <x14:conditionalFormatting xmlns:xm="http://schemas.microsoft.com/office/excel/2006/main">
          <x14:cfRule type="containsText" priority="41" operator="containsText" id="{F96C9432-B748-4463-857E-26655F75D1E2}">
            <xm:f>NOT(ISERROR(SEARCH("EXTREMA",N35)))</xm:f>
            <xm:f>"EXTREMA"</xm:f>
            <x14:dxf>
              <fill>
                <patternFill>
                  <bgColor rgb="FFFF0000"/>
                </patternFill>
              </fill>
            </x14:dxf>
          </x14:cfRule>
          <x14:cfRule type="containsText" priority="42" operator="containsText" id="{BF1BA400-929C-4B92-B9C0-7EAFADB798DF}">
            <xm:f>NOT(ISERROR(SEARCH("ALTO",N35)))</xm:f>
            <xm:f>"ALTO"</xm:f>
            <x14:dxf>
              <fill>
                <patternFill>
                  <bgColor rgb="FFFFC000"/>
                </patternFill>
              </fill>
            </x14:dxf>
          </x14:cfRule>
          <x14:cfRule type="containsText" priority="43" operator="containsText" id="{33F99B30-89F6-44B6-8370-5F8B23489862}">
            <xm:f>NOT(ISERROR(SEARCH("MODERADO",N35)))</xm:f>
            <xm:f>"MODERADO"</xm:f>
            <x14:dxf>
              <fill>
                <patternFill>
                  <bgColor theme="3" tint="0.39994506668294322"/>
                </patternFill>
              </fill>
            </x14:dxf>
          </x14:cfRule>
          <x14:cfRule type="containsText" priority="44" operator="containsText" id="{D273EEDA-90A1-4BB4-BB74-4BC4D04044DE}">
            <xm:f>NOT(ISERROR(SEARCH("BAJO",N35)))</xm:f>
            <xm:f>"BAJO"</xm:f>
            <x14:dxf>
              <fill>
                <patternFill>
                  <bgColor rgb="FF92D050"/>
                </patternFill>
              </fill>
            </x14:dxf>
          </x14:cfRule>
          <xm:sqref>N35</xm:sqref>
        </x14:conditionalFormatting>
        <x14:conditionalFormatting xmlns:xm="http://schemas.microsoft.com/office/excel/2006/main">
          <x14:cfRule type="containsText" priority="37" operator="containsText" id="{B4F9D8BC-8A04-49C1-B793-AE6309CC8A09}">
            <xm:f>NOT(ISERROR(SEARCH("EXTREMA",V35)))</xm:f>
            <xm:f>"EXTREMA"</xm:f>
            <x14:dxf>
              <fill>
                <patternFill>
                  <bgColor rgb="FFFF0000"/>
                </patternFill>
              </fill>
            </x14:dxf>
          </x14:cfRule>
          <x14:cfRule type="containsText" priority="38" operator="containsText" id="{1993BAE9-28B1-487F-A9D1-5742D8DD4088}">
            <xm:f>NOT(ISERROR(SEARCH("ALTO",V35)))</xm:f>
            <xm:f>"ALTO"</xm:f>
            <x14:dxf>
              <fill>
                <patternFill>
                  <bgColor rgb="FFFFC000"/>
                </patternFill>
              </fill>
            </x14:dxf>
          </x14:cfRule>
          <x14:cfRule type="containsText" priority="39" operator="containsText" id="{E980AE25-43B3-486B-A636-E2CD39178D0C}">
            <xm:f>NOT(ISERROR(SEARCH("MODERADO",V35)))</xm:f>
            <xm:f>"MODERADO"</xm:f>
            <x14:dxf>
              <fill>
                <patternFill>
                  <bgColor theme="3" tint="0.39994506668294322"/>
                </patternFill>
              </fill>
            </x14:dxf>
          </x14:cfRule>
          <x14:cfRule type="containsText" priority="40" operator="containsText" id="{B7881C1E-C83D-4BD7-93FB-AE2FFB77430A}">
            <xm:f>NOT(ISERROR(SEARCH("BAJO",V35)))</xm:f>
            <xm:f>"BAJO"</xm:f>
            <x14:dxf>
              <fill>
                <patternFill>
                  <bgColor rgb="FF92D050"/>
                </patternFill>
              </fill>
            </x14:dxf>
          </x14:cfRule>
          <xm:sqref>V35</xm:sqref>
        </x14:conditionalFormatting>
        <x14:conditionalFormatting xmlns:xm="http://schemas.microsoft.com/office/excel/2006/main">
          <x14:cfRule type="containsText" priority="33" operator="containsText" id="{25CE4D52-A59B-41A5-BB5B-F3C8E058F8CA}">
            <xm:f>NOT(ISERROR(SEARCH("EXTREMA",N40)))</xm:f>
            <xm:f>"EXTREMA"</xm:f>
            <x14:dxf>
              <fill>
                <patternFill>
                  <bgColor rgb="FFFF0000"/>
                </patternFill>
              </fill>
            </x14:dxf>
          </x14:cfRule>
          <x14:cfRule type="containsText" priority="34" operator="containsText" id="{D280CF7A-B0E7-4BC9-B5AC-9FBC13D1E5A2}">
            <xm:f>NOT(ISERROR(SEARCH("ALTO",N40)))</xm:f>
            <xm:f>"ALTO"</xm:f>
            <x14:dxf>
              <fill>
                <patternFill>
                  <bgColor rgb="FFFFC000"/>
                </patternFill>
              </fill>
            </x14:dxf>
          </x14:cfRule>
          <x14:cfRule type="containsText" priority="35" operator="containsText" id="{B334F80A-0994-4234-BD85-4EFAC77A39FA}">
            <xm:f>NOT(ISERROR(SEARCH("MODERADO",N40)))</xm:f>
            <xm:f>"MODERADO"</xm:f>
            <x14:dxf>
              <fill>
                <patternFill>
                  <bgColor theme="3" tint="0.39994506668294322"/>
                </patternFill>
              </fill>
            </x14:dxf>
          </x14:cfRule>
          <x14:cfRule type="containsText" priority="36" operator="containsText" id="{D6E78068-DCF6-480B-9465-91552C566240}">
            <xm:f>NOT(ISERROR(SEARCH("BAJO",N40)))</xm:f>
            <xm:f>"BAJO"</xm:f>
            <x14:dxf>
              <fill>
                <patternFill>
                  <bgColor rgb="FF92D050"/>
                </patternFill>
              </fill>
            </x14:dxf>
          </x14:cfRule>
          <xm:sqref>N40</xm:sqref>
        </x14:conditionalFormatting>
        <x14:conditionalFormatting xmlns:xm="http://schemas.microsoft.com/office/excel/2006/main">
          <x14:cfRule type="containsText" priority="29" operator="containsText" id="{2372652E-4953-438F-9CF4-297953A37F12}">
            <xm:f>NOT(ISERROR(SEARCH("EXTREMA",V40)))</xm:f>
            <xm:f>"EXTREMA"</xm:f>
            <x14:dxf>
              <fill>
                <patternFill>
                  <bgColor rgb="FFFF0000"/>
                </patternFill>
              </fill>
            </x14:dxf>
          </x14:cfRule>
          <x14:cfRule type="containsText" priority="30" operator="containsText" id="{D02AD5B3-6EC5-49E0-A4BF-745257707460}">
            <xm:f>NOT(ISERROR(SEARCH("ALTO",V40)))</xm:f>
            <xm:f>"ALTO"</xm:f>
            <x14:dxf>
              <fill>
                <patternFill>
                  <bgColor rgb="FFFFC000"/>
                </patternFill>
              </fill>
            </x14:dxf>
          </x14:cfRule>
          <x14:cfRule type="containsText" priority="31" operator="containsText" id="{995E31E1-60E0-4749-B33F-9C191A7C4B65}">
            <xm:f>NOT(ISERROR(SEARCH("MODERADO",V40)))</xm:f>
            <xm:f>"MODERADO"</xm:f>
            <x14:dxf>
              <fill>
                <patternFill>
                  <bgColor theme="3" tint="0.39994506668294322"/>
                </patternFill>
              </fill>
            </x14:dxf>
          </x14:cfRule>
          <x14:cfRule type="containsText" priority="32" operator="containsText" id="{8CA3D0B9-24D9-4942-B3B3-281FE5F33C1A}">
            <xm:f>NOT(ISERROR(SEARCH("BAJO",V40)))</xm:f>
            <xm:f>"BAJO"</xm:f>
            <x14:dxf>
              <fill>
                <patternFill>
                  <bgColor rgb="FF92D050"/>
                </patternFill>
              </fill>
            </x14:dxf>
          </x14:cfRule>
          <xm:sqref>V40</xm:sqref>
        </x14:conditionalFormatting>
        <x14:conditionalFormatting xmlns:xm="http://schemas.microsoft.com/office/excel/2006/main">
          <x14:cfRule type="containsText" priority="25" operator="containsText" id="{00FF94A1-63DE-430A-8DB1-8668D93ABB10}">
            <xm:f>NOT(ISERROR(SEARCH("EXTREMA",N50)))</xm:f>
            <xm:f>"EXTREMA"</xm:f>
            <x14:dxf>
              <fill>
                <patternFill>
                  <bgColor rgb="FFFF0000"/>
                </patternFill>
              </fill>
            </x14:dxf>
          </x14:cfRule>
          <x14:cfRule type="containsText" priority="26" operator="containsText" id="{A46A3D0B-A367-401E-A39B-8DC2B3A55CD9}">
            <xm:f>NOT(ISERROR(SEARCH("ALTO",N50)))</xm:f>
            <xm:f>"ALTO"</xm:f>
            <x14:dxf>
              <fill>
                <patternFill>
                  <bgColor rgb="FFFFC000"/>
                </patternFill>
              </fill>
            </x14:dxf>
          </x14:cfRule>
          <x14:cfRule type="containsText" priority="27" operator="containsText" id="{D55D6ECB-7296-47E8-9C0C-4DE848DD1BED}">
            <xm:f>NOT(ISERROR(SEARCH("MODERADO",N50)))</xm:f>
            <xm:f>"MODERADO"</xm:f>
            <x14:dxf>
              <fill>
                <patternFill>
                  <bgColor theme="3" tint="0.39994506668294322"/>
                </patternFill>
              </fill>
            </x14:dxf>
          </x14:cfRule>
          <x14:cfRule type="containsText" priority="28" operator="containsText" id="{AD6A8448-5F67-413A-9BCC-54628D0A29B3}">
            <xm:f>NOT(ISERROR(SEARCH("BAJO",N50)))</xm:f>
            <xm:f>"BAJO"</xm:f>
            <x14:dxf>
              <fill>
                <patternFill>
                  <bgColor rgb="FF92D050"/>
                </patternFill>
              </fill>
            </x14:dxf>
          </x14:cfRule>
          <xm:sqref>N50 N55 N60</xm:sqref>
        </x14:conditionalFormatting>
        <x14:conditionalFormatting xmlns:xm="http://schemas.microsoft.com/office/excel/2006/main">
          <x14:cfRule type="containsText" priority="21" operator="containsText" id="{B4E360CE-EFF6-426A-9BDC-0E29B17D942C}">
            <xm:f>NOT(ISERROR(SEARCH("EXTREMA",V50)))</xm:f>
            <xm:f>"EXTREMA"</xm:f>
            <x14:dxf>
              <fill>
                <patternFill>
                  <bgColor rgb="FFFF0000"/>
                </patternFill>
              </fill>
            </x14:dxf>
          </x14:cfRule>
          <x14:cfRule type="containsText" priority="22" operator="containsText" id="{944F530A-9671-4E34-88E1-281AB9ADC080}">
            <xm:f>NOT(ISERROR(SEARCH("ALTO",V50)))</xm:f>
            <xm:f>"ALTO"</xm:f>
            <x14:dxf>
              <fill>
                <patternFill>
                  <bgColor rgb="FFFFC000"/>
                </patternFill>
              </fill>
            </x14:dxf>
          </x14:cfRule>
          <x14:cfRule type="containsText" priority="23" operator="containsText" id="{BB86A710-6B33-41A0-8C08-512EADA3C77F}">
            <xm:f>NOT(ISERROR(SEARCH("MODERADO",V50)))</xm:f>
            <xm:f>"MODERADO"</xm:f>
            <x14:dxf>
              <fill>
                <patternFill>
                  <bgColor theme="3" tint="0.39994506668294322"/>
                </patternFill>
              </fill>
            </x14:dxf>
          </x14:cfRule>
          <x14:cfRule type="containsText" priority="24" operator="containsText" id="{5A57A475-14B3-458A-B335-0053031E55E0}">
            <xm:f>NOT(ISERROR(SEARCH("BAJO",V50)))</xm:f>
            <xm:f>"BAJO"</xm:f>
            <x14:dxf>
              <fill>
                <patternFill>
                  <bgColor rgb="FF92D050"/>
                </patternFill>
              </fill>
            </x14:dxf>
          </x14:cfRule>
          <xm:sqref>V50 V55 V60</xm:sqref>
        </x14:conditionalFormatting>
        <x14:conditionalFormatting xmlns:xm="http://schemas.microsoft.com/office/excel/2006/main">
          <x14:cfRule type="containsText" priority="17" operator="containsText" id="{74A15230-79D7-4829-BBF1-1FEE7EA13BEC}">
            <xm:f>NOT(ISERROR(SEARCH("EXTREMA",N45)))</xm:f>
            <xm:f>"EXTREMA"</xm:f>
            <x14:dxf>
              <fill>
                <patternFill>
                  <bgColor rgb="FFFF0000"/>
                </patternFill>
              </fill>
            </x14:dxf>
          </x14:cfRule>
          <x14:cfRule type="containsText" priority="18" operator="containsText" id="{5B4129F8-A5DB-4CE9-8E01-A589C2165011}">
            <xm:f>NOT(ISERROR(SEARCH("ALTO",N45)))</xm:f>
            <xm:f>"ALTO"</xm:f>
            <x14:dxf>
              <fill>
                <patternFill>
                  <bgColor rgb="FFFFC000"/>
                </patternFill>
              </fill>
            </x14:dxf>
          </x14:cfRule>
          <x14:cfRule type="containsText" priority="19" operator="containsText" id="{9E24E903-4828-42BD-AB3B-C583B8F76AC6}">
            <xm:f>NOT(ISERROR(SEARCH("MODERADO",N45)))</xm:f>
            <xm:f>"MODERADO"</xm:f>
            <x14:dxf>
              <fill>
                <patternFill>
                  <bgColor theme="3" tint="0.39994506668294322"/>
                </patternFill>
              </fill>
            </x14:dxf>
          </x14:cfRule>
          <x14:cfRule type="containsText" priority="20" operator="containsText" id="{62EB567A-7483-45BC-B778-583B8C4234FC}">
            <xm:f>NOT(ISERROR(SEARCH("BAJO",N45)))</xm:f>
            <xm:f>"BAJO"</xm:f>
            <x14:dxf>
              <fill>
                <patternFill>
                  <bgColor rgb="FF92D050"/>
                </patternFill>
              </fill>
            </x14:dxf>
          </x14:cfRule>
          <xm:sqref>N45</xm:sqref>
        </x14:conditionalFormatting>
        <x14:conditionalFormatting xmlns:xm="http://schemas.microsoft.com/office/excel/2006/main">
          <x14:cfRule type="containsText" priority="13" operator="containsText" id="{48F8E2E0-F6DD-4FBD-B324-E783C3D20592}">
            <xm:f>NOT(ISERROR(SEARCH("EXTREMA",V45)))</xm:f>
            <xm:f>"EXTREMA"</xm:f>
            <x14:dxf>
              <fill>
                <patternFill>
                  <bgColor rgb="FFFF0000"/>
                </patternFill>
              </fill>
            </x14:dxf>
          </x14:cfRule>
          <x14:cfRule type="containsText" priority="14" operator="containsText" id="{9F8CF875-CA75-4165-8B4C-AE6434AC7591}">
            <xm:f>NOT(ISERROR(SEARCH("ALTO",V45)))</xm:f>
            <xm:f>"ALTO"</xm:f>
            <x14:dxf>
              <fill>
                <patternFill>
                  <bgColor rgb="FFFFC000"/>
                </patternFill>
              </fill>
            </x14:dxf>
          </x14:cfRule>
          <x14:cfRule type="containsText" priority="15" operator="containsText" id="{43B8C671-6B2C-4448-BB8D-7ADF24686DD6}">
            <xm:f>NOT(ISERROR(SEARCH("MODERADO",V45)))</xm:f>
            <xm:f>"MODERADO"</xm:f>
            <x14:dxf>
              <fill>
                <patternFill>
                  <bgColor theme="3" tint="0.39994506668294322"/>
                </patternFill>
              </fill>
            </x14:dxf>
          </x14:cfRule>
          <x14:cfRule type="containsText" priority="16" operator="containsText" id="{20C5AC10-8F02-499F-86F5-A19E85AFE211}">
            <xm:f>NOT(ISERROR(SEARCH("BAJO",V45)))</xm:f>
            <xm:f>"BAJO"</xm:f>
            <x14:dxf>
              <fill>
                <patternFill>
                  <bgColor rgb="FF92D050"/>
                </patternFill>
              </fill>
            </x14:dxf>
          </x14:cfRule>
          <xm:sqref>V45</xm:sqref>
        </x14:conditionalFormatting>
        <x14:conditionalFormatting xmlns:xm="http://schemas.microsoft.com/office/excel/2006/main">
          <x14:cfRule type="containsText" priority="5" operator="containsText" id="{9A5C3A7E-48A6-46AF-8B5E-3D46B43D4015}">
            <xm:f>NOT(ISERROR(SEARCH("EXTREMA",V20)))</xm:f>
            <xm:f>"EXTREMA"</xm:f>
            <x14:dxf>
              <fill>
                <patternFill>
                  <bgColor rgb="FFFF0000"/>
                </patternFill>
              </fill>
            </x14:dxf>
          </x14:cfRule>
          <x14:cfRule type="containsText" priority="6" operator="containsText" id="{04A161CF-33A7-4CDC-9324-A14D6285B6A8}">
            <xm:f>NOT(ISERROR(SEARCH("ALTO",V20)))</xm:f>
            <xm:f>"ALTO"</xm:f>
            <x14:dxf>
              <fill>
                <patternFill>
                  <bgColor rgb="FFFFC000"/>
                </patternFill>
              </fill>
            </x14:dxf>
          </x14:cfRule>
          <x14:cfRule type="containsText" priority="7" operator="containsText" id="{37A08FF0-FF3E-4A1A-AFA6-96C7B776433B}">
            <xm:f>NOT(ISERROR(SEARCH("MODERADO",V20)))</xm:f>
            <xm:f>"MODERADO"</xm:f>
            <x14:dxf>
              <fill>
                <patternFill>
                  <bgColor theme="3" tint="0.39994506668294322"/>
                </patternFill>
              </fill>
            </x14:dxf>
          </x14:cfRule>
          <x14:cfRule type="containsText" priority="8" operator="containsText" id="{2489B2E7-3343-43BD-A1B3-4604CFF1C3FE}">
            <xm:f>NOT(ISERROR(SEARCH("BAJO",V20)))</xm:f>
            <xm:f>"BAJO"</xm:f>
            <x14:dxf>
              <fill>
                <patternFill>
                  <bgColor rgb="FF92D050"/>
                </patternFill>
              </fill>
            </x14:dxf>
          </x14:cfRule>
          <xm:sqref>V20</xm:sqref>
        </x14:conditionalFormatting>
        <x14:conditionalFormatting xmlns:xm="http://schemas.microsoft.com/office/excel/2006/main">
          <x14:cfRule type="containsText" priority="1" operator="containsText" id="{2B3167C8-B405-4DA9-AFEB-B2A1C2DDAF2E}">
            <xm:f>NOT(ISERROR(SEARCH("EXTREMA",N20)))</xm:f>
            <xm:f>"EXTREMA"</xm:f>
            <x14:dxf>
              <fill>
                <patternFill>
                  <bgColor rgb="FFFF0000"/>
                </patternFill>
              </fill>
            </x14:dxf>
          </x14:cfRule>
          <x14:cfRule type="containsText" priority="2" operator="containsText" id="{BAFA7244-794C-4901-9FCB-2A9C12D4A371}">
            <xm:f>NOT(ISERROR(SEARCH("ALTO",N20)))</xm:f>
            <xm:f>"ALTO"</xm:f>
            <x14:dxf>
              <fill>
                <patternFill>
                  <bgColor rgb="FFFFC000"/>
                </patternFill>
              </fill>
            </x14:dxf>
          </x14:cfRule>
          <x14:cfRule type="containsText" priority="3" operator="containsText" id="{AB1E410F-43A0-410B-AD82-17423564D71E}">
            <xm:f>NOT(ISERROR(SEARCH("MODERADO",N20)))</xm:f>
            <xm:f>"MODERADO"</xm:f>
            <x14:dxf>
              <fill>
                <patternFill>
                  <bgColor theme="3" tint="0.39994506668294322"/>
                </patternFill>
              </fill>
            </x14:dxf>
          </x14:cfRule>
          <x14:cfRule type="containsText" priority="4" operator="containsText" id="{5F55DAD8-5428-41F1-8E0F-2D1E10E831EF}">
            <xm:f>NOT(ISERROR(SEARCH("BAJO",N20)))</xm:f>
            <xm:f>"BAJO"</xm:f>
            <x14:dxf>
              <fill>
                <patternFill>
                  <bgColor rgb="FF92D050"/>
                </patternFill>
              </fill>
            </x14:dxf>
          </x14:cfRule>
          <xm:sqref>N20</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ErrorMessage="1" xr:uid="{00000000-0002-0000-0300-000009000000}">
          <x14:formula1>
            <xm:f>Hoja3!$C$2:$C$6</xm:f>
          </x14:formula1>
          <xm:sqref>J10 J15 J60 J25 J30 J35 J40 J45 J50 J55 J20</xm:sqref>
        </x14:dataValidation>
        <x14:dataValidation type="list" allowBlank="1" showInputMessage="1" showErrorMessage="1" promptTitle="Plan de Manejo" prompt="Ir a la hoja de plan Manejo para documentar el plan de acción" xr:uid="{00000000-0002-0000-0300-00000A000000}">
          <x14:formula1>
            <xm:f>Hoja3!$E$2:$E$5</xm:f>
          </x14:formula1>
          <xm:sqref>W10:W59</xm:sqref>
        </x14:dataValidation>
        <x14:dataValidation type="list" allowBlank="1" showInputMessage="1" showErrorMessage="1" xr:uid="{00000000-0002-0000-0300-00000B000000}">
          <x14:formula1>
            <xm:f>Hoja1!$B$3:$B$6</xm:f>
          </x14:formula1>
          <xm:sqref>B10:B59</xm:sqref>
        </x14:dataValidation>
        <x14:dataValidation type="list" allowBlank="1" showInputMessage="1" showErrorMessage="1" xr:uid="{00000000-0002-0000-0300-00000C000000}">
          <x14:formula1>
            <xm:f>Hoja1!$F$3:$F$19</xm:f>
          </x14:formula1>
          <xm:sqref>C10:C59</xm:sqref>
        </x14:dataValidation>
        <x14:dataValidation type="list" allowBlank="1" showInputMessage="1" showErrorMessage="1" xr:uid="{00000000-0002-0000-0300-00000D000000}">
          <x14:formula1>
            <xm:f>Hoja1!$E$3:$E$19</xm:f>
          </x14:formula1>
          <xm:sqref>D10:D59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dimension ref="A2:H97"/>
  <sheetViews>
    <sheetView topLeftCell="A13" workbookViewId="0">
      <selection activeCell="B22" sqref="B22"/>
    </sheetView>
  </sheetViews>
  <sheetFormatPr baseColWidth="10" defaultRowHeight="15" x14ac:dyDescent="0.25"/>
  <cols>
    <col min="1" max="1" width="13" bestFit="1" customWidth="1"/>
    <col min="2" max="2" width="16" customWidth="1"/>
    <col min="3" max="3" width="21.42578125" bestFit="1" customWidth="1"/>
    <col min="4" max="4" width="13" bestFit="1" customWidth="1"/>
    <col min="5" max="5" width="39.140625" customWidth="1"/>
    <col min="6" max="6" width="57" bestFit="1" customWidth="1"/>
    <col min="7" max="7" width="54.140625" bestFit="1" customWidth="1"/>
  </cols>
  <sheetData>
    <row r="2" spans="2:8" x14ac:dyDescent="0.25">
      <c r="B2" t="s">
        <v>276</v>
      </c>
      <c r="C2" t="s">
        <v>275</v>
      </c>
      <c r="D2" t="s">
        <v>1</v>
      </c>
      <c r="E2" t="s">
        <v>244</v>
      </c>
      <c r="F2" t="s">
        <v>239</v>
      </c>
      <c r="G2" t="s">
        <v>303</v>
      </c>
    </row>
    <row r="3" spans="2:8" x14ac:dyDescent="0.25">
      <c r="B3" t="s">
        <v>8</v>
      </c>
      <c r="C3" t="s">
        <v>325</v>
      </c>
      <c r="D3" t="s">
        <v>9</v>
      </c>
      <c r="E3" t="s">
        <v>280</v>
      </c>
      <c r="F3" t="s">
        <v>246</v>
      </c>
      <c r="G3" t="s">
        <v>304</v>
      </c>
      <c r="H3">
        <v>15</v>
      </c>
    </row>
    <row r="4" spans="2:8" x14ac:dyDescent="0.25">
      <c r="B4" t="s">
        <v>245</v>
      </c>
      <c r="C4" t="s">
        <v>277</v>
      </c>
      <c r="D4" t="s">
        <v>12</v>
      </c>
      <c r="E4" s="3" t="s">
        <v>280</v>
      </c>
      <c r="F4" t="s">
        <v>248</v>
      </c>
      <c r="G4" t="s">
        <v>305</v>
      </c>
      <c r="H4">
        <v>0</v>
      </c>
    </row>
    <row r="5" spans="2:8" x14ac:dyDescent="0.25">
      <c r="B5" t="s">
        <v>79</v>
      </c>
      <c r="C5" t="s">
        <v>324</v>
      </c>
      <c r="D5" t="s">
        <v>15</v>
      </c>
      <c r="E5" t="s">
        <v>281</v>
      </c>
      <c r="F5" t="s">
        <v>247</v>
      </c>
    </row>
    <row r="6" spans="2:8" x14ac:dyDescent="0.25">
      <c r="B6" t="s">
        <v>80</v>
      </c>
      <c r="C6" t="s">
        <v>278</v>
      </c>
      <c r="D6" t="s">
        <v>279</v>
      </c>
      <c r="E6" t="s">
        <v>282</v>
      </c>
      <c r="F6" t="s">
        <v>249</v>
      </c>
      <c r="G6" t="s">
        <v>306</v>
      </c>
    </row>
    <row r="7" spans="2:8" x14ac:dyDescent="0.25">
      <c r="C7" t="s">
        <v>328</v>
      </c>
      <c r="D7" t="s">
        <v>21</v>
      </c>
      <c r="E7" t="s">
        <v>283</v>
      </c>
      <c r="F7" t="s">
        <v>284</v>
      </c>
      <c r="G7" s="3" t="s">
        <v>304</v>
      </c>
      <c r="H7" s="3">
        <v>15</v>
      </c>
    </row>
    <row r="8" spans="2:8" x14ac:dyDescent="0.25">
      <c r="C8" t="s">
        <v>17</v>
      </c>
      <c r="E8" s="3" t="s">
        <v>285</v>
      </c>
      <c r="F8" t="s">
        <v>250</v>
      </c>
      <c r="G8" s="3" t="s">
        <v>305</v>
      </c>
      <c r="H8" s="3">
        <v>0</v>
      </c>
    </row>
    <row r="9" spans="2:8" x14ac:dyDescent="0.25">
      <c r="C9" t="s">
        <v>326</v>
      </c>
      <c r="E9" t="s">
        <v>286</v>
      </c>
      <c r="F9" t="s">
        <v>287</v>
      </c>
    </row>
    <row r="10" spans="2:8" x14ac:dyDescent="0.25">
      <c r="C10" t="s">
        <v>327</v>
      </c>
      <c r="E10" t="s">
        <v>288</v>
      </c>
      <c r="F10" t="s">
        <v>289</v>
      </c>
      <c r="G10" t="s">
        <v>307</v>
      </c>
    </row>
    <row r="11" spans="2:8" x14ac:dyDescent="0.25">
      <c r="E11" t="s">
        <v>290</v>
      </c>
      <c r="F11" t="s">
        <v>251</v>
      </c>
      <c r="G11" t="s">
        <v>308</v>
      </c>
      <c r="H11" s="3">
        <v>15</v>
      </c>
    </row>
    <row r="12" spans="2:8" x14ac:dyDescent="0.25">
      <c r="E12" t="s">
        <v>291</v>
      </c>
      <c r="F12" t="s">
        <v>255</v>
      </c>
      <c r="G12" t="s">
        <v>309</v>
      </c>
      <c r="H12" s="3">
        <v>0</v>
      </c>
    </row>
    <row r="13" spans="2:8" x14ac:dyDescent="0.25">
      <c r="B13" t="s">
        <v>379</v>
      </c>
      <c r="E13" t="s">
        <v>292</v>
      </c>
      <c r="F13" t="s">
        <v>252</v>
      </c>
    </row>
    <row r="14" spans="2:8" x14ac:dyDescent="0.25">
      <c r="B14" s="3" t="s">
        <v>380</v>
      </c>
      <c r="E14" t="s">
        <v>293</v>
      </c>
      <c r="F14" t="s">
        <v>256</v>
      </c>
      <c r="G14" t="s">
        <v>310</v>
      </c>
    </row>
    <row r="15" spans="2:8" x14ac:dyDescent="0.25">
      <c r="B15" t="s">
        <v>312</v>
      </c>
      <c r="E15" t="s">
        <v>294</v>
      </c>
      <c r="F15" t="s">
        <v>295</v>
      </c>
      <c r="G15" t="s">
        <v>311</v>
      </c>
      <c r="H15">
        <v>15</v>
      </c>
    </row>
    <row r="16" spans="2:8" x14ac:dyDescent="0.25">
      <c r="E16" t="s">
        <v>296</v>
      </c>
      <c r="F16" t="s">
        <v>254</v>
      </c>
      <c r="G16" t="s">
        <v>313</v>
      </c>
      <c r="H16">
        <v>10</v>
      </c>
    </row>
    <row r="17" spans="2:8" x14ac:dyDescent="0.25">
      <c r="E17" t="s">
        <v>297</v>
      </c>
      <c r="F17" t="s">
        <v>253</v>
      </c>
      <c r="G17" t="s">
        <v>312</v>
      </c>
      <c r="H17">
        <v>0</v>
      </c>
    </row>
    <row r="18" spans="2:8" x14ac:dyDescent="0.25">
      <c r="E18" t="s">
        <v>299</v>
      </c>
      <c r="F18" t="s">
        <v>300</v>
      </c>
    </row>
    <row r="19" spans="2:8" x14ac:dyDescent="0.25">
      <c r="E19" t="s">
        <v>298</v>
      </c>
      <c r="F19" t="s">
        <v>301</v>
      </c>
      <c r="G19" t="s">
        <v>314</v>
      </c>
    </row>
    <row r="20" spans="2:8" x14ac:dyDescent="0.25">
      <c r="B20" t="s">
        <v>375</v>
      </c>
      <c r="G20" t="s">
        <v>316</v>
      </c>
      <c r="H20" s="3">
        <v>15</v>
      </c>
    </row>
    <row r="21" spans="2:8" x14ac:dyDescent="0.25">
      <c r="B21" t="s">
        <v>164</v>
      </c>
      <c r="G21" t="s">
        <v>315</v>
      </c>
      <c r="H21" s="3">
        <v>0</v>
      </c>
    </row>
    <row r="22" spans="2:8" x14ac:dyDescent="0.25">
      <c r="B22" t="s">
        <v>376</v>
      </c>
    </row>
    <row r="23" spans="2:8" x14ac:dyDescent="0.25">
      <c r="G23" t="s">
        <v>317</v>
      </c>
    </row>
    <row r="24" spans="2:8" x14ac:dyDescent="0.25">
      <c r="G24" t="s">
        <v>318</v>
      </c>
      <c r="H24" s="3">
        <v>15</v>
      </c>
    </row>
    <row r="25" spans="2:8" ht="15.75" customHeight="1" x14ac:dyDescent="0.25">
      <c r="B25" t="s">
        <v>377</v>
      </c>
      <c r="C25" t="s">
        <v>316</v>
      </c>
      <c r="E25" s="147"/>
      <c r="G25" t="s">
        <v>319</v>
      </c>
      <c r="H25" s="3">
        <v>0</v>
      </c>
    </row>
    <row r="26" spans="2:8" x14ac:dyDescent="0.25">
      <c r="B26" t="s">
        <v>378</v>
      </c>
      <c r="C26" t="s">
        <v>315</v>
      </c>
    </row>
    <row r="27" spans="2:8" x14ac:dyDescent="0.25">
      <c r="G27" t="s">
        <v>320</v>
      </c>
    </row>
    <row r="28" spans="2:8" x14ac:dyDescent="0.25">
      <c r="G28" t="s">
        <v>321</v>
      </c>
      <c r="H28">
        <v>10</v>
      </c>
    </row>
    <row r="29" spans="2:8" x14ac:dyDescent="0.25">
      <c r="G29" t="s">
        <v>322</v>
      </c>
      <c r="H29">
        <v>5</v>
      </c>
    </row>
    <row r="30" spans="2:8" x14ac:dyDescent="0.25">
      <c r="G30" t="s">
        <v>323</v>
      </c>
    </row>
    <row r="36" spans="2:3" ht="15.75" thickBot="1" x14ac:dyDescent="0.3"/>
    <row r="37" spans="2:3" ht="35.25" thickBot="1" x14ac:dyDescent="0.3">
      <c r="B37" s="162" t="s">
        <v>364</v>
      </c>
      <c r="C37" s="162" t="s">
        <v>365</v>
      </c>
    </row>
    <row r="38" spans="2:3" ht="36" thickTop="1" thickBot="1" x14ac:dyDescent="0.3">
      <c r="B38" s="160" t="s">
        <v>15</v>
      </c>
      <c r="C38" s="160" t="s">
        <v>366</v>
      </c>
    </row>
    <row r="39" spans="2:3" ht="35.25" thickBot="1" x14ac:dyDescent="0.3">
      <c r="B39" s="161" t="s">
        <v>367</v>
      </c>
      <c r="C39" s="161" t="s">
        <v>368</v>
      </c>
    </row>
    <row r="92" spans="1:8" x14ac:dyDescent="0.25">
      <c r="A92" s="3"/>
      <c r="B92" s="3"/>
      <c r="C92" s="3"/>
      <c r="D92" s="3"/>
      <c r="E92" s="3"/>
      <c r="F92" s="3"/>
      <c r="G92" s="3"/>
      <c r="H92" s="3"/>
    </row>
    <row r="93" spans="1:8" x14ac:dyDescent="0.25">
      <c r="A93" s="3"/>
      <c r="B93" s="3"/>
      <c r="C93" s="3"/>
      <c r="D93" s="3"/>
      <c r="E93" s="3"/>
      <c r="F93" s="3"/>
      <c r="G93" s="3"/>
      <c r="H93" s="3"/>
    </row>
    <row r="94" spans="1:8" x14ac:dyDescent="0.25">
      <c r="A94" s="3"/>
      <c r="B94" s="3"/>
      <c r="C94" s="3"/>
      <c r="D94" s="3"/>
      <c r="E94" s="3"/>
      <c r="F94" s="3"/>
      <c r="G94" s="3"/>
      <c r="H94" s="3"/>
    </row>
    <row r="95" spans="1:8" x14ac:dyDescent="0.25">
      <c r="A95" s="3"/>
      <c r="B95" s="3"/>
      <c r="C95" s="3"/>
      <c r="D95" s="3"/>
      <c r="E95" s="3"/>
      <c r="F95" s="3"/>
      <c r="G95" s="3"/>
      <c r="H95" s="3"/>
    </row>
    <row r="96" spans="1:8" x14ac:dyDescent="0.25">
      <c r="A96" s="3"/>
      <c r="B96" s="3"/>
      <c r="C96" s="3"/>
      <c r="D96" s="3"/>
      <c r="E96" s="3"/>
      <c r="F96" s="3"/>
      <c r="G96" s="3"/>
    </row>
    <row r="97" spans="1:7" x14ac:dyDescent="0.25">
      <c r="A97" s="3"/>
      <c r="B97" s="3"/>
      <c r="C97" s="3"/>
      <c r="D97" s="3"/>
      <c r="E97" s="3"/>
      <c r="F97" s="3"/>
      <c r="G97" s="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dimension ref="A1:AH82"/>
  <sheetViews>
    <sheetView view="pageBreakPreview" topLeftCell="A16" zoomScale="80" zoomScaleNormal="100" zoomScaleSheetLayoutView="80" workbookViewId="0">
      <selection activeCell="G23" sqref="G23"/>
    </sheetView>
  </sheetViews>
  <sheetFormatPr baseColWidth="10" defaultRowHeight="15" x14ac:dyDescent="0.25"/>
  <cols>
    <col min="1" max="1" width="10.140625" style="3" customWidth="1"/>
    <col min="2" max="2" width="21.140625" style="3" customWidth="1"/>
    <col min="3" max="3" width="29" style="3" customWidth="1"/>
    <col min="4" max="4" width="11.85546875" style="3" customWidth="1"/>
    <col min="5" max="5" width="17.85546875" style="3" hidden="1" customWidth="1"/>
    <col min="6" max="6" width="33" hidden="1" customWidth="1"/>
    <col min="7" max="7" width="42.7109375" style="3" customWidth="1"/>
    <col min="8" max="8" width="22" style="156" customWidth="1"/>
    <col min="10" max="10" width="13.85546875" customWidth="1"/>
    <col min="11" max="11" width="12.5703125" customWidth="1"/>
    <col min="12" max="12" width="4.42578125" style="6" hidden="1" customWidth="1"/>
    <col min="13" max="13" width="17.140625" customWidth="1"/>
    <col min="14" max="14" width="6.85546875" style="6" hidden="1" customWidth="1"/>
    <col min="15" max="15" width="21.42578125" customWidth="1"/>
    <col min="16" max="16" width="8" style="6" hidden="1" customWidth="1"/>
    <col min="17" max="17" width="25.85546875" style="3" customWidth="1"/>
    <col min="18" max="18" width="8.85546875" style="6" hidden="1" customWidth="1"/>
    <col min="19" max="19" width="24.42578125" customWidth="1"/>
    <col min="20" max="20" width="7.42578125" style="6" hidden="1" customWidth="1"/>
    <col min="21" max="21" width="22.42578125" style="59" customWidth="1"/>
    <col min="22" max="22" width="4.28515625" style="6" hidden="1" customWidth="1"/>
    <col min="23" max="23" width="17" customWidth="1"/>
    <col min="24" max="24" width="8.140625" style="6" hidden="1" customWidth="1"/>
    <col min="25" max="25" width="13.85546875" style="6" customWidth="1"/>
    <col min="26" max="28" width="12.7109375" style="107" bestFit="1" customWidth="1"/>
    <col min="30" max="30" width="20.85546875" customWidth="1"/>
    <col min="31" max="31" width="58.85546875" customWidth="1"/>
    <col min="32" max="32" width="55.5703125" customWidth="1"/>
    <col min="33" max="33" width="0.140625" customWidth="1"/>
    <col min="34" max="34" width="11.42578125" hidden="1" customWidth="1"/>
  </cols>
  <sheetData>
    <row r="1" spans="1:31" s="1" customFormat="1" ht="12" customHeight="1" x14ac:dyDescent="0.25">
      <c r="A1" s="772"/>
      <c r="B1" s="773"/>
      <c r="C1" s="744" t="s">
        <v>225</v>
      </c>
      <c r="D1" s="744"/>
      <c r="E1" s="744"/>
      <c r="F1" s="744"/>
      <c r="G1" s="744"/>
      <c r="H1" s="744"/>
      <c r="I1" s="744"/>
      <c r="J1" s="744"/>
      <c r="K1" s="744"/>
      <c r="L1" s="744"/>
      <c r="M1" s="744"/>
      <c r="N1" s="744"/>
      <c r="O1" s="744"/>
      <c r="P1" s="744"/>
      <c r="Q1" s="744"/>
      <c r="R1" s="744"/>
      <c r="S1" s="744"/>
      <c r="T1" s="744"/>
      <c r="U1" s="744"/>
      <c r="V1" s="744"/>
      <c r="W1" s="744"/>
      <c r="X1" s="744"/>
      <c r="Y1" s="625"/>
      <c r="Z1" s="525" t="s">
        <v>202</v>
      </c>
      <c r="AA1" s="525"/>
      <c r="AB1" s="525"/>
    </row>
    <row r="2" spans="1:31" s="1" customFormat="1" ht="12" customHeight="1" x14ac:dyDescent="0.25">
      <c r="A2" s="772"/>
      <c r="B2" s="773"/>
      <c r="C2" s="744"/>
      <c r="D2" s="744"/>
      <c r="E2" s="744"/>
      <c r="F2" s="744"/>
      <c r="G2" s="744"/>
      <c r="H2" s="744"/>
      <c r="I2" s="744"/>
      <c r="J2" s="744"/>
      <c r="K2" s="744"/>
      <c r="L2" s="744"/>
      <c r="M2" s="744"/>
      <c r="N2" s="744"/>
      <c r="O2" s="744"/>
      <c r="P2" s="744"/>
      <c r="Q2" s="744"/>
      <c r="R2" s="744"/>
      <c r="S2" s="744"/>
      <c r="T2" s="744"/>
      <c r="U2" s="744"/>
      <c r="V2" s="744"/>
      <c r="W2" s="744"/>
      <c r="X2" s="744"/>
      <c r="Y2" s="625"/>
      <c r="Z2" s="525"/>
      <c r="AA2" s="525"/>
      <c r="AB2" s="525"/>
    </row>
    <row r="3" spans="1:31" s="1" customFormat="1" ht="12" customHeight="1" x14ac:dyDescent="0.25">
      <c r="A3" s="772"/>
      <c r="B3" s="773"/>
      <c r="C3" s="744"/>
      <c r="D3" s="744"/>
      <c r="E3" s="744"/>
      <c r="F3" s="744"/>
      <c r="G3" s="744"/>
      <c r="H3" s="744"/>
      <c r="I3" s="744"/>
      <c r="J3" s="744"/>
      <c r="K3" s="744"/>
      <c r="L3" s="744"/>
      <c r="M3" s="744"/>
      <c r="N3" s="744"/>
      <c r="O3" s="744"/>
      <c r="P3" s="744"/>
      <c r="Q3" s="744"/>
      <c r="R3" s="744"/>
      <c r="S3" s="744"/>
      <c r="T3" s="744"/>
      <c r="U3" s="744"/>
      <c r="V3" s="744"/>
      <c r="W3" s="744"/>
      <c r="X3" s="744"/>
      <c r="Y3" s="625"/>
      <c r="Z3" s="525"/>
      <c r="AA3" s="525"/>
      <c r="AB3" s="525"/>
    </row>
    <row r="4" spans="1:31" s="1" customFormat="1" ht="12" customHeight="1" x14ac:dyDescent="0.25">
      <c r="A4" s="772"/>
      <c r="B4" s="773"/>
      <c r="C4" s="744"/>
      <c r="D4" s="744"/>
      <c r="E4" s="744"/>
      <c r="F4" s="744"/>
      <c r="G4" s="744"/>
      <c r="H4" s="744"/>
      <c r="I4" s="744"/>
      <c r="J4" s="744"/>
      <c r="K4" s="744"/>
      <c r="L4" s="744"/>
      <c r="M4" s="744"/>
      <c r="N4" s="744"/>
      <c r="O4" s="744"/>
      <c r="P4" s="744"/>
      <c r="Q4" s="744"/>
      <c r="R4" s="744"/>
      <c r="S4" s="744"/>
      <c r="T4" s="744"/>
      <c r="U4" s="744"/>
      <c r="V4" s="744"/>
      <c r="W4" s="744"/>
      <c r="X4" s="744"/>
      <c r="Y4" s="625"/>
      <c r="Z4" s="525"/>
      <c r="AA4" s="525"/>
      <c r="AB4" s="525"/>
    </row>
    <row r="5" spans="1:31" s="1" customFormat="1" ht="15" customHeight="1" x14ac:dyDescent="0.25">
      <c r="A5" s="772"/>
      <c r="B5" s="773"/>
      <c r="C5" s="744"/>
      <c r="D5" s="744"/>
      <c r="E5" s="744"/>
      <c r="F5" s="744"/>
      <c r="G5" s="744"/>
      <c r="H5" s="744"/>
      <c r="I5" s="744"/>
      <c r="J5" s="744"/>
      <c r="K5" s="744"/>
      <c r="L5" s="744"/>
      <c r="M5" s="744"/>
      <c r="N5" s="744"/>
      <c r="O5" s="744"/>
      <c r="P5" s="744"/>
      <c r="Q5" s="744"/>
      <c r="R5" s="744"/>
      <c r="S5" s="744"/>
      <c r="T5" s="744"/>
      <c r="U5" s="744"/>
      <c r="V5" s="744"/>
      <c r="W5" s="744"/>
      <c r="X5" s="744"/>
      <c r="Y5" s="625"/>
      <c r="Z5" s="135" t="s">
        <v>231</v>
      </c>
      <c r="AA5" s="606" t="s">
        <v>232</v>
      </c>
      <c r="AB5" s="607"/>
    </row>
    <row r="6" spans="1:31" s="1" customFormat="1" ht="15" customHeight="1" x14ac:dyDescent="0.25">
      <c r="A6" s="772"/>
      <c r="B6" s="773"/>
      <c r="C6" s="744"/>
      <c r="D6" s="744"/>
      <c r="E6" s="744"/>
      <c r="F6" s="744"/>
      <c r="G6" s="744"/>
      <c r="H6" s="744"/>
      <c r="I6" s="744"/>
      <c r="J6" s="744"/>
      <c r="K6" s="744"/>
      <c r="L6" s="744"/>
      <c r="M6" s="744"/>
      <c r="N6" s="744"/>
      <c r="O6" s="744"/>
      <c r="P6" s="744"/>
      <c r="Q6" s="744"/>
      <c r="R6" s="744"/>
      <c r="S6" s="744"/>
      <c r="T6" s="744"/>
      <c r="U6" s="744"/>
      <c r="V6" s="744"/>
      <c r="W6" s="744"/>
      <c r="X6" s="744"/>
      <c r="Y6" s="625"/>
      <c r="Z6" s="135" t="s">
        <v>233</v>
      </c>
      <c r="AA6" s="606">
        <v>2</v>
      </c>
      <c r="AB6" s="607"/>
    </row>
    <row r="7" spans="1:31" s="1" customFormat="1" ht="18" customHeight="1" x14ac:dyDescent="0.25">
      <c r="A7" s="774"/>
      <c r="B7" s="775"/>
      <c r="C7" s="627"/>
      <c r="D7" s="627"/>
      <c r="E7" s="627"/>
      <c r="F7" s="627"/>
      <c r="G7" s="627"/>
      <c r="H7" s="627"/>
      <c r="I7" s="627"/>
      <c r="J7" s="627"/>
      <c r="K7" s="627"/>
      <c r="L7" s="627"/>
      <c r="M7" s="627"/>
      <c r="N7" s="627"/>
      <c r="O7" s="627"/>
      <c r="P7" s="627"/>
      <c r="Q7" s="627"/>
      <c r="R7" s="627"/>
      <c r="S7" s="627"/>
      <c r="T7" s="627"/>
      <c r="U7" s="627"/>
      <c r="V7" s="627"/>
      <c r="W7" s="627"/>
      <c r="X7" s="627"/>
      <c r="Y7" s="628"/>
      <c r="Z7" s="136" t="s">
        <v>234</v>
      </c>
      <c r="AA7" s="606">
        <v>43783</v>
      </c>
      <c r="AB7" s="607"/>
    </row>
    <row r="8" spans="1:31" ht="109.5" customHeight="1" thickBot="1" x14ac:dyDescent="0.3">
      <c r="A8" s="174" t="s">
        <v>207</v>
      </c>
      <c r="B8" s="174" t="s">
        <v>176</v>
      </c>
      <c r="C8" s="174" t="s">
        <v>192</v>
      </c>
      <c r="D8" s="175" t="s">
        <v>208</v>
      </c>
      <c r="E8" s="748" t="s">
        <v>632</v>
      </c>
      <c r="F8" s="748"/>
      <c r="G8" s="175" t="s">
        <v>194</v>
      </c>
      <c r="H8" s="175" t="s">
        <v>302</v>
      </c>
      <c r="I8" s="175" t="s">
        <v>209</v>
      </c>
      <c r="J8" s="175" t="s">
        <v>210</v>
      </c>
      <c r="K8" s="175" t="s">
        <v>303</v>
      </c>
      <c r="L8" s="176" t="s">
        <v>67</v>
      </c>
      <c r="M8" s="175" t="s">
        <v>306</v>
      </c>
      <c r="N8" s="176" t="s">
        <v>67</v>
      </c>
      <c r="O8" s="175" t="s">
        <v>307</v>
      </c>
      <c r="P8" s="176" t="s">
        <v>67</v>
      </c>
      <c r="Q8" s="177" t="s">
        <v>381</v>
      </c>
      <c r="R8" s="176" t="s">
        <v>67</v>
      </c>
      <c r="S8" s="175" t="s">
        <v>314</v>
      </c>
      <c r="T8" s="176" t="s">
        <v>67</v>
      </c>
      <c r="U8" s="175" t="s">
        <v>317</v>
      </c>
      <c r="V8" s="176" t="s">
        <v>67</v>
      </c>
      <c r="W8" s="175" t="s">
        <v>320</v>
      </c>
      <c r="X8" s="176" t="s">
        <v>67</v>
      </c>
      <c r="Y8" s="176" t="s">
        <v>211</v>
      </c>
      <c r="Z8" s="176" t="s">
        <v>363</v>
      </c>
      <c r="AA8" s="176" t="s">
        <v>369</v>
      </c>
      <c r="AB8" s="176" t="s">
        <v>382</v>
      </c>
    </row>
    <row r="9" spans="1:31" ht="128.1" customHeight="1" thickBot="1" x14ac:dyDescent="0.3">
      <c r="A9" s="755" t="s">
        <v>72</v>
      </c>
      <c r="B9" s="760" t="str">
        <f>'2.Identificacion_Riesgos'!E10</f>
        <v>Afectación en el cumplimiento de los objetivos de los procesos de la entidad por la interrupción en la prestación del servicio de la infraestructura tecnológica.</v>
      </c>
      <c r="C9" s="281" t="str">
        <f>'2.Identificacion_Riesgos'!G10</f>
        <v xml:space="preserve">1. Interrupción de los servicios de la energía eléctrica regulada al interior de la entidad o fallas imprevistas de los equipos </v>
      </c>
      <c r="D9" s="297" t="str">
        <f>VLOOKUP($E9,'Controles ISO 27001'!$A$2:$C$36,3,FALSE)</f>
        <v>C16</v>
      </c>
      <c r="E9" s="298" t="s">
        <v>556</v>
      </c>
      <c r="F9" s="299" t="str">
        <f>VLOOKUP(E9,'Controles ISO 27001'!$A$2:$B$36,2,FALSE)</f>
        <v>Prevenir la perdida, daño, robo o compromiso de activos, y la interrupción de las operaciones de la organización.</v>
      </c>
      <c r="G9" s="299" t="s">
        <v>633</v>
      </c>
      <c r="H9" s="298" t="s">
        <v>634</v>
      </c>
      <c r="I9" s="8" t="s">
        <v>56</v>
      </c>
      <c r="J9" s="8" t="s">
        <v>54</v>
      </c>
      <c r="K9" s="8" t="s">
        <v>304</v>
      </c>
      <c r="L9" s="283">
        <f t="shared" ref="L9:L13" si="0">IF(K9="Asignado",15,0)</f>
        <v>15</v>
      </c>
      <c r="M9" s="8" t="s">
        <v>377</v>
      </c>
      <c r="N9" s="283">
        <f>IF(M9="Adecuado",15,0)</f>
        <v>15</v>
      </c>
      <c r="O9" s="73" t="s">
        <v>308</v>
      </c>
      <c r="P9" s="283">
        <f>IF(O9="Oportuna",15,0)</f>
        <v>15</v>
      </c>
      <c r="Q9" s="8" t="s">
        <v>379</v>
      </c>
      <c r="R9" s="283">
        <f t="shared" ref="R9:R13" si="1">IF(Q9="Preventivo",15,0)</f>
        <v>15</v>
      </c>
      <c r="S9" s="8" t="s">
        <v>316</v>
      </c>
      <c r="T9" s="283">
        <f t="shared" ref="T9:T13" si="2">IF(S9="Confiable",15,0)</f>
        <v>15</v>
      </c>
      <c r="U9" s="73" t="s">
        <v>318</v>
      </c>
      <c r="V9" s="283">
        <f t="shared" ref="V9:V13" si="3">IF(U9="Se investigan y resuelven oportunamente",15,0)</f>
        <v>15</v>
      </c>
      <c r="W9" s="8" t="s">
        <v>321</v>
      </c>
      <c r="X9" s="283">
        <f t="shared" ref="X9:X13" si="4">IF(W9="Completa",10,IF(W9="Incompleta ",5,IF(W9="No existente",0,0)))</f>
        <v>10</v>
      </c>
      <c r="Y9" s="283">
        <f>SUM(L9,N9,P9,R9,T9,V9,X9)</f>
        <v>100</v>
      </c>
      <c r="Z9" s="323" t="str">
        <f>IF(Y9&lt;=69,"DÉBIL",IF(AND(Y9&gt;69,Y9&lt;=89),"MODERADO",IF(Y9&gt;89,"FUERTE","X")))</f>
        <v>FUERTE</v>
      </c>
      <c r="AA9" s="323" t="s">
        <v>375</v>
      </c>
      <c r="AB9" s="167" t="str">
        <f>IF(AND(Z9="FUERTE",AA9="FUERTE"),"FUERTE",IF(AND(Z9="FUERTE",AA9="MODERADO"),"MODERADO",IF(AND(Z9="FUERTE",AA9="DÉBIL"),"DÉBIL",IF(AND(Z9="MODERADO",AA9="FUERTE"),"MODERADO",IF(AND(Z9="MODERADO",AA9="MODERADO"),"MODERADO",IF(AND(Z9="MODERADO",AA9="DÉBIL"),"DÉBIL",IF(AND(Z9="DÉBIL",AA9="FUERTE"),"DÉBIL",IF(AND(Z9="DÉBIL",AA9="MODERADO"),"DÉBIL",IF(AND(Z9="DÉBIL",AA9="DÉBIL"),"DÉBIL","XX")))))))))</f>
        <v>FUERTE</v>
      </c>
      <c r="AD9" s="163" t="s">
        <v>370</v>
      </c>
      <c r="AE9" s="163" t="s">
        <v>371</v>
      </c>
    </row>
    <row r="10" spans="1:31" ht="147" customHeight="1" thickTop="1" thickBot="1" x14ac:dyDescent="0.3">
      <c r="A10" s="756"/>
      <c r="B10" s="761"/>
      <c r="C10" s="282" t="str">
        <f>'2.Identificacion_Riesgos'!G11</f>
        <v>2. Incumplimiento de la prestación del servicio de los proveedores externos.</v>
      </c>
      <c r="D10" s="275" t="str">
        <f>VLOOKUP($E10,'Controles ISO 27001'!$A$2:$C$36,3,FALSE)</f>
        <v>C30</v>
      </c>
      <c r="E10" s="274" t="s">
        <v>581</v>
      </c>
      <c r="F10" s="273" t="str">
        <f>VLOOKUP(E10,'Controles ISO 27001'!$A$2:$B$36,2,FALSE)</f>
        <v>Mantener el nivel acordado de seguridad de la información y de prestación del servicio en línea con los acuerdos con los proveedores</v>
      </c>
      <c r="G10" s="276" t="s">
        <v>657</v>
      </c>
      <c r="H10" s="274" t="s">
        <v>639</v>
      </c>
      <c r="I10" s="9" t="s">
        <v>54</v>
      </c>
      <c r="J10" s="9" t="s">
        <v>54</v>
      </c>
      <c r="K10" s="9" t="s">
        <v>304</v>
      </c>
      <c r="L10" s="284">
        <f t="shared" si="0"/>
        <v>15</v>
      </c>
      <c r="M10" s="9" t="s">
        <v>377</v>
      </c>
      <c r="N10" s="284">
        <f t="shared" ref="N10:N13" si="5">IF(M10="Adecuado",15,0)</f>
        <v>15</v>
      </c>
      <c r="O10" s="11" t="s">
        <v>308</v>
      </c>
      <c r="P10" s="284">
        <f t="shared" ref="P10:P13" si="6">IF(O10="Oportuna",15,0)</f>
        <v>15</v>
      </c>
      <c r="Q10" s="9" t="s">
        <v>379</v>
      </c>
      <c r="R10" s="284">
        <f t="shared" si="1"/>
        <v>15</v>
      </c>
      <c r="S10" s="9" t="s">
        <v>316</v>
      </c>
      <c r="T10" s="284">
        <f t="shared" si="2"/>
        <v>15</v>
      </c>
      <c r="U10" s="11" t="s">
        <v>318</v>
      </c>
      <c r="V10" s="284">
        <f t="shared" si="3"/>
        <v>15</v>
      </c>
      <c r="W10" s="9" t="s">
        <v>321</v>
      </c>
      <c r="X10" s="284">
        <f t="shared" si="4"/>
        <v>10</v>
      </c>
      <c r="Y10" s="284">
        <f t="shared" ref="Y10:Y13" si="7">SUM(L10,N10,P10,R10,T10,V10,X10)</f>
        <v>100</v>
      </c>
      <c r="Z10" s="323" t="str">
        <f t="shared" ref="Z10:Z13" si="8">IF(Y10&lt;=69,"DÉBIL",IF(AND(Y10&gt;69,Y10&lt;=89),"MODERADO",IF(Y10&gt;89,"FUERTE","X")))</f>
        <v>FUERTE</v>
      </c>
      <c r="AA10" s="323" t="s">
        <v>375</v>
      </c>
      <c r="AB10" s="190" t="str">
        <f t="shared" ref="AB10:AB16" si="9">IF(AND(Z10="FUERTE",AA10="FUERTE"),"FUERTE",IF(AND(Z10="FUERTE",AA10="MODERADO"),"MODERADO",IF(AND(Z10="FUERTE",AA10="DÉBIL"),"DÉBIL",IF(AND(Z10="MODERADO",AA10="FUERTE"),"MODERADO",IF(AND(Z10="MODERADO",AA10="MODERADO"),"MODERADO",IF(AND(Z10="MODERADO",AA10="DÉBIL"),"DÉBIL",IF(AND(Z10="DÉBIL",AA10="FUERTE"),"DÉBIL",IF(AND(Z10="DÉBIL",AA10="MODERADO"),"DÉBIL",IF(AND(Z10="DÉBIL",AA10="DÉBIL"),"DÉBIL","XX")))))))))</f>
        <v>FUERTE</v>
      </c>
      <c r="AD10" s="164" t="s">
        <v>364</v>
      </c>
      <c r="AE10" s="277" t="s">
        <v>372</v>
      </c>
    </row>
    <row r="11" spans="1:31" ht="199.5" customHeight="1" thickBot="1" x14ac:dyDescent="0.3">
      <c r="A11" s="756"/>
      <c r="B11" s="761"/>
      <c r="C11" s="282" t="str">
        <f>'2.Identificacion_Riesgos'!G12</f>
        <v>3. Desastres naturales o acciones deliberadas y no deliberadas por el factor humano.</v>
      </c>
      <c r="D11" s="275" t="str">
        <f>VLOOKUP($E11,'Controles ISO 27001'!$A$2:$C$36,3,FALSE)</f>
        <v>C15</v>
      </c>
      <c r="E11" s="274" t="s">
        <v>555</v>
      </c>
      <c r="F11" s="273" t="str">
        <f>VLOOKUP(E11,'Controles ISO 27001'!$A$2:$B$36,2,FALSE)</f>
        <v>Prevenir el acceso físico no autorizado, el daño e interferencia a la información y a las instalaciones de procesamiento de información de la organización.</v>
      </c>
      <c r="G11" s="276" t="s">
        <v>656</v>
      </c>
      <c r="H11" s="274" t="s">
        <v>640</v>
      </c>
      <c r="I11" s="9" t="s">
        <v>56</v>
      </c>
      <c r="J11" s="9" t="s">
        <v>54</v>
      </c>
      <c r="K11" s="9" t="s">
        <v>305</v>
      </c>
      <c r="L11" s="284">
        <f t="shared" si="0"/>
        <v>0</v>
      </c>
      <c r="M11" s="9" t="s">
        <v>378</v>
      </c>
      <c r="N11" s="284">
        <f t="shared" si="5"/>
        <v>0</v>
      </c>
      <c r="O11" s="11" t="s">
        <v>309</v>
      </c>
      <c r="P11" s="284">
        <f t="shared" si="6"/>
        <v>0</v>
      </c>
      <c r="Q11" s="9" t="s">
        <v>379</v>
      </c>
      <c r="R11" s="284">
        <f t="shared" si="1"/>
        <v>15</v>
      </c>
      <c r="S11" s="9" t="s">
        <v>315</v>
      </c>
      <c r="T11" s="284">
        <f t="shared" si="2"/>
        <v>0</v>
      </c>
      <c r="U11" s="11" t="s">
        <v>319</v>
      </c>
      <c r="V11" s="284">
        <f t="shared" si="3"/>
        <v>0</v>
      </c>
      <c r="W11" s="9" t="s">
        <v>323</v>
      </c>
      <c r="X11" s="284">
        <f t="shared" si="4"/>
        <v>0</v>
      </c>
      <c r="Y11" s="284">
        <f>SUM(L11,N11,P11,R11,T11,V11,X11)</f>
        <v>15</v>
      </c>
      <c r="Z11" s="323" t="str">
        <f t="shared" si="8"/>
        <v>DÉBIL</v>
      </c>
      <c r="AA11" s="323" t="s">
        <v>376</v>
      </c>
      <c r="AB11" s="323" t="str">
        <f t="shared" si="9"/>
        <v>DÉBIL</v>
      </c>
      <c r="AD11" s="165" t="s">
        <v>15</v>
      </c>
      <c r="AE11" s="278" t="s">
        <v>373</v>
      </c>
    </row>
    <row r="12" spans="1:31" ht="18" hidden="1" thickBot="1" x14ac:dyDescent="0.3">
      <c r="A12" s="756"/>
      <c r="B12" s="761"/>
      <c r="C12" s="282">
        <f>'2.Identificacion_Riesgos'!G13</f>
        <v>0</v>
      </c>
      <c r="D12" s="275"/>
      <c r="E12" s="274"/>
      <c r="F12" s="273"/>
      <c r="G12" s="273"/>
      <c r="H12" s="349"/>
      <c r="I12" s="9"/>
      <c r="J12" s="9"/>
      <c r="K12" s="9"/>
      <c r="L12" s="284">
        <f t="shared" si="0"/>
        <v>0</v>
      </c>
      <c r="M12" s="9"/>
      <c r="N12" s="284">
        <f t="shared" si="5"/>
        <v>0</v>
      </c>
      <c r="O12" s="11"/>
      <c r="P12" s="284">
        <f t="shared" si="6"/>
        <v>0</v>
      </c>
      <c r="Q12" s="9"/>
      <c r="R12" s="284">
        <f t="shared" si="1"/>
        <v>0</v>
      </c>
      <c r="S12" s="9"/>
      <c r="T12" s="284">
        <f t="shared" si="2"/>
        <v>0</v>
      </c>
      <c r="U12" s="11"/>
      <c r="V12" s="284">
        <f t="shared" si="3"/>
        <v>0</v>
      </c>
      <c r="W12" s="9"/>
      <c r="X12" s="284">
        <f t="shared" si="4"/>
        <v>0</v>
      </c>
      <c r="Y12" s="284">
        <f t="shared" si="7"/>
        <v>0</v>
      </c>
      <c r="Z12" s="323" t="str">
        <f t="shared" si="8"/>
        <v>DÉBIL</v>
      </c>
      <c r="AA12" s="323" t="s">
        <v>375</v>
      </c>
      <c r="AB12" s="323" t="str">
        <f t="shared" si="9"/>
        <v>DÉBIL</v>
      </c>
      <c r="AD12" s="165" t="s">
        <v>367</v>
      </c>
      <c r="AE12" s="278" t="s">
        <v>374</v>
      </c>
    </row>
    <row r="13" spans="1:31" ht="15.75" hidden="1" thickBot="1" x14ac:dyDescent="0.3">
      <c r="A13" s="756"/>
      <c r="B13" s="762"/>
      <c r="C13" s="300">
        <f>'2.Identificacion_Riesgos'!G14</f>
        <v>0</v>
      </c>
      <c r="D13" s="301"/>
      <c r="E13" s="302"/>
      <c r="F13" s="303"/>
      <c r="G13" s="303"/>
      <c r="H13" s="350"/>
      <c r="I13" s="10"/>
      <c r="J13" s="10"/>
      <c r="K13" s="10"/>
      <c r="L13" s="285">
        <f t="shared" si="0"/>
        <v>0</v>
      </c>
      <c r="M13" s="10"/>
      <c r="N13" s="285">
        <f t="shared" si="5"/>
        <v>0</v>
      </c>
      <c r="O13" s="305"/>
      <c r="P13" s="285">
        <f t="shared" si="6"/>
        <v>0</v>
      </c>
      <c r="Q13" s="10"/>
      <c r="R13" s="285">
        <f t="shared" si="1"/>
        <v>0</v>
      </c>
      <c r="S13" s="10"/>
      <c r="T13" s="285">
        <f t="shared" si="2"/>
        <v>0</v>
      </c>
      <c r="U13" s="305"/>
      <c r="V13" s="285">
        <f t="shared" si="3"/>
        <v>0</v>
      </c>
      <c r="W13" s="10"/>
      <c r="X13" s="285">
        <f t="shared" si="4"/>
        <v>0</v>
      </c>
      <c r="Y13" s="285">
        <f t="shared" si="7"/>
        <v>0</v>
      </c>
      <c r="Z13" s="323" t="str">
        <f t="shared" si="8"/>
        <v>DÉBIL</v>
      </c>
      <c r="AA13" s="323" t="s">
        <v>375</v>
      </c>
      <c r="AB13" s="323" t="str">
        <f t="shared" si="9"/>
        <v>DÉBIL</v>
      </c>
    </row>
    <row r="14" spans="1:31" s="3" customFormat="1" ht="23.45" hidden="1" customHeight="1" x14ac:dyDescent="0.25">
      <c r="A14" s="752"/>
      <c r="B14" s="308"/>
      <c r="C14" s="287"/>
      <c r="D14" s="309"/>
      <c r="E14" s="309"/>
      <c r="F14" s="309"/>
      <c r="G14" s="309"/>
      <c r="H14" s="309"/>
      <c r="I14" s="290"/>
      <c r="J14" s="290"/>
      <c r="K14" s="290"/>
      <c r="L14" s="290"/>
      <c r="M14" s="310"/>
      <c r="N14" s="290"/>
      <c r="O14" s="311"/>
      <c r="P14" s="290"/>
      <c r="Q14" s="309"/>
      <c r="R14" s="290"/>
      <c r="S14" s="310"/>
      <c r="T14" s="290"/>
      <c r="U14" s="312"/>
      <c r="V14" s="290" t="s">
        <v>1</v>
      </c>
      <c r="W14" s="290">
        <f>IF(I15&gt;0,1,0)</f>
        <v>1</v>
      </c>
      <c r="X14" s="292">
        <f>ROUNDDOWN(Y14,0)</f>
        <v>100</v>
      </c>
      <c r="Y14" s="292">
        <f>AVERAGEIF(I9:I13,"SI",Y9:Y13)</f>
        <v>100</v>
      </c>
      <c r="Z14" s="295" t="str">
        <f t="shared" ref="Z14:Z43" si="10">IF(Y14&lt;=85,"DÉBIL",IF(AND(Y14&gt;85,Y14&lt;=95),"MODERADO",IF(Y14&gt;96,"FUERTE","X")))</f>
        <v>FUERTE</v>
      </c>
      <c r="AA14" s="295" t="s">
        <v>375</v>
      </c>
      <c r="AB14" s="296" t="str">
        <f t="shared" si="9"/>
        <v>FUERTE</v>
      </c>
    </row>
    <row r="15" spans="1:31" ht="14.45" hidden="1" customHeight="1" thickBot="1" x14ac:dyDescent="0.3">
      <c r="A15" s="754"/>
      <c r="B15" s="182"/>
      <c r="C15" s="183"/>
      <c r="D15" s="184">
        <f>COUNTA(D9:D13)</f>
        <v>3</v>
      </c>
      <c r="E15" s="184"/>
      <c r="F15" s="184"/>
      <c r="G15" s="184"/>
      <c r="H15" s="184"/>
      <c r="I15" s="185">
        <f>COUNTIF(I9:I13,"SI")</f>
        <v>1</v>
      </c>
      <c r="J15" s="185">
        <f>COUNTIF(J9:J13,"SI")</f>
        <v>3</v>
      </c>
      <c r="K15" s="185"/>
      <c r="L15" s="185"/>
      <c r="M15" s="186"/>
      <c r="N15" s="185"/>
      <c r="O15" s="187"/>
      <c r="P15" s="185"/>
      <c r="Q15" s="184"/>
      <c r="R15" s="185"/>
      <c r="S15" s="186"/>
      <c r="T15" s="185"/>
      <c r="U15" s="188"/>
      <c r="V15" s="185" t="s">
        <v>27</v>
      </c>
      <c r="W15" s="185">
        <f>IF(J15&gt;0,1,0)</f>
        <v>1</v>
      </c>
      <c r="X15" s="185">
        <f>ROUNDDOWN(Y15,0)</f>
        <v>71</v>
      </c>
      <c r="Y15" s="185">
        <f>AVERAGEIF(J9:J13,"SI",Y9:Y13)</f>
        <v>71.666666666666671</v>
      </c>
      <c r="Z15" s="189" t="str">
        <f t="shared" si="10"/>
        <v>DÉBIL</v>
      </c>
      <c r="AA15" s="189" t="s">
        <v>164</v>
      </c>
      <c r="AB15" s="190" t="str">
        <f t="shared" si="9"/>
        <v>DÉBIL</v>
      </c>
    </row>
    <row r="16" spans="1:31" ht="201" customHeight="1" thickBot="1" x14ac:dyDescent="0.3">
      <c r="A16" s="757" t="s">
        <v>145</v>
      </c>
      <c r="B16" s="763" t="str">
        <f>'2.Identificacion_Riesgos'!E15</f>
        <v>Incumplimiento en los requerimientos solicitados por la Secretaría en la definición, diseño, construcción y entrega de soluciones TIC</v>
      </c>
      <c r="C16" s="281" t="str">
        <f>'2.Identificacion_Riesgos'!G15</f>
        <v>1. Falta de adopción de formatos y registros para la definición de los requerimientos detallados por parte de la areas funcionales en la solicitudes de servicios TIC.</v>
      </c>
      <c r="D16" s="297" t="str">
        <f>VLOOKUP($E16,'Controles ISO 27001'!$A$2:$C$36,3,FALSE)</f>
        <v>C17</v>
      </c>
      <c r="E16" s="298" t="s">
        <v>558</v>
      </c>
      <c r="F16" s="299" t="str">
        <f>VLOOKUP(E16,'Controles ISO 27001'!$A$2:$B$36,2,FALSE)</f>
        <v>Asegurar las operaciones correctas y seguras de las instalaciones de procesamiento de información.</v>
      </c>
      <c r="G16" s="299" t="s">
        <v>719</v>
      </c>
      <c r="H16" s="298" t="s">
        <v>682</v>
      </c>
      <c r="I16" s="8" t="s">
        <v>56</v>
      </c>
      <c r="J16" s="8" t="s">
        <v>54</v>
      </c>
      <c r="K16" s="8" t="s">
        <v>304</v>
      </c>
      <c r="L16" s="283">
        <f>IF(K16="Asignado",15,0)</f>
        <v>15</v>
      </c>
      <c r="M16" s="8" t="s">
        <v>377</v>
      </c>
      <c r="N16" s="283">
        <f>IF(M16="Adecuado",15,0)</f>
        <v>15</v>
      </c>
      <c r="O16" s="73" t="s">
        <v>309</v>
      </c>
      <c r="P16" s="283">
        <f>IF(O16="Oportuna",15,0)</f>
        <v>0</v>
      </c>
      <c r="Q16" s="8" t="s">
        <v>379</v>
      </c>
      <c r="R16" s="283">
        <f t="shared" ref="R16:R20" si="11">IF(Q16="Preventivo",15,0)</f>
        <v>15</v>
      </c>
      <c r="S16" s="8" t="s">
        <v>316</v>
      </c>
      <c r="T16" s="283">
        <f t="shared" ref="T16:T20" si="12">IF(S16="Confiable",15,0)</f>
        <v>15</v>
      </c>
      <c r="U16" s="73" t="s">
        <v>318</v>
      </c>
      <c r="V16" s="283">
        <f t="shared" ref="V16:V20" si="13">IF(U16="Se investigan y resuelven oportunamente",15,0)</f>
        <v>15</v>
      </c>
      <c r="W16" s="8" t="s">
        <v>322</v>
      </c>
      <c r="X16" s="283">
        <f t="shared" ref="X16:X20" si="14">IF(W16="Completa",10,IF(W16="Incompleta ",5,IF(W16="No existente",0,0)))</f>
        <v>5</v>
      </c>
      <c r="Y16" s="283">
        <f>SUM(L16,N16,P16,R16,T16,V16,X16)</f>
        <v>80</v>
      </c>
      <c r="Z16" s="279" t="str">
        <f t="shared" ref="Z16:Z20" si="15">IF(Y16&lt;=69,"DÉBIL",IF(AND(Y16&gt;69,Y16&lt;=89),"MODERADO",IF(Y16&gt;89,"FUERTE","X")))</f>
        <v>MODERADO</v>
      </c>
      <c r="AA16" s="279" t="s">
        <v>164</v>
      </c>
      <c r="AB16" s="167" t="str">
        <f t="shared" si="9"/>
        <v>MODERADO</v>
      </c>
    </row>
    <row r="17" spans="1:28" ht="15.75" hidden="1" thickBot="1" x14ac:dyDescent="0.3">
      <c r="A17" s="758"/>
      <c r="B17" s="764"/>
      <c r="C17" s="282">
        <f>'2.Identificacion_Riesgos'!G16</f>
        <v>0</v>
      </c>
      <c r="D17" s="275"/>
      <c r="E17" s="274"/>
      <c r="F17" s="273"/>
      <c r="G17" s="276"/>
      <c r="H17" s="274"/>
      <c r="I17" s="9"/>
      <c r="J17" s="9"/>
      <c r="K17" s="9"/>
      <c r="L17" s="284">
        <f>IF(K17="Asignado",15,0)</f>
        <v>0</v>
      </c>
      <c r="M17" s="9"/>
      <c r="N17" s="284">
        <f t="shared" ref="N17:N20" si="16">IF(M17="Adecuado",15,0)</f>
        <v>0</v>
      </c>
      <c r="O17" s="11"/>
      <c r="P17" s="284">
        <f t="shared" ref="P17:P20" si="17">IF(O17="Oportuna",15,0)</f>
        <v>0</v>
      </c>
      <c r="Q17" s="9"/>
      <c r="R17" s="284">
        <f t="shared" si="11"/>
        <v>0</v>
      </c>
      <c r="S17" s="9"/>
      <c r="T17" s="284">
        <f t="shared" si="12"/>
        <v>0</v>
      </c>
      <c r="U17" s="11"/>
      <c r="V17" s="284">
        <f t="shared" si="13"/>
        <v>0</v>
      </c>
      <c r="W17" s="9"/>
      <c r="X17" s="284">
        <f t="shared" si="14"/>
        <v>0</v>
      </c>
      <c r="Y17" s="284">
        <f t="shared" ref="Y17:Y20" si="18">SUM(L17,N17,P17,R17,T17,V17,X17)</f>
        <v>0</v>
      </c>
      <c r="Z17" s="322" t="str">
        <f t="shared" si="15"/>
        <v>DÉBIL</v>
      </c>
      <c r="AA17" s="279" t="s">
        <v>164</v>
      </c>
      <c r="AB17" s="167" t="str">
        <f t="shared" ref="AB17:AB19" si="19">IF(AND(Z17="FUERTE",AA17="FUERTE"),"FUERTE",IF(AND(Z17="FUERTE",AA17="MODERADO"),"MODERADO",IF(AND(Z17="FUERTE",AA17="DÉBIL"),"DÉBIL",IF(AND(Z17="MODERADO",AA17="FUERTE"),"MODERADO",IF(AND(Z17="MODERADO",AA17="MODERADO"),"MODERADO",IF(AND(Z17="MODERADO",AA17="DÉBIL"),"DÉBIL",IF(AND(Z17="DÉBIL",AA17="FUERTE"),"DÉBIL",IF(AND(Z17="DÉBIL",AA17="MODERADO"),"DÉBIL",IF(AND(Z17="DÉBIL",AA17="DÉBIL"),"DÉBIL","XX")))))))))</f>
        <v>DÉBIL</v>
      </c>
    </row>
    <row r="18" spans="1:28" ht="15.75" hidden="1" thickBot="1" x14ac:dyDescent="0.3">
      <c r="A18" s="758"/>
      <c r="B18" s="764"/>
      <c r="C18" s="282">
        <f>'2.Identificacion_Riesgos'!G17</f>
        <v>0</v>
      </c>
      <c r="D18" s="275"/>
      <c r="E18" s="274"/>
      <c r="F18" s="273"/>
      <c r="G18" s="18"/>
      <c r="H18" s="349"/>
      <c r="I18" s="9"/>
      <c r="J18" s="9"/>
      <c r="K18" s="9"/>
      <c r="L18" s="284">
        <f>IF(K18="Asignado",15,0)</f>
        <v>0</v>
      </c>
      <c r="M18" s="9"/>
      <c r="N18" s="284">
        <f t="shared" si="16"/>
        <v>0</v>
      </c>
      <c r="O18" s="11"/>
      <c r="P18" s="284">
        <f t="shared" si="17"/>
        <v>0</v>
      </c>
      <c r="Q18" s="9"/>
      <c r="R18" s="284">
        <f t="shared" si="11"/>
        <v>0</v>
      </c>
      <c r="S18" s="9"/>
      <c r="T18" s="284">
        <f t="shared" si="12"/>
        <v>0</v>
      </c>
      <c r="U18" s="11"/>
      <c r="V18" s="284">
        <f t="shared" si="13"/>
        <v>0</v>
      </c>
      <c r="W18" s="9"/>
      <c r="X18" s="284">
        <f t="shared" si="14"/>
        <v>0</v>
      </c>
      <c r="Y18" s="284">
        <f t="shared" si="18"/>
        <v>0</v>
      </c>
      <c r="Z18" s="322" t="str">
        <f t="shared" si="15"/>
        <v>DÉBIL</v>
      </c>
      <c r="AA18" s="279" t="s">
        <v>376</v>
      </c>
      <c r="AB18" s="167" t="str">
        <f t="shared" si="19"/>
        <v>DÉBIL</v>
      </c>
    </row>
    <row r="19" spans="1:28" ht="15.75" hidden="1" thickBot="1" x14ac:dyDescent="0.3">
      <c r="A19" s="758"/>
      <c r="B19" s="764"/>
      <c r="C19" s="282">
        <f>'2.Identificacion_Riesgos'!G18</f>
        <v>0</v>
      </c>
      <c r="D19" s="275"/>
      <c r="E19" s="274"/>
      <c r="F19" s="273"/>
      <c r="G19" s="18"/>
      <c r="H19" s="349"/>
      <c r="I19" s="9"/>
      <c r="J19" s="9"/>
      <c r="K19" s="9"/>
      <c r="L19" s="284">
        <f>IF(K19="Asignado",15,0)</f>
        <v>0</v>
      </c>
      <c r="M19" s="9"/>
      <c r="N19" s="284">
        <f t="shared" si="16"/>
        <v>0</v>
      </c>
      <c r="O19" s="11"/>
      <c r="P19" s="284">
        <f t="shared" si="17"/>
        <v>0</v>
      </c>
      <c r="Q19" s="9"/>
      <c r="R19" s="284">
        <f t="shared" si="11"/>
        <v>0</v>
      </c>
      <c r="S19" s="9"/>
      <c r="T19" s="284">
        <f t="shared" si="12"/>
        <v>0</v>
      </c>
      <c r="U19" s="11"/>
      <c r="V19" s="284">
        <f t="shared" si="13"/>
        <v>0</v>
      </c>
      <c r="W19" s="9"/>
      <c r="X19" s="284">
        <f t="shared" si="14"/>
        <v>0</v>
      </c>
      <c r="Y19" s="284">
        <f t="shared" si="18"/>
        <v>0</v>
      </c>
      <c r="Z19" s="322" t="str">
        <f t="shared" si="15"/>
        <v>DÉBIL</v>
      </c>
      <c r="AA19" s="279" t="s">
        <v>376</v>
      </c>
      <c r="AB19" s="167" t="str">
        <f t="shared" si="19"/>
        <v>DÉBIL</v>
      </c>
    </row>
    <row r="20" spans="1:28" ht="15.75" hidden="1" thickBot="1" x14ac:dyDescent="0.3">
      <c r="A20" s="758"/>
      <c r="B20" s="765"/>
      <c r="C20" s="300">
        <f>'2.Identificacion_Riesgos'!G19</f>
        <v>0</v>
      </c>
      <c r="D20" s="10"/>
      <c r="E20" s="302"/>
      <c r="F20" s="304"/>
      <c r="G20" s="304"/>
      <c r="H20" s="350"/>
      <c r="I20" s="10"/>
      <c r="J20" s="10"/>
      <c r="K20" s="10"/>
      <c r="L20" s="285">
        <f>IF(K20="Asignado",15,0)</f>
        <v>0</v>
      </c>
      <c r="M20" s="10"/>
      <c r="N20" s="285">
        <f t="shared" si="16"/>
        <v>0</v>
      </c>
      <c r="O20" s="305"/>
      <c r="P20" s="285">
        <f t="shared" si="17"/>
        <v>0</v>
      </c>
      <c r="Q20" s="10"/>
      <c r="R20" s="285">
        <f t="shared" si="11"/>
        <v>0</v>
      </c>
      <c r="S20" s="10"/>
      <c r="T20" s="285">
        <f t="shared" si="12"/>
        <v>0</v>
      </c>
      <c r="U20" s="305"/>
      <c r="V20" s="285">
        <f t="shared" si="13"/>
        <v>0</v>
      </c>
      <c r="W20" s="10"/>
      <c r="X20" s="285">
        <f t="shared" si="14"/>
        <v>0</v>
      </c>
      <c r="Y20" s="285">
        <f t="shared" si="18"/>
        <v>0</v>
      </c>
      <c r="Z20" s="322" t="str">
        <f t="shared" si="15"/>
        <v>DÉBIL</v>
      </c>
      <c r="AA20" s="306" t="s">
        <v>376</v>
      </c>
      <c r="AB20" s="307" t="str">
        <f t="shared" ref="AB20" si="20">IF(AND(Z20="FUERTE",AA20="FUERTE"),"FUERTE",IF(AND(Z20="FUERTE",AA20="MODERADO"),"MODERADO",IF(AND(Z20="FUERTE",AA20="DÉBIL"),"DÉBIL",IF(AND(Z20="MODERADO",AA20="FUERTE"),"MODERADO",IF(AND(Z20="MODERADO",AA20="MODERADO"),"MODERADO",IF(AND(Z20="MODERADO",AA20="DÉBIL"),"DÉBIL",IF(AND(Z20="DÉBIL",AA20="FUERTE"),"DÉBIL",IF(AND(Z20="DÉBIL",AA20="MODERADO"),"DÉBIL",IF(AND(Z20="DÉBIL",AA20="DÉBIL"),"DÉBIL","XX")))))))))</f>
        <v>DÉBIL</v>
      </c>
    </row>
    <row r="21" spans="1:28" ht="21.75" hidden="1" customHeight="1" thickBot="1" x14ac:dyDescent="0.3">
      <c r="A21" s="758"/>
      <c r="B21" s="375"/>
      <c r="C21" s="287"/>
      <c r="D21" s="288"/>
      <c r="E21" s="288"/>
      <c r="F21" s="288"/>
      <c r="G21" s="288"/>
      <c r="H21" s="395"/>
      <c r="I21" s="289"/>
      <c r="J21" s="289"/>
      <c r="K21" s="289"/>
      <c r="L21" s="290"/>
      <c r="M21" s="291"/>
      <c r="N21" s="292"/>
      <c r="O21" s="293"/>
      <c r="P21" s="292"/>
      <c r="Q21" s="288"/>
      <c r="R21" s="290"/>
      <c r="S21" s="291"/>
      <c r="T21" s="292"/>
      <c r="U21" s="294"/>
      <c r="V21" s="292" t="s">
        <v>1</v>
      </c>
      <c r="W21" s="290">
        <f>IF(I22&gt;0,1,0)</f>
        <v>0</v>
      </c>
      <c r="X21" s="292" t="e">
        <f>ROUNDDOWN(Y21,0)</f>
        <v>#DIV/0!</v>
      </c>
      <c r="Y21" s="292" t="e">
        <f>AVERAGEIF(I16:I20,"SI",Y16:Y20)</f>
        <v>#DIV/0!</v>
      </c>
      <c r="Z21" s="295" t="e">
        <f t="shared" si="10"/>
        <v>#DIV/0!</v>
      </c>
      <c r="AA21" s="295" t="s">
        <v>376</v>
      </c>
      <c r="AB21" s="296" t="e">
        <f t="shared" ref="AB21:AB43" si="21">IF(AND(Z21="FUERTE",AA21="FUERTE"),"FUERTE",IF(AND(Z21="FUERTE",AA21="MODERADO"),"MODERADO",IF(AND(Z21="FUERTE",AA21="DÉBIL"),"DÉBIL",IF(AND(Z21="MODERADO",AA21="FUERTE"),"MODERADO",IF(AND(Z21="MODERADO",AA21="MODERADO"),"MODERADO",IF(AND(Z21="MODERADO",AA21="DÉBIL"),"DÉBIL",IF(AND(Z21="DÉBIL",AA21="FUERTE"),"DÉBIL",IF(AND(Z21="DÉBIL",AA21="MODERADO"),"DÉBIL",IF(AND(Z21="DÉBIL",AA21="DÉBIL"),"DÉBIL","XX")))))))))</f>
        <v>#DIV/0!</v>
      </c>
    </row>
    <row r="22" spans="1:28" ht="24.95" hidden="1" customHeight="1" thickBot="1" x14ac:dyDescent="0.3">
      <c r="A22" s="759"/>
      <c r="B22" s="376"/>
      <c r="C22" s="183"/>
      <c r="D22" s="184">
        <f>COUNTA(D16:D20)</f>
        <v>1</v>
      </c>
      <c r="E22" s="184"/>
      <c r="F22" s="191"/>
      <c r="G22" s="191"/>
      <c r="H22" s="396"/>
      <c r="I22" s="185">
        <f>COUNTIF(I15:I20,"SI")</f>
        <v>0</v>
      </c>
      <c r="J22" s="185">
        <f>COUNTIF(J16:J21,"SI")</f>
        <v>1</v>
      </c>
      <c r="K22" s="192"/>
      <c r="L22" s="192"/>
      <c r="M22" s="193"/>
      <c r="N22" s="192"/>
      <c r="O22" s="194"/>
      <c r="P22" s="192"/>
      <c r="Q22" s="191"/>
      <c r="R22" s="192"/>
      <c r="S22" s="193"/>
      <c r="T22" s="192"/>
      <c r="U22" s="195"/>
      <c r="V22" s="185" t="s">
        <v>27</v>
      </c>
      <c r="W22" s="185">
        <f>IF(J22&gt;0,1,0)</f>
        <v>1</v>
      </c>
      <c r="X22" s="185">
        <f>ROUNDDOWN(Y22,0)</f>
        <v>80</v>
      </c>
      <c r="Y22" s="185">
        <f>AVERAGEIF(J16:J20,"SI",Y16:Y20)</f>
        <v>80</v>
      </c>
      <c r="Z22" s="189" t="str">
        <f t="shared" si="10"/>
        <v>DÉBIL</v>
      </c>
      <c r="AA22" s="280" t="s">
        <v>376</v>
      </c>
      <c r="AB22" s="286" t="str">
        <f t="shared" si="21"/>
        <v>DÉBIL</v>
      </c>
    </row>
    <row r="23" spans="1:28" ht="164.1" customHeight="1" x14ac:dyDescent="0.25">
      <c r="A23" s="755" t="s">
        <v>143</v>
      </c>
      <c r="B23" s="766" t="str">
        <f>'2.Identificacion_Riesgos'!E20</f>
        <v>Perdida de la confidencialidad, integridad y disponibilidad de los activos de información de la entidad</v>
      </c>
      <c r="C23" s="372" t="str">
        <f>'2.Identificacion_Riesgos'!G20</f>
        <v>1. Falta de apropiación de la cultura de seguridad de la información y de las politicas por parte de funcionarios y contratistas de la entidad</v>
      </c>
      <c r="D23" s="297" t="str">
        <f>VLOOKUP($E23,'Controles ISO 27001'!$A$2:$C$36,3,FALSE)</f>
        <v>C5</v>
      </c>
      <c r="E23" s="298" t="s">
        <v>536</v>
      </c>
      <c r="F23" s="299" t="str">
        <f>VLOOKUP(E23,'Controles ISO 27001'!$A$2:$B$36,2,FALSE)</f>
        <v>Asegurarse de que los empleados y contratistas tomen conciencia de sus responsabilidades de seguridad de la información y las cumplan.</v>
      </c>
      <c r="G23" s="299" t="s">
        <v>698</v>
      </c>
      <c r="H23" s="298" t="s">
        <v>644</v>
      </c>
      <c r="I23" s="337" t="s">
        <v>56</v>
      </c>
      <c r="J23" s="337" t="s">
        <v>54</v>
      </c>
      <c r="K23" s="337" t="s">
        <v>304</v>
      </c>
      <c r="L23" s="343">
        <f>IF(K23="Asignado",15,0)</f>
        <v>15</v>
      </c>
      <c r="M23" s="337" t="s">
        <v>377</v>
      </c>
      <c r="N23" s="343">
        <f>IF(M23="Adecuado",15,0)</f>
        <v>15</v>
      </c>
      <c r="O23" s="331" t="s">
        <v>308</v>
      </c>
      <c r="P23" s="343">
        <f>IF(O23="Oportuna",15,0)</f>
        <v>15</v>
      </c>
      <c r="Q23" s="337" t="s">
        <v>379</v>
      </c>
      <c r="R23" s="343">
        <f t="shared" ref="R23:R27" si="22">IF(Q23="Preventivo",15,0)</f>
        <v>15</v>
      </c>
      <c r="S23" s="337" t="s">
        <v>316</v>
      </c>
      <c r="T23" s="343">
        <f t="shared" ref="T23:T27" si="23">IF(S23="Confiable",15,0)</f>
        <v>15</v>
      </c>
      <c r="U23" s="331" t="s">
        <v>319</v>
      </c>
      <c r="V23" s="343">
        <f t="shared" ref="V23:V27" si="24">IF(U23="Se investigan y resuelven oportunamente",15,0)</f>
        <v>0</v>
      </c>
      <c r="W23" s="337" t="s">
        <v>321</v>
      </c>
      <c r="X23" s="343">
        <f t="shared" ref="X23:X27" si="25">IF(W23="Completa",10,IF(W23="Incompleta ",5,IF(W23="No existente",0,0)))</f>
        <v>10</v>
      </c>
      <c r="Y23" s="343">
        <f>SUM(L23,N23,P23,R23,T23,V23,X23)</f>
        <v>85</v>
      </c>
      <c r="Z23" s="322" t="str">
        <f t="shared" ref="Z23:Z27" si="26">IF(Y23&lt;=69,"DÉBIL",IF(AND(Y23&gt;69,Y23&lt;=89),"MODERADO",IF(Y23&gt;89,"FUERTE","X")))</f>
        <v>MODERADO</v>
      </c>
      <c r="AA23" s="322" t="s">
        <v>164</v>
      </c>
      <c r="AB23" s="167" t="str">
        <f t="shared" si="21"/>
        <v>MODERADO</v>
      </c>
    </row>
    <row r="24" spans="1:28" ht="168" customHeight="1" x14ac:dyDescent="0.25">
      <c r="A24" s="756"/>
      <c r="B24" s="767"/>
      <c r="C24" s="373" t="str">
        <f>'2.Identificacion_Riesgos'!G21</f>
        <v>2. Gestión inadecuada de los activos de información.</v>
      </c>
      <c r="D24" s="275" t="str">
        <f>VLOOKUP($E24,'Controles ISO 27001'!$A$2:$C$36,3,FALSE)</f>
        <v>C7</v>
      </c>
      <c r="E24" s="274" t="s">
        <v>540</v>
      </c>
      <c r="F24" s="273" t="str">
        <f>VLOOKUP(E24,'Controles ISO 27001'!$A$2:$B$36,2,FALSE)</f>
        <v>Identificar los activos organizacionales y definir las responsabilidades de protección adecuadas.</v>
      </c>
      <c r="G24" s="273" t="s">
        <v>699</v>
      </c>
      <c r="H24" s="397" t="s">
        <v>645</v>
      </c>
      <c r="I24" s="338" t="s">
        <v>56</v>
      </c>
      <c r="J24" s="338" t="s">
        <v>54</v>
      </c>
      <c r="K24" s="338" t="s">
        <v>304</v>
      </c>
      <c r="L24" s="344">
        <f>IF(K24="Asignado",15,0)</f>
        <v>15</v>
      </c>
      <c r="M24" s="338" t="s">
        <v>377</v>
      </c>
      <c r="N24" s="344">
        <f t="shared" ref="N24:N27" si="27">IF(M24="Adecuado",15,0)</f>
        <v>15</v>
      </c>
      <c r="O24" s="332" t="s">
        <v>308</v>
      </c>
      <c r="P24" s="344">
        <f t="shared" ref="P24:P27" si="28">IF(O24="Oportuna",15,0)</f>
        <v>15</v>
      </c>
      <c r="Q24" s="338" t="s">
        <v>379</v>
      </c>
      <c r="R24" s="344">
        <f t="shared" si="22"/>
        <v>15</v>
      </c>
      <c r="S24" s="338" t="s">
        <v>316</v>
      </c>
      <c r="T24" s="344">
        <f t="shared" si="23"/>
        <v>15</v>
      </c>
      <c r="U24" s="332" t="s">
        <v>319</v>
      </c>
      <c r="V24" s="344">
        <f t="shared" si="24"/>
        <v>0</v>
      </c>
      <c r="W24" s="338" t="s">
        <v>323</v>
      </c>
      <c r="X24" s="344">
        <f t="shared" si="25"/>
        <v>0</v>
      </c>
      <c r="Y24" s="344">
        <f t="shared" ref="Y24:Y27" si="29">SUM(L24,N24,P24,R24,T24,V24,X24)</f>
        <v>75</v>
      </c>
      <c r="Z24" s="323" t="str">
        <f t="shared" si="26"/>
        <v>MODERADO</v>
      </c>
      <c r="AA24" s="323" t="s">
        <v>164</v>
      </c>
      <c r="AB24" s="320" t="str">
        <f t="shared" si="21"/>
        <v>MODERADO</v>
      </c>
    </row>
    <row r="25" spans="1:28" ht="159.6" customHeight="1" thickBot="1" x14ac:dyDescent="0.3">
      <c r="A25" s="756"/>
      <c r="B25" s="767"/>
      <c r="C25" s="373" t="str">
        <f>'2.Identificacion_Riesgos'!G22</f>
        <v>3. Falta de mecanismos para evitar el borrado, ocultamiento y desaparición de información de los sistemas de información oficiales de la Entidad.</v>
      </c>
      <c r="D25" s="275" t="str">
        <f>VLOOKUP($E25,'Controles ISO 27001'!$A$2:$C$36,3,FALSE)</f>
        <v>C19</v>
      </c>
      <c r="E25" s="274" t="s">
        <v>562</v>
      </c>
      <c r="F25" s="273" t="str">
        <f>VLOOKUP(E25,'Controles ISO 27001'!$A$2:$B$36,2,FALSE)</f>
        <v>Proteger contra la perdida de datos</v>
      </c>
      <c r="G25" s="273" t="s">
        <v>715</v>
      </c>
      <c r="H25" s="274" t="s">
        <v>688</v>
      </c>
      <c r="I25" s="338" t="s">
        <v>54</v>
      </c>
      <c r="J25" s="338" t="s">
        <v>54</v>
      </c>
      <c r="K25" s="338" t="s">
        <v>304</v>
      </c>
      <c r="L25" s="344">
        <f>IF(K25="Asignado",15,0)</f>
        <v>15</v>
      </c>
      <c r="M25" s="338" t="s">
        <v>377</v>
      </c>
      <c r="N25" s="344">
        <f t="shared" si="27"/>
        <v>15</v>
      </c>
      <c r="O25" s="332" t="s">
        <v>308</v>
      </c>
      <c r="P25" s="344">
        <f t="shared" si="28"/>
        <v>15</v>
      </c>
      <c r="Q25" s="338" t="s">
        <v>379</v>
      </c>
      <c r="R25" s="344">
        <f t="shared" si="22"/>
        <v>15</v>
      </c>
      <c r="S25" s="338" t="s">
        <v>316</v>
      </c>
      <c r="T25" s="344">
        <f t="shared" si="23"/>
        <v>15</v>
      </c>
      <c r="U25" s="332" t="s">
        <v>318</v>
      </c>
      <c r="V25" s="344">
        <f t="shared" si="24"/>
        <v>15</v>
      </c>
      <c r="W25" s="338" t="s">
        <v>321</v>
      </c>
      <c r="X25" s="344">
        <f t="shared" si="25"/>
        <v>10</v>
      </c>
      <c r="Y25" s="344">
        <f t="shared" si="29"/>
        <v>100</v>
      </c>
      <c r="Z25" s="323" t="str">
        <f t="shared" si="26"/>
        <v>FUERTE</v>
      </c>
      <c r="AA25" s="323" t="s">
        <v>375</v>
      </c>
      <c r="AB25" s="320" t="str">
        <f t="shared" si="21"/>
        <v>FUERTE</v>
      </c>
    </row>
    <row r="26" spans="1:28" hidden="1" x14ac:dyDescent="0.25">
      <c r="A26" s="756"/>
      <c r="B26" s="767"/>
      <c r="C26" s="373">
        <f>'2.Identificacion_Riesgos'!G23</f>
        <v>0</v>
      </c>
      <c r="D26" s="275"/>
      <c r="E26" s="274"/>
      <c r="F26" s="273"/>
      <c r="G26" s="18"/>
      <c r="H26" s="349"/>
      <c r="I26" s="338"/>
      <c r="J26" s="338"/>
      <c r="K26" s="338"/>
      <c r="L26" s="344">
        <f>IF(K26="Asignado",15,0)</f>
        <v>0</v>
      </c>
      <c r="M26" s="338"/>
      <c r="N26" s="344">
        <f t="shared" si="27"/>
        <v>0</v>
      </c>
      <c r="O26" s="332"/>
      <c r="P26" s="344">
        <f t="shared" si="28"/>
        <v>0</v>
      </c>
      <c r="Q26" s="338"/>
      <c r="R26" s="344">
        <f t="shared" si="22"/>
        <v>0</v>
      </c>
      <c r="S26" s="338"/>
      <c r="T26" s="344">
        <f t="shared" si="23"/>
        <v>0</v>
      </c>
      <c r="U26" s="332"/>
      <c r="V26" s="344">
        <f t="shared" si="24"/>
        <v>0</v>
      </c>
      <c r="W26" s="338"/>
      <c r="X26" s="344">
        <f t="shared" si="25"/>
        <v>0</v>
      </c>
      <c r="Y26" s="344">
        <f t="shared" si="29"/>
        <v>0</v>
      </c>
      <c r="Z26" s="323" t="str">
        <f t="shared" si="26"/>
        <v>DÉBIL</v>
      </c>
      <c r="AA26" s="323" t="s">
        <v>376</v>
      </c>
      <c r="AB26" s="320" t="str">
        <f t="shared" si="21"/>
        <v>DÉBIL</v>
      </c>
    </row>
    <row r="27" spans="1:28" ht="15.75" hidden="1" thickBot="1" x14ac:dyDescent="0.3">
      <c r="A27" s="756"/>
      <c r="B27" s="768"/>
      <c r="C27" s="374">
        <f>'2.Identificacion_Riesgos'!G24</f>
        <v>0</v>
      </c>
      <c r="D27" s="339"/>
      <c r="E27" s="339"/>
      <c r="F27" s="304"/>
      <c r="G27" s="304"/>
      <c r="H27" s="350"/>
      <c r="I27" s="339"/>
      <c r="J27" s="339"/>
      <c r="K27" s="339"/>
      <c r="L27" s="345">
        <f>IF(K27="Asignado",15,0)</f>
        <v>0</v>
      </c>
      <c r="M27" s="339"/>
      <c r="N27" s="345">
        <f t="shared" si="27"/>
        <v>0</v>
      </c>
      <c r="O27" s="333"/>
      <c r="P27" s="345">
        <f t="shared" si="28"/>
        <v>0</v>
      </c>
      <c r="Q27" s="339"/>
      <c r="R27" s="345">
        <f t="shared" si="22"/>
        <v>0</v>
      </c>
      <c r="S27" s="339"/>
      <c r="T27" s="345">
        <f t="shared" si="23"/>
        <v>0</v>
      </c>
      <c r="U27" s="333"/>
      <c r="V27" s="345">
        <f t="shared" si="24"/>
        <v>0</v>
      </c>
      <c r="W27" s="339"/>
      <c r="X27" s="345">
        <f t="shared" si="25"/>
        <v>0</v>
      </c>
      <c r="Y27" s="345">
        <f t="shared" si="29"/>
        <v>0</v>
      </c>
      <c r="Z27" s="324" t="str">
        <f t="shared" si="26"/>
        <v>DÉBIL</v>
      </c>
      <c r="AA27" s="324" t="s">
        <v>376</v>
      </c>
      <c r="AB27" s="321" t="str">
        <f t="shared" si="21"/>
        <v>DÉBIL</v>
      </c>
    </row>
    <row r="28" spans="1:28" ht="17.45" hidden="1" customHeight="1" thickBot="1" x14ac:dyDescent="0.3">
      <c r="A28" s="758"/>
      <c r="B28" s="370"/>
      <c r="C28" s="287"/>
      <c r="D28" s="288"/>
      <c r="E28" s="288"/>
      <c r="F28" s="288"/>
      <c r="G28" s="288"/>
      <c r="H28" s="395"/>
      <c r="I28" s="289"/>
      <c r="J28" s="289"/>
      <c r="K28" s="289"/>
      <c r="L28" s="290"/>
      <c r="M28" s="291"/>
      <c r="N28" s="292"/>
      <c r="O28" s="293"/>
      <c r="P28" s="292"/>
      <c r="Q28" s="288"/>
      <c r="R28" s="290"/>
      <c r="S28" s="291"/>
      <c r="T28" s="292"/>
      <c r="U28" s="294"/>
      <c r="V28" s="292" t="s">
        <v>1</v>
      </c>
      <c r="W28" s="290">
        <f>IF(I29&gt;0,1,0)</f>
        <v>1</v>
      </c>
      <c r="X28" s="292">
        <f>ROUNDDOWN(Y28,0)</f>
        <v>100</v>
      </c>
      <c r="Y28" s="292">
        <f>AVERAGEIF(I23:I27,"SI",Y23:Y27)</f>
        <v>100</v>
      </c>
      <c r="Z28" s="295" t="str">
        <f t="shared" si="10"/>
        <v>FUERTE</v>
      </c>
      <c r="AA28" s="295" t="s">
        <v>376</v>
      </c>
      <c r="AB28" s="296" t="str">
        <f t="shared" si="21"/>
        <v>DÉBIL</v>
      </c>
    </row>
    <row r="29" spans="1:28" ht="20.100000000000001" hidden="1" customHeight="1" thickBot="1" x14ac:dyDescent="0.3">
      <c r="A29" s="759"/>
      <c r="B29" s="371"/>
      <c r="C29" s="183"/>
      <c r="D29" s="184">
        <f>COUNTA(D23:D27)</f>
        <v>3</v>
      </c>
      <c r="E29" s="184"/>
      <c r="F29" s="191"/>
      <c r="G29" s="191"/>
      <c r="H29" s="396"/>
      <c r="I29" s="185">
        <f>COUNTIF(I22:I27,"SI")</f>
        <v>1</v>
      </c>
      <c r="J29" s="185">
        <f>COUNTIF(J23:J28,"SI")</f>
        <v>3</v>
      </c>
      <c r="K29" s="192"/>
      <c r="L29" s="192"/>
      <c r="M29" s="193"/>
      <c r="N29" s="192"/>
      <c r="O29" s="194"/>
      <c r="P29" s="192"/>
      <c r="Q29" s="191"/>
      <c r="R29" s="192"/>
      <c r="S29" s="193"/>
      <c r="T29" s="192"/>
      <c r="U29" s="195"/>
      <c r="V29" s="185" t="s">
        <v>27</v>
      </c>
      <c r="W29" s="185">
        <f>IF(J29&gt;0,1,0)</f>
        <v>1</v>
      </c>
      <c r="X29" s="185">
        <f>ROUNDDOWN(Y29,0)</f>
        <v>86</v>
      </c>
      <c r="Y29" s="185">
        <f>AVERAGEIF(J23:J27,"SI",Y23:Y27)</f>
        <v>86.666666666666671</v>
      </c>
      <c r="Z29" s="189" t="str">
        <f t="shared" si="10"/>
        <v>MODERADO</v>
      </c>
      <c r="AA29" s="280" t="s">
        <v>376</v>
      </c>
      <c r="AB29" s="286" t="str">
        <f t="shared" si="21"/>
        <v>DÉBIL</v>
      </c>
    </row>
    <row r="30" spans="1:28" ht="177" customHeight="1" thickBot="1" x14ac:dyDescent="0.3">
      <c r="A30" s="757" t="s">
        <v>144</v>
      </c>
      <c r="B30" s="769" t="str">
        <f>'2.Identificacion_Riesgos'!E25</f>
        <v>Insatisfacción de usuarios de servicios tecnologicos por la no atención oportuna de requerimientos</v>
      </c>
      <c r="C30" s="373" t="str">
        <f>'2.Identificacion_Riesgos'!G25</f>
        <v>1. Falta de apropiación del procedimiento de soporte tecnico y manual de la herramienta de la mesa de servicios</v>
      </c>
      <c r="D30" s="297" t="str">
        <f>VLOOKUP($E30,'Controles ISO 27001'!$A$2:$C$36,3,FALSE)</f>
        <v>C17</v>
      </c>
      <c r="E30" s="298" t="s">
        <v>558</v>
      </c>
      <c r="F30" s="299" t="str">
        <f>VLOOKUP(E30,'Controles ISO 27001'!$A$2:$B$36,2,FALSE)</f>
        <v>Asegurar las operaciones correctas y seguras de las instalaciones de procesamiento de información.</v>
      </c>
      <c r="G30" s="299" t="s">
        <v>705</v>
      </c>
      <c r="H30" s="274" t="s">
        <v>706</v>
      </c>
      <c r="I30" s="8" t="s">
        <v>56</v>
      </c>
      <c r="J30" s="8" t="s">
        <v>54</v>
      </c>
      <c r="K30" s="8" t="s">
        <v>304</v>
      </c>
      <c r="L30" s="283">
        <f>IF(K30="Asignado",15,0)</f>
        <v>15</v>
      </c>
      <c r="M30" s="8" t="s">
        <v>377</v>
      </c>
      <c r="N30" s="283">
        <f>IF(M30="Adecuado",15,0)</f>
        <v>15</v>
      </c>
      <c r="O30" s="73" t="s">
        <v>308</v>
      </c>
      <c r="P30" s="283">
        <f>IF(O30="Oportuna",15,0)</f>
        <v>15</v>
      </c>
      <c r="Q30" s="8" t="s">
        <v>379</v>
      </c>
      <c r="R30" s="283">
        <f t="shared" ref="R30:R34" si="30">IF(Q30="Preventivo",15,0)</f>
        <v>15</v>
      </c>
      <c r="S30" s="8" t="s">
        <v>316</v>
      </c>
      <c r="T30" s="283">
        <f t="shared" ref="T30:T34" si="31">IF(S30="Confiable",15,0)</f>
        <v>15</v>
      </c>
      <c r="U30" s="73" t="s">
        <v>318</v>
      </c>
      <c r="V30" s="283">
        <f t="shared" ref="V30:V34" si="32">IF(U30="Se investigan y resuelven oportunamente",15,0)</f>
        <v>15</v>
      </c>
      <c r="W30" s="8" t="s">
        <v>321</v>
      </c>
      <c r="X30" s="283">
        <f t="shared" ref="X30:X34" si="33">IF(W30="Completa",10,IF(W30="Incompleta ",5,IF(W30="No existente",0,0)))</f>
        <v>10</v>
      </c>
      <c r="Y30" s="283">
        <f>SUM(L30,N30,P30,R30,T30,V30,X30)</f>
        <v>100</v>
      </c>
      <c r="Z30" s="322" t="str">
        <f t="shared" ref="Z30:Z34" si="34">IF(Y30&lt;=69,"DÉBIL",IF(AND(Y30&gt;69,Y30&lt;=89),"MODERADO",IF(Y30&gt;89,"FUERTE","X")))</f>
        <v>FUERTE</v>
      </c>
      <c r="AA30" s="279" t="s">
        <v>375</v>
      </c>
      <c r="AB30" s="167" t="str">
        <f t="shared" si="21"/>
        <v>FUERTE</v>
      </c>
    </row>
    <row r="31" spans="1:28" ht="15.75" hidden="1" thickBot="1" x14ac:dyDescent="0.3">
      <c r="A31" s="758"/>
      <c r="B31" s="770"/>
      <c r="C31" s="373">
        <f>'2.Identificacion_Riesgos'!G26</f>
        <v>0</v>
      </c>
      <c r="D31" s="275"/>
      <c r="E31" s="274"/>
      <c r="F31" s="273"/>
      <c r="I31" s="9"/>
      <c r="J31" s="9"/>
      <c r="K31" s="9"/>
      <c r="L31" s="284">
        <f>IF(K31="Asignado",15,0)</f>
        <v>0</v>
      </c>
      <c r="M31" s="9"/>
      <c r="N31" s="284">
        <f t="shared" ref="N31:N34" si="35">IF(M31="Adecuado",15,0)</f>
        <v>0</v>
      </c>
      <c r="O31" s="11"/>
      <c r="P31" s="284">
        <f t="shared" ref="P31:P34" si="36">IF(O31="Oportuna",15,0)</f>
        <v>0</v>
      </c>
      <c r="Q31" s="9"/>
      <c r="R31" s="284">
        <f t="shared" si="30"/>
        <v>0</v>
      </c>
      <c r="S31" s="9"/>
      <c r="T31" s="284">
        <f t="shared" si="31"/>
        <v>0</v>
      </c>
      <c r="U31" s="11"/>
      <c r="V31" s="284">
        <f t="shared" si="32"/>
        <v>0</v>
      </c>
      <c r="W31" s="9"/>
      <c r="X31" s="284">
        <f t="shared" si="33"/>
        <v>0</v>
      </c>
      <c r="Y31" s="284">
        <f t="shared" ref="Y31:Y34" si="37">SUM(L31,N31,P31,R31,T31,V31,X31)</f>
        <v>0</v>
      </c>
      <c r="Z31" s="322" t="str">
        <f t="shared" si="34"/>
        <v>DÉBIL</v>
      </c>
      <c r="AA31" s="279" t="s">
        <v>376</v>
      </c>
      <c r="AB31" s="167" t="str">
        <f t="shared" si="21"/>
        <v>DÉBIL</v>
      </c>
    </row>
    <row r="32" spans="1:28" ht="15.75" hidden="1" thickBot="1" x14ac:dyDescent="0.3">
      <c r="A32" s="758"/>
      <c r="B32" s="770"/>
      <c r="C32" s="373">
        <f>'2.Identificacion_Riesgos'!G27</f>
        <v>0</v>
      </c>
      <c r="D32" s="275"/>
      <c r="E32" s="274"/>
      <c r="F32" s="273"/>
      <c r="G32" s="18"/>
      <c r="H32" s="349"/>
      <c r="I32" s="9"/>
      <c r="J32" s="9"/>
      <c r="K32" s="9"/>
      <c r="L32" s="344">
        <f>IF(K32="Asignado",15,0)</f>
        <v>0</v>
      </c>
      <c r="M32" s="9"/>
      <c r="N32" s="284">
        <f t="shared" si="35"/>
        <v>0</v>
      </c>
      <c r="O32" s="11"/>
      <c r="P32" s="284">
        <f t="shared" si="36"/>
        <v>0</v>
      </c>
      <c r="Q32" s="9"/>
      <c r="R32" s="284">
        <f t="shared" si="30"/>
        <v>0</v>
      </c>
      <c r="S32" s="9"/>
      <c r="T32" s="284">
        <f t="shared" si="31"/>
        <v>0</v>
      </c>
      <c r="U32" s="11"/>
      <c r="V32" s="284">
        <f t="shared" si="32"/>
        <v>0</v>
      </c>
      <c r="W32" s="9"/>
      <c r="X32" s="284">
        <f t="shared" si="33"/>
        <v>0</v>
      </c>
      <c r="Y32" s="284">
        <f t="shared" si="37"/>
        <v>0</v>
      </c>
      <c r="Z32" s="322" t="str">
        <f t="shared" si="34"/>
        <v>DÉBIL</v>
      </c>
      <c r="AA32" s="279" t="s">
        <v>376</v>
      </c>
      <c r="AB32" s="167" t="str">
        <f t="shared" si="21"/>
        <v>DÉBIL</v>
      </c>
    </row>
    <row r="33" spans="1:28" ht="15.75" hidden="1" thickBot="1" x14ac:dyDescent="0.3">
      <c r="A33" s="758"/>
      <c r="B33" s="770"/>
      <c r="C33" s="373">
        <f>'2.Identificacion_Riesgos'!G28</f>
        <v>0</v>
      </c>
      <c r="D33" s="275"/>
      <c r="E33" s="274"/>
      <c r="F33" s="273"/>
      <c r="G33" s="18"/>
      <c r="H33" s="349"/>
      <c r="I33" s="9"/>
      <c r="J33" s="9"/>
      <c r="K33" s="9"/>
      <c r="L33" s="284">
        <f>IF(K33="Asignado",15,0)</f>
        <v>0</v>
      </c>
      <c r="M33" s="9"/>
      <c r="N33" s="284">
        <f t="shared" si="35"/>
        <v>0</v>
      </c>
      <c r="O33" s="11"/>
      <c r="P33" s="284">
        <f t="shared" si="36"/>
        <v>0</v>
      </c>
      <c r="Q33" s="9"/>
      <c r="R33" s="284">
        <f t="shared" si="30"/>
        <v>0</v>
      </c>
      <c r="S33" s="9"/>
      <c r="T33" s="284">
        <f t="shared" si="31"/>
        <v>0</v>
      </c>
      <c r="U33" s="11"/>
      <c r="V33" s="284">
        <f t="shared" si="32"/>
        <v>0</v>
      </c>
      <c r="W33" s="9"/>
      <c r="X33" s="284">
        <f t="shared" si="33"/>
        <v>0</v>
      </c>
      <c r="Y33" s="284">
        <f t="shared" si="37"/>
        <v>0</v>
      </c>
      <c r="Z33" s="322" t="str">
        <f t="shared" si="34"/>
        <v>DÉBIL</v>
      </c>
      <c r="AA33" s="279" t="s">
        <v>376</v>
      </c>
      <c r="AB33" s="167" t="str">
        <f t="shared" si="21"/>
        <v>DÉBIL</v>
      </c>
    </row>
    <row r="34" spans="1:28" ht="15.75" hidden="1" thickBot="1" x14ac:dyDescent="0.3">
      <c r="A34" s="758"/>
      <c r="B34" s="771"/>
      <c r="C34" s="374">
        <f>'2.Identificacion_Riesgos'!G29</f>
        <v>0</v>
      </c>
      <c r="D34" s="301"/>
      <c r="E34" s="302"/>
      <c r="F34" s="303"/>
      <c r="G34" s="304"/>
      <c r="H34" s="350"/>
      <c r="I34" s="10"/>
      <c r="J34" s="10"/>
      <c r="K34" s="10"/>
      <c r="L34" s="285">
        <f>IF(K34="Asignado",15,0)</f>
        <v>0</v>
      </c>
      <c r="M34" s="10"/>
      <c r="N34" s="285">
        <f t="shared" si="35"/>
        <v>0</v>
      </c>
      <c r="O34" s="305"/>
      <c r="P34" s="285">
        <f t="shared" si="36"/>
        <v>0</v>
      </c>
      <c r="Q34" s="10"/>
      <c r="R34" s="285">
        <f t="shared" si="30"/>
        <v>0</v>
      </c>
      <c r="S34" s="10"/>
      <c r="T34" s="285">
        <f t="shared" si="31"/>
        <v>0</v>
      </c>
      <c r="U34" s="305"/>
      <c r="V34" s="285">
        <f t="shared" si="32"/>
        <v>0</v>
      </c>
      <c r="W34" s="10"/>
      <c r="X34" s="285">
        <f t="shared" si="33"/>
        <v>0</v>
      </c>
      <c r="Y34" s="284">
        <f t="shared" si="37"/>
        <v>0</v>
      </c>
      <c r="Z34" s="322" t="str">
        <f t="shared" si="34"/>
        <v>DÉBIL</v>
      </c>
      <c r="AA34" s="306" t="s">
        <v>376</v>
      </c>
      <c r="AB34" s="307" t="str">
        <f t="shared" si="21"/>
        <v>DÉBIL</v>
      </c>
    </row>
    <row r="35" spans="1:28" ht="18" hidden="1" customHeight="1" thickBot="1" x14ac:dyDescent="0.3">
      <c r="A35" s="758"/>
      <c r="B35" s="370"/>
      <c r="C35" s="287"/>
      <c r="D35" s="288"/>
      <c r="E35" s="288"/>
      <c r="F35" s="288"/>
      <c r="G35" s="288"/>
      <c r="H35" s="395"/>
      <c r="I35" s="289"/>
      <c r="J35" s="289"/>
      <c r="K35" s="289"/>
      <c r="L35" s="290"/>
      <c r="M35" s="291"/>
      <c r="N35" s="292"/>
      <c r="O35" s="293"/>
      <c r="P35" s="292"/>
      <c r="Q35" s="288"/>
      <c r="R35" s="290"/>
      <c r="S35" s="291"/>
      <c r="T35" s="292"/>
      <c r="U35" s="294"/>
      <c r="V35" s="292" t="s">
        <v>1</v>
      </c>
      <c r="W35" s="290">
        <f>IF(I36&gt;0,1,0)</f>
        <v>0</v>
      </c>
      <c r="X35" s="292" t="e">
        <f>ROUNDDOWN(Y35,0)</f>
        <v>#DIV/0!</v>
      </c>
      <c r="Y35" s="292" t="e">
        <f>AVERAGEIF(I30:I34,"SI",Y30:Y34)</f>
        <v>#DIV/0!</v>
      </c>
      <c r="Z35" s="295" t="e">
        <f t="shared" si="10"/>
        <v>#DIV/0!</v>
      </c>
      <c r="AA35" s="295" t="s">
        <v>376</v>
      </c>
      <c r="AB35" s="296" t="e">
        <f t="shared" si="21"/>
        <v>#DIV/0!</v>
      </c>
    </row>
    <row r="36" spans="1:28" ht="24" hidden="1" customHeight="1" thickBot="1" x14ac:dyDescent="0.3">
      <c r="A36" s="759"/>
      <c r="B36" s="371"/>
      <c r="C36" s="183"/>
      <c r="D36" s="184">
        <f>COUNTA(D30:D34)</f>
        <v>1</v>
      </c>
      <c r="E36" s="184"/>
      <c r="F36" s="191"/>
      <c r="G36" s="191"/>
      <c r="H36" s="396"/>
      <c r="I36" s="185">
        <f>COUNTIF(I29:I34,"SI")</f>
        <v>0</v>
      </c>
      <c r="J36" s="185">
        <f>COUNTIF(J30:J35,"SI")</f>
        <v>1</v>
      </c>
      <c r="K36" s="192"/>
      <c r="L36" s="192"/>
      <c r="M36" s="193"/>
      <c r="N36" s="192"/>
      <c r="O36" s="194"/>
      <c r="P36" s="192"/>
      <c r="Q36" s="191"/>
      <c r="R36" s="192"/>
      <c r="S36" s="193"/>
      <c r="T36" s="192"/>
      <c r="U36" s="195"/>
      <c r="V36" s="185" t="s">
        <v>27</v>
      </c>
      <c r="W36" s="185">
        <f>IF(J36&gt;0,1,0)</f>
        <v>1</v>
      </c>
      <c r="X36" s="185">
        <f>ROUNDDOWN(Y36,0)</f>
        <v>100</v>
      </c>
      <c r="Y36" s="185">
        <f>AVERAGEIF(J30:J34,"SI",Y30:Y34)</f>
        <v>100</v>
      </c>
      <c r="Z36" s="189" t="str">
        <f t="shared" si="10"/>
        <v>FUERTE</v>
      </c>
      <c r="AA36" s="280" t="s">
        <v>376</v>
      </c>
      <c r="AB36" s="286" t="str">
        <f t="shared" si="21"/>
        <v>DÉBIL</v>
      </c>
    </row>
    <row r="37" spans="1:28" ht="157.5" customHeight="1" x14ac:dyDescent="0.25">
      <c r="A37" s="755" t="s">
        <v>146</v>
      </c>
      <c r="B37" s="766" t="str">
        <f>'2.Identificacion_Riesgos'!E30</f>
        <v>Perdida de confidencialidad, integridad y disponibilidad de los activos de información en beneficio propio o de terceros por  accesos indebidos o no autorizados de las bases de datos gestionadas por el GIS</v>
      </c>
      <c r="C37" s="372" t="str">
        <f>'2.Identificacion_Riesgos'!G30</f>
        <v>1. Falta de gestión en el control de accesos a las bases de datos.</v>
      </c>
      <c r="D37" s="297" t="str">
        <f>VLOOKUP($E37,'Controles ISO 27001'!$A$2:$C$36,3,FALSE)</f>
        <v>C13</v>
      </c>
      <c r="E37" s="298" t="s">
        <v>551</v>
      </c>
      <c r="F37" s="299" t="str">
        <f>VLOOKUP(E37,'Controles ISO 27001'!$A$2:$B$36,2,FALSE)</f>
        <v>Evitar el acceso no autorizado a sistemas y aplicaciones.</v>
      </c>
      <c r="G37" s="299" t="s">
        <v>709</v>
      </c>
      <c r="H37" s="298" t="s">
        <v>646</v>
      </c>
      <c r="I37" s="337" t="s">
        <v>56</v>
      </c>
      <c r="J37" s="337" t="s">
        <v>54</v>
      </c>
      <c r="K37" s="337" t="s">
        <v>304</v>
      </c>
      <c r="L37" s="343">
        <f>IF(K37="Asignado",15,0)</f>
        <v>15</v>
      </c>
      <c r="M37" s="337" t="s">
        <v>377</v>
      </c>
      <c r="N37" s="343">
        <f t="shared" ref="N37:N41" si="38">IF(M37="Adecuado",15,0)</f>
        <v>15</v>
      </c>
      <c r="O37" s="331" t="s">
        <v>308</v>
      </c>
      <c r="P37" s="343">
        <f>IF(O37="Oportuna",15,0)</f>
        <v>15</v>
      </c>
      <c r="Q37" s="337" t="s">
        <v>379</v>
      </c>
      <c r="R37" s="343">
        <f t="shared" ref="R37:R41" si="39">IF(Q37="Preventivo",15,0)</f>
        <v>15</v>
      </c>
      <c r="S37" s="337" t="s">
        <v>316</v>
      </c>
      <c r="T37" s="343">
        <f t="shared" ref="T37:T41" si="40">IF(S37="Confiable",15,0)</f>
        <v>15</v>
      </c>
      <c r="U37" s="331" t="s">
        <v>318</v>
      </c>
      <c r="V37" s="343">
        <f t="shared" ref="V37:V41" si="41">IF(U37="Se investigan y resuelven oportunamente",15,0)</f>
        <v>15</v>
      </c>
      <c r="W37" s="337" t="s">
        <v>321</v>
      </c>
      <c r="X37" s="343">
        <f t="shared" ref="X37:X41" si="42">IF(W37="Completa",10,IF(W37="Incompleta ",5,IF(W37="No existente",0,0)))</f>
        <v>10</v>
      </c>
      <c r="Y37" s="343">
        <f>SUM(L37,N37,P37,R37,T37,V37,X37)</f>
        <v>100</v>
      </c>
      <c r="Z37" s="322" t="str">
        <f t="shared" ref="Z37:Z41" si="43">IF(Y37&lt;=69,"DÉBIL",IF(AND(Y37&gt;69,Y37&lt;=89),"MODERADO",IF(Y37&gt;89,"FUERTE","X")))</f>
        <v>FUERTE</v>
      </c>
      <c r="AA37" s="322" t="s">
        <v>375</v>
      </c>
      <c r="AB37" s="167" t="str">
        <f t="shared" si="21"/>
        <v>FUERTE</v>
      </c>
    </row>
    <row r="38" spans="1:28" ht="154.69999999999999" customHeight="1" x14ac:dyDescent="0.25">
      <c r="A38" s="756"/>
      <c r="B38" s="767"/>
      <c r="C38" s="373" t="str">
        <f>'2.Identificacion_Riesgos'!G31</f>
        <v>2. Desconocimiento de politicas, lineamientos, procedimientos e instructivos de seguridad de la información y de la normativa nacional vigente.</v>
      </c>
      <c r="D38" s="275" t="str">
        <f>VLOOKUP($E38,'Controles ISO 27001'!$A$2:$C$36,3,FALSE)</f>
        <v>C35</v>
      </c>
      <c r="E38" s="274" t="s">
        <v>591</v>
      </c>
      <c r="F38" s="273" t="str">
        <f>VLOOKUP(E38,'Controles ISO 27001'!$A$2:$B$36,2,FALSE)</f>
        <v>Asegurar que la seguridad de la información se implemente y opere de acuerdo con las políticas y procedimientos organizacionales.</v>
      </c>
      <c r="G38" s="273" t="s">
        <v>714</v>
      </c>
      <c r="H38" s="274" t="s">
        <v>687</v>
      </c>
      <c r="I38" s="338" t="s">
        <v>54</v>
      </c>
      <c r="J38" s="338" t="s">
        <v>54</v>
      </c>
      <c r="K38" s="338" t="s">
        <v>304</v>
      </c>
      <c r="L38" s="344">
        <f>IF(K38="Asignado",15,0)</f>
        <v>15</v>
      </c>
      <c r="M38" s="338" t="s">
        <v>377</v>
      </c>
      <c r="N38" s="344">
        <f t="shared" si="38"/>
        <v>15</v>
      </c>
      <c r="O38" s="332" t="s">
        <v>308</v>
      </c>
      <c r="P38" s="344">
        <f t="shared" ref="P38:P41" si="44">IF(O38="Oportuna",15,0)</f>
        <v>15</v>
      </c>
      <c r="Q38" s="338" t="s">
        <v>380</v>
      </c>
      <c r="R38" s="344">
        <f t="shared" si="39"/>
        <v>0</v>
      </c>
      <c r="S38" s="338" t="s">
        <v>316</v>
      </c>
      <c r="T38" s="344">
        <f t="shared" si="40"/>
        <v>15</v>
      </c>
      <c r="U38" s="332" t="s">
        <v>318</v>
      </c>
      <c r="V38" s="344">
        <f t="shared" si="41"/>
        <v>15</v>
      </c>
      <c r="W38" s="338" t="s">
        <v>322</v>
      </c>
      <c r="X38" s="344">
        <f t="shared" si="42"/>
        <v>5</v>
      </c>
      <c r="Y38" s="344">
        <f t="shared" ref="Y38:Y41" si="45">SUM(L38,N38,P38,R38,T38,V38,X38)</f>
        <v>80</v>
      </c>
      <c r="Z38" s="323" t="str">
        <f t="shared" si="43"/>
        <v>MODERADO</v>
      </c>
      <c r="AA38" s="323" t="s">
        <v>375</v>
      </c>
      <c r="AB38" s="320" t="str">
        <f t="shared" si="21"/>
        <v>MODERADO</v>
      </c>
    </row>
    <row r="39" spans="1:28" hidden="1" x14ac:dyDescent="0.25">
      <c r="A39" s="756"/>
      <c r="B39" s="767"/>
      <c r="C39" s="373">
        <f>'2.Identificacion_Riesgos'!G32</f>
        <v>0</v>
      </c>
      <c r="D39" s="275"/>
      <c r="E39" s="274"/>
      <c r="F39" s="273"/>
      <c r="G39" s="146"/>
      <c r="H39" s="143"/>
      <c r="I39" s="338"/>
      <c r="J39" s="338"/>
      <c r="K39" s="338"/>
      <c r="L39" s="344">
        <f>IF(K39="Asignado",15,0)</f>
        <v>0</v>
      </c>
      <c r="M39" s="338"/>
      <c r="N39" s="344">
        <f t="shared" si="38"/>
        <v>0</v>
      </c>
      <c r="O39" s="332"/>
      <c r="P39" s="344">
        <f t="shared" si="44"/>
        <v>0</v>
      </c>
      <c r="Q39" s="338"/>
      <c r="R39" s="344">
        <f t="shared" si="39"/>
        <v>0</v>
      </c>
      <c r="S39" s="338"/>
      <c r="T39" s="344">
        <f t="shared" si="40"/>
        <v>0</v>
      </c>
      <c r="U39" s="332"/>
      <c r="V39" s="344">
        <f t="shared" si="41"/>
        <v>0</v>
      </c>
      <c r="W39" s="338"/>
      <c r="X39" s="344">
        <f t="shared" si="42"/>
        <v>0</v>
      </c>
      <c r="Y39" s="344">
        <f t="shared" si="45"/>
        <v>0</v>
      </c>
      <c r="Z39" s="323" t="str">
        <f t="shared" si="43"/>
        <v>DÉBIL</v>
      </c>
      <c r="AA39" s="323" t="s">
        <v>376</v>
      </c>
      <c r="AB39" s="320" t="str">
        <f t="shared" si="21"/>
        <v>DÉBIL</v>
      </c>
    </row>
    <row r="40" spans="1:28" hidden="1" x14ac:dyDescent="0.25">
      <c r="A40" s="756"/>
      <c r="B40" s="767"/>
      <c r="C40" s="373">
        <f>'2.Identificacion_Riesgos'!G33</f>
        <v>0</v>
      </c>
      <c r="D40" s="338"/>
      <c r="E40" s="338"/>
      <c r="F40" s="18"/>
      <c r="G40" s="18"/>
      <c r="H40" s="349"/>
      <c r="I40" s="338"/>
      <c r="J40" s="338"/>
      <c r="K40" s="338"/>
      <c r="L40" s="344">
        <f>IF(K40="Asignado",15,0)</f>
        <v>0</v>
      </c>
      <c r="M40" s="338"/>
      <c r="N40" s="344">
        <f t="shared" si="38"/>
        <v>0</v>
      </c>
      <c r="O40" s="332"/>
      <c r="P40" s="344">
        <f t="shared" si="44"/>
        <v>0</v>
      </c>
      <c r="Q40" s="338"/>
      <c r="R40" s="344">
        <f t="shared" si="39"/>
        <v>0</v>
      </c>
      <c r="S40" s="338"/>
      <c r="T40" s="344">
        <f t="shared" si="40"/>
        <v>0</v>
      </c>
      <c r="U40" s="332"/>
      <c r="V40" s="344">
        <f t="shared" si="41"/>
        <v>0</v>
      </c>
      <c r="W40" s="338"/>
      <c r="X40" s="344">
        <f t="shared" si="42"/>
        <v>0</v>
      </c>
      <c r="Y40" s="344">
        <f t="shared" si="45"/>
        <v>0</v>
      </c>
      <c r="Z40" s="323" t="str">
        <f t="shared" si="43"/>
        <v>DÉBIL</v>
      </c>
      <c r="AA40" s="323" t="s">
        <v>376</v>
      </c>
      <c r="AB40" s="320" t="str">
        <f t="shared" si="21"/>
        <v>DÉBIL</v>
      </c>
    </row>
    <row r="41" spans="1:28" ht="15.75" hidden="1" thickBot="1" x14ac:dyDescent="0.3">
      <c r="A41" s="756"/>
      <c r="B41" s="768"/>
      <c r="C41" s="374">
        <f>'2.Identificacion_Riesgos'!G34</f>
        <v>0</v>
      </c>
      <c r="D41" s="339"/>
      <c r="E41" s="339"/>
      <c r="F41" s="304"/>
      <c r="G41" s="304"/>
      <c r="H41" s="350"/>
      <c r="I41" s="339"/>
      <c r="J41" s="339"/>
      <c r="K41" s="339"/>
      <c r="L41" s="345">
        <f>IF(K41="Asignado",15,0)</f>
        <v>0</v>
      </c>
      <c r="M41" s="339"/>
      <c r="N41" s="345">
        <f t="shared" si="38"/>
        <v>0</v>
      </c>
      <c r="O41" s="333"/>
      <c r="P41" s="345">
        <f t="shared" si="44"/>
        <v>0</v>
      </c>
      <c r="Q41" s="339"/>
      <c r="R41" s="345">
        <f t="shared" si="39"/>
        <v>0</v>
      </c>
      <c r="S41" s="339"/>
      <c r="T41" s="345">
        <f t="shared" si="40"/>
        <v>0</v>
      </c>
      <c r="U41" s="333"/>
      <c r="V41" s="345">
        <f t="shared" si="41"/>
        <v>0</v>
      </c>
      <c r="W41" s="339"/>
      <c r="X41" s="345">
        <f t="shared" si="42"/>
        <v>0</v>
      </c>
      <c r="Y41" s="345">
        <f t="shared" si="45"/>
        <v>0</v>
      </c>
      <c r="Z41" s="324" t="str">
        <f t="shared" si="43"/>
        <v>DÉBIL</v>
      </c>
      <c r="AA41" s="324" t="s">
        <v>376</v>
      </c>
      <c r="AB41" s="321" t="str">
        <f t="shared" si="21"/>
        <v>DÉBIL</v>
      </c>
    </row>
    <row r="42" spans="1:28" ht="17.25" hidden="1" customHeight="1" thickBot="1" x14ac:dyDescent="0.3">
      <c r="A42" s="758"/>
      <c r="B42" s="370"/>
      <c r="C42" s="287"/>
      <c r="D42" s="288"/>
      <c r="E42" s="288"/>
      <c r="F42" s="288"/>
      <c r="G42" s="288"/>
      <c r="H42" s="395"/>
      <c r="I42" s="291"/>
      <c r="J42" s="291"/>
      <c r="K42" s="291"/>
      <c r="L42" s="290"/>
      <c r="M42" s="291"/>
      <c r="N42" s="292"/>
      <c r="O42" s="294"/>
      <c r="P42" s="292"/>
      <c r="Q42" s="288"/>
      <c r="R42" s="290"/>
      <c r="S42" s="291"/>
      <c r="T42" s="292"/>
      <c r="U42" s="294"/>
      <c r="V42" s="292" t="s">
        <v>1</v>
      </c>
      <c r="W42" s="290">
        <f>IF(I43&gt;0,1,0)</f>
        <v>1</v>
      </c>
      <c r="X42" s="292">
        <f>ROUNDDOWN(Y42,0)</f>
        <v>80</v>
      </c>
      <c r="Y42" s="292">
        <f>AVERAGEIF(I37:I41,"SI",Y37:Y41)</f>
        <v>80</v>
      </c>
      <c r="Z42" s="295" t="str">
        <f t="shared" si="10"/>
        <v>DÉBIL</v>
      </c>
      <c r="AA42" s="295" t="s">
        <v>376</v>
      </c>
      <c r="AB42" s="296" t="str">
        <f t="shared" si="21"/>
        <v>DÉBIL</v>
      </c>
    </row>
    <row r="43" spans="1:28" ht="17.25" hidden="1" customHeight="1" thickBot="1" x14ac:dyDescent="0.3">
      <c r="A43" s="759"/>
      <c r="B43" s="371"/>
      <c r="C43" s="183"/>
      <c r="D43" s="184">
        <f>COUNTA(D37:D41)</f>
        <v>2</v>
      </c>
      <c r="E43" s="184"/>
      <c r="F43" s="191"/>
      <c r="G43" s="191"/>
      <c r="H43" s="396"/>
      <c r="I43" s="185">
        <f>COUNTIF(I36:I41,"SI")</f>
        <v>1</v>
      </c>
      <c r="J43" s="185">
        <f>COUNTIF(J37:J42,"SI")</f>
        <v>2</v>
      </c>
      <c r="K43" s="193"/>
      <c r="L43" s="192"/>
      <c r="M43" s="193"/>
      <c r="N43" s="192"/>
      <c r="O43" s="195"/>
      <c r="P43" s="192"/>
      <c r="Q43" s="191"/>
      <c r="R43" s="192"/>
      <c r="S43" s="193"/>
      <c r="T43" s="192"/>
      <c r="U43" s="195"/>
      <c r="V43" s="185" t="s">
        <v>27</v>
      </c>
      <c r="W43" s="185">
        <f>IF(J43&gt;0,1,0)</f>
        <v>1</v>
      </c>
      <c r="X43" s="185">
        <f>ROUNDDOWN(Y43,0)</f>
        <v>90</v>
      </c>
      <c r="Y43" s="185">
        <f>AVERAGEIF(J37:J41,"SI",Y37:Y41)</f>
        <v>90</v>
      </c>
      <c r="Z43" s="189" t="str">
        <f t="shared" si="10"/>
        <v>MODERADO</v>
      </c>
      <c r="AA43" s="279" t="s">
        <v>376</v>
      </c>
      <c r="AB43" s="167" t="str">
        <f t="shared" si="21"/>
        <v>DÉBIL</v>
      </c>
    </row>
    <row r="44" spans="1:28" s="3" customFormat="1" hidden="1" x14ac:dyDescent="0.25">
      <c r="A44" s="751"/>
      <c r="B44" s="749">
        <f>'2.Identificacion_Riesgos'!E35</f>
        <v>0</v>
      </c>
      <c r="C44" s="76">
        <f>'2.Identificacion_Riesgos'!G35</f>
        <v>0</v>
      </c>
      <c r="D44" s="8"/>
      <c r="E44" s="8"/>
      <c r="F44" s="16"/>
      <c r="G44" s="16"/>
      <c r="H44" s="298"/>
      <c r="I44" s="8"/>
      <c r="J44" s="8"/>
      <c r="K44" s="8"/>
      <c r="L44" s="180"/>
      <c r="M44" s="8"/>
      <c r="N44" s="180"/>
      <c r="O44" s="73"/>
      <c r="P44" s="180"/>
      <c r="Q44" s="8"/>
      <c r="R44" s="180"/>
      <c r="S44" s="8"/>
      <c r="T44" s="180"/>
      <c r="U44" s="73"/>
      <c r="V44" s="180"/>
      <c r="W44" s="8"/>
      <c r="X44" s="180"/>
      <c r="Y44" s="180"/>
      <c r="Z44" s="166"/>
      <c r="AA44" s="166"/>
      <c r="AB44" s="167"/>
    </row>
    <row r="45" spans="1:28" s="3" customFormat="1" hidden="1" x14ac:dyDescent="0.25">
      <c r="A45" s="752"/>
      <c r="B45" s="750"/>
      <c r="C45" s="75">
        <f>'2.Identificacion_Riesgos'!G36</f>
        <v>0</v>
      </c>
      <c r="D45" s="9"/>
      <c r="E45" s="9"/>
      <c r="F45" s="17"/>
      <c r="G45" s="17"/>
      <c r="H45" s="274"/>
      <c r="I45" s="9"/>
      <c r="J45" s="9"/>
      <c r="K45" s="9"/>
      <c r="L45" s="181"/>
      <c r="M45" s="9"/>
      <c r="N45" s="181"/>
      <c r="O45" s="11"/>
      <c r="P45" s="181"/>
      <c r="Q45" s="9"/>
      <c r="R45" s="181"/>
      <c r="S45" s="9"/>
      <c r="T45" s="181"/>
      <c r="U45" s="11"/>
      <c r="V45" s="181"/>
      <c r="W45" s="9"/>
      <c r="X45" s="181"/>
      <c r="Y45" s="181"/>
      <c r="Z45" s="141"/>
      <c r="AA45" s="141"/>
      <c r="AB45" s="168"/>
    </row>
    <row r="46" spans="1:28" s="3" customFormat="1" hidden="1" x14ac:dyDescent="0.25">
      <c r="A46" s="752"/>
      <c r="B46" s="750"/>
      <c r="C46" s="75">
        <f>'2.Identificacion_Riesgos'!G37</f>
        <v>0</v>
      </c>
      <c r="D46" s="9"/>
      <c r="E46" s="9"/>
      <c r="F46" s="17"/>
      <c r="G46" s="17"/>
      <c r="H46" s="274"/>
      <c r="I46" s="9"/>
      <c r="J46" s="9"/>
      <c r="K46" s="9"/>
      <c r="L46" s="181"/>
      <c r="M46" s="9"/>
      <c r="N46" s="181"/>
      <c r="O46" s="11"/>
      <c r="P46" s="181"/>
      <c r="Q46" s="9"/>
      <c r="R46" s="181"/>
      <c r="S46" s="9"/>
      <c r="T46" s="181"/>
      <c r="U46" s="11"/>
      <c r="V46" s="181"/>
      <c r="W46" s="9"/>
      <c r="X46" s="181"/>
      <c r="Y46" s="181"/>
      <c r="Z46" s="141"/>
      <c r="AA46" s="141"/>
      <c r="AB46" s="168"/>
    </row>
    <row r="47" spans="1:28" s="3" customFormat="1" hidden="1" x14ac:dyDescent="0.25">
      <c r="A47" s="752"/>
      <c r="B47" s="750"/>
      <c r="C47" s="75">
        <f>'2.Identificacion_Riesgos'!G38</f>
        <v>0</v>
      </c>
      <c r="D47" s="9"/>
      <c r="E47" s="9"/>
      <c r="F47" s="18"/>
      <c r="G47" s="18"/>
      <c r="H47" s="349"/>
      <c r="I47" s="9"/>
      <c r="J47" s="9"/>
      <c r="K47" s="9"/>
      <c r="L47" s="181"/>
      <c r="M47" s="9"/>
      <c r="N47" s="181"/>
      <c r="O47" s="11"/>
      <c r="P47" s="181"/>
      <c r="Q47" s="9"/>
      <c r="R47" s="181"/>
      <c r="S47" s="9"/>
      <c r="T47" s="181"/>
      <c r="U47" s="11"/>
      <c r="V47" s="181"/>
      <c r="W47" s="9"/>
      <c r="X47" s="181"/>
      <c r="Y47" s="181"/>
      <c r="Z47" s="141"/>
      <c r="AA47" s="141"/>
      <c r="AB47" s="168"/>
    </row>
    <row r="48" spans="1:28" s="3" customFormat="1" ht="15.75" hidden="1" thickBot="1" x14ac:dyDescent="0.3">
      <c r="A48" s="752"/>
      <c r="B48" s="750"/>
      <c r="C48" s="75">
        <f>'2.Identificacion_Riesgos'!G39</f>
        <v>0</v>
      </c>
      <c r="D48" s="9"/>
      <c r="E48" s="9"/>
      <c r="F48" s="18"/>
      <c r="G48" s="18"/>
      <c r="H48" s="349"/>
      <c r="I48" s="9"/>
      <c r="J48" s="9"/>
      <c r="K48" s="9"/>
      <c r="L48" s="181"/>
      <c r="M48" s="9"/>
      <c r="N48" s="181"/>
      <c r="O48" s="11"/>
      <c r="P48" s="181"/>
      <c r="Q48" s="9"/>
      <c r="R48" s="181"/>
      <c r="S48" s="9"/>
      <c r="T48" s="181"/>
      <c r="U48" s="11"/>
      <c r="V48" s="181"/>
      <c r="W48" s="9"/>
      <c r="X48" s="181"/>
      <c r="Y48" s="181"/>
      <c r="Z48" s="141"/>
      <c r="AA48" s="141"/>
      <c r="AB48" s="168"/>
    </row>
    <row r="49" spans="1:28" s="3" customFormat="1" hidden="1" x14ac:dyDescent="0.25">
      <c r="A49" s="752"/>
      <c r="B49" s="75"/>
      <c r="C49" s="75"/>
      <c r="D49" s="12"/>
      <c r="E49" s="12"/>
      <c r="F49" s="12"/>
      <c r="G49" s="12"/>
      <c r="H49" s="12"/>
      <c r="I49" s="5"/>
      <c r="J49" s="5"/>
      <c r="K49" s="5"/>
      <c r="L49" s="5"/>
      <c r="M49" s="13"/>
      <c r="N49" s="5"/>
      <c r="O49" s="74"/>
      <c r="P49" s="5"/>
      <c r="Q49" s="12"/>
      <c r="R49" s="5"/>
      <c r="S49" s="13"/>
      <c r="T49" s="5"/>
      <c r="U49" s="171"/>
      <c r="V49" s="5"/>
      <c r="W49" s="5"/>
      <c r="X49" s="5"/>
      <c r="Y49" s="5"/>
      <c r="Z49" s="141"/>
      <c r="AA49" s="141"/>
      <c r="AB49" s="168"/>
    </row>
    <row r="50" spans="1:28" s="3" customFormat="1" ht="15.75" hidden="1" thickBot="1" x14ac:dyDescent="0.3">
      <c r="A50" s="754"/>
      <c r="B50" s="183"/>
      <c r="C50" s="183"/>
      <c r="D50" s="184">
        <f>COUNTA(D44:D48)</f>
        <v>0</v>
      </c>
      <c r="E50" s="184"/>
      <c r="F50" s="184"/>
      <c r="G50" s="184"/>
      <c r="H50" s="184"/>
      <c r="I50" s="185"/>
      <c r="J50" s="185"/>
      <c r="K50" s="185"/>
      <c r="L50" s="185"/>
      <c r="M50" s="186"/>
      <c r="N50" s="185"/>
      <c r="O50" s="187"/>
      <c r="P50" s="185"/>
      <c r="Q50" s="184"/>
      <c r="R50" s="185"/>
      <c r="S50" s="186"/>
      <c r="T50" s="185"/>
      <c r="U50" s="188"/>
      <c r="V50" s="185"/>
      <c r="W50" s="185"/>
      <c r="X50" s="185"/>
      <c r="Y50" s="185"/>
      <c r="Z50" s="189"/>
      <c r="AA50" s="189"/>
      <c r="AB50" s="190"/>
    </row>
    <row r="51" spans="1:28" s="3" customFormat="1" hidden="1" x14ac:dyDescent="0.25">
      <c r="A51" s="751"/>
      <c r="B51" s="749">
        <f>'2.Identificacion_Riesgos'!E40</f>
        <v>0</v>
      </c>
      <c r="C51" s="76">
        <f>'2.Identificacion_Riesgos'!G40</f>
        <v>0</v>
      </c>
      <c r="D51" s="8"/>
      <c r="E51" s="8"/>
      <c r="F51" s="16"/>
      <c r="G51" s="16"/>
      <c r="H51" s="298"/>
      <c r="I51" s="8"/>
      <c r="J51" s="8"/>
      <c r="K51" s="8"/>
      <c r="L51" s="180"/>
      <c r="M51" s="8"/>
      <c r="N51" s="180"/>
      <c r="O51" s="73"/>
      <c r="P51" s="180"/>
      <c r="Q51" s="8"/>
      <c r="R51" s="180"/>
      <c r="S51" s="8"/>
      <c r="T51" s="180"/>
      <c r="U51" s="73"/>
      <c r="V51" s="180"/>
      <c r="W51" s="8"/>
      <c r="X51" s="180"/>
      <c r="Y51" s="180"/>
      <c r="Z51" s="166"/>
      <c r="AA51" s="166"/>
      <c r="AB51" s="167"/>
    </row>
    <row r="52" spans="1:28" s="3" customFormat="1" hidden="1" x14ac:dyDescent="0.25">
      <c r="A52" s="752"/>
      <c r="B52" s="750"/>
      <c r="C52" s="75">
        <f>'2.Identificacion_Riesgos'!G41</f>
        <v>0</v>
      </c>
      <c r="D52" s="9"/>
      <c r="E52" s="9"/>
      <c r="F52" s="17"/>
      <c r="G52" s="17"/>
      <c r="H52" s="274"/>
      <c r="I52" s="9"/>
      <c r="J52" s="9"/>
      <c r="K52" s="9"/>
      <c r="L52" s="181"/>
      <c r="M52" s="9"/>
      <c r="N52" s="181"/>
      <c r="O52" s="11"/>
      <c r="P52" s="181"/>
      <c r="Q52" s="9"/>
      <c r="R52" s="181"/>
      <c r="S52" s="9"/>
      <c r="T52" s="181"/>
      <c r="U52" s="11"/>
      <c r="V52" s="181"/>
      <c r="W52" s="9"/>
      <c r="X52" s="181"/>
      <c r="Y52" s="181"/>
      <c r="Z52" s="141"/>
      <c r="AA52" s="141"/>
      <c r="AB52" s="168"/>
    </row>
    <row r="53" spans="1:28" s="3" customFormat="1" hidden="1" x14ac:dyDescent="0.25">
      <c r="A53" s="752"/>
      <c r="B53" s="750"/>
      <c r="C53" s="75">
        <f>'2.Identificacion_Riesgos'!G42</f>
        <v>0</v>
      </c>
      <c r="D53" s="9"/>
      <c r="E53" s="9"/>
      <c r="F53" s="17"/>
      <c r="G53" s="17"/>
      <c r="H53" s="274"/>
      <c r="I53" s="9"/>
      <c r="J53" s="9"/>
      <c r="K53" s="9"/>
      <c r="L53" s="181"/>
      <c r="M53" s="9"/>
      <c r="N53" s="181"/>
      <c r="O53" s="11"/>
      <c r="P53" s="181"/>
      <c r="Q53" s="9"/>
      <c r="R53" s="181"/>
      <c r="S53" s="9"/>
      <c r="T53" s="181"/>
      <c r="U53" s="11"/>
      <c r="V53" s="181"/>
      <c r="W53" s="9"/>
      <c r="X53" s="181"/>
      <c r="Y53" s="181"/>
      <c r="Z53" s="141"/>
      <c r="AA53" s="141"/>
      <c r="AB53" s="168"/>
    </row>
    <row r="54" spans="1:28" s="3" customFormat="1" hidden="1" x14ac:dyDescent="0.25">
      <c r="A54" s="752"/>
      <c r="B54" s="750"/>
      <c r="C54" s="75">
        <f>'2.Identificacion_Riesgos'!G43</f>
        <v>0</v>
      </c>
      <c r="D54" s="9"/>
      <c r="E54" s="9"/>
      <c r="F54" s="18"/>
      <c r="G54" s="18"/>
      <c r="H54" s="349"/>
      <c r="I54" s="9"/>
      <c r="J54" s="9"/>
      <c r="K54" s="9"/>
      <c r="L54" s="181"/>
      <c r="M54" s="9"/>
      <c r="N54" s="181"/>
      <c r="O54" s="11"/>
      <c r="P54" s="181"/>
      <c r="Q54" s="9"/>
      <c r="R54" s="181"/>
      <c r="S54" s="9"/>
      <c r="T54" s="181"/>
      <c r="U54" s="11"/>
      <c r="V54" s="181"/>
      <c r="W54" s="9"/>
      <c r="X54" s="181"/>
      <c r="Y54" s="181"/>
      <c r="Z54" s="141"/>
      <c r="AA54" s="141"/>
      <c r="AB54" s="168"/>
    </row>
    <row r="55" spans="1:28" s="3" customFormat="1" ht="15.75" hidden="1" thickBot="1" x14ac:dyDescent="0.3">
      <c r="A55" s="752"/>
      <c r="B55" s="750"/>
      <c r="C55" s="75">
        <f>'2.Identificacion_Riesgos'!G44</f>
        <v>0</v>
      </c>
      <c r="D55" s="9"/>
      <c r="E55" s="9"/>
      <c r="F55" s="18"/>
      <c r="G55" s="18"/>
      <c r="H55" s="349"/>
      <c r="I55" s="9"/>
      <c r="J55" s="9"/>
      <c r="K55" s="9"/>
      <c r="L55" s="181"/>
      <c r="M55" s="9"/>
      <c r="N55" s="181"/>
      <c r="O55" s="11"/>
      <c r="P55" s="181"/>
      <c r="Q55" s="9"/>
      <c r="R55" s="181"/>
      <c r="S55" s="9"/>
      <c r="T55" s="181"/>
      <c r="U55" s="11"/>
      <c r="V55" s="181"/>
      <c r="W55" s="9"/>
      <c r="X55" s="181"/>
      <c r="Y55" s="181"/>
      <c r="Z55" s="141"/>
      <c r="AA55" s="141"/>
      <c r="AB55" s="168"/>
    </row>
    <row r="56" spans="1:28" s="3" customFormat="1" ht="15.75" hidden="1" thickBot="1" x14ac:dyDescent="0.3">
      <c r="A56" s="752"/>
      <c r="B56" s="750"/>
      <c r="C56" s="75"/>
      <c r="D56" s="9"/>
      <c r="E56" s="9"/>
      <c r="F56" s="18"/>
      <c r="G56" s="18"/>
      <c r="H56" s="349"/>
      <c r="I56" s="9"/>
      <c r="J56" s="9"/>
      <c r="K56" s="9"/>
      <c r="L56" s="181"/>
      <c r="M56" s="9"/>
      <c r="N56" s="181"/>
      <c r="O56" s="11"/>
      <c r="P56" s="181"/>
      <c r="Q56" s="9"/>
      <c r="R56" s="181"/>
      <c r="S56" s="9"/>
      <c r="T56" s="181"/>
      <c r="U56" s="11"/>
      <c r="V56" s="181"/>
      <c r="W56" s="9"/>
      <c r="X56" s="181"/>
      <c r="Y56" s="181"/>
      <c r="Z56" s="141"/>
      <c r="AA56" s="141"/>
      <c r="AB56" s="168"/>
    </row>
    <row r="57" spans="1:28" s="3" customFormat="1" ht="15.75" hidden="1" thickBot="1" x14ac:dyDescent="0.3">
      <c r="A57" s="752"/>
      <c r="B57" s="75"/>
      <c r="C57" s="75"/>
      <c r="D57" s="12"/>
      <c r="E57" s="12"/>
      <c r="F57" s="12"/>
      <c r="G57" s="12"/>
      <c r="H57" s="12"/>
      <c r="I57" s="5"/>
      <c r="J57" s="5"/>
      <c r="K57" s="5"/>
      <c r="L57" s="5"/>
      <c r="M57" s="13"/>
      <c r="N57" s="5"/>
      <c r="O57" s="5"/>
      <c r="P57" s="5"/>
      <c r="Q57" s="12"/>
      <c r="R57" s="5"/>
      <c r="S57" s="13"/>
      <c r="T57" s="5"/>
      <c r="U57" s="171"/>
      <c r="V57" s="5"/>
      <c r="W57" s="5"/>
      <c r="X57" s="5"/>
      <c r="Y57" s="5"/>
      <c r="Z57" s="141"/>
      <c r="AA57" s="141"/>
      <c r="AB57" s="168"/>
    </row>
    <row r="58" spans="1:28" s="3" customFormat="1" ht="15.75" hidden="1" thickBot="1" x14ac:dyDescent="0.3">
      <c r="A58" s="754"/>
      <c r="B58" s="183"/>
      <c r="C58" s="183"/>
      <c r="D58" s="184">
        <f>COUNTA(D51:D56)</f>
        <v>0</v>
      </c>
      <c r="E58" s="184"/>
      <c r="F58" s="184"/>
      <c r="G58" s="184"/>
      <c r="H58" s="184"/>
      <c r="I58" s="185"/>
      <c r="J58" s="185"/>
      <c r="K58" s="185"/>
      <c r="L58" s="185"/>
      <c r="M58" s="186"/>
      <c r="N58" s="185"/>
      <c r="O58" s="185"/>
      <c r="P58" s="185"/>
      <c r="Q58" s="184"/>
      <c r="R58" s="185"/>
      <c r="S58" s="186"/>
      <c r="T58" s="185"/>
      <c r="U58" s="188"/>
      <c r="V58" s="185"/>
      <c r="W58" s="185"/>
      <c r="X58" s="185"/>
      <c r="Y58" s="185"/>
      <c r="Z58" s="189"/>
      <c r="AA58" s="189"/>
      <c r="AB58" s="190"/>
    </row>
    <row r="59" spans="1:28" s="3" customFormat="1" hidden="1" x14ac:dyDescent="0.25">
      <c r="A59" s="751"/>
      <c r="B59" s="749">
        <f>'2.Identificacion_Riesgos'!E45</f>
        <v>0</v>
      </c>
      <c r="C59" s="76">
        <f>'2.Identificacion_Riesgos'!G45</f>
        <v>0</v>
      </c>
      <c r="D59" s="8"/>
      <c r="E59" s="8"/>
      <c r="F59" s="16"/>
      <c r="G59" s="16"/>
      <c r="H59" s="298"/>
      <c r="I59" s="8"/>
      <c r="J59" s="8"/>
      <c r="K59" s="8"/>
      <c r="L59" s="180"/>
      <c r="M59" s="8"/>
      <c r="N59" s="180"/>
      <c r="O59" s="73"/>
      <c r="P59" s="180"/>
      <c r="Q59" s="8"/>
      <c r="R59" s="180"/>
      <c r="S59" s="8"/>
      <c r="T59" s="180"/>
      <c r="U59" s="73"/>
      <c r="V59" s="180"/>
      <c r="W59" s="8"/>
      <c r="X59" s="180"/>
      <c r="Y59" s="180"/>
      <c r="Z59" s="166"/>
      <c r="AA59" s="166"/>
      <c r="AB59" s="167"/>
    </row>
    <row r="60" spans="1:28" s="3" customFormat="1" hidden="1" x14ac:dyDescent="0.25">
      <c r="A60" s="752"/>
      <c r="B60" s="750"/>
      <c r="C60" s="75">
        <f>'2.Identificacion_Riesgos'!G46</f>
        <v>0</v>
      </c>
      <c r="D60" s="9"/>
      <c r="E60" s="9"/>
      <c r="F60" s="17"/>
      <c r="G60" s="17"/>
      <c r="H60" s="274"/>
      <c r="I60" s="9"/>
      <c r="J60" s="9"/>
      <c r="K60" s="9"/>
      <c r="L60" s="181"/>
      <c r="M60" s="9"/>
      <c r="N60" s="181"/>
      <c r="O60" s="11"/>
      <c r="P60" s="181"/>
      <c r="Q60" s="9"/>
      <c r="R60" s="181"/>
      <c r="S60" s="9"/>
      <c r="T60" s="181"/>
      <c r="U60" s="11"/>
      <c r="V60" s="181"/>
      <c r="W60" s="9"/>
      <c r="X60" s="181"/>
      <c r="Y60" s="181"/>
      <c r="Z60" s="141"/>
      <c r="AA60" s="141"/>
      <c r="AB60" s="168"/>
    </row>
    <row r="61" spans="1:28" s="3" customFormat="1" hidden="1" x14ac:dyDescent="0.25">
      <c r="A61" s="752"/>
      <c r="B61" s="750"/>
      <c r="C61" s="75">
        <f>'2.Identificacion_Riesgos'!G47</f>
        <v>0</v>
      </c>
      <c r="D61" s="9"/>
      <c r="E61" s="9"/>
      <c r="F61" s="17"/>
      <c r="G61" s="17"/>
      <c r="H61" s="274"/>
      <c r="I61" s="9"/>
      <c r="J61" s="9"/>
      <c r="K61" s="9"/>
      <c r="L61" s="181"/>
      <c r="M61" s="9"/>
      <c r="N61" s="181"/>
      <c r="O61" s="11"/>
      <c r="P61" s="181"/>
      <c r="Q61" s="9"/>
      <c r="R61" s="181"/>
      <c r="S61" s="9"/>
      <c r="T61" s="181"/>
      <c r="U61" s="11"/>
      <c r="V61" s="181"/>
      <c r="W61" s="9"/>
      <c r="X61" s="181"/>
      <c r="Y61" s="181"/>
      <c r="Z61" s="141"/>
      <c r="AA61" s="141"/>
      <c r="AB61" s="168"/>
    </row>
    <row r="62" spans="1:28" s="3" customFormat="1" hidden="1" x14ac:dyDescent="0.25">
      <c r="A62" s="752"/>
      <c r="B62" s="750"/>
      <c r="C62" s="75">
        <f>'2.Identificacion_Riesgos'!G48</f>
        <v>0</v>
      </c>
      <c r="D62" s="9"/>
      <c r="E62" s="9"/>
      <c r="F62" s="18"/>
      <c r="G62" s="18"/>
      <c r="H62" s="349"/>
      <c r="I62" s="9"/>
      <c r="J62" s="9"/>
      <c r="K62" s="9"/>
      <c r="L62" s="181"/>
      <c r="M62" s="9"/>
      <c r="N62" s="181"/>
      <c r="O62" s="11"/>
      <c r="P62" s="181"/>
      <c r="Q62" s="9"/>
      <c r="R62" s="181"/>
      <c r="S62" s="9"/>
      <c r="T62" s="181"/>
      <c r="U62" s="11"/>
      <c r="V62" s="181"/>
      <c r="W62" s="9"/>
      <c r="X62" s="181"/>
      <c r="Y62" s="181"/>
      <c r="Z62" s="141"/>
      <c r="AA62" s="141"/>
      <c r="AB62" s="168"/>
    </row>
    <row r="63" spans="1:28" s="3" customFormat="1" ht="15.75" hidden="1" thickBot="1" x14ac:dyDescent="0.3">
      <c r="A63" s="752"/>
      <c r="B63" s="750"/>
      <c r="C63" s="75">
        <f>'2.Identificacion_Riesgos'!G49</f>
        <v>0</v>
      </c>
      <c r="D63" s="9"/>
      <c r="E63" s="9"/>
      <c r="F63" s="18"/>
      <c r="G63" s="18"/>
      <c r="H63" s="349"/>
      <c r="I63" s="9"/>
      <c r="J63" s="9"/>
      <c r="K63" s="9"/>
      <c r="L63" s="181"/>
      <c r="M63" s="9"/>
      <c r="N63" s="181"/>
      <c r="O63" s="11"/>
      <c r="P63" s="181"/>
      <c r="Q63" s="9"/>
      <c r="R63" s="181"/>
      <c r="S63" s="9"/>
      <c r="T63" s="181"/>
      <c r="U63" s="11"/>
      <c r="V63" s="181"/>
      <c r="W63" s="9"/>
      <c r="X63" s="181"/>
      <c r="Y63" s="181"/>
      <c r="Z63" s="141"/>
      <c r="AA63" s="141"/>
      <c r="AB63" s="168"/>
    </row>
    <row r="64" spans="1:28" s="3" customFormat="1" ht="15.75" hidden="1" thickBot="1" x14ac:dyDescent="0.3">
      <c r="A64" s="752"/>
      <c r="B64" s="750"/>
      <c r="C64" s="75"/>
      <c r="D64" s="9"/>
      <c r="E64" s="9"/>
      <c r="F64" s="18"/>
      <c r="G64" s="18"/>
      <c r="H64" s="349"/>
      <c r="I64" s="9"/>
      <c r="J64" s="9"/>
      <c r="K64" s="9"/>
      <c r="L64" s="181"/>
      <c r="M64" s="9"/>
      <c r="N64" s="181"/>
      <c r="O64" s="11"/>
      <c r="P64" s="181"/>
      <c r="Q64" s="9"/>
      <c r="R64" s="181"/>
      <c r="S64" s="9"/>
      <c r="T64" s="181"/>
      <c r="U64" s="11"/>
      <c r="V64" s="181"/>
      <c r="W64" s="9"/>
      <c r="X64" s="181"/>
      <c r="Y64" s="181"/>
      <c r="Z64" s="141"/>
      <c r="AA64" s="141"/>
      <c r="AB64" s="168"/>
    </row>
    <row r="65" spans="1:28" s="3" customFormat="1" ht="15.75" hidden="1" thickBot="1" x14ac:dyDescent="0.3">
      <c r="A65" s="752"/>
      <c r="B65" s="75"/>
      <c r="C65" s="75"/>
      <c r="D65" s="12"/>
      <c r="E65" s="12"/>
      <c r="F65" s="12"/>
      <c r="G65" s="12"/>
      <c r="H65" s="12"/>
      <c r="I65" s="5"/>
      <c r="J65" s="5"/>
      <c r="K65" s="5"/>
      <c r="L65" s="5"/>
      <c r="M65" s="13"/>
      <c r="N65" s="5"/>
      <c r="O65" s="5"/>
      <c r="P65" s="5"/>
      <c r="Q65" s="12"/>
      <c r="R65" s="5"/>
      <c r="S65" s="13"/>
      <c r="T65" s="5"/>
      <c r="U65" s="171"/>
      <c r="V65" s="5"/>
      <c r="W65" s="5"/>
      <c r="X65" s="5"/>
      <c r="Y65" s="5"/>
      <c r="Z65" s="141"/>
      <c r="AA65" s="141"/>
      <c r="AB65" s="168"/>
    </row>
    <row r="66" spans="1:28" s="3" customFormat="1" ht="15.75" hidden="1" thickBot="1" x14ac:dyDescent="0.3">
      <c r="A66" s="754"/>
      <c r="B66" s="183"/>
      <c r="C66" s="183"/>
      <c r="D66" s="184">
        <f>COUNTA(D59:D64)</f>
        <v>0</v>
      </c>
      <c r="E66" s="184"/>
      <c r="F66" s="184"/>
      <c r="G66" s="184"/>
      <c r="H66" s="184"/>
      <c r="I66" s="185"/>
      <c r="J66" s="185"/>
      <c r="K66" s="185"/>
      <c r="L66" s="185"/>
      <c r="M66" s="186"/>
      <c r="N66" s="185"/>
      <c r="O66" s="185"/>
      <c r="P66" s="185"/>
      <c r="Q66" s="184"/>
      <c r="R66" s="185"/>
      <c r="S66" s="186"/>
      <c r="T66" s="185"/>
      <c r="U66" s="188"/>
      <c r="V66" s="185"/>
      <c r="W66" s="185"/>
      <c r="X66" s="185"/>
      <c r="Y66" s="185"/>
      <c r="Z66" s="189"/>
      <c r="AA66" s="189"/>
      <c r="AB66" s="190"/>
    </row>
    <row r="67" spans="1:28" s="3" customFormat="1" hidden="1" x14ac:dyDescent="0.25">
      <c r="A67" s="751"/>
      <c r="B67" s="749">
        <f>'2.Identificacion_Riesgos'!E50</f>
        <v>0</v>
      </c>
      <c r="C67" s="76">
        <f>'2.Identificacion_Riesgos'!G50</f>
        <v>0</v>
      </c>
      <c r="D67" s="8"/>
      <c r="E67" s="8"/>
      <c r="F67" s="16"/>
      <c r="G67" s="16"/>
      <c r="H67" s="298"/>
      <c r="I67" s="8"/>
      <c r="J67" s="8"/>
      <c r="K67" s="8"/>
      <c r="L67" s="180"/>
      <c r="M67" s="8"/>
      <c r="N67" s="180"/>
      <c r="O67" s="73"/>
      <c r="P67" s="180"/>
      <c r="Q67" s="8"/>
      <c r="R67" s="180"/>
      <c r="S67" s="8"/>
      <c r="T67" s="180"/>
      <c r="U67" s="73"/>
      <c r="V67" s="180"/>
      <c r="W67" s="8"/>
      <c r="X67" s="180"/>
      <c r="Y67" s="180"/>
      <c r="Z67" s="166"/>
      <c r="AA67" s="166"/>
      <c r="AB67" s="167"/>
    </row>
    <row r="68" spans="1:28" s="3" customFormat="1" hidden="1" x14ac:dyDescent="0.25">
      <c r="A68" s="752"/>
      <c r="B68" s="750"/>
      <c r="C68" s="75">
        <f>'2.Identificacion_Riesgos'!G51</f>
        <v>0</v>
      </c>
      <c r="D68" s="9"/>
      <c r="E68" s="9"/>
      <c r="F68" s="17"/>
      <c r="G68" s="17"/>
      <c r="H68" s="274"/>
      <c r="I68" s="9"/>
      <c r="J68" s="9"/>
      <c r="K68" s="9"/>
      <c r="L68" s="181"/>
      <c r="M68" s="9"/>
      <c r="N68" s="181"/>
      <c r="O68" s="11"/>
      <c r="P68" s="181"/>
      <c r="Q68" s="9"/>
      <c r="R68" s="181"/>
      <c r="S68" s="9"/>
      <c r="T68" s="181"/>
      <c r="U68" s="11"/>
      <c r="V68" s="181"/>
      <c r="W68" s="9"/>
      <c r="X68" s="181"/>
      <c r="Y68" s="181"/>
      <c r="Z68" s="141"/>
      <c r="AA68" s="141"/>
      <c r="AB68" s="168"/>
    </row>
    <row r="69" spans="1:28" s="3" customFormat="1" hidden="1" x14ac:dyDescent="0.25">
      <c r="A69" s="752"/>
      <c r="B69" s="750"/>
      <c r="C69" s="75">
        <f>'2.Identificacion_Riesgos'!G52</f>
        <v>0</v>
      </c>
      <c r="D69" s="9"/>
      <c r="E69" s="9"/>
      <c r="F69" s="17"/>
      <c r="G69" s="17"/>
      <c r="H69" s="274"/>
      <c r="I69" s="9"/>
      <c r="J69" s="9"/>
      <c r="K69" s="9"/>
      <c r="L69" s="181"/>
      <c r="M69" s="9"/>
      <c r="N69" s="181"/>
      <c r="O69" s="11"/>
      <c r="P69" s="181"/>
      <c r="Q69" s="9"/>
      <c r="R69" s="181"/>
      <c r="S69" s="9"/>
      <c r="T69" s="181"/>
      <c r="U69" s="11"/>
      <c r="V69" s="181"/>
      <c r="W69" s="9"/>
      <c r="X69" s="181"/>
      <c r="Y69" s="181"/>
      <c r="Z69" s="141"/>
      <c r="AA69" s="141"/>
      <c r="AB69" s="168"/>
    </row>
    <row r="70" spans="1:28" s="3" customFormat="1" hidden="1" x14ac:dyDescent="0.25">
      <c r="A70" s="752"/>
      <c r="B70" s="750"/>
      <c r="C70" s="75">
        <f>'2.Identificacion_Riesgos'!G53</f>
        <v>0</v>
      </c>
      <c r="D70" s="9"/>
      <c r="E70" s="9"/>
      <c r="F70" s="18"/>
      <c r="G70" s="18"/>
      <c r="H70" s="349"/>
      <c r="I70" s="9"/>
      <c r="J70" s="9"/>
      <c r="K70" s="9"/>
      <c r="L70" s="181"/>
      <c r="M70" s="9"/>
      <c r="N70" s="181"/>
      <c r="O70" s="11"/>
      <c r="P70" s="181"/>
      <c r="Q70" s="9"/>
      <c r="R70" s="181"/>
      <c r="S70" s="9"/>
      <c r="T70" s="181"/>
      <c r="U70" s="11"/>
      <c r="V70" s="181"/>
      <c r="W70" s="9"/>
      <c r="X70" s="181"/>
      <c r="Y70" s="181"/>
      <c r="Z70" s="141"/>
      <c r="AA70" s="141"/>
      <c r="AB70" s="168"/>
    </row>
    <row r="71" spans="1:28" s="3" customFormat="1" ht="15.75" hidden="1" thickBot="1" x14ac:dyDescent="0.3">
      <c r="A71" s="752"/>
      <c r="B71" s="750"/>
      <c r="C71" s="75">
        <f>'2.Identificacion_Riesgos'!G54</f>
        <v>0</v>
      </c>
      <c r="D71" s="9"/>
      <c r="E71" s="9"/>
      <c r="F71" s="18"/>
      <c r="G71" s="18"/>
      <c r="H71" s="349"/>
      <c r="I71" s="9"/>
      <c r="J71" s="9"/>
      <c r="K71" s="9"/>
      <c r="L71" s="181"/>
      <c r="M71" s="9"/>
      <c r="N71" s="181"/>
      <c r="O71" s="11"/>
      <c r="P71" s="181"/>
      <c r="Q71" s="9"/>
      <c r="R71" s="181"/>
      <c r="S71" s="9"/>
      <c r="T71" s="181"/>
      <c r="U71" s="11"/>
      <c r="V71" s="181"/>
      <c r="W71" s="9"/>
      <c r="X71" s="181"/>
      <c r="Y71" s="181"/>
      <c r="Z71" s="141"/>
      <c r="AA71" s="141"/>
      <c r="AB71" s="168"/>
    </row>
    <row r="72" spans="1:28" s="3" customFormat="1" ht="15.75" hidden="1" thickBot="1" x14ac:dyDescent="0.3">
      <c r="A72" s="752"/>
      <c r="B72" s="750"/>
      <c r="C72" s="75"/>
      <c r="D72" s="9"/>
      <c r="E72" s="9"/>
      <c r="F72" s="18"/>
      <c r="G72" s="18"/>
      <c r="H72" s="349"/>
      <c r="I72" s="9"/>
      <c r="J72" s="9"/>
      <c r="K72" s="9"/>
      <c r="L72" s="181"/>
      <c r="M72" s="9"/>
      <c r="N72" s="181"/>
      <c r="O72" s="11"/>
      <c r="P72" s="181"/>
      <c r="Q72" s="9"/>
      <c r="R72" s="181"/>
      <c r="S72" s="9"/>
      <c r="T72" s="181"/>
      <c r="U72" s="11"/>
      <c r="V72" s="181"/>
      <c r="W72" s="9"/>
      <c r="X72" s="181"/>
      <c r="Y72" s="181"/>
      <c r="Z72" s="141"/>
      <c r="AA72" s="141"/>
      <c r="AB72" s="168"/>
    </row>
    <row r="73" spans="1:28" s="3" customFormat="1" ht="15.75" hidden="1" thickBot="1" x14ac:dyDescent="0.3">
      <c r="A73" s="752"/>
      <c r="B73" s="75"/>
      <c r="C73" s="75"/>
      <c r="D73" s="12"/>
      <c r="E73" s="12"/>
      <c r="F73" s="12"/>
      <c r="G73" s="12"/>
      <c r="H73" s="12"/>
      <c r="I73" s="5"/>
      <c r="J73" s="5"/>
      <c r="K73" s="5"/>
      <c r="L73" s="5"/>
      <c r="M73" s="13"/>
      <c r="N73" s="5"/>
      <c r="O73" s="5"/>
      <c r="P73" s="5"/>
      <c r="Q73" s="12"/>
      <c r="R73" s="5"/>
      <c r="S73" s="13"/>
      <c r="T73" s="5"/>
      <c r="U73" s="171"/>
      <c r="V73" s="5"/>
      <c r="W73" s="5"/>
      <c r="X73" s="5"/>
      <c r="Y73" s="5"/>
      <c r="Z73" s="141"/>
      <c r="AA73" s="141"/>
      <c r="AB73" s="168"/>
    </row>
    <row r="74" spans="1:28" s="3" customFormat="1" ht="15.75" hidden="1" thickBot="1" x14ac:dyDescent="0.3">
      <c r="A74" s="754"/>
      <c r="B74" s="183"/>
      <c r="C74" s="183"/>
      <c r="D74" s="184">
        <f>COUNTA(D67:D72)</f>
        <v>0</v>
      </c>
      <c r="E74" s="184"/>
      <c r="F74" s="184"/>
      <c r="G74" s="184"/>
      <c r="H74" s="184"/>
      <c r="I74" s="185"/>
      <c r="J74" s="185"/>
      <c r="K74" s="185"/>
      <c r="L74" s="185"/>
      <c r="M74" s="186"/>
      <c r="N74" s="185"/>
      <c r="O74" s="185"/>
      <c r="P74" s="185"/>
      <c r="Q74" s="184"/>
      <c r="R74" s="185"/>
      <c r="S74" s="186"/>
      <c r="T74" s="185"/>
      <c r="U74" s="188"/>
      <c r="V74" s="185"/>
      <c r="W74" s="185"/>
      <c r="X74" s="185"/>
      <c r="Y74" s="185"/>
      <c r="Z74" s="189"/>
      <c r="AA74" s="189"/>
      <c r="AB74" s="190"/>
    </row>
    <row r="75" spans="1:28" s="3" customFormat="1" hidden="1" x14ac:dyDescent="0.25">
      <c r="A75" s="751"/>
      <c r="B75" s="749">
        <f>'2.Identificacion_Riesgos'!E55</f>
        <v>0</v>
      </c>
      <c r="C75" s="76">
        <f>'2.Identificacion_Riesgos'!G55</f>
        <v>0</v>
      </c>
      <c r="D75" s="8"/>
      <c r="E75" s="8"/>
      <c r="F75" s="16"/>
      <c r="G75" s="16"/>
      <c r="H75" s="298"/>
      <c r="I75" s="8"/>
      <c r="J75" s="8"/>
      <c r="K75" s="8"/>
      <c r="L75" s="180"/>
      <c r="M75" s="8"/>
      <c r="N75" s="180"/>
      <c r="O75" s="73"/>
      <c r="P75" s="180"/>
      <c r="Q75" s="8"/>
      <c r="R75" s="180"/>
      <c r="S75" s="8"/>
      <c r="T75" s="180"/>
      <c r="U75" s="73"/>
      <c r="V75" s="180"/>
      <c r="W75" s="8"/>
      <c r="X75" s="180"/>
      <c r="Y75" s="180"/>
      <c r="Z75" s="166"/>
      <c r="AA75" s="166"/>
      <c r="AB75" s="167"/>
    </row>
    <row r="76" spans="1:28" s="3" customFormat="1" hidden="1" x14ac:dyDescent="0.25">
      <c r="A76" s="752"/>
      <c r="B76" s="750"/>
      <c r="C76" s="75">
        <f>'2.Identificacion_Riesgos'!G56</f>
        <v>0</v>
      </c>
      <c r="D76" s="9"/>
      <c r="E76" s="9"/>
      <c r="F76" s="17"/>
      <c r="G76" s="17"/>
      <c r="H76" s="274"/>
      <c r="I76" s="9"/>
      <c r="J76" s="9"/>
      <c r="K76" s="9"/>
      <c r="L76" s="181"/>
      <c r="M76" s="9"/>
      <c r="N76" s="181"/>
      <c r="O76" s="11"/>
      <c r="P76" s="181"/>
      <c r="Q76" s="9"/>
      <c r="R76" s="181"/>
      <c r="S76" s="9"/>
      <c r="T76" s="181"/>
      <c r="U76" s="11"/>
      <c r="V76" s="181"/>
      <c r="W76" s="9"/>
      <c r="X76" s="181"/>
      <c r="Y76" s="181"/>
      <c r="Z76" s="141"/>
      <c r="AA76" s="141"/>
      <c r="AB76" s="168"/>
    </row>
    <row r="77" spans="1:28" s="3" customFormat="1" hidden="1" x14ac:dyDescent="0.25">
      <c r="A77" s="752"/>
      <c r="B77" s="750"/>
      <c r="C77" s="75">
        <f>'2.Identificacion_Riesgos'!G57</f>
        <v>0</v>
      </c>
      <c r="D77" s="9"/>
      <c r="E77" s="9"/>
      <c r="F77" s="17"/>
      <c r="G77" s="17"/>
      <c r="H77" s="274"/>
      <c r="I77" s="9"/>
      <c r="J77" s="9"/>
      <c r="K77" s="9"/>
      <c r="L77" s="181"/>
      <c r="M77" s="9"/>
      <c r="N77" s="181"/>
      <c r="O77" s="11"/>
      <c r="P77" s="181"/>
      <c r="Q77" s="9"/>
      <c r="R77" s="181"/>
      <c r="S77" s="9"/>
      <c r="T77" s="181"/>
      <c r="U77" s="11"/>
      <c r="V77" s="181"/>
      <c r="W77" s="9"/>
      <c r="X77" s="181"/>
      <c r="Y77" s="181"/>
      <c r="Z77" s="141"/>
      <c r="AA77" s="141"/>
      <c r="AB77" s="168"/>
    </row>
    <row r="78" spans="1:28" s="3" customFormat="1" hidden="1" x14ac:dyDescent="0.25">
      <c r="A78" s="752"/>
      <c r="B78" s="750"/>
      <c r="C78" s="75">
        <f>'2.Identificacion_Riesgos'!G58</f>
        <v>0</v>
      </c>
      <c r="D78" s="9"/>
      <c r="E78" s="9"/>
      <c r="F78" s="18"/>
      <c r="G78" s="18"/>
      <c r="H78" s="349"/>
      <c r="I78" s="9"/>
      <c r="J78" s="9"/>
      <c r="K78" s="9"/>
      <c r="L78" s="181"/>
      <c r="M78" s="9"/>
      <c r="N78" s="181"/>
      <c r="O78" s="11"/>
      <c r="P78" s="181"/>
      <c r="Q78" s="9"/>
      <c r="R78" s="181"/>
      <c r="S78" s="9"/>
      <c r="T78" s="181"/>
      <c r="U78" s="11"/>
      <c r="V78" s="181"/>
      <c r="W78" s="9"/>
      <c r="X78" s="181"/>
      <c r="Y78" s="181"/>
      <c r="Z78" s="141"/>
      <c r="AA78" s="141"/>
      <c r="AB78" s="168"/>
    </row>
    <row r="79" spans="1:28" s="3" customFormat="1" hidden="1" x14ac:dyDescent="0.25">
      <c r="A79" s="752"/>
      <c r="B79" s="750"/>
      <c r="C79" s="75">
        <f>'2.Identificacion_Riesgos'!G59</f>
        <v>0</v>
      </c>
      <c r="D79" s="9"/>
      <c r="E79" s="9"/>
      <c r="F79" s="18"/>
      <c r="G79" s="18"/>
      <c r="H79" s="349"/>
      <c r="I79" s="9"/>
      <c r="J79" s="9"/>
      <c r="K79" s="9"/>
      <c r="L79" s="181"/>
      <c r="M79" s="9"/>
      <c r="N79" s="181"/>
      <c r="O79" s="11"/>
      <c r="P79" s="181"/>
      <c r="Q79" s="9"/>
      <c r="R79" s="181"/>
      <c r="S79" s="9"/>
      <c r="T79" s="181"/>
      <c r="U79" s="11"/>
      <c r="V79" s="181"/>
      <c r="W79" s="9"/>
      <c r="X79" s="181"/>
      <c r="Y79" s="181"/>
      <c r="Z79" s="141"/>
      <c r="AA79" s="141"/>
      <c r="AB79" s="168"/>
    </row>
    <row r="80" spans="1:28" s="3" customFormat="1" hidden="1" x14ac:dyDescent="0.25">
      <c r="A80" s="752"/>
      <c r="B80" s="750"/>
      <c r="C80" s="173"/>
      <c r="D80" s="9"/>
      <c r="E80" s="9"/>
      <c r="F80" s="18"/>
      <c r="G80" s="18"/>
      <c r="H80" s="349"/>
      <c r="I80" s="9"/>
      <c r="J80" s="9"/>
      <c r="K80" s="9"/>
      <c r="L80" s="181"/>
      <c r="M80" s="9"/>
      <c r="N80" s="181"/>
      <c r="O80" s="11"/>
      <c r="P80" s="181"/>
      <c r="Q80" s="9"/>
      <c r="R80" s="181"/>
      <c r="S80" s="9"/>
      <c r="T80" s="181"/>
      <c r="U80" s="11"/>
      <c r="V80" s="181"/>
      <c r="W80" s="9"/>
      <c r="X80" s="181"/>
      <c r="Y80" s="181"/>
      <c r="Z80" s="141"/>
      <c r="AA80" s="141"/>
      <c r="AB80" s="168"/>
    </row>
    <row r="81" spans="1:28" s="3" customFormat="1" hidden="1" x14ac:dyDescent="0.25">
      <c r="A81" s="752"/>
      <c r="B81" s="9"/>
      <c r="C81" s="9"/>
      <c r="D81" s="12"/>
      <c r="E81" s="12"/>
      <c r="F81" s="12"/>
      <c r="G81" s="12"/>
      <c r="H81" s="12"/>
      <c r="I81" s="5"/>
      <c r="J81" s="5"/>
      <c r="K81" s="5"/>
      <c r="L81" s="5"/>
      <c r="M81" s="13"/>
      <c r="N81" s="5"/>
      <c r="O81" s="5"/>
      <c r="P81" s="5"/>
      <c r="Q81" s="12"/>
      <c r="R81" s="5"/>
      <c r="S81" s="13"/>
      <c r="T81" s="5"/>
      <c r="U81" s="171"/>
      <c r="V81" s="5" t="s">
        <v>1</v>
      </c>
      <c r="W81" s="5">
        <f>IF(I82&gt;0,1,0)</f>
        <v>0</v>
      </c>
      <c r="X81" s="5" t="e">
        <f>ROUNDDOWN(Y81,0)</f>
        <v>#DIV/0!</v>
      </c>
      <c r="Y81" s="5" t="e">
        <f>AVERAGEIF(I75:I80,"SI",Y75:Y80)</f>
        <v>#DIV/0!</v>
      </c>
      <c r="Z81" s="141"/>
      <c r="AA81" s="141"/>
      <c r="AB81" s="168"/>
    </row>
    <row r="82" spans="1:28" s="3" customFormat="1" ht="15.75" hidden="1" thickBot="1" x14ac:dyDescent="0.3">
      <c r="A82" s="753"/>
      <c r="B82" s="10"/>
      <c r="C82" s="10"/>
      <c r="D82" s="14">
        <f>COUNTA(D75:D80)</f>
        <v>0</v>
      </c>
      <c r="E82" s="14"/>
      <c r="F82" s="14"/>
      <c r="G82" s="14"/>
      <c r="H82" s="14"/>
      <c r="I82" s="7">
        <f>COUNTIF(I75:I80,"SI")</f>
        <v>0</v>
      </c>
      <c r="J82" s="7">
        <f>COUNTIF(J75:J80,"SI")</f>
        <v>0</v>
      </c>
      <c r="K82" s="7"/>
      <c r="L82" s="7"/>
      <c r="M82" s="15"/>
      <c r="N82" s="7"/>
      <c r="O82" s="7"/>
      <c r="P82" s="7"/>
      <c r="Q82" s="14"/>
      <c r="R82" s="7"/>
      <c r="S82" s="15"/>
      <c r="T82" s="7"/>
      <c r="U82" s="172"/>
      <c r="V82" s="7" t="s">
        <v>27</v>
      </c>
      <c r="W82" s="7">
        <f>IF(J82&gt;0,1,0)</f>
        <v>0</v>
      </c>
      <c r="X82" s="7" t="e">
        <f>ROUNDDOWN(Y82,0)</f>
        <v>#DIV/0!</v>
      </c>
      <c r="Y82" s="7" t="e">
        <f>AVERAGEIF(J75:J80,"SI",Y75:Y80)</f>
        <v>#DIV/0!</v>
      </c>
      <c r="Z82" s="169"/>
      <c r="AA82" s="169"/>
      <c r="AB82" s="170"/>
    </row>
  </sheetData>
  <mergeCells count="27">
    <mergeCell ref="A1:B7"/>
    <mergeCell ref="C1:Y7"/>
    <mergeCell ref="Z1:AB4"/>
    <mergeCell ref="AA5:AB5"/>
    <mergeCell ref="AA6:AB6"/>
    <mergeCell ref="AA7:AB7"/>
    <mergeCell ref="B37:B41"/>
    <mergeCell ref="A30:A36"/>
    <mergeCell ref="A37:A43"/>
    <mergeCell ref="A51:A58"/>
    <mergeCell ref="A59:A66"/>
    <mergeCell ref="E8:F8"/>
    <mergeCell ref="B75:B80"/>
    <mergeCell ref="A75:A82"/>
    <mergeCell ref="A44:A50"/>
    <mergeCell ref="B44:B48"/>
    <mergeCell ref="A9:A15"/>
    <mergeCell ref="A16:A22"/>
    <mergeCell ref="A23:A29"/>
    <mergeCell ref="A67:A74"/>
    <mergeCell ref="B67:B72"/>
    <mergeCell ref="B51:B56"/>
    <mergeCell ref="B59:B64"/>
    <mergeCell ref="B9:B13"/>
    <mergeCell ref="B16:B20"/>
    <mergeCell ref="B23:B27"/>
    <mergeCell ref="B30:B34"/>
  </mergeCells>
  <phoneticPr fontId="58" type="noConversion"/>
  <conditionalFormatting sqref="Z8:Z1048576">
    <cfRule type="containsText" dxfId="40" priority="18" operator="containsText" text="FUERTE">
      <formula>NOT(ISERROR(SEARCH("FUERTE",Z8)))</formula>
    </cfRule>
    <cfRule type="containsText" dxfId="39" priority="19" operator="containsText" text="MODERADO">
      <formula>NOT(ISERROR(SEARCH("MODERADO",Z8)))</formula>
    </cfRule>
    <cfRule type="containsText" dxfId="38" priority="20" operator="containsText" text="DÉBIL">
      <formula>NOT(ISERROR(SEARCH("DÉBIL",Z8)))</formula>
    </cfRule>
  </conditionalFormatting>
  <conditionalFormatting sqref="AA8:AA1048576">
    <cfRule type="containsText" dxfId="37" priority="11" operator="containsText" text="MODERADO">
      <formula>NOT(ISERROR(SEARCH("MODERADO",AA8)))</formula>
    </cfRule>
    <cfRule type="containsText" dxfId="36" priority="12" operator="containsText" text="MODERADO">
      <formula>NOT(ISERROR(SEARCH("MODERADO",AA8)))</formula>
    </cfRule>
    <cfRule type="containsText" dxfId="35" priority="13" operator="containsText" text="MODERDO">
      <formula>NOT(ISERROR(SEARCH("MODERDO",AA8)))</formula>
    </cfRule>
    <cfRule type="containsText" dxfId="34" priority="14" operator="containsText" text="FUERTE">
      <formula>NOT(ISERROR(SEARCH("FUERTE",AA8)))</formula>
    </cfRule>
    <cfRule type="containsText" dxfId="33" priority="15" operator="containsText" text="FUERTE">
      <formula>NOT(ISERROR(SEARCH("FUERTE",AA8)))</formula>
    </cfRule>
    <cfRule type="containsText" dxfId="32" priority="16" operator="containsText" text="MODERO">
      <formula>NOT(ISERROR(SEARCH("MODERO",AA8)))</formula>
    </cfRule>
    <cfRule type="containsText" dxfId="31" priority="17" operator="containsText" text="DÉBIL">
      <formula>NOT(ISERROR(SEARCH("DÉBIL",AA8)))</formula>
    </cfRule>
  </conditionalFormatting>
  <conditionalFormatting sqref="AB8">
    <cfRule type="containsText" dxfId="30" priority="4" stopIfTrue="1" operator="containsText" text="MODERADO">
      <formula>NOT(ISERROR(SEARCH("MODERADO",AB8)))</formula>
    </cfRule>
    <cfRule type="containsText" dxfId="29" priority="5" operator="containsText" text="MODERADO">
      <formula>NOT(ISERROR(SEARCH("MODERADO",AB8)))</formula>
    </cfRule>
    <cfRule type="containsText" dxfId="28" priority="6" operator="containsText" text="MODERDO">
      <formula>NOT(ISERROR(SEARCH("MODERDO",AB8)))</formula>
    </cfRule>
    <cfRule type="containsText" dxfId="27" priority="7" stopIfTrue="1" operator="containsText" text="FUERTE">
      <formula>NOT(ISERROR(SEARCH("FUERTE",AB8)))</formula>
    </cfRule>
    <cfRule type="containsText" dxfId="26" priority="8" operator="containsText" text="FUERTE">
      <formula>NOT(ISERROR(SEARCH("FUERTE",AB8)))</formula>
    </cfRule>
    <cfRule type="containsText" dxfId="25" priority="9" operator="containsText" text="MODERO">
      <formula>NOT(ISERROR(SEARCH("MODERO",AB8)))</formula>
    </cfRule>
    <cfRule type="containsText" dxfId="24" priority="10" stopIfTrue="1" operator="containsText" text="DÉBIL">
      <formula>NOT(ISERROR(SEARCH("DÉBIL",AB8)))</formula>
    </cfRule>
  </conditionalFormatting>
  <conditionalFormatting sqref="AB9:AB79">
    <cfRule type="containsText" dxfId="23" priority="1" operator="containsText" text="DÉBIL">
      <formula>NOT(ISERROR(SEARCH("DÉBIL",AB9)))</formula>
    </cfRule>
    <cfRule type="containsText" dxfId="22" priority="2" operator="containsText" text="MODERADO">
      <formula>NOT(ISERROR(SEARCH("MODERADO",AB9)))</formula>
    </cfRule>
    <cfRule type="containsText" dxfId="21" priority="3" operator="containsText" text="FUERTE">
      <formula>NOT(ISERROR(SEARCH("FUERTE",AB9)))</formula>
    </cfRule>
  </conditionalFormatting>
  <pageMargins left="0.7" right="0.7" top="0.75" bottom="0.75" header="0.3" footer="0.3"/>
  <pageSetup paperSize="9" scale="17" orientation="portrait" r:id="rId1"/>
  <ignoredErrors>
    <ignoredError sqref="D15 D22" unlockedFormula="1"/>
  </ignoredErrors>
  <drawing r:id="rId2"/>
  <legacyDrawing r:id="rId3"/>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500-000000000000}">
          <x14:formula1>
            <xm:f>Hoja3!$A$39:$A$40</xm:f>
          </x14:formula1>
          <xm:sqref>K57 K81 K49 K21 K14 I67:J73 I51:J57 I23:J27 K65 K73 I37:J41 I59:J65 I75:J81 I30:J34 I9:J14 I16:J21 I44:J49</xm:sqref>
        </x14:dataValidation>
        <x14:dataValidation type="list" allowBlank="1" showInputMessage="1" showErrorMessage="1" xr:uid="{00000000-0002-0000-0500-000001000000}">
          <x14:formula1>
            <xm:f>Hoja1!$G$3:$G$4</xm:f>
          </x14:formula1>
          <xm:sqref>K9:K13 K16:K20 K23:K27 K30:K34 K37:K41 K44:K48 K51:K56 K59:K64 K67:K72 K75:K80</xm:sqref>
        </x14:dataValidation>
        <x14:dataValidation type="list" allowBlank="1" showInputMessage="1" showErrorMessage="1" xr:uid="{00000000-0002-0000-0500-000002000000}">
          <x14:formula1>
            <xm:f>Hoja1!$G$28:$G$30</xm:f>
          </x14:formula1>
          <xm:sqref>Z1:Z7 W8:W1048576</xm:sqref>
        </x14:dataValidation>
        <x14:dataValidation type="list" allowBlank="1" showInputMessage="1" showErrorMessage="1" xr:uid="{00000000-0002-0000-0500-000003000000}">
          <x14:formula1>
            <xm:f>Hoja1!$G$11:$G$12</xm:f>
          </x14:formula1>
          <xm:sqref>O9:O13 O16:O20 O23:O27 O30:O34 O37:O41 O44:O48 O51:O56 O59:O64 O67:O72 O75:O80</xm:sqref>
        </x14:dataValidation>
        <x14:dataValidation type="list" allowBlank="1" showInputMessage="1" showErrorMessage="1" xr:uid="{00000000-0002-0000-0500-000004000000}">
          <x14:formula1>
            <xm:f>'Controles ISO 27001'!$A$2:$A$36</xm:f>
          </x14:formula1>
          <xm:sqref>E9:E13 E16:E20 E23:E26 E30:E34 E37:E39</xm:sqref>
        </x14:dataValidation>
        <x14:dataValidation type="list" allowBlank="1" showInputMessage="1" showErrorMessage="1" xr:uid="{00000000-0002-0000-0500-000005000000}">
          <x14:formula1>
            <xm:f>Hoja1!$B$20:$B$22</xm:f>
          </x14:formula1>
          <xm:sqref>AA8:AA1048576</xm:sqref>
        </x14:dataValidation>
        <x14:dataValidation type="list" allowBlank="1" showInputMessage="1" showErrorMessage="1" xr:uid="{00000000-0002-0000-0500-000006000000}">
          <x14:formula1>
            <xm:f>Hoja1!$B$25:$B$26</xm:f>
          </x14:formula1>
          <xm:sqref>M8:M1048576</xm:sqref>
        </x14:dataValidation>
        <x14:dataValidation type="list" allowBlank="1" showInputMessage="1" showErrorMessage="1" xr:uid="{00000000-0002-0000-0500-000007000000}">
          <x14:formula1>
            <xm:f>Hoja1!$B$13:$B$15</xm:f>
          </x14:formula1>
          <xm:sqref>Q9:Q1048576</xm:sqref>
        </x14:dataValidation>
        <x14:dataValidation type="list" allowBlank="1" showInputMessage="1" showErrorMessage="1" xr:uid="{00000000-0002-0000-0500-000008000000}">
          <x14:formula1>
            <xm:f>Hoja1!$C$25:$C$26</xm:f>
          </x14:formula1>
          <xm:sqref>S8:S1048576</xm:sqref>
        </x14:dataValidation>
        <x14:dataValidation type="list" allowBlank="1" showInputMessage="1" showErrorMessage="1" xr:uid="{00000000-0002-0000-0500-000009000000}">
          <x14:formula1>
            <xm:f>Hoja1!$G$24:$G$25</xm:f>
          </x14:formula1>
          <xm:sqref>U8:U1048576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36"/>
  <sheetViews>
    <sheetView topLeftCell="A7" workbookViewId="0">
      <selection activeCell="B18" sqref="B18"/>
    </sheetView>
  </sheetViews>
  <sheetFormatPr baseColWidth="10" defaultRowHeight="15" x14ac:dyDescent="0.25"/>
  <cols>
    <col min="1" max="1" width="31.5703125" style="272" customWidth="1"/>
    <col min="2" max="2" width="49.42578125" style="268" customWidth="1"/>
    <col min="3" max="3" width="4" style="3" bestFit="1" customWidth="1"/>
    <col min="4" max="4" width="13.5703125" customWidth="1"/>
  </cols>
  <sheetData>
    <row r="1" spans="1:3" x14ac:dyDescent="0.25">
      <c r="A1" s="269" t="s">
        <v>593</v>
      </c>
      <c r="B1" s="271" t="s">
        <v>597</v>
      </c>
      <c r="C1" s="202" t="s">
        <v>601</v>
      </c>
    </row>
    <row r="2" spans="1:3" ht="48" x14ac:dyDescent="0.25">
      <c r="A2" s="270" t="s">
        <v>528</v>
      </c>
      <c r="B2" s="266" t="s">
        <v>529</v>
      </c>
      <c r="C2" s="137" t="s">
        <v>147</v>
      </c>
    </row>
    <row r="3" spans="1:3" ht="36" x14ac:dyDescent="0.25">
      <c r="A3" s="270" t="s">
        <v>530</v>
      </c>
      <c r="B3" s="266" t="s">
        <v>531</v>
      </c>
      <c r="C3" s="137" t="s">
        <v>148</v>
      </c>
    </row>
    <row r="4" spans="1:3" ht="24" x14ac:dyDescent="0.25">
      <c r="A4" s="270" t="s">
        <v>532</v>
      </c>
      <c r="B4" s="266" t="s">
        <v>533</v>
      </c>
      <c r="C4" s="137" t="s">
        <v>331</v>
      </c>
    </row>
    <row r="5" spans="1:3" ht="36" x14ac:dyDescent="0.25">
      <c r="A5" s="270" t="s">
        <v>534</v>
      </c>
      <c r="B5" s="266" t="s">
        <v>535</v>
      </c>
      <c r="C5" s="137" t="s">
        <v>599</v>
      </c>
    </row>
    <row r="6" spans="1:3" ht="36" x14ac:dyDescent="0.25">
      <c r="A6" s="270" t="s">
        <v>536</v>
      </c>
      <c r="B6" s="266" t="s">
        <v>537</v>
      </c>
      <c r="C6" s="137" t="s">
        <v>600</v>
      </c>
    </row>
    <row r="7" spans="1:3" ht="24" x14ac:dyDescent="0.25">
      <c r="A7" s="270" t="s">
        <v>538</v>
      </c>
      <c r="B7" s="266" t="s">
        <v>539</v>
      </c>
      <c r="C7" s="137" t="s">
        <v>602</v>
      </c>
    </row>
    <row r="8" spans="1:3" ht="24" x14ac:dyDescent="0.25">
      <c r="A8" s="270" t="s">
        <v>540</v>
      </c>
      <c r="B8" s="266" t="s">
        <v>636</v>
      </c>
      <c r="C8" s="137" t="s">
        <v>603</v>
      </c>
    </row>
    <row r="9" spans="1:3" ht="36" x14ac:dyDescent="0.25">
      <c r="A9" s="270" t="s">
        <v>541</v>
      </c>
      <c r="B9" s="267" t="s">
        <v>542</v>
      </c>
      <c r="C9" s="137" t="s">
        <v>604</v>
      </c>
    </row>
    <row r="10" spans="1:3" ht="36" x14ac:dyDescent="0.25">
      <c r="A10" s="270" t="s">
        <v>543</v>
      </c>
      <c r="B10" s="266" t="s">
        <v>544</v>
      </c>
      <c r="C10" s="137" t="s">
        <v>605</v>
      </c>
    </row>
    <row r="11" spans="1:3" ht="24" x14ac:dyDescent="0.25">
      <c r="A11" s="270" t="s">
        <v>545</v>
      </c>
      <c r="B11" s="266" t="s">
        <v>546</v>
      </c>
      <c r="C11" s="137" t="s">
        <v>606</v>
      </c>
    </row>
    <row r="12" spans="1:3" ht="24" x14ac:dyDescent="0.25">
      <c r="A12" s="270" t="s">
        <v>547</v>
      </c>
      <c r="B12" s="266" t="s">
        <v>548</v>
      </c>
      <c r="C12" s="137" t="s">
        <v>607</v>
      </c>
    </row>
    <row r="13" spans="1:3" ht="24" x14ac:dyDescent="0.25">
      <c r="A13" s="270" t="s">
        <v>549</v>
      </c>
      <c r="B13" s="266" t="s">
        <v>550</v>
      </c>
      <c r="C13" s="137" t="s">
        <v>608</v>
      </c>
    </row>
    <row r="14" spans="1:3" ht="24" x14ac:dyDescent="0.25">
      <c r="A14" s="270" t="s">
        <v>551</v>
      </c>
      <c r="B14" s="266" t="s">
        <v>552</v>
      </c>
      <c r="C14" s="137" t="s">
        <v>609</v>
      </c>
    </row>
    <row r="15" spans="1:3" ht="36" x14ac:dyDescent="0.25">
      <c r="A15" s="270" t="s">
        <v>553</v>
      </c>
      <c r="B15" s="266" t="s">
        <v>554</v>
      </c>
      <c r="C15" s="137" t="s">
        <v>610</v>
      </c>
    </row>
    <row r="16" spans="1:3" ht="36" x14ac:dyDescent="0.25">
      <c r="A16" s="270" t="s">
        <v>555</v>
      </c>
      <c r="B16" s="266" t="s">
        <v>596</v>
      </c>
      <c r="C16" s="137" t="s">
        <v>611</v>
      </c>
    </row>
    <row r="17" spans="1:3" ht="24" x14ac:dyDescent="0.25">
      <c r="A17" s="270" t="s">
        <v>556</v>
      </c>
      <c r="B17" s="266" t="s">
        <v>557</v>
      </c>
      <c r="C17" s="137" t="s">
        <v>612</v>
      </c>
    </row>
    <row r="18" spans="1:3" ht="24" x14ac:dyDescent="0.25">
      <c r="A18" s="270" t="s">
        <v>558</v>
      </c>
      <c r="B18" s="266" t="s">
        <v>559</v>
      </c>
      <c r="C18" s="137" t="s">
        <v>613</v>
      </c>
    </row>
    <row r="19" spans="1:3" ht="36" x14ac:dyDescent="0.25">
      <c r="A19" s="270" t="s">
        <v>560</v>
      </c>
      <c r="B19" s="266" t="s">
        <v>561</v>
      </c>
      <c r="C19" s="137" t="s">
        <v>614</v>
      </c>
    </row>
    <row r="20" spans="1:3" x14ac:dyDescent="0.25">
      <c r="A20" s="270" t="s">
        <v>562</v>
      </c>
      <c r="B20" s="266" t="s">
        <v>563</v>
      </c>
      <c r="C20" s="137" t="s">
        <v>615</v>
      </c>
    </row>
    <row r="21" spans="1:3" ht="24" x14ac:dyDescent="0.25">
      <c r="A21" s="270" t="s">
        <v>564</v>
      </c>
      <c r="B21" s="266" t="s">
        <v>565</v>
      </c>
      <c r="C21" s="137" t="s">
        <v>616</v>
      </c>
    </row>
    <row r="22" spans="1:3" ht="24" x14ac:dyDescent="0.25">
      <c r="A22" s="270" t="s">
        <v>566</v>
      </c>
      <c r="B22" s="266" t="s">
        <v>567</v>
      </c>
      <c r="C22" s="137" t="s">
        <v>617</v>
      </c>
    </row>
    <row r="23" spans="1:3" ht="24" x14ac:dyDescent="0.25">
      <c r="A23" s="270" t="s">
        <v>568</v>
      </c>
      <c r="B23" s="266" t="s">
        <v>598</v>
      </c>
      <c r="C23" s="137" t="s">
        <v>618</v>
      </c>
    </row>
    <row r="24" spans="1:3" ht="36" x14ac:dyDescent="0.25">
      <c r="A24" s="270" t="s">
        <v>569</v>
      </c>
      <c r="B24" s="266" t="s">
        <v>570</v>
      </c>
      <c r="C24" s="137" t="s">
        <v>619</v>
      </c>
    </row>
    <row r="25" spans="1:3" ht="36" x14ac:dyDescent="0.25">
      <c r="A25" s="270" t="s">
        <v>571</v>
      </c>
      <c r="B25" s="266" t="s">
        <v>572</v>
      </c>
      <c r="C25" s="137" t="s">
        <v>620</v>
      </c>
    </row>
    <row r="26" spans="1:3" ht="24" x14ac:dyDescent="0.25">
      <c r="A26" s="270" t="s">
        <v>573</v>
      </c>
      <c r="B26" s="266" t="s">
        <v>574</v>
      </c>
      <c r="C26" s="137" t="s">
        <v>621</v>
      </c>
    </row>
    <row r="27" spans="1:3" ht="60" x14ac:dyDescent="0.25">
      <c r="A27" s="270" t="s">
        <v>575</v>
      </c>
      <c r="B27" s="266" t="s">
        <v>594</v>
      </c>
      <c r="C27" s="137" t="s">
        <v>622</v>
      </c>
    </row>
    <row r="28" spans="1:3" ht="36" x14ac:dyDescent="0.25">
      <c r="A28" s="270" t="s">
        <v>576</v>
      </c>
      <c r="B28" s="266" t="s">
        <v>577</v>
      </c>
      <c r="C28" s="137" t="s">
        <v>623</v>
      </c>
    </row>
    <row r="29" spans="1:3" x14ac:dyDescent="0.25">
      <c r="A29" s="271" t="s">
        <v>578</v>
      </c>
      <c r="B29" s="266" t="s">
        <v>595</v>
      </c>
      <c r="C29" s="137" t="s">
        <v>624</v>
      </c>
    </row>
    <row r="30" spans="1:3" ht="24" x14ac:dyDescent="0.25">
      <c r="A30" s="270" t="s">
        <v>579</v>
      </c>
      <c r="B30" s="266" t="s">
        <v>580</v>
      </c>
      <c r="C30" s="137" t="s">
        <v>625</v>
      </c>
    </row>
    <row r="31" spans="1:3" ht="36" x14ac:dyDescent="0.25">
      <c r="A31" s="270" t="s">
        <v>581</v>
      </c>
      <c r="B31" s="266" t="s">
        <v>582</v>
      </c>
      <c r="C31" s="137" t="s">
        <v>626</v>
      </c>
    </row>
    <row r="32" spans="1:3" ht="36" x14ac:dyDescent="0.25">
      <c r="A32" s="270" t="s">
        <v>583</v>
      </c>
      <c r="B32" s="266" t="s">
        <v>584</v>
      </c>
      <c r="C32" s="137" t="s">
        <v>627</v>
      </c>
    </row>
    <row r="33" spans="1:3" ht="36" x14ac:dyDescent="0.25">
      <c r="A33" s="270" t="s">
        <v>585</v>
      </c>
      <c r="B33" s="266" t="s">
        <v>586</v>
      </c>
      <c r="C33" s="137" t="s">
        <v>628</v>
      </c>
    </row>
    <row r="34" spans="1:3" ht="24" x14ac:dyDescent="0.25">
      <c r="A34" s="270" t="s">
        <v>587</v>
      </c>
      <c r="B34" s="266" t="s">
        <v>588</v>
      </c>
      <c r="C34" s="137" t="s">
        <v>629</v>
      </c>
    </row>
    <row r="35" spans="1:3" ht="48" x14ac:dyDescent="0.25">
      <c r="A35" s="270" t="s">
        <v>589</v>
      </c>
      <c r="B35" s="266" t="s">
        <v>590</v>
      </c>
      <c r="C35" s="137" t="s">
        <v>630</v>
      </c>
    </row>
    <row r="36" spans="1:3" ht="36" x14ac:dyDescent="0.25">
      <c r="A36" s="270" t="s">
        <v>591</v>
      </c>
      <c r="B36" s="266" t="s">
        <v>592</v>
      </c>
      <c r="C36" s="137" t="s">
        <v>631</v>
      </c>
    </row>
  </sheetData>
  <autoFilter ref="A1:B2" xr:uid="{00000000-0009-0000-0000-000006000000}"/>
  <phoneticPr fontId="58"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6"/>
  <dimension ref="A1:AN90"/>
  <sheetViews>
    <sheetView view="pageBreakPreview" zoomScale="50" zoomScaleNormal="80" zoomScaleSheetLayoutView="50" workbookViewId="0">
      <selection activeCell="AS14" sqref="AS14"/>
    </sheetView>
  </sheetViews>
  <sheetFormatPr baseColWidth="10" defaultColWidth="6.85546875" defaultRowHeight="27.75" customHeight="1" x14ac:dyDescent="0.25"/>
  <cols>
    <col min="1" max="1" width="6.85546875" style="3"/>
    <col min="6" max="6" width="7.140625" customWidth="1"/>
    <col min="21" max="22" width="7" customWidth="1"/>
    <col min="26" max="26" width="6.42578125" customWidth="1"/>
  </cols>
  <sheetData>
    <row r="1" spans="1:40" s="3" customFormat="1" ht="27.75" customHeight="1" x14ac:dyDescent="0.25">
      <c r="A1" s="20"/>
      <c r="B1" s="782"/>
      <c r="C1" s="783"/>
      <c r="D1" s="783"/>
      <c r="E1" s="783"/>
      <c r="F1" s="783"/>
      <c r="G1" s="784"/>
      <c r="H1" s="787" t="s">
        <v>225</v>
      </c>
      <c r="I1" s="788"/>
      <c r="J1" s="788"/>
      <c r="K1" s="788"/>
      <c r="L1" s="788"/>
      <c r="M1" s="788"/>
      <c r="N1" s="788"/>
      <c r="O1" s="788"/>
      <c r="P1" s="788"/>
      <c r="Q1" s="788"/>
      <c r="R1" s="788"/>
      <c r="S1" s="788"/>
      <c r="T1" s="788"/>
      <c r="U1" s="788"/>
      <c r="V1" s="788"/>
      <c r="W1" s="788"/>
      <c r="X1" s="788"/>
      <c r="Y1" s="788"/>
      <c r="Z1" s="788"/>
      <c r="AA1" s="788"/>
      <c r="AB1" s="788"/>
      <c r="AC1" s="788"/>
      <c r="AD1" s="789"/>
      <c r="AE1" s="593" t="s">
        <v>204</v>
      </c>
      <c r="AF1" s="594"/>
      <c r="AG1" s="594"/>
      <c r="AH1" s="595"/>
      <c r="AI1" s="20"/>
      <c r="AJ1" s="20"/>
      <c r="AK1" s="20"/>
      <c r="AL1" s="20"/>
      <c r="AM1" s="20"/>
      <c r="AN1" s="20"/>
    </row>
    <row r="2" spans="1:40" s="3" customFormat="1" ht="27.75" customHeight="1" x14ac:dyDescent="0.25">
      <c r="A2" s="20"/>
      <c r="B2" s="772"/>
      <c r="C2" s="773"/>
      <c r="D2" s="773"/>
      <c r="E2" s="773"/>
      <c r="F2" s="773"/>
      <c r="G2" s="785"/>
      <c r="H2" s="790"/>
      <c r="I2" s="791"/>
      <c r="J2" s="791"/>
      <c r="K2" s="791"/>
      <c r="L2" s="791"/>
      <c r="M2" s="791"/>
      <c r="N2" s="791"/>
      <c r="O2" s="791"/>
      <c r="P2" s="791"/>
      <c r="Q2" s="791"/>
      <c r="R2" s="791"/>
      <c r="S2" s="791"/>
      <c r="T2" s="791"/>
      <c r="U2" s="791"/>
      <c r="V2" s="791"/>
      <c r="W2" s="791"/>
      <c r="X2" s="791"/>
      <c r="Y2" s="791"/>
      <c r="Z2" s="791"/>
      <c r="AA2" s="791"/>
      <c r="AB2" s="791"/>
      <c r="AC2" s="791"/>
      <c r="AD2" s="792"/>
      <c r="AE2" s="596"/>
      <c r="AF2" s="781"/>
      <c r="AG2" s="781"/>
      <c r="AH2" s="598"/>
      <c r="AI2" s="20"/>
      <c r="AJ2" s="20"/>
      <c r="AK2" s="20"/>
      <c r="AL2" s="20"/>
      <c r="AM2" s="20"/>
      <c r="AN2" s="20"/>
    </row>
    <row r="3" spans="1:40" s="3" customFormat="1" ht="27.75" customHeight="1" x14ac:dyDescent="0.25">
      <c r="A3" s="20"/>
      <c r="B3" s="772"/>
      <c r="C3" s="773"/>
      <c r="D3" s="773"/>
      <c r="E3" s="773"/>
      <c r="F3" s="773"/>
      <c r="G3" s="785"/>
      <c r="H3" s="790"/>
      <c r="I3" s="791"/>
      <c r="J3" s="791"/>
      <c r="K3" s="791"/>
      <c r="L3" s="791"/>
      <c r="M3" s="791"/>
      <c r="N3" s="791"/>
      <c r="O3" s="791"/>
      <c r="P3" s="791"/>
      <c r="Q3" s="791"/>
      <c r="R3" s="791"/>
      <c r="S3" s="791"/>
      <c r="T3" s="791"/>
      <c r="U3" s="791"/>
      <c r="V3" s="791"/>
      <c r="W3" s="791"/>
      <c r="X3" s="791"/>
      <c r="Y3" s="791"/>
      <c r="Z3" s="791"/>
      <c r="AA3" s="791"/>
      <c r="AB3" s="791"/>
      <c r="AC3" s="791"/>
      <c r="AD3" s="792"/>
      <c r="AE3" s="596"/>
      <c r="AF3" s="781"/>
      <c r="AG3" s="781"/>
      <c r="AH3" s="598"/>
      <c r="AI3" s="20"/>
      <c r="AJ3" s="20"/>
      <c r="AK3" s="20"/>
      <c r="AL3" s="20"/>
      <c r="AM3" s="20"/>
      <c r="AN3" s="20"/>
    </row>
    <row r="4" spans="1:40" s="3" customFormat="1" ht="27.75" customHeight="1" x14ac:dyDescent="0.25">
      <c r="A4" s="20"/>
      <c r="B4" s="772"/>
      <c r="C4" s="773"/>
      <c r="D4" s="773"/>
      <c r="E4" s="773"/>
      <c r="F4" s="773"/>
      <c r="G4" s="785"/>
      <c r="H4" s="790"/>
      <c r="I4" s="791"/>
      <c r="J4" s="791"/>
      <c r="K4" s="791"/>
      <c r="L4" s="791"/>
      <c r="M4" s="791"/>
      <c r="N4" s="791"/>
      <c r="O4" s="791"/>
      <c r="P4" s="791"/>
      <c r="Q4" s="791"/>
      <c r="R4" s="791"/>
      <c r="S4" s="791"/>
      <c r="T4" s="791"/>
      <c r="U4" s="791"/>
      <c r="V4" s="791"/>
      <c r="W4" s="791"/>
      <c r="X4" s="791"/>
      <c r="Y4" s="791"/>
      <c r="Z4" s="791"/>
      <c r="AA4" s="791"/>
      <c r="AB4" s="791"/>
      <c r="AC4" s="791"/>
      <c r="AD4" s="792"/>
      <c r="AE4" s="599"/>
      <c r="AF4" s="600"/>
      <c r="AG4" s="600"/>
      <c r="AH4" s="601"/>
      <c r="AI4" s="20"/>
      <c r="AJ4" s="20"/>
      <c r="AK4" s="20"/>
      <c r="AL4" s="20"/>
      <c r="AM4" s="20"/>
      <c r="AN4" s="20"/>
    </row>
    <row r="5" spans="1:40" s="3" customFormat="1" ht="27.75" customHeight="1" x14ac:dyDescent="0.25">
      <c r="A5" s="20"/>
      <c r="B5" s="772"/>
      <c r="C5" s="773"/>
      <c r="D5" s="773"/>
      <c r="E5" s="773"/>
      <c r="F5" s="773"/>
      <c r="G5" s="785"/>
      <c r="H5" s="790"/>
      <c r="I5" s="791"/>
      <c r="J5" s="791"/>
      <c r="K5" s="791"/>
      <c r="L5" s="791"/>
      <c r="M5" s="791"/>
      <c r="N5" s="791"/>
      <c r="O5" s="791"/>
      <c r="P5" s="791"/>
      <c r="Q5" s="791"/>
      <c r="R5" s="791"/>
      <c r="S5" s="791"/>
      <c r="T5" s="791"/>
      <c r="U5" s="791"/>
      <c r="V5" s="791"/>
      <c r="W5" s="791"/>
      <c r="X5" s="791"/>
      <c r="Y5" s="791"/>
      <c r="Z5" s="791"/>
      <c r="AA5" s="791"/>
      <c r="AB5" s="791"/>
      <c r="AC5" s="791"/>
      <c r="AD5" s="792"/>
      <c r="AE5" s="602" t="s">
        <v>387</v>
      </c>
      <c r="AF5" s="776"/>
      <c r="AG5" s="776"/>
      <c r="AH5" s="603"/>
      <c r="AI5" s="20"/>
      <c r="AJ5" s="20"/>
      <c r="AK5" s="20"/>
      <c r="AL5" s="20"/>
      <c r="AM5" s="20"/>
      <c r="AN5" s="20"/>
    </row>
    <row r="6" spans="1:40" s="3" customFormat="1" ht="27.75" customHeight="1" x14ac:dyDescent="0.25">
      <c r="A6" s="20"/>
      <c r="B6" s="772"/>
      <c r="C6" s="773"/>
      <c r="D6" s="773"/>
      <c r="E6" s="773"/>
      <c r="F6" s="773"/>
      <c r="G6" s="785"/>
      <c r="H6" s="790"/>
      <c r="I6" s="791"/>
      <c r="J6" s="791"/>
      <c r="K6" s="791"/>
      <c r="L6" s="791"/>
      <c r="M6" s="791"/>
      <c r="N6" s="791"/>
      <c r="O6" s="791"/>
      <c r="P6" s="791"/>
      <c r="Q6" s="791"/>
      <c r="R6" s="791"/>
      <c r="S6" s="791"/>
      <c r="T6" s="791"/>
      <c r="U6" s="791"/>
      <c r="V6" s="791"/>
      <c r="W6" s="791"/>
      <c r="X6" s="791"/>
      <c r="Y6" s="791"/>
      <c r="Z6" s="791"/>
      <c r="AA6" s="791"/>
      <c r="AB6" s="791"/>
      <c r="AC6" s="791"/>
      <c r="AD6" s="792"/>
      <c r="AE6" s="777"/>
      <c r="AF6" s="778"/>
      <c r="AG6" s="778"/>
      <c r="AH6" s="779"/>
      <c r="AI6" s="20"/>
      <c r="AJ6" s="20"/>
      <c r="AK6" s="20"/>
      <c r="AL6" s="20"/>
      <c r="AM6" s="20"/>
      <c r="AN6" s="20"/>
    </row>
    <row r="7" spans="1:40" s="3" customFormat="1" ht="27.75" customHeight="1" x14ac:dyDescent="0.25">
      <c r="A7" s="20"/>
      <c r="B7" s="772"/>
      <c r="C7" s="773"/>
      <c r="D7" s="773"/>
      <c r="E7" s="773"/>
      <c r="F7" s="773"/>
      <c r="G7" s="785"/>
      <c r="H7" s="790"/>
      <c r="I7" s="791"/>
      <c r="J7" s="791"/>
      <c r="K7" s="791"/>
      <c r="L7" s="791"/>
      <c r="M7" s="791"/>
      <c r="N7" s="791"/>
      <c r="O7" s="791"/>
      <c r="P7" s="791"/>
      <c r="Q7" s="791"/>
      <c r="R7" s="791"/>
      <c r="S7" s="791"/>
      <c r="T7" s="791"/>
      <c r="U7" s="791"/>
      <c r="V7" s="791"/>
      <c r="W7" s="791"/>
      <c r="X7" s="791"/>
      <c r="Y7" s="791"/>
      <c r="Z7" s="791"/>
      <c r="AA7" s="791"/>
      <c r="AB7" s="791"/>
      <c r="AC7" s="791"/>
      <c r="AD7" s="792"/>
      <c r="AE7" s="777"/>
      <c r="AF7" s="778"/>
      <c r="AG7" s="778"/>
      <c r="AH7" s="779"/>
      <c r="AI7" s="20"/>
      <c r="AJ7" s="20"/>
      <c r="AK7" s="20"/>
      <c r="AL7" s="20"/>
      <c r="AM7" s="20"/>
      <c r="AN7" s="20"/>
    </row>
    <row r="8" spans="1:40" s="3" customFormat="1" ht="27.75" customHeight="1" x14ac:dyDescent="0.25">
      <c r="A8" s="20"/>
      <c r="B8" s="774"/>
      <c r="C8" s="775"/>
      <c r="D8" s="775"/>
      <c r="E8" s="775"/>
      <c r="F8" s="775"/>
      <c r="G8" s="786"/>
      <c r="H8" s="793"/>
      <c r="I8" s="794"/>
      <c r="J8" s="794"/>
      <c r="K8" s="794"/>
      <c r="L8" s="794"/>
      <c r="M8" s="794"/>
      <c r="N8" s="794"/>
      <c r="O8" s="794"/>
      <c r="P8" s="794"/>
      <c r="Q8" s="794"/>
      <c r="R8" s="794"/>
      <c r="S8" s="794"/>
      <c r="T8" s="794"/>
      <c r="U8" s="794"/>
      <c r="V8" s="794"/>
      <c r="W8" s="794"/>
      <c r="X8" s="794"/>
      <c r="Y8" s="794"/>
      <c r="Z8" s="794"/>
      <c r="AA8" s="794"/>
      <c r="AB8" s="794"/>
      <c r="AC8" s="794"/>
      <c r="AD8" s="795"/>
      <c r="AE8" s="604"/>
      <c r="AF8" s="780"/>
      <c r="AG8" s="780"/>
      <c r="AH8" s="605"/>
      <c r="AI8" s="20"/>
      <c r="AJ8" s="20"/>
      <c r="AK8" s="20"/>
      <c r="AL8" s="20"/>
      <c r="AM8" s="20"/>
      <c r="AN8" s="20"/>
    </row>
    <row r="9" spans="1:40" s="3" customFormat="1" ht="27.75" customHeight="1" thickBot="1" x14ac:dyDescent="0.3">
      <c r="A9" s="20"/>
      <c r="B9" s="20"/>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row>
    <row r="10" spans="1:40" s="3" customFormat="1" ht="14.25" customHeight="1" x14ac:dyDescent="0.25">
      <c r="A10" s="20"/>
      <c r="B10" s="40"/>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2"/>
      <c r="AI10" s="20"/>
      <c r="AJ10" s="20"/>
      <c r="AK10" s="20"/>
      <c r="AL10" s="20"/>
      <c r="AM10" s="20"/>
      <c r="AN10" s="20"/>
    </row>
    <row r="11" spans="1:40" s="3" customFormat="1" ht="27.75" customHeight="1" x14ac:dyDescent="0.55000000000000004">
      <c r="A11" s="20"/>
      <c r="B11" s="811" t="s">
        <v>152</v>
      </c>
      <c r="C11" s="812"/>
      <c r="D11" s="812"/>
      <c r="E11" s="812"/>
      <c r="F11" s="812"/>
      <c r="G11" s="812"/>
      <c r="H11" s="812"/>
      <c r="I11" s="812"/>
      <c r="J11" s="812"/>
      <c r="K11" s="812"/>
      <c r="L11" s="812"/>
      <c r="M11" s="812"/>
      <c r="N11" s="812"/>
      <c r="O11" s="812"/>
      <c r="P11" s="812"/>
      <c r="Q11" s="812"/>
      <c r="R11" s="812"/>
      <c r="S11" s="812"/>
      <c r="T11" s="812"/>
      <c r="U11" s="812"/>
      <c r="V11" s="812"/>
      <c r="W11" s="812"/>
      <c r="X11" s="812"/>
      <c r="Y11" s="812"/>
      <c r="Z11" s="812"/>
      <c r="AA11" s="812"/>
      <c r="AB11" s="812"/>
      <c r="AC11" s="812"/>
      <c r="AD11" s="812"/>
      <c r="AE11" s="812"/>
      <c r="AF11" s="812"/>
      <c r="AG11" s="812"/>
      <c r="AH11" s="813"/>
      <c r="AI11" s="20"/>
      <c r="AJ11" s="20"/>
      <c r="AK11" s="20"/>
      <c r="AL11" s="20"/>
      <c r="AM11" s="20"/>
      <c r="AN11" s="20"/>
    </row>
    <row r="12" spans="1:40" s="3" customFormat="1" ht="45" customHeight="1" x14ac:dyDescent="0.25">
      <c r="A12" s="20"/>
      <c r="B12" s="828" t="s">
        <v>172</v>
      </c>
      <c r="C12" s="829"/>
      <c r="D12" s="829"/>
      <c r="E12" s="829"/>
      <c r="F12" s="829"/>
      <c r="G12" s="829"/>
      <c r="H12" s="829"/>
      <c r="I12" s="829"/>
      <c r="J12" s="829"/>
      <c r="K12" s="829"/>
      <c r="L12" s="829"/>
      <c r="M12" s="829"/>
      <c r="N12" s="829"/>
      <c r="O12" s="829"/>
      <c r="P12" s="829"/>
      <c r="Q12" s="829"/>
      <c r="R12" s="829"/>
      <c r="S12" s="829"/>
      <c r="T12" s="829"/>
      <c r="U12" s="829"/>
      <c r="V12" s="829"/>
      <c r="W12" s="829"/>
      <c r="X12" s="829"/>
      <c r="Y12" s="829"/>
      <c r="Z12" s="829"/>
      <c r="AA12" s="829"/>
      <c r="AB12" s="829"/>
      <c r="AC12" s="829"/>
      <c r="AD12" s="829"/>
      <c r="AE12" s="829"/>
      <c r="AF12" s="829"/>
      <c r="AG12" s="829"/>
      <c r="AH12" s="830"/>
      <c r="AI12" s="20"/>
      <c r="AJ12" s="20"/>
      <c r="AK12" s="20"/>
      <c r="AL12" s="20"/>
      <c r="AM12" s="20"/>
      <c r="AN12" s="20"/>
    </row>
    <row r="13" spans="1:40" s="3" customFormat="1" ht="27.75" customHeight="1" x14ac:dyDescent="0.25">
      <c r="A13" s="20"/>
      <c r="B13" s="22"/>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3"/>
      <c r="AI13" s="20"/>
      <c r="AJ13" s="20"/>
      <c r="AK13" s="20"/>
      <c r="AL13" s="20"/>
      <c r="AM13" s="20"/>
      <c r="AN13" s="20"/>
    </row>
    <row r="14" spans="1:40" s="3" customFormat="1" ht="27.75" customHeight="1" x14ac:dyDescent="0.25">
      <c r="A14" s="20"/>
      <c r="B14" s="22"/>
      <c r="C14" s="21"/>
      <c r="D14" s="21"/>
      <c r="E14" s="21"/>
      <c r="F14" s="805" t="s">
        <v>1</v>
      </c>
      <c r="G14" s="805"/>
      <c r="H14" s="805"/>
      <c r="I14" s="805"/>
      <c r="J14" s="805"/>
      <c r="K14" s="805"/>
      <c r="L14" s="805"/>
      <c r="M14" s="805"/>
      <c r="N14" s="805"/>
      <c r="O14" s="805"/>
      <c r="P14" s="805"/>
      <c r="Q14" s="805"/>
      <c r="R14" s="805"/>
      <c r="S14" s="805"/>
      <c r="T14" s="805"/>
      <c r="U14" s="805"/>
      <c r="V14" s="805"/>
      <c r="W14" s="805"/>
      <c r="X14" s="805"/>
      <c r="Y14" s="805"/>
      <c r="Z14" s="805"/>
      <c r="AA14" s="805"/>
      <c r="AB14" s="805"/>
      <c r="AC14" s="805"/>
      <c r="AD14" s="805"/>
      <c r="AE14" s="21"/>
      <c r="AF14" s="21"/>
      <c r="AG14" s="21"/>
      <c r="AH14" s="23"/>
      <c r="AI14" s="20"/>
      <c r="AJ14" s="20"/>
      <c r="AK14" s="20"/>
      <c r="AL14" s="20"/>
      <c r="AM14" s="20"/>
      <c r="AN14" s="20"/>
    </row>
    <row r="15" spans="1:40" ht="27.75" customHeight="1" x14ac:dyDescent="0.25">
      <c r="A15" s="20"/>
      <c r="B15" s="22"/>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3"/>
      <c r="AI15" s="20"/>
      <c r="AJ15" s="20"/>
      <c r="AK15" s="20"/>
      <c r="AL15" s="20"/>
      <c r="AM15" s="20"/>
      <c r="AN15" s="20"/>
    </row>
    <row r="16" spans="1:40" ht="27.75" customHeight="1" thickBot="1" x14ac:dyDescent="0.3">
      <c r="A16" s="20"/>
      <c r="B16" s="22"/>
      <c r="C16" s="21"/>
      <c r="D16" s="21"/>
      <c r="E16" s="21"/>
      <c r="F16" s="809" t="s">
        <v>162</v>
      </c>
      <c r="G16" s="809"/>
      <c r="H16" s="809"/>
      <c r="I16" s="809"/>
      <c r="J16" s="809"/>
      <c r="K16" s="809" t="s">
        <v>163</v>
      </c>
      <c r="L16" s="809"/>
      <c r="M16" s="809"/>
      <c r="N16" s="809"/>
      <c r="O16" s="809"/>
      <c r="P16" s="809" t="s">
        <v>164</v>
      </c>
      <c r="Q16" s="809"/>
      <c r="R16" s="809"/>
      <c r="S16" s="809"/>
      <c r="T16" s="809"/>
      <c r="U16" s="809" t="s">
        <v>165</v>
      </c>
      <c r="V16" s="809"/>
      <c r="W16" s="809"/>
      <c r="X16" s="809"/>
      <c r="Y16" s="809"/>
      <c r="Z16" s="809" t="s">
        <v>166</v>
      </c>
      <c r="AA16" s="809"/>
      <c r="AB16" s="809"/>
      <c r="AC16" s="809"/>
      <c r="AD16" s="809"/>
      <c r="AE16" s="21"/>
      <c r="AF16" s="21"/>
      <c r="AG16" s="21"/>
      <c r="AH16" s="23"/>
      <c r="AI16" s="20"/>
      <c r="AJ16" s="20"/>
      <c r="AK16" s="20"/>
      <c r="AL16" s="20"/>
      <c r="AM16" s="20"/>
      <c r="AN16" s="20"/>
    </row>
    <row r="17" spans="1:40" ht="27.75" customHeight="1" x14ac:dyDescent="0.25">
      <c r="A17" s="20"/>
      <c r="B17" s="810" t="s">
        <v>27</v>
      </c>
      <c r="C17" s="36"/>
      <c r="D17" s="21"/>
      <c r="E17" s="21"/>
      <c r="F17" s="91" t="str">
        <f>IF(AND('2.Identificacion_Riesgos'!$K$10=1,'2.Identificacion_Riesgos'!$M$10=1),'2.Identificacion_Riesgos'!A10,"")</f>
        <v/>
      </c>
      <c r="G17" s="92" t="str">
        <f>IF(AND('2.Identificacion_Riesgos'!$K$15=1,'2.Identificacion_Riesgos'!$M$15=1),'2.Identificacion_Riesgos'!$A$15,"")</f>
        <v/>
      </c>
      <c r="H17" s="92" t="str">
        <f>IF(AND('2.Identificacion_Riesgos'!$K$20=1,'2.Identificacion_Riesgos'!$M$20=1),'2.Identificacion_Riesgos'!$A$20,"")</f>
        <v/>
      </c>
      <c r="I17" s="92" t="str">
        <f>IF(AND('2.Identificacion_Riesgos'!$K$25=1,'2.Identificacion_Riesgos'!$M$25=1),'2.Identificacion_Riesgos'!$A$25,"")</f>
        <v/>
      </c>
      <c r="J17" s="93" t="str">
        <f>IF(AND('2.Identificacion_Riesgos'!$K$30=1,'2.Identificacion_Riesgos'!$M$30=1),'2.Identificacion_Riesgos'!$A$30,"")</f>
        <v/>
      </c>
      <c r="K17" s="91" t="str">
        <f>IF(AND('2.Identificacion_Riesgos'!$K$10=1,'2.Identificacion_Riesgos'!$M$10=2),'2.Identificacion_Riesgos'!$A$10,"")</f>
        <v/>
      </c>
      <c r="L17" s="92" t="str">
        <f>IF(AND('2.Identificacion_Riesgos'!$K$15=1,'2.Identificacion_Riesgos'!$M$15=2),'2.Identificacion_Riesgos'!$A$15,"")</f>
        <v/>
      </c>
      <c r="M17" s="92" t="str">
        <f>IF(AND('2.Identificacion_Riesgos'!$K$20=1,'2.Identificacion_Riesgos'!$M$20=2),'2.Identificacion_Riesgos'!$A$20,"")</f>
        <v/>
      </c>
      <c r="N17" s="92" t="str">
        <f>IF(AND('2.Identificacion_Riesgos'!$K$25=1,'2.Identificacion_Riesgos'!$M$25=2),'2.Identificacion_Riesgos'!$A$25,"")</f>
        <v/>
      </c>
      <c r="O17" s="93" t="str">
        <f>IF(AND('2.Identificacion_Riesgos'!$K$30=1,'2.Identificacion_Riesgos'!$M$30=2),'2.Identificacion_Riesgos'!$A$30,"")</f>
        <v/>
      </c>
      <c r="P17" s="96" t="str">
        <f>IF(AND('2.Identificacion_Riesgos'!$K$10=1,'2.Identificacion_Riesgos'!$M$10=3),'2.Identificacion_Riesgos'!$A$10,"")</f>
        <v/>
      </c>
      <c r="Q17" s="97" t="str">
        <f>IF(AND('2.Identificacion_Riesgos'!$K$15=1,'2.Identificacion_Riesgos'!$M$15=3),'2.Identificacion_Riesgos'!$A$15,"")</f>
        <v/>
      </c>
      <c r="R17" s="97" t="str">
        <f>IF(AND('2.Identificacion_Riesgos'!$K$20=1,'2.Identificacion_Riesgos'!$M$20=3),'2.Identificacion_Riesgos'!$A$20,"")</f>
        <v/>
      </c>
      <c r="S17" s="97" t="str">
        <f>IF(AND('2.Identificacion_Riesgos'!$K$25=1,'2.Identificacion_Riesgos'!$M$25=3),'2.Identificacion_Riesgos'!$A$25,"")</f>
        <v/>
      </c>
      <c r="T17" s="98" t="str">
        <f>IF(AND('2.Identificacion_Riesgos'!$K$30=1,'2.Identificacion_Riesgos'!$M$30=3),'2.Identificacion_Riesgos'!$A$30,"")</f>
        <v/>
      </c>
      <c r="U17" s="86" t="str">
        <f>IF(AND('2.Identificacion_Riesgos'!$K$10=1,'2.Identificacion_Riesgos'!$M$10=4),'2.Identificacion_Riesgos'!$A$10,"")</f>
        <v/>
      </c>
      <c r="V17" s="87" t="str">
        <f>IF(AND('2.Identificacion_Riesgos'!$K$15=1,'2.Identificacion_Riesgos'!$M$15=4),'2.Identificacion_Riesgos'!$A$15,"")</f>
        <v/>
      </c>
      <c r="W17" s="87" t="str">
        <f>IF(AND('2.Identificacion_Riesgos'!$K$20=1,'2.Identificacion_Riesgos'!$M$20=4),'2.Identificacion_Riesgos'!$A$20,"")</f>
        <v/>
      </c>
      <c r="X17" s="87" t="str">
        <f>IF(AND('2.Identificacion_Riesgos'!$K$25=1,'2.Identificacion_Riesgos'!$M$25=4),'2.Identificacion_Riesgos'!$A$25,"")</f>
        <v/>
      </c>
      <c r="Y17" s="88" t="str">
        <f>IF(AND('2.Identificacion_Riesgos'!$K$30=1,'2.Identificacion_Riesgos'!$M$55=4),'2.Identificacion_Riesgos'!$A$30,"")</f>
        <v/>
      </c>
      <c r="Z17" s="86" t="str">
        <f>IF(AND('2.Identificacion_Riesgos'!$K$10=1,'2.Identificacion_Riesgos'!$M$10=5),'2.Identificacion_Riesgos'!$A$10,"")</f>
        <v/>
      </c>
      <c r="AA17" s="87" t="str">
        <f>IF(AND('2.Identificacion_Riesgos'!$K$15=1,'2.Identificacion_Riesgos'!$M$15=5),'2.Identificacion_Riesgos'!$A$15,"")</f>
        <v/>
      </c>
      <c r="AB17" s="87" t="str">
        <f>IF(AND('2.Identificacion_Riesgos'!$K$20=1,'2.Identificacion_Riesgos'!$M$20=5),'2.Identificacion_Riesgos'!$A$20,"")</f>
        <v/>
      </c>
      <c r="AC17" s="87" t="str">
        <f>IF(AND('2.Identificacion_Riesgos'!$K$25=1,'2.Identificacion_Riesgos'!$M$25=5),'2.Identificacion_Riesgos'!$A$25,"")</f>
        <v/>
      </c>
      <c r="AD17" s="88" t="str">
        <f>IF(AND('2.Identificacion_Riesgos'!$K$30=1,'2.Identificacion_Riesgos'!$M$30=5),'2.Identificacion_Riesgos'!$A$30,"")</f>
        <v/>
      </c>
      <c r="AE17" s="21"/>
      <c r="AF17" s="21"/>
      <c r="AG17" s="21"/>
      <c r="AH17" s="23"/>
      <c r="AI17" s="20"/>
      <c r="AJ17" s="20"/>
      <c r="AK17" s="20"/>
      <c r="AL17" s="20"/>
      <c r="AM17" s="20"/>
      <c r="AN17" s="20"/>
    </row>
    <row r="18" spans="1:40" ht="27.75" customHeight="1" x14ac:dyDescent="0.25">
      <c r="A18" s="20"/>
      <c r="B18" s="810"/>
      <c r="C18" s="809" t="s">
        <v>167</v>
      </c>
      <c r="D18" s="809"/>
      <c r="E18" s="809"/>
      <c r="F18" s="94" t="str">
        <f>IF(AND('2.Identificacion_Riesgos'!$K$35=1,'2.Identificacion_Riesgos'!$M$35=1),'2.Identificacion_Riesgos'!$A$35,"")</f>
        <v/>
      </c>
      <c r="G18" s="27" t="str">
        <f>IF(AND('2.Identificacion_Riesgos'!$K$40=1,'2.Identificacion_Riesgos'!$M$40=1),'2.Identificacion_Riesgos'!$A$40,"")</f>
        <v/>
      </c>
      <c r="H18" s="28" t="str">
        <f>IF(AND('2.Identificacion_Riesgos'!$K$45=1,'2.Identificacion_Riesgos'!$M$45=1),'2.Identificacion_Riesgos'!$A$45,"")</f>
        <v/>
      </c>
      <c r="I18" s="27" t="str">
        <f>IF(AND('2.Identificacion_Riesgos'!$K$50=1,'2.Identificacion_Riesgos'!$M$50=1),'2.Identificacion_Riesgos'!$A$50,"")</f>
        <v/>
      </c>
      <c r="J18" s="95" t="str">
        <f>IF(AND('2.Identificacion_Riesgos'!$K$55=1,'2.Identificacion_Riesgos'!$M$55=1),'2.Identificacion_Riesgos'!$A$55,"")</f>
        <v/>
      </c>
      <c r="K18" s="94" t="str">
        <f>IF(AND('2.Identificacion_Riesgos'!$K$35=1,'2.Identificacion_Riesgos'!$M$35=2),'2.Identificacion_Riesgos'!$A$35,"")</f>
        <v/>
      </c>
      <c r="L18" s="27" t="str">
        <f>IF(AND('2.Identificacion_Riesgos'!$K$40=1,'2.Identificacion_Riesgos'!$M$40=2),'2.Identificacion_Riesgos'!$A$40,"")</f>
        <v/>
      </c>
      <c r="M18" s="28" t="str">
        <f>IF(AND('2.Identificacion_Riesgos'!$K$45=1,'2.Identificacion_Riesgos'!$M$45=2),'2.Identificacion_Riesgos'!$A$45,"")</f>
        <v/>
      </c>
      <c r="N18" s="27" t="str">
        <f>IF(AND('2.Identificacion_Riesgos'!$K$50=1,'2.Identificacion_Riesgos'!$M$50=2),'2.Identificacion_Riesgos'!$A$50,"")</f>
        <v/>
      </c>
      <c r="O18" s="95" t="str">
        <f>IF(AND('2.Identificacion_Riesgos'!$K$55=1,'2.Identificacion_Riesgos'!$M$55=2),'2.Identificacion_Riesgos'!$A$55,"")</f>
        <v/>
      </c>
      <c r="P18" s="99" t="str">
        <f>IF(AND('2.Identificacion_Riesgos'!$K$35=1,'2.Identificacion_Riesgos'!$M$35=3),'2.Identificacion_Riesgos'!$A$35,"")</f>
        <v/>
      </c>
      <c r="Q18" s="29" t="str">
        <f>IF(AND('2.Identificacion_Riesgos'!$K$40=1,'2.Identificacion_Riesgos'!$M$40=3),'2.Identificacion_Riesgos'!$A$40,"")</f>
        <v/>
      </c>
      <c r="R18" s="30" t="str">
        <f>IF(AND('2.Identificacion_Riesgos'!$K$45=1,'2.Identificacion_Riesgos'!$M$45=3),'2.Identificacion_Riesgos'!$A$45,"")</f>
        <v/>
      </c>
      <c r="S18" s="29" t="str">
        <f>IF(AND('2.Identificacion_Riesgos'!$K$50=1,'2.Identificacion_Riesgos'!$M$50=3),'2.Identificacion_Riesgos'!$A$50,"")</f>
        <v/>
      </c>
      <c r="T18" s="100" t="str">
        <f>IF(AND('2.Identificacion_Riesgos'!$K$55=1,'2.Identificacion_Riesgos'!$M$55=3),'2.Identificacion_Riesgos'!$A$55,"")</f>
        <v/>
      </c>
      <c r="U18" s="89" t="str">
        <f>IF(AND('2.Identificacion_Riesgos'!$K$35=1,'2.Identificacion_Riesgos'!$M$35=4),'2.Identificacion_Riesgos'!$A$35,"")</f>
        <v/>
      </c>
      <c r="V18" s="31" t="str">
        <f>IF(AND('2.Identificacion_Riesgos'!$K$40=1,'2.Identificacion_Riesgos'!$M$40=4),'2.Identificacion_Riesgos'!$A$40,"")</f>
        <v/>
      </c>
      <c r="W18" s="32" t="str">
        <f>IF(AND('2.Identificacion_Riesgos'!$K$45=1,'2.Identificacion_Riesgos'!$M$45=4),'2.Identificacion_Riesgos'!$A$45,"")</f>
        <v/>
      </c>
      <c r="X18" s="31" t="str">
        <f>IF(AND('2.Identificacion_Riesgos'!$K$50=1,'2.Identificacion_Riesgos'!$M$50=4),'2.Identificacion_Riesgos'!$A$50,"")</f>
        <v/>
      </c>
      <c r="Y18" s="90" t="str">
        <f>IF(AND('2.Identificacion_Riesgos'!$K$55=1,'2.Identificacion_Riesgos'!$M$55=4),'2.Identificacion_Riesgos'!$A$55,"")</f>
        <v/>
      </c>
      <c r="Z18" s="89" t="str">
        <f>IF(AND('2.Identificacion_Riesgos'!$K$35=1,'2.Identificacion_Riesgos'!$M$35=5),'2.Identificacion_Riesgos'!$A$35,"")</f>
        <v/>
      </c>
      <c r="AA18" s="31" t="str">
        <f>IF(AND('2.Identificacion_Riesgos'!$K$40=1,'2.Identificacion_Riesgos'!$M$40=5),'2.Identificacion_Riesgos'!$A$40,"")</f>
        <v/>
      </c>
      <c r="AB18" s="32" t="str">
        <f>IF(AND('2.Identificacion_Riesgos'!$K$45=1,'2.Identificacion_Riesgos'!$M$45=5),'2.Identificacion_Riesgos'!$A$45,"")</f>
        <v/>
      </c>
      <c r="AC18" s="31" t="str">
        <f>IF(AND('2.Identificacion_Riesgos'!$K$50=1,'2.Identificacion_Riesgos'!$M$50=5),'2.Identificacion_Riesgos'!$A$50,"")</f>
        <v/>
      </c>
      <c r="AD18" s="90" t="str">
        <f>IF(AND('2.Identificacion_Riesgos'!$K$55=1,'2.Identificacion_Riesgos'!$M$55=5),'2.Identificacion_Riesgos'!$A$55,"")</f>
        <v/>
      </c>
      <c r="AE18" s="21"/>
      <c r="AF18" s="21"/>
      <c r="AG18" s="21"/>
      <c r="AH18" s="23"/>
      <c r="AI18" s="20"/>
      <c r="AJ18" s="20"/>
      <c r="AK18" s="20"/>
      <c r="AL18" s="20"/>
      <c r="AM18" s="20"/>
      <c r="AN18" s="20"/>
    </row>
    <row r="19" spans="1:40" ht="27.75" customHeight="1" thickBot="1" x14ac:dyDescent="0.3">
      <c r="A19" s="20"/>
      <c r="B19" s="810"/>
      <c r="C19" s="37"/>
      <c r="D19" s="37"/>
      <c r="E19" s="37"/>
      <c r="F19" s="806">
        <v>0.04</v>
      </c>
      <c r="G19" s="807"/>
      <c r="H19" s="807"/>
      <c r="I19" s="807"/>
      <c r="J19" s="808"/>
      <c r="K19" s="806">
        <v>0.16</v>
      </c>
      <c r="L19" s="807"/>
      <c r="M19" s="807"/>
      <c r="N19" s="807"/>
      <c r="O19" s="808"/>
      <c r="P19" s="802">
        <v>0.32</v>
      </c>
      <c r="Q19" s="803"/>
      <c r="R19" s="803"/>
      <c r="S19" s="803"/>
      <c r="T19" s="804"/>
      <c r="U19" s="799">
        <v>0.6</v>
      </c>
      <c r="V19" s="800"/>
      <c r="W19" s="800"/>
      <c r="X19" s="800"/>
      <c r="Y19" s="801"/>
      <c r="Z19" s="799">
        <v>0.68</v>
      </c>
      <c r="AA19" s="800"/>
      <c r="AB19" s="800"/>
      <c r="AC19" s="800"/>
      <c r="AD19" s="801"/>
      <c r="AE19" s="21"/>
      <c r="AF19" s="21"/>
      <c r="AG19" s="21"/>
      <c r="AH19" s="23"/>
      <c r="AI19" s="20"/>
      <c r="AJ19" s="20"/>
      <c r="AK19" s="20"/>
      <c r="AL19" s="20"/>
      <c r="AM19" s="20"/>
      <c r="AN19" s="20"/>
    </row>
    <row r="20" spans="1:40" ht="27.75" customHeight="1" x14ac:dyDescent="0.25">
      <c r="A20" s="20"/>
      <c r="B20" s="810"/>
      <c r="C20" s="37"/>
      <c r="D20" s="37"/>
      <c r="E20" s="37"/>
      <c r="F20" s="91" t="str">
        <f>IF(AND('2.Identificacion_Riesgos'!$K$10=2,'2.Identificacion_Riesgos'!$M$10=1),'2.Identificacion_Riesgos'!$A$10,"")</f>
        <v/>
      </c>
      <c r="G20" s="92" t="str">
        <f>IF(AND('2.Identificacion_Riesgos'!$K$15=2,'2.Identificacion_Riesgos'!$M$15=1),'2.Identificacion_Riesgos'!$A$15,"")</f>
        <v/>
      </c>
      <c r="H20" s="92" t="str">
        <f>IF(AND('2.Identificacion_Riesgos'!$K$20=2,'2.Identificacion_Riesgos'!$M$20=1),'2.Identificacion_Riesgos'!$A$20,"")</f>
        <v/>
      </c>
      <c r="I20" s="92" t="str">
        <f>IF(AND('2.Identificacion_Riesgos'!$K$25=2,'2.Identificacion_Riesgos'!$M$25=1),'2.Identificacion_Riesgos'!$A$25,"")</f>
        <v/>
      </c>
      <c r="J20" s="93" t="str">
        <f>IF(AND('2.Identificacion_Riesgos'!$K$30=2,'2.Identificacion_Riesgos'!$M$30=1),'2.Identificacion_Riesgos'!$A$30,"")</f>
        <v/>
      </c>
      <c r="K20" s="91" t="str">
        <f>IF(AND('2.Identificacion_Riesgos'!$K$10=2,'2.Identificacion_Riesgos'!$M$10=2),'2.Identificacion_Riesgos'!$A$10,"")</f>
        <v/>
      </c>
      <c r="L20" s="92" t="str">
        <f>IF(AND('2.Identificacion_Riesgos'!$K$15=2,'2.Identificacion_Riesgos'!$M$15=2),'2.Identificacion_Riesgos'!$A$15,"")</f>
        <v/>
      </c>
      <c r="M20" s="92" t="str">
        <f>IF(AND('2.Identificacion_Riesgos'!$K$20=2,'2.Identificacion_Riesgos'!$M$20=2),'2.Identificacion_Riesgos'!$A$20,"")</f>
        <v/>
      </c>
      <c r="N20" s="92" t="str">
        <f>IF(AND('2.Identificacion_Riesgos'!$K$25=2,'2.Identificacion_Riesgos'!$M$25=2),'2.Identificacion_Riesgos'!$A$25,"")</f>
        <v/>
      </c>
      <c r="O20" s="93" t="str">
        <f>IF(AND('2.Identificacion_Riesgos'!$K$30=2,'2.Identificacion_Riesgos'!$M$30=2),'2.Identificacion_Riesgos'!$A$30,"")</f>
        <v/>
      </c>
      <c r="P20" s="96" t="str">
        <f>IF(AND('2.Identificacion_Riesgos'!$K$10=2,'2.Identificacion_Riesgos'!$M$10=3),'2.Identificacion_Riesgos'!$A$10,"")</f>
        <v/>
      </c>
      <c r="Q20" s="97" t="str">
        <f>IF(AND('2.Identificacion_Riesgos'!$K$15=2,'2.Identificacion_Riesgos'!$M$15=3),'2.Identificacion_Riesgos'!$A$15,"")</f>
        <v/>
      </c>
      <c r="R20" s="97" t="str">
        <f>IF(AND('2.Identificacion_Riesgos'!$K$20=2,'2.Identificacion_Riesgos'!$M$20=3),'2.Identificacion_Riesgos'!$A$20,"")</f>
        <v/>
      </c>
      <c r="S20" s="97" t="str">
        <f>IF(AND('2.Identificacion_Riesgos'!$K$25=2,'2.Identificacion_Riesgos'!$M$25=3),'2.Identificacion_Riesgos'!$A$25,"")</f>
        <v/>
      </c>
      <c r="T20" s="98" t="str">
        <f>IF(AND('2.Identificacion_Riesgos'!$K$30=2,'2.Identificacion_Riesgos'!$M$30=3),'2.Identificacion_Riesgos'!$A$30,"")</f>
        <v/>
      </c>
      <c r="U20" s="86" t="str">
        <f>IF(AND('2.Identificacion_Riesgos'!$K$10=2,'2.Identificacion_Riesgos'!$M$10=4),'2.Identificacion_Riesgos'!$A$10,"")</f>
        <v/>
      </c>
      <c r="V20" s="87" t="str">
        <f>IF(AND('2.Identificacion_Riesgos'!$K$15=2,'2.Identificacion_Riesgos'!$M$15=4),'2.Identificacion_Riesgos'!$A$15,"")</f>
        <v/>
      </c>
      <c r="W20" s="87" t="str">
        <f>IF(AND('2.Identificacion_Riesgos'!$K$20=2,'2.Identificacion_Riesgos'!$M$20=4),'2.Identificacion_Riesgos'!$A$20,"")</f>
        <v/>
      </c>
      <c r="X20" s="87" t="str">
        <f>IF(AND('2.Identificacion_Riesgos'!$K$25=2,'2.Identificacion_Riesgos'!$M$25=4),'2.Identificacion_Riesgos'!$A$25,"")</f>
        <v/>
      </c>
      <c r="Y20" s="88" t="str">
        <f>IF(AND('2.Identificacion_Riesgos'!$K$30=2,'2.Identificacion_Riesgos'!$M$30=4),'2.Identificacion_Riesgos'!$A$30,"")</f>
        <v/>
      </c>
      <c r="Z20" s="81" t="str">
        <f>IF(AND('2.Identificacion_Riesgos'!$K$10=2,'2.Identificacion_Riesgos'!$M$10=5),'2.Identificacion_Riesgos'!$A$10,"")</f>
        <v/>
      </c>
      <c r="AA20" s="82" t="str">
        <f>IF(AND('2.Identificacion_Riesgos'!$K$15=2,'2.Identificacion_Riesgos'!$M$15=5),'2.Identificacion_Riesgos'!$A$15,"")</f>
        <v/>
      </c>
      <c r="AB20" s="82" t="str">
        <f>IF(AND('2.Identificacion_Riesgos'!$K$20=2,'2.Identificacion_Riesgos'!$M$20=5),'2.Identificacion_Riesgos'!$A$20,"")</f>
        <v/>
      </c>
      <c r="AC20" s="82" t="str">
        <f>IF(AND('2.Identificacion_Riesgos'!$K$25=2,'2.Identificacion_Riesgos'!$M$25=5),'2.Identificacion_Riesgos'!$A$25,"")</f>
        <v/>
      </c>
      <c r="AD20" s="83" t="str">
        <f>IF(AND('2.Identificacion_Riesgos'!$K$30=2,'2.Identificacion_Riesgos'!$M$30=5),'2.Identificacion_Riesgos'!$A$30,"")</f>
        <v/>
      </c>
      <c r="AE20" s="21"/>
      <c r="AF20" s="21"/>
      <c r="AG20" s="21"/>
      <c r="AH20" s="23"/>
      <c r="AI20" s="20"/>
      <c r="AJ20" s="20"/>
      <c r="AK20" s="20"/>
      <c r="AL20" s="20"/>
      <c r="AM20" s="20"/>
      <c r="AN20" s="20"/>
    </row>
    <row r="21" spans="1:40" ht="27.75" customHeight="1" x14ac:dyDescent="0.25">
      <c r="A21" s="20"/>
      <c r="B21" s="810"/>
      <c r="C21" s="809" t="s">
        <v>168</v>
      </c>
      <c r="D21" s="809"/>
      <c r="E21" s="809"/>
      <c r="F21" s="94" t="str">
        <f>IF(AND('2.Identificacion_Riesgos'!$K$35=2,'2.Identificacion_Riesgos'!$M$35=1),'2.Identificacion_Riesgos'!$A$35,"")</f>
        <v/>
      </c>
      <c r="G21" s="27" t="str">
        <f>IF(AND('2.Identificacion_Riesgos'!$K$40=2,'2.Identificacion_Riesgos'!$M$40=1),'2.Identificacion_Riesgos'!$A$40,"")</f>
        <v/>
      </c>
      <c r="H21" s="28" t="str">
        <f>IF(AND('2.Identificacion_Riesgos'!$K$45=2,'2.Identificacion_Riesgos'!$M$45=1),'2.Identificacion_Riesgos'!$A$45,"")</f>
        <v/>
      </c>
      <c r="I21" s="27" t="str">
        <f>IF(AND('2.Identificacion_Riesgos'!$K$50=2,'2.Identificacion_Riesgos'!$M$50=1),'2.Identificacion_Riesgos'!$A$50,"")</f>
        <v/>
      </c>
      <c r="J21" s="95" t="str">
        <f>IF(AND('2.Identificacion_Riesgos'!$K$55=2,'2.Identificacion_Riesgos'!$M$55=1),'2.Identificacion_Riesgos'!$A$55,"")</f>
        <v/>
      </c>
      <c r="K21" s="94" t="str">
        <f>IF(AND('2.Identificacion_Riesgos'!$K$35=2,'2.Identificacion_Riesgos'!$M$35=2),'2.Identificacion_Riesgos'!$A$35,"")</f>
        <v/>
      </c>
      <c r="L21" s="27" t="str">
        <f>IF(AND('2.Identificacion_Riesgos'!$K$40=2,'2.Identificacion_Riesgos'!$M$40=2),'2.Identificacion_Riesgos'!$A$40,"")</f>
        <v/>
      </c>
      <c r="M21" s="28" t="str">
        <f>IF(AND('2.Identificacion_Riesgos'!$K$45=2,'2.Identificacion_Riesgos'!$M$45=2),'2.Identificacion_Riesgos'!$A$45,"")</f>
        <v/>
      </c>
      <c r="N21" s="27" t="str">
        <f>IF(AND('2.Identificacion_Riesgos'!$K$50=2,'2.Identificacion_Riesgos'!$M$50=2),'2.Identificacion_Riesgos'!$A$50,"")</f>
        <v/>
      </c>
      <c r="O21" s="95" t="str">
        <f>IF(AND('2.Identificacion_Riesgos'!$K$55=2,'2.Identificacion_Riesgos'!$M$55=2),'2.Identificacion_Riesgos'!$A$55,"")</f>
        <v/>
      </c>
      <c r="P21" s="99" t="str">
        <f>IF(AND('2.Identificacion_Riesgos'!$K$35=2,'2.Identificacion_Riesgos'!$M$35=3),'2.Identificacion_Riesgos'!$A$35,"")</f>
        <v/>
      </c>
      <c r="Q21" s="29" t="str">
        <f>IF(AND('2.Identificacion_Riesgos'!$K$40=2,'2.Identificacion_Riesgos'!$M$40=3),'2.Identificacion_Riesgos'!$A$40,"")</f>
        <v/>
      </c>
      <c r="R21" s="30" t="str">
        <f>IF(AND('2.Identificacion_Riesgos'!$K$45=2,'2.Identificacion_Riesgos'!$M$45=3),'2.Identificacion_Riesgos'!$A$45,"")</f>
        <v/>
      </c>
      <c r="S21" s="29" t="str">
        <f>IF(AND('2.Identificacion_Riesgos'!$K$50=2,'2.Identificacion_Riesgos'!$M$50=3),'2.Identificacion_Riesgos'!$A$50,"")</f>
        <v/>
      </c>
      <c r="T21" s="100" t="str">
        <f>IF(AND('2.Identificacion_Riesgos'!$K$55=2,'2.Identificacion_Riesgos'!$M$55=3),'2.Identificacion_Riesgos'!$A$55,"")</f>
        <v/>
      </c>
      <c r="U21" s="89" t="str">
        <f>IF(AND('2.Identificacion_Riesgos'!$K$35=2,'2.Identificacion_Riesgos'!$M$35=4),'2.Identificacion_Riesgos'!$A$35,"")</f>
        <v/>
      </c>
      <c r="V21" s="31" t="str">
        <f>IF(AND('2.Identificacion_Riesgos'!$K$40=2,'2.Identificacion_Riesgos'!$M$40=4),'2.Identificacion_Riesgos'!$A$40,"")</f>
        <v/>
      </c>
      <c r="W21" s="32" t="str">
        <f>IF(AND('2.Identificacion_Riesgos'!$K$45=2,'2.Identificacion_Riesgos'!$M$45=4),'2.Identificacion_Riesgos'!$A$45,"")</f>
        <v/>
      </c>
      <c r="X21" s="31" t="str">
        <f>IF(AND('2.Identificacion_Riesgos'!$K$50=2,'2.Identificacion_Riesgos'!$M$50=4),'2.Identificacion_Riesgos'!$A$50,"")</f>
        <v/>
      </c>
      <c r="Y21" s="90" t="str">
        <f>IF(AND('2.Identificacion_Riesgos'!$K$55=2,'2.Identificacion_Riesgos'!$M$55=4),'2.Identificacion_Riesgos'!$A$55,"")</f>
        <v/>
      </c>
      <c r="Z21" s="84" t="str">
        <f>IF(AND('2.Identificacion_Riesgos'!$K$35=2,'2.Identificacion_Riesgos'!$M$35=5),'2.Identificacion_Riesgos'!$A$35,"")</f>
        <v/>
      </c>
      <c r="AA21" s="33" t="str">
        <f>IF(AND('2.Identificacion_Riesgos'!$K$40=2,'2.Identificacion_Riesgos'!$M$40=5),'2.Identificacion_Riesgos'!$A$40,"")</f>
        <v/>
      </c>
      <c r="AB21" s="34" t="str">
        <f>IF(AND('2.Identificacion_Riesgos'!$K$45=2,'2.Identificacion_Riesgos'!$M$45=5),'2.Identificacion_Riesgos'!$A$45,"")</f>
        <v/>
      </c>
      <c r="AC21" s="33" t="str">
        <f>IF(AND('2.Identificacion_Riesgos'!$K$50=2,'2.Identificacion_Riesgos'!$M$50=5),'2.Identificacion_Riesgos'!$A$50,"")</f>
        <v/>
      </c>
      <c r="AD21" s="85" t="str">
        <f>IF(AND('2.Identificacion_Riesgos'!$K$55=2,'2.Identificacion_Riesgos'!$M$55=5),'2.Identificacion_Riesgos'!$A$55,"")</f>
        <v/>
      </c>
      <c r="AE21" s="21"/>
      <c r="AF21" s="21"/>
      <c r="AG21" s="21"/>
      <c r="AH21" s="23"/>
      <c r="AI21" s="20"/>
      <c r="AJ21" s="20"/>
      <c r="AK21" s="20"/>
      <c r="AL21" s="20"/>
      <c r="AM21" s="20"/>
      <c r="AN21" s="20"/>
    </row>
    <row r="22" spans="1:40" ht="27.75" customHeight="1" thickBot="1" x14ac:dyDescent="0.3">
      <c r="A22" s="20"/>
      <c r="B22" s="810"/>
      <c r="C22" s="37"/>
      <c r="D22" s="37"/>
      <c r="E22" s="37"/>
      <c r="F22" s="806">
        <v>0.08</v>
      </c>
      <c r="G22" s="807"/>
      <c r="H22" s="807"/>
      <c r="I22" s="807"/>
      <c r="J22" s="808"/>
      <c r="K22" s="806">
        <v>0.2</v>
      </c>
      <c r="L22" s="807"/>
      <c r="M22" s="807"/>
      <c r="N22" s="807"/>
      <c r="O22" s="808"/>
      <c r="P22" s="802">
        <v>0.36</v>
      </c>
      <c r="Q22" s="803"/>
      <c r="R22" s="803"/>
      <c r="S22" s="803"/>
      <c r="T22" s="804"/>
      <c r="U22" s="799">
        <v>0.64</v>
      </c>
      <c r="V22" s="800"/>
      <c r="W22" s="800"/>
      <c r="X22" s="800"/>
      <c r="Y22" s="801"/>
      <c r="Z22" s="796">
        <v>0.88</v>
      </c>
      <c r="AA22" s="797"/>
      <c r="AB22" s="797"/>
      <c r="AC22" s="797"/>
      <c r="AD22" s="798"/>
      <c r="AE22" s="21"/>
      <c r="AF22" s="21"/>
      <c r="AG22" s="21"/>
      <c r="AH22" s="23"/>
      <c r="AI22" s="20"/>
      <c r="AJ22" s="20"/>
      <c r="AK22" s="20"/>
      <c r="AL22" s="20"/>
      <c r="AM22" s="20"/>
      <c r="AN22" s="20"/>
    </row>
    <row r="23" spans="1:40" ht="27.75" customHeight="1" x14ac:dyDescent="0.25">
      <c r="A23" s="20"/>
      <c r="B23" s="810"/>
      <c r="C23" s="37"/>
      <c r="D23" s="37"/>
      <c r="E23" s="37"/>
      <c r="F23" s="91" t="str">
        <f>IF(AND('2.Identificacion_Riesgos'!$K$10=3,'2.Identificacion_Riesgos'!$M$10=1),'2.Identificacion_Riesgos'!$A$10,"")</f>
        <v/>
      </c>
      <c r="G23" s="92" t="str">
        <f>IF(AND('2.Identificacion_Riesgos'!$K$15=3,'2.Identificacion_Riesgos'!$M$15=1),'2.Identificacion_Riesgos'!$A$15,"")</f>
        <v/>
      </c>
      <c r="H23" s="92" t="str">
        <f>IF(AND('2.Identificacion_Riesgos'!$K$20=3,'2.Identificacion_Riesgos'!$M$20=1),'2.Identificacion_Riesgos'!$A$20,"")</f>
        <v/>
      </c>
      <c r="I23" s="92" t="str">
        <f>IF(AND('2.Identificacion_Riesgos'!$K$25=3,'2.Identificacion_Riesgos'!$M$25=1),'2.Identificacion_Riesgos'!$A$25,"")</f>
        <v/>
      </c>
      <c r="J23" s="93" t="str">
        <f>IF(AND('2.Identificacion_Riesgos'!$K$30=3,'2.Identificacion_Riesgos'!$M$30=1),'2.Identificacion_Riesgos'!$A$30,"")</f>
        <v/>
      </c>
      <c r="K23" s="96" t="str">
        <f>IF(AND('2.Identificacion_Riesgos'!$K$10=3,'2.Identificacion_Riesgos'!$M$10=2),'2.Identificacion_Riesgos'!$A$10,"")</f>
        <v/>
      </c>
      <c r="L23" s="97" t="str">
        <f>IF(AND('2.Identificacion_Riesgos'!$K$15=3,'2.Identificacion_Riesgos'!$M$15=2),'2.Identificacion_Riesgos'!$A$15,"")</f>
        <v/>
      </c>
      <c r="M23" s="97" t="str">
        <f>IF(AND('2.Identificacion_Riesgos'!$K$20=3,'2.Identificacion_Riesgos'!$M$20=2),'2.Identificacion_Riesgos'!$A$20,"")</f>
        <v/>
      </c>
      <c r="N23" s="97" t="str">
        <f>IF(AND('2.Identificacion_Riesgos'!$K$25=3,'2.Identificacion_Riesgos'!$M$25=2),'2.Identificacion_Riesgos'!$A$25,"")</f>
        <v/>
      </c>
      <c r="O23" s="98" t="str">
        <f>IF(AND('2.Identificacion_Riesgos'!$K$30=3,'2.Identificacion_Riesgos'!$M$30=2),'2.Identificacion_Riesgos'!$A$30,"")</f>
        <v/>
      </c>
      <c r="P23" s="86" t="str">
        <f>IF(AND('2.Identificacion_Riesgos'!$K$10=3,'2.Identificacion_Riesgos'!$M$10=3),'2.Identificacion_Riesgos'!$A$10,"")</f>
        <v/>
      </c>
      <c r="Q23" s="87" t="str">
        <f>IF(AND('2.Identificacion_Riesgos'!$K$15=3,'2.Identificacion_Riesgos'!$M$15=3),'2.Identificacion_Riesgos'!$A$15,"")</f>
        <v>R2</v>
      </c>
      <c r="R23" s="87" t="str">
        <f>IF(AND('2.Identificacion_Riesgos'!$K$20=3,'2.Identificacion_Riesgos'!$M$20=3),'2.Identificacion_Riesgos'!$A$20,"")</f>
        <v/>
      </c>
      <c r="S23" s="87" t="str">
        <f>IF(AND('2.Identificacion_Riesgos'!$K$25=3,'2.Identificacion_Riesgos'!$M$25=3),'2.Identificacion_Riesgos'!$A$25,"")</f>
        <v>R4</v>
      </c>
      <c r="T23" s="88" t="str">
        <f>IF(AND('2.Identificacion_Riesgos'!$K$30=3,'2.Identificacion_Riesgos'!$M$30=3),'2.Identificacion_Riesgos'!$A$30,"")</f>
        <v/>
      </c>
      <c r="U23" s="81" t="str">
        <f>IF(AND('2.Identificacion_Riesgos'!$K$10=3,'2.Identificacion_Riesgos'!$M$10=4),'2.Identificacion_Riesgos'!$A$10,"")</f>
        <v/>
      </c>
      <c r="V23" s="82" t="str">
        <f>IF(AND('2.Identificacion_Riesgos'!$K$15=3,'2.Identificacion_Riesgos'!$M$15=4),'2.Identificacion_Riesgos'!$A$15,"")</f>
        <v/>
      </c>
      <c r="W23" s="82" t="str">
        <f>IF(AND('2.Identificacion_Riesgos'!$K$20=3,'2.Identificacion_Riesgos'!$M$20=4),'2.Identificacion_Riesgos'!$A$20,"")</f>
        <v>R3</v>
      </c>
      <c r="X23" s="82" t="str">
        <f>IF(AND('2.Identificacion_Riesgos'!$K$25=3,'2.Identificacion_Riesgos'!$M$25=4),'2.Identificacion_Riesgos'!$A$25,"")</f>
        <v/>
      </c>
      <c r="Y23" s="83" t="str">
        <f>IF(AND('2.Identificacion_Riesgos'!$K$30=3,'2.Identificacion_Riesgos'!$M$30=4),'2.Identificacion_Riesgos'!$A$30,"")</f>
        <v/>
      </c>
      <c r="Z23" s="81" t="str">
        <f>IF(AND('2.Identificacion_Riesgos'!$K$10=3,'2.Identificacion_Riesgos'!$M$10=5),'2.Identificacion_Riesgos'!$A$10,"")</f>
        <v/>
      </c>
      <c r="AA23" s="82" t="str">
        <f>IF(AND('2.Identificacion_Riesgos'!$K$15=3,'2.Identificacion_Riesgos'!$M$15=5),'2.Identificacion_Riesgos'!$A$15,"")</f>
        <v/>
      </c>
      <c r="AB23" s="82" t="str">
        <f>IF(AND('2.Identificacion_Riesgos'!$K$20=3,'2.Identificacion_Riesgos'!$M$20=5),'2.Identificacion_Riesgos'!$A$20,"")</f>
        <v/>
      </c>
      <c r="AC23" s="82" t="str">
        <f>IF(AND('2.Identificacion_Riesgos'!$K$25=3,'2.Identificacion_Riesgos'!$M$25=5),'2.Identificacion_Riesgos'!$A$25,"")</f>
        <v/>
      </c>
      <c r="AD23" s="83" t="str">
        <f>IF(AND('2.Identificacion_Riesgos'!$K$30=3,'2.Identificacion_Riesgos'!$M$30=5),'2.Identificacion_Riesgos'!$A$30,"")</f>
        <v/>
      </c>
      <c r="AE23" s="21"/>
      <c r="AF23" s="21"/>
      <c r="AG23" s="21"/>
      <c r="AH23" s="23"/>
      <c r="AI23" s="20"/>
      <c r="AJ23" s="20"/>
      <c r="AK23" s="20"/>
      <c r="AL23" s="20"/>
      <c r="AM23" s="20"/>
      <c r="AN23" s="20"/>
    </row>
    <row r="24" spans="1:40" ht="27.75" customHeight="1" x14ac:dyDescent="0.25">
      <c r="A24" s="20"/>
      <c r="B24" s="810"/>
      <c r="C24" s="809" t="s">
        <v>169</v>
      </c>
      <c r="D24" s="809"/>
      <c r="E24" s="809"/>
      <c r="F24" s="94" t="str">
        <f>IF(AND('2.Identificacion_Riesgos'!$K$35=3,'2.Identificacion_Riesgos'!$M$35=1),'2.Identificacion_Riesgos'!$A$35,"")</f>
        <v/>
      </c>
      <c r="G24" s="27" t="str">
        <f>IF(AND('2.Identificacion_Riesgos'!$K$40=3,'2.Identificacion_Riesgos'!$M$40=1),'2.Identificacion_Riesgos'!$A$40,"")</f>
        <v/>
      </c>
      <c r="H24" s="28" t="str">
        <f>IF(AND('2.Identificacion_Riesgos'!$K$45=3,'2.Identificacion_Riesgos'!$M$45=1),'2.Identificacion_Riesgos'!$A$45,"")</f>
        <v/>
      </c>
      <c r="I24" s="27" t="str">
        <f>IF(AND('2.Identificacion_Riesgos'!$K$50=3,'2.Identificacion_Riesgos'!$M$50=1),'2.Identificacion_Riesgos'!$A$50,"")</f>
        <v/>
      </c>
      <c r="J24" s="95" t="str">
        <f>IF(AND('2.Identificacion_Riesgos'!$K$55=3,'2.Identificacion_Riesgos'!$M$55=1),'2.Identificacion_Riesgos'!$A$55,"")</f>
        <v/>
      </c>
      <c r="K24" s="99" t="str">
        <f>IF(AND('2.Identificacion_Riesgos'!$K$35=3,'2.Identificacion_Riesgos'!$M$35=2),'2.Identificacion_Riesgos'!$A$35,"")</f>
        <v/>
      </c>
      <c r="L24" s="29" t="str">
        <f>IF(AND('2.Identificacion_Riesgos'!$K$40=3,'2.Identificacion_Riesgos'!$M$40=2),'2.Identificacion_Riesgos'!$A$40,"")</f>
        <v/>
      </c>
      <c r="M24" s="30" t="str">
        <f>IF(AND('2.Identificacion_Riesgos'!$K$45=3,'2.Identificacion_Riesgos'!$M$45=2),'2.Identificacion_Riesgos'!$A$45,"")</f>
        <v/>
      </c>
      <c r="N24" s="29" t="str">
        <f>IF(AND('2.Identificacion_Riesgos'!$K$50=3,'2.Identificacion_Riesgos'!$M$50=2),'2.Identificacion_Riesgos'!$A$50,"")</f>
        <v/>
      </c>
      <c r="O24" s="100" t="str">
        <f>IF(AND('2.Identificacion_Riesgos'!$K$55=3,'2.Identificacion_Riesgos'!$M$55=2),'2.Identificacion_Riesgos'!$A$55,"")</f>
        <v/>
      </c>
      <c r="P24" s="89" t="str">
        <f>IF(AND('2.Identificacion_Riesgos'!$K$35=3,'2.Identificacion_Riesgos'!$M$35=3),'2.Identificacion_Riesgos'!$A$35,"")</f>
        <v/>
      </c>
      <c r="Q24" s="31" t="str">
        <f>IF(AND('2.Identificacion_Riesgos'!$K$40=3,'2.Identificacion_Riesgos'!$M$40=3),'2.Identificacion_Riesgos'!$A$40,"")</f>
        <v/>
      </c>
      <c r="R24" s="32" t="str">
        <f>IF(AND('2.Identificacion_Riesgos'!$K$45=3,'2.Identificacion_Riesgos'!$M$45=3),'2.Identificacion_Riesgos'!$A$45,"")</f>
        <v/>
      </c>
      <c r="S24" s="31" t="str">
        <f>IF(AND('2.Identificacion_Riesgos'!$K$50=3,'2.Identificacion_Riesgos'!$M$50=3),'2.Identificacion_Riesgos'!$A$50,"")</f>
        <v/>
      </c>
      <c r="T24" s="90" t="str">
        <f>IF(AND('2.Identificacion_Riesgos'!$K$55=3,'2.Identificacion_Riesgos'!$M$55=3),'2.Identificacion_Riesgos'!$A$55,"")</f>
        <v/>
      </c>
      <c r="U24" s="84" t="str">
        <f>IF(AND('2.Identificacion_Riesgos'!$K$35=3,'2.Identificacion_Riesgos'!$M$35=4),'2.Identificacion_Riesgos'!$A$35,"")</f>
        <v/>
      </c>
      <c r="V24" s="33" t="str">
        <f>IF(AND('2.Identificacion_Riesgos'!$K$40=3,'2.Identificacion_Riesgos'!$M$40=4),'2.Identificacion_Riesgos'!$A$40,"")</f>
        <v/>
      </c>
      <c r="W24" s="34" t="str">
        <f>IF(AND('2.Identificacion_Riesgos'!$K$45=3,'2.Identificacion_Riesgos'!$M$45=4),'2.Identificacion_Riesgos'!$A$45,"")</f>
        <v/>
      </c>
      <c r="X24" s="33" t="str">
        <f>IF(AND('2.Identificacion_Riesgos'!$K$50=3,'2.Identificacion_Riesgos'!$M$50=4),'2.Identificacion_Riesgos'!$A$50,"")</f>
        <v/>
      </c>
      <c r="Y24" s="85" t="str">
        <f>IF(AND('2.Identificacion_Riesgos'!$K$55=3,'2.Identificacion_Riesgos'!$M$55=4),'2.Identificacion_Riesgos'!$A$55,"")</f>
        <v/>
      </c>
      <c r="Z24" s="84" t="str">
        <f>IF(AND('2.Identificacion_Riesgos'!$K$35=3,'2.Identificacion_Riesgos'!$M$35=5),'2.Identificacion_Riesgos'!$A$35,"")</f>
        <v/>
      </c>
      <c r="AA24" s="33" t="str">
        <f>IF(AND('2.Identificacion_Riesgos'!$K$40=3,'2.Identificacion_Riesgos'!$M$40=5),'2.Identificacion_Riesgos'!$A$40,"")</f>
        <v/>
      </c>
      <c r="AB24" s="34" t="str">
        <f>IF(AND('2.Identificacion_Riesgos'!$K$45=3,'2.Identificacion_Riesgos'!$M$45=5),'2.Identificacion_Riesgos'!$A$45,"")</f>
        <v/>
      </c>
      <c r="AC24" s="33" t="str">
        <f>IF(AND('2.Identificacion_Riesgos'!$K$50=3,'2.Identificacion_Riesgos'!$M$50=5),'2.Identificacion_Riesgos'!$A$50,"")</f>
        <v/>
      </c>
      <c r="AD24" s="85" t="str">
        <f>IF(AND('2.Identificacion_Riesgos'!$K$55=3,'2.Identificacion_Riesgos'!$M$55=5),'2.Identificacion_Riesgos'!$A$55,"")</f>
        <v/>
      </c>
      <c r="AE24" s="21"/>
      <c r="AF24" s="21"/>
      <c r="AG24" s="21"/>
      <c r="AH24" s="23"/>
      <c r="AI24" s="20"/>
      <c r="AJ24" s="20"/>
      <c r="AK24" s="20"/>
      <c r="AL24" s="20"/>
      <c r="AM24" s="20"/>
      <c r="AN24" s="20"/>
    </row>
    <row r="25" spans="1:40" ht="27.75" customHeight="1" thickBot="1" x14ac:dyDescent="0.3">
      <c r="A25" s="20"/>
      <c r="B25" s="810"/>
      <c r="C25" s="37"/>
      <c r="D25" s="37"/>
      <c r="E25" s="37"/>
      <c r="F25" s="806">
        <v>0.12</v>
      </c>
      <c r="G25" s="807"/>
      <c r="H25" s="807"/>
      <c r="I25" s="807"/>
      <c r="J25" s="808"/>
      <c r="K25" s="802">
        <v>0.28000000000000003</v>
      </c>
      <c r="L25" s="803"/>
      <c r="M25" s="803"/>
      <c r="N25" s="803"/>
      <c r="O25" s="804"/>
      <c r="P25" s="799">
        <v>0.52</v>
      </c>
      <c r="Q25" s="800"/>
      <c r="R25" s="800"/>
      <c r="S25" s="800"/>
      <c r="T25" s="801"/>
      <c r="U25" s="796">
        <v>0.76</v>
      </c>
      <c r="V25" s="797"/>
      <c r="W25" s="797"/>
      <c r="X25" s="797"/>
      <c r="Y25" s="798"/>
      <c r="Z25" s="796">
        <v>0.92</v>
      </c>
      <c r="AA25" s="797"/>
      <c r="AB25" s="797"/>
      <c r="AC25" s="797"/>
      <c r="AD25" s="798"/>
      <c r="AE25" s="21"/>
      <c r="AF25" s="21"/>
      <c r="AG25" s="21"/>
      <c r="AH25" s="23"/>
      <c r="AI25" s="20"/>
      <c r="AJ25" s="20"/>
      <c r="AK25" s="20"/>
      <c r="AL25" s="20"/>
      <c r="AM25" s="20"/>
      <c r="AN25" s="20"/>
    </row>
    <row r="26" spans="1:40" ht="27.75" customHeight="1" x14ac:dyDescent="0.25">
      <c r="A26" s="20"/>
      <c r="B26" s="810"/>
      <c r="C26" s="37"/>
      <c r="D26" s="37"/>
      <c r="E26" s="37"/>
      <c r="F26" s="96" t="str">
        <f>IF(AND('2.Identificacion_Riesgos'!$K$10=4,'2.Identificacion_Riesgos'!$M$10=1),'2.Identificacion_Riesgos'!$A$10,"")</f>
        <v/>
      </c>
      <c r="G26" s="97" t="str">
        <f>IF(AND('2.Identificacion_Riesgos'!$K$15=4,'2.Identificacion_Riesgos'!$M$15=1),'2.Identificacion_Riesgos'!$A$15,"")</f>
        <v/>
      </c>
      <c r="H26" s="97" t="str">
        <f>IF(AND('2.Identificacion_Riesgos'!$K$20=4,'2.Identificacion_Riesgos'!$M$20=1),'2.Identificacion_Riesgos'!$A$20,"")</f>
        <v/>
      </c>
      <c r="I26" s="97" t="str">
        <f>IF(AND('2.Identificacion_Riesgos'!$K$25=4,'2.Identificacion_Riesgos'!$M$25=1),'2.Identificacion_Riesgos'!$A$25,"")</f>
        <v/>
      </c>
      <c r="J26" s="98" t="str">
        <f>IF(AND('2.Identificacion_Riesgos'!$K$30=4,'2.Identificacion_Riesgos'!$M$30=1),'2.Identificacion_Riesgos'!$A$30,"")</f>
        <v/>
      </c>
      <c r="K26" s="86" t="str">
        <f>IF(AND('2.Identificacion_Riesgos'!$K$10=4,'2.Identificacion_Riesgos'!$M$10=2),'2.Identificacion_Riesgos'!$A$10,"")</f>
        <v/>
      </c>
      <c r="L26" s="87" t="str">
        <f>IF(AND('2.Identificacion_Riesgos'!$K$15=4,'2.Identificacion_Riesgos'!$M$15=2),'2.Identificacion_Riesgos'!$A$15,"")</f>
        <v/>
      </c>
      <c r="M26" s="87" t="str">
        <f>IF(AND('2.Identificacion_Riesgos'!$K$20=4,'2.Identificacion_Riesgos'!$M$20=2),'2.Identificacion_Riesgos'!$A$20,"")</f>
        <v/>
      </c>
      <c r="N26" s="87" t="str">
        <f>IF(AND('2.Identificacion_Riesgos'!$K$25=4,'2.Identificacion_Riesgos'!$M$25=2),'2.Identificacion_Riesgos'!$A$25,"")</f>
        <v/>
      </c>
      <c r="O26" s="88" t="str">
        <f>IF(AND('2.Identificacion_Riesgos'!$K$30=4,'2.Identificacion_Riesgos'!$M$30=2),'2.Identificacion_Riesgos'!$A$30,"")</f>
        <v/>
      </c>
      <c r="P26" s="86" t="str">
        <f>IF(AND('2.Identificacion_Riesgos'!$K$10=4,'2.Identificacion_Riesgos'!$M$10=3),'2.Identificacion_Riesgos'!$A$10,"")</f>
        <v/>
      </c>
      <c r="Q26" s="87" t="str">
        <f>IF(AND('2.Identificacion_Riesgos'!$K$15=4,'2.Identificacion_Riesgos'!$M$15=3),'2.Identificacion_Riesgos'!$A$15,"")</f>
        <v/>
      </c>
      <c r="R26" s="87" t="str">
        <f>IF(AND('2.Identificacion_Riesgos'!$K$20=4,'2.Identificacion_Riesgos'!$M$20=3),'2.Identificacion_Riesgos'!$A$20,"")</f>
        <v/>
      </c>
      <c r="S26" s="87" t="str">
        <f>IF(AND('2.Identificacion_Riesgos'!$K$25=4,'2.Identificacion_Riesgos'!$M$25=3),'2.Identificacion_Riesgos'!$A$25,"")</f>
        <v/>
      </c>
      <c r="T26" s="88" t="str">
        <f>IF(AND('2.Identificacion_Riesgos'!$K$30=4,'2.Identificacion_Riesgos'!$M$30=3),'2.Identificacion_Riesgos'!$A$30,"")</f>
        <v/>
      </c>
      <c r="U26" s="81" t="str">
        <f>IF(AND('2.Identificacion_Riesgos'!$K$10=4,'2.Identificacion_Riesgos'!$M$10=4),'2.Identificacion_Riesgos'!$A$10,"")</f>
        <v>R1</v>
      </c>
      <c r="V26" s="82" t="str">
        <f>IF(AND('2.Identificacion_Riesgos'!$K$15=4,'2.Identificacion_Riesgos'!$M$15=4),'2.Identificacion_Riesgos'!$A$15,"")</f>
        <v/>
      </c>
      <c r="W26" s="82" t="str">
        <f>IF(AND('2.Identificacion_Riesgos'!$K$20=4,'2.Identificacion_Riesgos'!$M$20=4),'2.Identificacion_Riesgos'!$A$20,"")</f>
        <v/>
      </c>
      <c r="X26" s="82" t="str">
        <f>IF(AND('2.Identificacion_Riesgos'!$K$25=4,'2.Identificacion_Riesgos'!$M$25=4),'2.Identificacion_Riesgos'!$A$25,"")</f>
        <v/>
      </c>
      <c r="Y26" s="83" t="str">
        <f>IF(AND('2.Identificacion_Riesgos'!$K$30=4,'2.Identificacion_Riesgos'!$M$30=4),'2.Identificacion_Riesgos'!$A$30,"")</f>
        <v>R5</v>
      </c>
      <c r="Z26" s="81" t="str">
        <f>IF(AND('2.Identificacion_Riesgos'!$K$10=4,'2.Identificacion_Riesgos'!$M$10=5),'2.Identificacion_Riesgos'!$A$10,"")</f>
        <v/>
      </c>
      <c r="AA26" s="82" t="str">
        <f>IF(AND('2.Identificacion_Riesgos'!$K$15=4,'2.Identificacion_Riesgos'!$M$15=5),'2.Identificacion_Riesgos'!$A$15,"")</f>
        <v/>
      </c>
      <c r="AB26" s="82" t="str">
        <f>IF(AND('2.Identificacion_Riesgos'!$K$20=4,'2.Identificacion_Riesgos'!$M$20=5),'2.Identificacion_Riesgos'!$A$20,"")</f>
        <v/>
      </c>
      <c r="AC26" s="82" t="str">
        <f>IF(AND('2.Identificacion_Riesgos'!$K$25=4,'2.Identificacion_Riesgos'!$M$25=5),'2.Identificacion_Riesgos'!$A$25,"")</f>
        <v/>
      </c>
      <c r="AD26" s="83" t="str">
        <f>IF(AND('2.Identificacion_Riesgos'!$K$30=4,'2.Identificacion_Riesgos'!$M$30=5),'2.Identificacion_Riesgos'!$A$30,"")</f>
        <v/>
      </c>
      <c r="AE26" s="21"/>
      <c r="AF26" s="21"/>
      <c r="AG26" s="21"/>
      <c r="AH26" s="23"/>
      <c r="AI26" s="20"/>
      <c r="AJ26" s="20"/>
      <c r="AK26" s="20"/>
      <c r="AL26" s="20"/>
      <c r="AM26" s="20"/>
      <c r="AN26" s="20"/>
    </row>
    <row r="27" spans="1:40" ht="27.75" customHeight="1" x14ac:dyDescent="0.25">
      <c r="A27" s="20"/>
      <c r="B27" s="810"/>
      <c r="C27" s="809" t="s">
        <v>170</v>
      </c>
      <c r="D27" s="809"/>
      <c r="E27" s="809"/>
      <c r="F27" s="99" t="str">
        <f>IF(AND('2.Identificacion_Riesgos'!$K$35=4,'2.Identificacion_Riesgos'!$M$35=1),'2.Identificacion_Riesgos'!$A$35,"")</f>
        <v/>
      </c>
      <c r="G27" s="29" t="str">
        <f>IF(AND('2.Identificacion_Riesgos'!$K$40=4,'2.Identificacion_Riesgos'!$M$40=1),'2.Identificacion_Riesgos'!$A$40,"")</f>
        <v/>
      </c>
      <c r="H27" s="30" t="str">
        <f>IF(AND('2.Identificacion_Riesgos'!$K$45=4,'2.Identificacion_Riesgos'!$M$45=1),'2.Identificacion_Riesgos'!$A$45,"")</f>
        <v/>
      </c>
      <c r="I27" s="29" t="str">
        <f>IF(AND('2.Identificacion_Riesgos'!$K$50=4,'2.Identificacion_Riesgos'!$M$50=1),'2.Identificacion_Riesgos'!$A$50,"")</f>
        <v/>
      </c>
      <c r="J27" s="100" t="str">
        <f>IF(AND('2.Identificacion_Riesgos'!$K$55=4,'2.Identificacion_Riesgos'!$M$55=1),'2.Identificacion_Riesgos'!$A$55,"")</f>
        <v/>
      </c>
      <c r="K27" s="89" t="str">
        <f>IF(AND('2.Identificacion_Riesgos'!$K$35=4,'2.Identificacion_Riesgos'!$M$35=2),'2.Identificacion_Riesgos'!$A$35,"")</f>
        <v/>
      </c>
      <c r="L27" s="31" t="str">
        <f>IF(AND('2.Identificacion_Riesgos'!$K$40=4,'2.Identificacion_Riesgos'!$M$40=2),'2.Identificacion_Riesgos'!$A$40,"")</f>
        <v/>
      </c>
      <c r="M27" s="32" t="str">
        <f>IF(AND('2.Identificacion_Riesgos'!$K$45=4,'2.Identificacion_Riesgos'!$M$45=2),'2.Identificacion_Riesgos'!$A$45,"")</f>
        <v/>
      </c>
      <c r="N27" s="31" t="str">
        <f>IF(AND('2.Identificacion_Riesgos'!$K$50=4,'2.Identificacion_Riesgos'!$M$50=2),'2.Identificacion_Riesgos'!$A$50,"")</f>
        <v/>
      </c>
      <c r="O27" s="90" t="str">
        <f>IF(AND('2.Identificacion_Riesgos'!$K$55=4,'2.Identificacion_Riesgos'!$M$55=2),'2.Identificacion_Riesgos'!$A$55,"")</f>
        <v/>
      </c>
      <c r="P27" s="89" t="str">
        <f>IF(AND('2.Identificacion_Riesgos'!$K$35=4,'2.Identificacion_Riesgos'!$M$35=3),'2.Identificacion_Riesgos'!$A$35,"")</f>
        <v/>
      </c>
      <c r="Q27" s="31" t="str">
        <f>IF(AND('2.Identificacion_Riesgos'!$K$40=4,'2.Identificacion_Riesgos'!$M$40=3),'2.Identificacion_Riesgos'!$A$40,"")</f>
        <v/>
      </c>
      <c r="R27" s="32" t="str">
        <f>IF(AND('2.Identificacion_Riesgos'!$K$45=4,'2.Identificacion_Riesgos'!$M$45=3),'2.Identificacion_Riesgos'!$A$45,"")</f>
        <v/>
      </c>
      <c r="S27" s="31" t="str">
        <f>IF(AND('2.Identificacion_Riesgos'!$K$50=4,'2.Identificacion_Riesgos'!$M$50=3),'2.Identificacion_Riesgos'!$A$50,"")</f>
        <v/>
      </c>
      <c r="T27" s="90" t="str">
        <f>IF(AND('2.Identificacion_Riesgos'!$K$55=4,'2.Identificacion_Riesgos'!$M$55=3),'2.Identificacion_Riesgos'!$A$55,"")</f>
        <v/>
      </c>
      <c r="U27" s="84" t="str">
        <f>IF(AND('2.Identificacion_Riesgos'!$K$35=4,'2.Identificacion_Riesgos'!$M$35=4),'2.Identificacion_Riesgos'!$A$35,"")</f>
        <v/>
      </c>
      <c r="V27" s="33" t="str">
        <f>IF(AND('2.Identificacion_Riesgos'!$K$40=4,'2.Identificacion_Riesgos'!$M$40=4),'2.Identificacion_Riesgos'!$A$40,"")</f>
        <v/>
      </c>
      <c r="W27" s="34" t="str">
        <f>IF(AND('2.Identificacion_Riesgos'!$K$45=4,'2.Identificacion_Riesgos'!$M$45=4),'2.Identificacion_Riesgos'!$A$45,"")</f>
        <v/>
      </c>
      <c r="X27" s="33" t="str">
        <f>IF(AND('2.Identificacion_Riesgos'!$K$50=4,'2.Identificacion_Riesgos'!$M$50=4),'2.Identificacion_Riesgos'!$A$50,"")</f>
        <v/>
      </c>
      <c r="Y27" s="85" t="str">
        <f>IF(AND('2.Identificacion_Riesgos'!$K$55=4,'2.Identificacion_Riesgos'!$M$55=4),'2.Identificacion_Riesgos'!$A$55,"")</f>
        <v/>
      </c>
      <c r="Z27" s="84" t="str">
        <f>IF(AND('2.Identificacion_Riesgos'!$K$35=4,'2.Identificacion_Riesgos'!$M$35=5),'2.Identificacion_Riesgos'!$A$35,"")</f>
        <v/>
      </c>
      <c r="AA27" s="33" t="str">
        <f>IF(AND('2.Identificacion_Riesgos'!$K$40=4,'2.Identificacion_Riesgos'!$M$40=5),'2.Identificacion_Riesgos'!$A$40,"")</f>
        <v/>
      </c>
      <c r="AB27" s="34" t="str">
        <f>IF(AND('2.Identificacion_Riesgos'!$K$45=4,'2.Identificacion_Riesgos'!$M$45=5),'2.Identificacion_Riesgos'!$A$45,"")</f>
        <v/>
      </c>
      <c r="AC27" s="33" t="str">
        <f>IF(AND('2.Identificacion_Riesgos'!$K$50=4,'2.Identificacion_Riesgos'!$M$50=5),'2.Identificacion_Riesgos'!$A$50,"")</f>
        <v/>
      </c>
      <c r="AD27" s="85" t="str">
        <f>IF(AND('2.Identificacion_Riesgos'!$K$55=4,'2.Identificacion_Riesgos'!$M$55=5),'2.Identificacion_Riesgos'!$A$55,"")</f>
        <v/>
      </c>
      <c r="AE27" s="21"/>
      <c r="AF27" s="21"/>
      <c r="AG27" s="21"/>
      <c r="AH27" s="23"/>
      <c r="AI27" s="20"/>
      <c r="AJ27" s="20"/>
      <c r="AK27" s="20"/>
      <c r="AL27" s="20"/>
      <c r="AM27" s="20"/>
      <c r="AN27" s="20"/>
    </row>
    <row r="28" spans="1:40" ht="27.75" customHeight="1" thickBot="1" x14ac:dyDescent="0.3">
      <c r="A28" s="20"/>
      <c r="B28" s="810"/>
      <c r="C28" s="37"/>
      <c r="D28" s="37"/>
      <c r="E28" s="37"/>
      <c r="F28" s="802">
        <v>0.24</v>
      </c>
      <c r="G28" s="803"/>
      <c r="H28" s="803"/>
      <c r="I28" s="803"/>
      <c r="J28" s="804"/>
      <c r="K28" s="799">
        <v>0.44</v>
      </c>
      <c r="L28" s="800"/>
      <c r="M28" s="800"/>
      <c r="N28" s="800"/>
      <c r="O28" s="801"/>
      <c r="P28" s="799">
        <v>0.56000000000000005</v>
      </c>
      <c r="Q28" s="800"/>
      <c r="R28" s="800"/>
      <c r="S28" s="800"/>
      <c r="T28" s="801"/>
      <c r="U28" s="796">
        <v>0.8</v>
      </c>
      <c r="V28" s="797"/>
      <c r="W28" s="797"/>
      <c r="X28" s="797"/>
      <c r="Y28" s="798"/>
      <c r="Z28" s="796">
        <v>0.96</v>
      </c>
      <c r="AA28" s="797"/>
      <c r="AB28" s="797"/>
      <c r="AC28" s="797"/>
      <c r="AD28" s="798"/>
      <c r="AE28" s="21"/>
      <c r="AF28" s="21"/>
      <c r="AG28" s="21"/>
      <c r="AH28" s="23"/>
      <c r="AI28" s="20"/>
      <c r="AJ28" s="20"/>
      <c r="AK28" s="20"/>
      <c r="AL28" s="20"/>
      <c r="AM28" s="20"/>
      <c r="AN28" s="20"/>
    </row>
    <row r="29" spans="1:40" ht="27.75" customHeight="1" x14ac:dyDescent="0.25">
      <c r="A29" s="20"/>
      <c r="B29" s="810"/>
      <c r="C29" s="37"/>
      <c r="D29" s="37"/>
      <c r="E29" s="37"/>
      <c r="F29" s="86" t="str">
        <f>IF(AND('2.Identificacion_Riesgos'!$K$10=5,'2.Identificacion_Riesgos'!$M$10=1),'2.Identificacion_Riesgos'!$A$10,"")</f>
        <v/>
      </c>
      <c r="G29" s="87" t="str">
        <f>IF(AND('2.Identificacion_Riesgos'!$K$15=5,'2.Identificacion_Riesgos'!$M$15=1),'2.Identificacion_Riesgos'!$A$15,"")</f>
        <v/>
      </c>
      <c r="H29" s="87" t="str">
        <f>IF(AND('2.Identificacion_Riesgos'!$K$20=5,'2.Identificacion_Riesgos'!$M$20=1),'2.Identificacion_Riesgos'!$A$20,"")</f>
        <v/>
      </c>
      <c r="I29" s="87" t="str">
        <f>IF(AND('2.Identificacion_Riesgos'!$K$25=5,'2.Identificacion_Riesgos'!$M$25=1),'2.Identificacion_Riesgos'!$A$25,"")</f>
        <v/>
      </c>
      <c r="J29" s="88" t="str">
        <f>IF(AND('2.Identificacion_Riesgos'!$K$30=5,'2.Identificacion_Riesgos'!$M$30=1),'2.Identificacion_Riesgos'!$A$30,"")</f>
        <v/>
      </c>
      <c r="K29" s="86" t="str">
        <f>IF(AND('2.Identificacion_Riesgos'!$K$10=5,'2.Identificacion_Riesgos'!$M$10=2),'2.Identificacion_Riesgos'!$A$10,"")</f>
        <v/>
      </c>
      <c r="L29" s="87" t="str">
        <f>IF(AND('2.Identificacion_Riesgos'!$K$15=5,'2.Identificacion_Riesgos'!$M$15=2),'2.Identificacion_Riesgos'!$A$15,"")</f>
        <v/>
      </c>
      <c r="M29" s="87" t="str">
        <f>IF(AND('2.Identificacion_Riesgos'!$K$20=5,'2.Identificacion_Riesgos'!$M$20=2),'2.Identificacion_Riesgos'!$A$20,"")</f>
        <v/>
      </c>
      <c r="N29" s="87" t="str">
        <f>IF(AND('2.Identificacion_Riesgos'!$K$25=5,'2.Identificacion_Riesgos'!$M$25=2),'2.Identificacion_Riesgos'!$A$25,"")</f>
        <v/>
      </c>
      <c r="O29" s="88" t="str">
        <f>IF(AND('2.Identificacion_Riesgos'!$K$30=5,'2.Identificacion_Riesgos'!$M$30=2),'2.Identificacion_Riesgos'!$A$30,"")</f>
        <v/>
      </c>
      <c r="P29" s="81" t="str">
        <f>IF(AND('2.Identificacion_Riesgos'!$K$10=5,'2.Identificacion_Riesgos'!$M$10=3),'2.Identificacion_Riesgos'!$A$10,"")</f>
        <v/>
      </c>
      <c r="Q29" s="82" t="str">
        <f>IF(AND('2.Identificacion_Riesgos'!$K$15=5,'2.Identificacion_Riesgos'!$M$15=3),'2.Identificacion_Riesgos'!$A$15,"")</f>
        <v/>
      </c>
      <c r="R29" s="82" t="str">
        <f>IF(AND('2.Identificacion_Riesgos'!$K$20=5,'2.Identificacion_Riesgos'!$M$20=3),'2.Identificacion_Riesgos'!$A$20,"")</f>
        <v/>
      </c>
      <c r="S29" s="82" t="str">
        <f>IF(AND('2.Identificacion_Riesgos'!$K$25=5,'2.Identificacion_Riesgos'!$M$25=3),'2.Identificacion_Riesgos'!$A$25,"")</f>
        <v/>
      </c>
      <c r="T29" s="83" t="str">
        <f>IF(AND('2.Identificacion_Riesgos'!$K$30=5,'2.Identificacion_Riesgos'!$M$30=3),'2.Identificacion_Riesgos'!$A$30,"")</f>
        <v/>
      </c>
      <c r="U29" s="81" t="str">
        <f>IF(AND('2.Identificacion_Riesgos'!$K$10=5,'2.Identificacion_Riesgos'!$M$10=4),'2.Identificacion_Riesgos'!$A$10,"")</f>
        <v/>
      </c>
      <c r="V29" s="82" t="str">
        <f>IF(AND('2.Identificacion_Riesgos'!$K$15=5,'2.Identificacion_Riesgos'!$M$15=4),'2.Identificacion_Riesgos'!$A$15,"")</f>
        <v/>
      </c>
      <c r="W29" s="82" t="str">
        <f>IF(AND('2.Identificacion_Riesgos'!$K$20=5,'2.Identificacion_Riesgos'!$M$20=4),'2.Identificacion_Riesgos'!$A$20,"")</f>
        <v/>
      </c>
      <c r="X29" s="82" t="str">
        <f>IF(AND('2.Identificacion_Riesgos'!$K$25=5,'2.Identificacion_Riesgos'!$M$25=4),'2.Identificacion_Riesgos'!$A$25,"")</f>
        <v/>
      </c>
      <c r="Y29" s="83" t="str">
        <f>IF(AND('2.Identificacion_Riesgos'!$K$30=5,'2.Identificacion_Riesgos'!$M$30=4),'2.Identificacion_Riesgos'!$A$30,"")</f>
        <v/>
      </c>
      <c r="Z29" s="81" t="str">
        <f>IF(AND('2.Identificacion_Riesgos'!$K$10=5,'2.Identificacion_Riesgos'!$M$10=5),'2.Identificacion_Riesgos'!$A$10,"")</f>
        <v/>
      </c>
      <c r="AA29" s="82" t="str">
        <f>IF(AND('2.Identificacion_Riesgos'!$K$15=5,'2.Identificacion_Riesgos'!$M$15=5),'2.Identificacion_Riesgos'!$A$15,"")</f>
        <v/>
      </c>
      <c r="AB29" s="82" t="str">
        <f>IF(AND('2.Identificacion_Riesgos'!$K$20=5,'2.Identificacion_Riesgos'!$M$20=5),'2.Identificacion_Riesgos'!$A$20,"")</f>
        <v/>
      </c>
      <c r="AC29" s="82" t="str">
        <f>IF(AND('2.Identificacion_Riesgos'!$K$25=5,'2.Identificacion_Riesgos'!$M$25=5),'2.Identificacion_Riesgos'!$A$25,"")</f>
        <v/>
      </c>
      <c r="AD29" s="83" t="str">
        <f>IF(AND('2.Identificacion_Riesgos'!$K$30=5,'2.Identificacion_Riesgos'!$M$30=5),'2.Identificacion_Riesgos'!$A$30,"")</f>
        <v/>
      </c>
      <c r="AE29" s="21"/>
      <c r="AF29" s="21"/>
      <c r="AG29" s="21"/>
      <c r="AH29" s="23"/>
      <c r="AI29" s="20"/>
      <c r="AJ29" s="20"/>
      <c r="AK29" s="20"/>
      <c r="AL29" s="20"/>
      <c r="AM29" s="20"/>
      <c r="AN29" s="20"/>
    </row>
    <row r="30" spans="1:40" ht="27.75" customHeight="1" x14ac:dyDescent="0.25">
      <c r="A30" s="20"/>
      <c r="B30" s="810"/>
      <c r="C30" s="809" t="s">
        <v>171</v>
      </c>
      <c r="D30" s="809"/>
      <c r="E30" s="809"/>
      <c r="F30" s="89" t="str">
        <f>IF(AND('2.Identificacion_Riesgos'!$K$35=5,'2.Identificacion_Riesgos'!$M$35=1),'2.Identificacion_Riesgos'!$A$35,"")</f>
        <v/>
      </c>
      <c r="G30" s="31" t="str">
        <f>IF(AND('2.Identificacion_Riesgos'!$K$40=5,'2.Identificacion_Riesgos'!$M$40=1),'2.Identificacion_Riesgos'!$A$40,"")</f>
        <v/>
      </c>
      <c r="H30" s="32" t="str">
        <f>IF(AND('2.Identificacion_Riesgos'!$K$45=5,'2.Identificacion_Riesgos'!$M$45=1),'2.Identificacion_Riesgos'!$A$45,"")</f>
        <v/>
      </c>
      <c r="I30" s="31" t="str">
        <f>IF(AND('2.Identificacion_Riesgos'!$K$50=5,'2.Identificacion_Riesgos'!$M$50=1),'2.Identificacion_Riesgos'!$A$50,"")</f>
        <v/>
      </c>
      <c r="J30" s="90" t="str">
        <f>IF(AND('2.Identificacion_Riesgos'!$K$55=5,'2.Identificacion_Riesgos'!$M$55=1),'2.Identificacion_Riesgos'!$A$55,"")</f>
        <v/>
      </c>
      <c r="K30" s="89" t="str">
        <f>IF(AND('2.Identificacion_Riesgos'!$K$35=5,'2.Identificacion_Riesgos'!$M$35=2),'2.Identificacion_Riesgos'!$A$35,"")</f>
        <v/>
      </c>
      <c r="L30" s="31" t="str">
        <f>IF(AND('2.Identificacion_Riesgos'!$K$40=5,'2.Identificacion_Riesgos'!$M$40=2),'2.Identificacion_Riesgos'!$A$40,"")</f>
        <v/>
      </c>
      <c r="M30" s="32" t="str">
        <f>IF(AND('2.Identificacion_Riesgos'!$K$45=5,'2.Identificacion_Riesgos'!$M$45=2),'2.Identificacion_Riesgos'!$A$45,"")</f>
        <v/>
      </c>
      <c r="N30" s="31" t="str">
        <f>IF(AND('2.Identificacion_Riesgos'!$K$50=5,'2.Identificacion_Riesgos'!$M$50=2),'2.Identificacion_Riesgos'!$A$50,"")</f>
        <v/>
      </c>
      <c r="O30" s="90" t="str">
        <f>IF(AND('2.Identificacion_Riesgos'!$K$55=5,'2.Identificacion_Riesgos'!$M$55=2),'2.Identificacion_Riesgos'!$A$55,"")</f>
        <v/>
      </c>
      <c r="P30" s="84" t="str">
        <f>IF(AND('2.Identificacion_Riesgos'!$K$35=5,'2.Identificacion_Riesgos'!$M$35=3),'2.Identificacion_Riesgos'!$A$35,"")</f>
        <v/>
      </c>
      <c r="Q30" s="33" t="str">
        <f>IF(AND('2.Identificacion_Riesgos'!$K$40=5,'2.Identificacion_Riesgos'!$M$40=3),'2.Identificacion_Riesgos'!$A$40,"")</f>
        <v/>
      </c>
      <c r="R30" s="34" t="str">
        <f>IF(AND('2.Identificacion_Riesgos'!$K$45=5,'2.Identificacion_Riesgos'!$M$45=3),'2.Identificacion_Riesgos'!$A$45,"")</f>
        <v/>
      </c>
      <c r="S30" s="33" t="str">
        <f>IF(AND('2.Identificacion_Riesgos'!$K$50=5,'2.Identificacion_Riesgos'!$M$50=3),'2.Identificacion_Riesgos'!$A$50,"")</f>
        <v/>
      </c>
      <c r="T30" s="85" t="str">
        <f>IF(AND('2.Identificacion_Riesgos'!$K$55=5,'2.Identificacion_Riesgos'!$M$55=3),'2.Identificacion_Riesgos'!$A$55,"")</f>
        <v/>
      </c>
      <c r="U30" s="84" t="str">
        <f>IF(AND('2.Identificacion_Riesgos'!$K$35=5,'2.Identificacion_Riesgos'!$M$35=4),'2.Identificacion_Riesgos'!$A$35,"")</f>
        <v/>
      </c>
      <c r="V30" s="33" t="str">
        <f>IF(AND('2.Identificacion_Riesgos'!$K$40=5,'2.Identificacion_Riesgos'!$M$40=4),'2.Identificacion_Riesgos'!$A$40,"")</f>
        <v/>
      </c>
      <c r="W30" s="34" t="str">
        <f>IF(AND('2.Identificacion_Riesgos'!$K$45=5,'2.Identificacion_Riesgos'!$M$45=4),'2.Identificacion_Riesgos'!$A$45,"")</f>
        <v/>
      </c>
      <c r="X30" s="33" t="str">
        <f>IF(AND('2.Identificacion_Riesgos'!$K$50=5,'2.Identificacion_Riesgos'!$M$50=4),'2.Identificacion_Riesgos'!$A$50,"")</f>
        <v/>
      </c>
      <c r="Y30" s="85" t="str">
        <f>IF(AND('2.Identificacion_Riesgos'!$K$55=5,'2.Identificacion_Riesgos'!$M$55=4),'2.Identificacion_Riesgos'!$A$55,"")</f>
        <v/>
      </c>
      <c r="Z30" s="84" t="str">
        <f>IF(AND('2.Identificacion_Riesgos'!$K$35=5,'2.Identificacion_Riesgos'!$M$35=5),'2.Identificacion_Riesgos'!$A$35,"")</f>
        <v/>
      </c>
      <c r="AA30" s="33" t="str">
        <f>IF(AND('2.Identificacion_Riesgos'!$K$40=5,'2.Identificacion_Riesgos'!$M$40=5),'2.Identificacion_Riesgos'!$A$40,"")</f>
        <v/>
      </c>
      <c r="AB30" s="34" t="str">
        <f>IF(AND('2.Identificacion_Riesgos'!$K$45=5,'2.Identificacion_Riesgos'!$M$45=5),'2.Identificacion_Riesgos'!$A$45,"")</f>
        <v/>
      </c>
      <c r="AC30" s="33" t="str">
        <f>IF(AND('2.Identificacion_Riesgos'!$K$50=5,'2.Identificacion_Riesgos'!$M$50=5),'2.Identificacion_Riesgos'!$A$50,"")</f>
        <v/>
      </c>
      <c r="AD30" s="85" t="str">
        <f>IF(AND('2.Identificacion_Riesgos'!$K$55=5,'2.Identificacion_Riesgos'!$M$55=5),'2.Identificacion_Riesgos'!$A$55,"")</f>
        <v/>
      </c>
      <c r="AE30" s="21"/>
      <c r="AF30" s="21"/>
      <c r="AG30" s="21"/>
      <c r="AH30" s="23"/>
      <c r="AI30" s="20"/>
      <c r="AJ30" s="20"/>
      <c r="AK30" s="20"/>
      <c r="AL30" s="20"/>
      <c r="AM30" s="20"/>
      <c r="AN30" s="20"/>
    </row>
    <row r="31" spans="1:40" ht="27.75" customHeight="1" thickBot="1" x14ac:dyDescent="0.3">
      <c r="A31" s="20"/>
      <c r="B31" s="810"/>
      <c r="C31" s="21"/>
      <c r="D31" s="21"/>
      <c r="E31" s="21"/>
      <c r="F31" s="799">
        <v>0.4</v>
      </c>
      <c r="G31" s="800"/>
      <c r="H31" s="800"/>
      <c r="I31" s="800"/>
      <c r="J31" s="801"/>
      <c r="K31" s="799">
        <v>0.48</v>
      </c>
      <c r="L31" s="800"/>
      <c r="M31" s="800"/>
      <c r="N31" s="800"/>
      <c r="O31" s="801"/>
      <c r="P31" s="796">
        <v>0.72</v>
      </c>
      <c r="Q31" s="797"/>
      <c r="R31" s="797"/>
      <c r="S31" s="797"/>
      <c r="T31" s="798"/>
      <c r="U31" s="796">
        <v>0.84</v>
      </c>
      <c r="V31" s="797"/>
      <c r="W31" s="797"/>
      <c r="X31" s="797"/>
      <c r="Y31" s="798"/>
      <c r="Z31" s="796">
        <v>1</v>
      </c>
      <c r="AA31" s="797"/>
      <c r="AB31" s="797"/>
      <c r="AC31" s="797"/>
      <c r="AD31" s="798"/>
      <c r="AE31" s="21"/>
      <c r="AF31" s="21"/>
      <c r="AG31" s="21"/>
      <c r="AH31" s="23"/>
      <c r="AI31" s="20"/>
      <c r="AJ31" s="20"/>
      <c r="AK31" s="20"/>
      <c r="AL31" s="20"/>
      <c r="AM31" s="20"/>
      <c r="AN31" s="20"/>
    </row>
    <row r="32" spans="1:40" ht="27.75" customHeight="1" x14ac:dyDescent="0.25">
      <c r="A32" s="20"/>
      <c r="B32" s="22"/>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3"/>
      <c r="AI32" s="20"/>
      <c r="AJ32" s="20"/>
      <c r="AK32" s="20"/>
      <c r="AL32" s="20"/>
      <c r="AM32" s="20"/>
      <c r="AN32" s="20"/>
    </row>
    <row r="33" spans="1:40" ht="27.75" customHeight="1" x14ac:dyDescent="0.25">
      <c r="A33" s="20"/>
      <c r="B33" s="22"/>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3"/>
      <c r="AI33" s="20"/>
      <c r="AJ33" s="20"/>
      <c r="AK33" s="20"/>
      <c r="AL33" s="20"/>
      <c r="AM33" s="20"/>
      <c r="AN33" s="20"/>
    </row>
    <row r="34" spans="1:40" ht="27.75" customHeight="1" thickBot="1" x14ac:dyDescent="0.3">
      <c r="A34" s="20"/>
      <c r="B34" s="24"/>
      <c r="C34" s="25"/>
      <c r="D34" s="25"/>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6"/>
      <c r="AI34" s="20"/>
      <c r="AJ34" s="20"/>
      <c r="AK34" s="20"/>
      <c r="AL34" s="20"/>
      <c r="AM34" s="20"/>
      <c r="AN34" s="20"/>
    </row>
    <row r="35" spans="1:40" s="3" customFormat="1" ht="27.75" customHeight="1" x14ac:dyDescent="0.25">
      <c r="A35" s="20"/>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0"/>
      <c r="AJ35" s="20"/>
      <c r="AK35" s="20"/>
      <c r="AL35" s="20"/>
      <c r="AM35" s="20"/>
      <c r="AN35" s="20"/>
    </row>
    <row r="36" spans="1:40" s="3" customFormat="1" ht="32.25" customHeight="1" thickBot="1" x14ac:dyDescent="0.3">
      <c r="A36" s="20"/>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0"/>
      <c r="AJ36" s="20"/>
      <c r="AK36" s="20"/>
      <c r="AL36" s="20"/>
      <c r="AM36" s="20"/>
      <c r="AN36" s="20"/>
    </row>
    <row r="37" spans="1:40" ht="15.75" customHeight="1" x14ac:dyDescent="0.25">
      <c r="A37" s="20"/>
      <c r="B37" s="40"/>
      <c r="C37" s="41"/>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2"/>
      <c r="AI37" s="20"/>
      <c r="AJ37" s="20"/>
      <c r="AK37" s="20"/>
      <c r="AL37" s="20"/>
      <c r="AM37" s="20"/>
      <c r="AN37" s="20"/>
    </row>
    <row r="38" spans="1:40" s="3" customFormat="1" ht="27.75" customHeight="1" x14ac:dyDescent="0.55000000000000004">
      <c r="A38" s="20"/>
      <c r="B38" s="811" t="s">
        <v>153</v>
      </c>
      <c r="C38" s="812"/>
      <c r="D38" s="812"/>
      <c r="E38" s="812"/>
      <c r="F38" s="812"/>
      <c r="G38" s="812"/>
      <c r="H38" s="812"/>
      <c r="I38" s="812"/>
      <c r="J38" s="812"/>
      <c r="K38" s="812"/>
      <c r="L38" s="812"/>
      <c r="M38" s="812"/>
      <c r="N38" s="812"/>
      <c r="O38" s="812"/>
      <c r="P38" s="812"/>
      <c r="Q38" s="812"/>
      <c r="R38" s="812"/>
      <c r="S38" s="812"/>
      <c r="T38" s="812"/>
      <c r="U38" s="812"/>
      <c r="V38" s="812"/>
      <c r="W38" s="812"/>
      <c r="X38" s="812"/>
      <c r="Y38" s="812"/>
      <c r="Z38" s="812"/>
      <c r="AA38" s="812"/>
      <c r="AB38" s="812"/>
      <c r="AC38" s="812"/>
      <c r="AD38" s="812"/>
      <c r="AE38" s="812"/>
      <c r="AF38" s="812"/>
      <c r="AG38" s="812"/>
      <c r="AH38" s="813"/>
      <c r="AI38" s="20"/>
      <c r="AJ38" s="20"/>
      <c r="AK38" s="20"/>
      <c r="AL38" s="20"/>
      <c r="AM38" s="20"/>
      <c r="AN38" s="20"/>
    </row>
    <row r="39" spans="1:40" ht="27.75" customHeight="1" x14ac:dyDescent="0.25">
      <c r="A39" s="20"/>
      <c r="B39" s="828" t="s">
        <v>173</v>
      </c>
      <c r="C39" s="829"/>
      <c r="D39" s="829"/>
      <c r="E39" s="829"/>
      <c r="F39" s="829"/>
      <c r="G39" s="829"/>
      <c r="H39" s="829"/>
      <c r="I39" s="829"/>
      <c r="J39" s="829"/>
      <c r="K39" s="829"/>
      <c r="L39" s="829"/>
      <c r="M39" s="829"/>
      <c r="N39" s="829"/>
      <c r="O39" s="829"/>
      <c r="P39" s="829"/>
      <c r="Q39" s="829"/>
      <c r="R39" s="829"/>
      <c r="S39" s="829"/>
      <c r="T39" s="829"/>
      <c r="U39" s="829"/>
      <c r="V39" s="829"/>
      <c r="W39" s="829"/>
      <c r="X39" s="829"/>
      <c r="Y39" s="829"/>
      <c r="Z39" s="829"/>
      <c r="AA39" s="829"/>
      <c r="AB39" s="829"/>
      <c r="AC39" s="829"/>
      <c r="AD39" s="829"/>
      <c r="AE39" s="829"/>
      <c r="AF39" s="829"/>
      <c r="AG39" s="829"/>
      <c r="AH39" s="830"/>
      <c r="AI39" s="20"/>
      <c r="AJ39" s="20"/>
      <c r="AK39" s="20"/>
      <c r="AL39" s="20"/>
      <c r="AM39" s="20"/>
      <c r="AN39" s="20"/>
    </row>
    <row r="40" spans="1:40" ht="27.75" customHeight="1" x14ac:dyDescent="0.25">
      <c r="A40" s="20"/>
      <c r="B40" s="22"/>
      <c r="C40" s="21"/>
      <c r="D40" s="21"/>
      <c r="E40" s="21"/>
      <c r="F40" s="805" t="s">
        <v>1</v>
      </c>
      <c r="G40" s="805"/>
      <c r="H40" s="805"/>
      <c r="I40" s="805"/>
      <c r="J40" s="805"/>
      <c r="K40" s="805"/>
      <c r="L40" s="805"/>
      <c r="M40" s="805"/>
      <c r="N40" s="805"/>
      <c r="O40" s="805"/>
      <c r="P40" s="805"/>
      <c r="Q40" s="805"/>
      <c r="R40" s="805"/>
      <c r="S40" s="805"/>
      <c r="T40" s="805"/>
      <c r="U40" s="805"/>
      <c r="V40" s="805"/>
      <c r="W40" s="805"/>
      <c r="X40" s="805"/>
      <c r="Y40" s="805"/>
      <c r="Z40" s="805"/>
      <c r="AA40" s="805"/>
      <c r="AB40" s="805"/>
      <c r="AC40" s="805"/>
      <c r="AD40" s="805"/>
      <c r="AE40" s="21"/>
      <c r="AF40" s="21"/>
      <c r="AG40" s="21"/>
      <c r="AH40" s="23"/>
      <c r="AI40" s="20"/>
      <c r="AJ40" s="20"/>
      <c r="AK40" s="20"/>
      <c r="AL40" s="20"/>
      <c r="AM40" s="20"/>
      <c r="AN40" s="20"/>
    </row>
    <row r="41" spans="1:40" ht="27.75" customHeight="1" x14ac:dyDescent="0.25">
      <c r="A41" s="20"/>
      <c r="B41" s="22"/>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3"/>
      <c r="AI41" s="20"/>
      <c r="AJ41" s="20"/>
      <c r="AK41" s="20"/>
      <c r="AL41" s="20"/>
      <c r="AM41" s="20"/>
      <c r="AN41" s="20"/>
    </row>
    <row r="42" spans="1:40" ht="27.75" customHeight="1" thickBot="1" x14ac:dyDescent="0.3">
      <c r="A42" s="20"/>
      <c r="B42" s="22"/>
      <c r="C42" s="21"/>
      <c r="D42" s="21"/>
      <c r="E42" s="21"/>
      <c r="F42" s="809" t="s">
        <v>162</v>
      </c>
      <c r="G42" s="809"/>
      <c r="H42" s="809"/>
      <c r="I42" s="809"/>
      <c r="J42" s="809"/>
      <c r="K42" s="809" t="s">
        <v>163</v>
      </c>
      <c r="L42" s="809"/>
      <c r="M42" s="809"/>
      <c r="N42" s="809"/>
      <c r="O42" s="809"/>
      <c r="P42" s="809" t="s">
        <v>164</v>
      </c>
      <c r="Q42" s="809"/>
      <c r="R42" s="809"/>
      <c r="S42" s="809"/>
      <c r="T42" s="809"/>
      <c r="U42" s="809" t="s">
        <v>165</v>
      </c>
      <c r="V42" s="809"/>
      <c r="W42" s="809"/>
      <c r="X42" s="809"/>
      <c r="Y42" s="809"/>
      <c r="Z42" s="809" t="s">
        <v>166</v>
      </c>
      <c r="AA42" s="809"/>
      <c r="AB42" s="809"/>
      <c r="AC42" s="809"/>
      <c r="AD42" s="809"/>
      <c r="AE42" s="21"/>
      <c r="AF42" s="21"/>
      <c r="AG42" s="21"/>
      <c r="AH42" s="23"/>
      <c r="AI42" s="20"/>
      <c r="AJ42" s="20"/>
      <c r="AK42" s="20"/>
      <c r="AL42" s="20"/>
      <c r="AM42" s="20"/>
      <c r="AN42" s="20"/>
    </row>
    <row r="43" spans="1:40" ht="27.75" customHeight="1" x14ac:dyDescent="0.25">
      <c r="A43" s="20"/>
      <c r="B43" s="810" t="s">
        <v>27</v>
      </c>
      <c r="C43" s="38"/>
      <c r="D43" s="39"/>
      <c r="E43" s="39"/>
      <c r="F43" s="91" t="str">
        <f>IF(AND('2.Identificacion_Riesgos'!$S$10=1,'2.Identificacion_Riesgos'!$U$10=1),'2.Identificacion_Riesgos'!$A$10,"")</f>
        <v/>
      </c>
      <c r="G43" s="92" t="str">
        <f>IF(AND('2.Identificacion_Riesgos'!$S$15=1,'2.Identificacion_Riesgos'!$U$15=1),'2.Identificacion_Riesgos'!$A$15,"")</f>
        <v/>
      </c>
      <c r="H43" s="92" t="str">
        <f>IF(AND('2.Identificacion_Riesgos'!$S$20=1,'2.Identificacion_Riesgos'!$U$20=1),'2.Identificacion_Riesgos'!$A$20,"")</f>
        <v/>
      </c>
      <c r="I43" s="92" t="str">
        <f>IF(AND('2.Identificacion_Riesgos'!$S$25=1,'2.Identificacion_Riesgos'!$U$25=1),'2.Identificacion_Riesgos'!$A$25,"")</f>
        <v/>
      </c>
      <c r="J43" s="93" t="str">
        <f>IF(AND('2.Identificacion_Riesgos'!$S$30=1,'2.Identificacion_Riesgos'!$U$30=1),'2.Identificacion_Riesgos'!$A$30,"")</f>
        <v/>
      </c>
      <c r="K43" s="91" t="str">
        <f>IF(AND('2.Identificacion_Riesgos'!$S$10=1,'2.Identificacion_Riesgos'!$U$10=2),'2.Identificacion_Riesgos'!$A$10,"")</f>
        <v/>
      </c>
      <c r="L43" s="92" t="str">
        <f>IF(AND('2.Identificacion_Riesgos'!$S$15=1,'2.Identificacion_Riesgos'!$U$15=2),'2.Identificacion_Riesgos'!$A$15,"")</f>
        <v/>
      </c>
      <c r="M43" s="92" t="str">
        <f>IF(AND('2.Identificacion_Riesgos'!$S$20=1,'2.Identificacion_Riesgos'!$U$20=2),'2.Identificacion_Riesgos'!$A$20,"")</f>
        <v>R3</v>
      </c>
      <c r="N43" s="92" t="str">
        <f>IF(AND('2.Identificacion_Riesgos'!$S$25=1,'2.Identificacion_Riesgos'!$U$25=2),'2.Identificacion_Riesgos'!$A$25,"")</f>
        <v/>
      </c>
      <c r="O43" s="92" t="str">
        <f>IF(AND('2.Identificacion_Riesgos'!$S$30=1,'2.Identificacion_Riesgos'!$U$30=2),'2.Identificacion_Riesgos'!$A$30,"")</f>
        <v/>
      </c>
      <c r="P43" s="96" t="str">
        <f>IF(AND('2.Identificacion_Riesgos'!$S$10=1,'2.Identificacion_Riesgos'!$U$10=3),'2.Identificacion_Riesgos'!$A$10,"")</f>
        <v/>
      </c>
      <c r="Q43" s="97" t="str">
        <f>IF(AND('2.Identificacion_Riesgos'!$S$15=1,'2.Identificacion_Riesgos'!$U$15=3),'2.Identificacion_Riesgos'!$A$15,"")</f>
        <v>R2</v>
      </c>
      <c r="R43" s="97" t="str">
        <f>IF(AND('2.Identificacion_Riesgos'!$S$20=1,'2.Identificacion_Riesgos'!$U$20=3),'2.Identificacion_Riesgos'!$A$20,"")</f>
        <v/>
      </c>
      <c r="S43" s="97" t="str">
        <f>IF(AND('2.Identificacion_Riesgos'!$S$25=1,'2.Identificacion_Riesgos'!$U$25=3),'2.Identificacion_Riesgos'!$A$25,"")</f>
        <v>R4</v>
      </c>
      <c r="T43" s="98" t="str">
        <f>IF(AND('2.Identificacion_Riesgos'!$S$30=1,'2.Identificacion_Riesgos'!$U$30=3),'2.Identificacion_Riesgos'!$A$30,"")</f>
        <v/>
      </c>
      <c r="U43" s="86" t="str">
        <f>IF(AND('2.Identificacion_Riesgos'!$S$10=1,'2.Identificacion_Riesgos'!$U$10=4),'2.Identificacion_Riesgos'!$A$10,"")</f>
        <v/>
      </c>
      <c r="V43" s="87" t="str">
        <f>IF(AND('2.Identificacion_Riesgos'!$S$15=1,'2.Identificacion_Riesgos'!$U$15=4),'2.Identificacion_Riesgos'!$A$15,"")</f>
        <v/>
      </c>
      <c r="W43" s="87" t="str">
        <f>IF(AND('2.Identificacion_Riesgos'!$S$20=1,'2.Identificacion_Riesgos'!$U$20=4),'2.Identificacion_Riesgos'!$A$20,"")</f>
        <v/>
      </c>
      <c r="X43" s="87" t="str">
        <f>IF(AND('2.Identificacion_Riesgos'!$S$25=1,'2.Identificacion_Riesgos'!$U$25=4),'2.Identificacion_Riesgos'!$A$25,"")</f>
        <v/>
      </c>
      <c r="Y43" s="88" t="str">
        <f>IF(AND('2.Identificacion_Riesgos'!$S$30=1,'2.Identificacion_Riesgos'!$U$30=4),'2.Identificacion_Riesgos'!$A$30,"")</f>
        <v/>
      </c>
      <c r="Z43" s="87" t="str">
        <f>IF(AND('2.Identificacion_Riesgos'!$S$10=1,'2.Identificacion_Riesgos'!$U$10=5),'2.Identificacion_Riesgos'!$A$10,"")</f>
        <v/>
      </c>
      <c r="AA43" s="87" t="str">
        <f>IF(AND('2.Identificacion_Riesgos'!$S$15=1,'2.Identificacion_Riesgos'!$U$15=5),'2.Identificacion_Riesgos'!$A$15,"")</f>
        <v/>
      </c>
      <c r="AB43" s="87" t="str">
        <f>IF(AND('2.Identificacion_Riesgos'!$S$20=1,'2.Identificacion_Riesgos'!$U$20=5),'2.Identificacion_Riesgos'!$A$20,"")</f>
        <v/>
      </c>
      <c r="AC43" s="87" t="str">
        <f>IF(AND('2.Identificacion_Riesgos'!$S$25=1,'2.Identificacion_Riesgos'!$U$25=5),'2.Identificacion_Riesgos'!$A$25,"")</f>
        <v/>
      </c>
      <c r="AD43" s="88" t="str">
        <f>IF(AND('2.Identificacion_Riesgos'!$S$30=1,'2.Identificacion_Riesgos'!$U$30=5),'2.Identificacion_Riesgos'!$A$30,"")</f>
        <v/>
      </c>
      <c r="AE43" s="21"/>
      <c r="AF43" s="21"/>
      <c r="AG43" s="21"/>
      <c r="AH43" s="23"/>
      <c r="AI43" s="20"/>
      <c r="AJ43" s="20"/>
      <c r="AK43" s="20"/>
      <c r="AL43" s="20"/>
      <c r="AM43" s="20"/>
      <c r="AN43" s="20"/>
    </row>
    <row r="44" spans="1:40" ht="27.75" customHeight="1" x14ac:dyDescent="0.25">
      <c r="A44" s="20"/>
      <c r="B44" s="810"/>
      <c r="C44" s="814" t="s">
        <v>167</v>
      </c>
      <c r="D44" s="814"/>
      <c r="E44" s="814"/>
      <c r="F44" s="94" t="str">
        <f>IF(AND('2.Identificacion_Riesgos'!$S$35=1,'2.Identificacion_Riesgos'!$U$35=1),'2.Identificacion_Riesgos'!$A$35,"")</f>
        <v/>
      </c>
      <c r="G44" s="27" t="str">
        <f>IF(AND('2.Identificacion_Riesgos'!$S$40=1,'2.Identificacion_Riesgos'!$U$40=1),'2.Identificacion_Riesgos'!$A$40,"")</f>
        <v/>
      </c>
      <c r="H44" s="28" t="str">
        <f>IF(AND('2.Identificacion_Riesgos'!$S$45=1,'2.Identificacion_Riesgos'!$U$45=1),'2.Identificacion_Riesgos'!$A$45,"")</f>
        <v/>
      </c>
      <c r="I44" s="27" t="str">
        <f>IF(AND('2.Identificacion_Riesgos'!$S$50=1,'2.Identificacion_Riesgos'!$U$50=1),'2.Identificacion_Riesgos'!$A$50,"")</f>
        <v/>
      </c>
      <c r="J44" s="95" t="str">
        <f>IF(AND('2.Identificacion_Riesgos'!$S$55=1,'2.Identificacion_Riesgos'!$U$55=1),'2.Identificacion_Riesgos'!$A$55,"")</f>
        <v/>
      </c>
      <c r="K44" s="94" t="str">
        <f>IF(AND('2.Identificacion_Riesgos'!$S$35=1,'2.Identificacion_Riesgos'!$U$35=2),'2.Identificacion_Riesgos'!$A$35,"")</f>
        <v/>
      </c>
      <c r="L44" s="27" t="str">
        <f>IF(AND('2.Identificacion_Riesgos'!$S$40=1,'2.Identificacion_Riesgos'!$U$40=2),'2.Identificacion_Riesgos'!$A$40,"")</f>
        <v/>
      </c>
      <c r="M44" s="28" t="str">
        <f>IF(AND('2.Identificacion_Riesgos'!$S$45=1,'2.Identificacion_Riesgos'!$U$45=2),'2.Identificacion_Riesgos'!$A$45,"")</f>
        <v/>
      </c>
      <c r="N44" s="27" t="str">
        <f>IF(AND('2.Identificacion_Riesgos'!$S$50=1,'2.Identificacion_Riesgos'!$U$50=2),'2.Identificacion_Riesgos'!$A$50,"")</f>
        <v/>
      </c>
      <c r="O44" s="28" t="str">
        <f>IF(AND('2.Identificacion_Riesgos'!$S$55=1,'2.Identificacion_Riesgos'!$U$55=2),'2.Identificacion_Riesgos'!$A$55,"")</f>
        <v/>
      </c>
      <c r="P44" s="99" t="str">
        <f>IF(AND('2.Identificacion_Riesgos'!$S$35=1,'2.Identificacion_Riesgos'!$U$35=3),'2.Identificacion_Riesgos'!$A$35,"")</f>
        <v/>
      </c>
      <c r="Q44" s="29" t="str">
        <f>IF(AND('2.Identificacion_Riesgos'!$S$40=1,'2.Identificacion_Riesgos'!$U$40=3),'2.Identificacion_Riesgos'!$A$40,"")</f>
        <v/>
      </c>
      <c r="R44" s="30" t="str">
        <f>IF(AND('2.Identificacion_Riesgos'!$S$45=1,'2.Identificacion_Riesgos'!$U$45=3),'2.Identificacion_Riesgos'!$A$45,"")</f>
        <v/>
      </c>
      <c r="S44" s="29" t="str">
        <f>IF(AND('2.Identificacion_Riesgos'!$S$50=1,'2.Identificacion_Riesgos'!$U$50=3),'2.Identificacion_Riesgos'!$A$50,"")</f>
        <v/>
      </c>
      <c r="T44" s="100" t="str">
        <f>IF(AND('2.Identificacion_Riesgos'!$S$55=1,'2.Identificacion_Riesgos'!$U$55=3),'2.Identificacion_Riesgos'!$A$55,"")</f>
        <v/>
      </c>
      <c r="U44" s="89" t="str">
        <f>IF(AND('2.Identificacion_Riesgos'!$S$35=1,'2.Identificacion_Riesgos'!$U$35=4),'2.Identificacion_Riesgos'!$A$35,"")</f>
        <v/>
      </c>
      <c r="V44" s="31" t="str">
        <f>IF(AND('2.Identificacion_Riesgos'!$S$40=1,'2.Identificacion_Riesgos'!$U$40=4),'2.Identificacion_Riesgos'!$A$40,"")</f>
        <v/>
      </c>
      <c r="W44" s="32" t="str">
        <f>IF(AND('2.Identificacion_Riesgos'!$S$45=1,'2.Identificacion_Riesgos'!$U$45=4),'2.Identificacion_Riesgos'!$A$45,"")</f>
        <v/>
      </c>
      <c r="X44" s="31" t="str">
        <f>IF(AND('2.Identificacion_Riesgos'!$S$50=1,'2.Identificacion_Riesgos'!$U$50=4),'2.Identificacion_Riesgos'!$A$50,"")</f>
        <v/>
      </c>
      <c r="Y44" s="90" t="str">
        <f>IF(AND('2.Identificacion_Riesgos'!$S$55=1,'2.Identificacion_Riesgos'!$U$55=4),'2.Identificacion_Riesgos'!$A$55,"")</f>
        <v/>
      </c>
      <c r="Z44" s="31" t="str">
        <f>IF(AND('2.Identificacion_Riesgos'!$S$35=1,'2.Identificacion_Riesgos'!$U$35=5),'2.Identificacion_Riesgos'!$A$35,"")</f>
        <v/>
      </c>
      <c r="AA44" s="31" t="str">
        <f>IF(AND('2.Identificacion_Riesgos'!$S$40=1,'2.Identificacion_Riesgos'!$U$40=5),'2.Identificacion_Riesgos'!$A$40,"")</f>
        <v/>
      </c>
      <c r="AB44" s="32" t="str">
        <f>IF(AND('2.Identificacion_Riesgos'!$S$45=1,'2.Identificacion_Riesgos'!$U$45=5),'2.Identificacion_Riesgos'!$A$45,"")</f>
        <v/>
      </c>
      <c r="AC44" s="31" t="str">
        <f>IF(AND('2.Identificacion_Riesgos'!$S$50=1,'2.Identificacion_Riesgos'!$U$50=5),'2.Identificacion_Riesgos'!$A$50,"")</f>
        <v/>
      </c>
      <c r="AD44" s="90" t="str">
        <f>IF(AND('2.Identificacion_Riesgos'!$S$55=1,'2.Identificacion_Riesgos'!$U$55=5),'2.Identificacion_Riesgos'!$A$55,"")</f>
        <v/>
      </c>
      <c r="AE44" s="21"/>
      <c r="AF44" s="21"/>
      <c r="AG44" s="21"/>
      <c r="AH44" s="23"/>
      <c r="AI44" s="20"/>
      <c r="AJ44" s="20"/>
      <c r="AK44" s="20"/>
      <c r="AL44" s="20"/>
      <c r="AM44" s="20"/>
      <c r="AN44" s="20"/>
    </row>
    <row r="45" spans="1:40" ht="27.75" customHeight="1" thickBot="1" x14ac:dyDescent="0.3">
      <c r="A45" s="20"/>
      <c r="B45" s="810"/>
      <c r="C45" s="39"/>
      <c r="D45" s="39"/>
      <c r="E45" s="39"/>
      <c r="F45" s="815">
        <v>0.04</v>
      </c>
      <c r="G45" s="816"/>
      <c r="H45" s="816"/>
      <c r="I45" s="816"/>
      <c r="J45" s="818"/>
      <c r="K45" s="815">
        <v>0.16</v>
      </c>
      <c r="L45" s="816"/>
      <c r="M45" s="816"/>
      <c r="N45" s="816"/>
      <c r="O45" s="816"/>
      <c r="P45" s="802">
        <v>0.32</v>
      </c>
      <c r="Q45" s="803"/>
      <c r="R45" s="803"/>
      <c r="S45" s="803"/>
      <c r="T45" s="804"/>
      <c r="U45" s="799">
        <v>0.6</v>
      </c>
      <c r="V45" s="800"/>
      <c r="W45" s="800"/>
      <c r="X45" s="800"/>
      <c r="Y45" s="801"/>
      <c r="Z45" s="817">
        <v>0.68</v>
      </c>
      <c r="AA45" s="800"/>
      <c r="AB45" s="800"/>
      <c r="AC45" s="800"/>
      <c r="AD45" s="801"/>
      <c r="AE45" s="21"/>
      <c r="AF45" s="21"/>
      <c r="AG45" s="21"/>
      <c r="AH45" s="23"/>
      <c r="AI45" s="20"/>
      <c r="AJ45" s="20"/>
      <c r="AK45" s="20"/>
      <c r="AL45" s="20"/>
      <c r="AM45" s="20"/>
      <c r="AN45" s="20"/>
    </row>
    <row r="46" spans="1:40" ht="27.75" customHeight="1" x14ac:dyDescent="0.25">
      <c r="A46" s="20"/>
      <c r="B46" s="810"/>
      <c r="C46" s="39"/>
      <c r="D46" s="39"/>
      <c r="E46" s="39"/>
      <c r="F46" s="91" t="str">
        <f>IF(AND('2.Identificacion_Riesgos'!$S$10=2,'2.Identificacion_Riesgos'!$U$10=1),'2.Identificacion_Riesgos'!$A$10,"")</f>
        <v/>
      </c>
      <c r="G46" s="92" t="str">
        <f>IF(AND('2.Identificacion_Riesgos'!$S$15=2,'2.Identificacion_Riesgos'!$U$15=1),'2.Identificacion_Riesgos'!$A$15,"")</f>
        <v/>
      </c>
      <c r="H46" s="92" t="str">
        <f>IF(AND('2.Identificacion_Riesgos'!$S$20=2,'2.Identificacion_Riesgos'!$U$20=1),'2.Identificacion_Riesgos'!$A$20,"")</f>
        <v/>
      </c>
      <c r="I46" s="92" t="str">
        <f>IF(AND('2.Identificacion_Riesgos'!$S$25=2,'2.Identificacion_Riesgos'!$U$25=1),'2.Identificacion_Riesgos'!$A$25,"")</f>
        <v/>
      </c>
      <c r="J46" s="93" t="str">
        <f>IF(AND('2.Identificacion_Riesgos'!$S$30=2,'2.Identificacion_Riesgos'!$U$30=1),'2.Identificacion_Riesgos'!$A$30,"")</f>
        <v/>
      </c>
      <c r="K46" s="91" t="str">
        <f>IF(AND('2.Identificacion_Riesgos'!$S$10=2,'2.Identificacion_Riesgos'!$U$10=2),'2.Identificacion_Riesgos'!$A$10,"")</f>
        <v/>
      </c>
      <c r="L46" s="92" t="str">
        <f>IF(AND('2.Identificacion_Riesgos'!$S$15=2,'2.Identificacion_Riesgos'!$U$15=2),'2.Identificacion_Riesgos'!$A$15,"")</f>
        <v/>
      </c>
      <c r="M46" s="92" t="str">
        <f>IF(AND('2.Identificacion_Riesgos'!$S$20=2,'2.Identificacion_Riesgos'!$U$20=2),'2.Identificacion_Riesgos'!$A$20,"")</f>
        <v/>
      </c>
      <c r="N46" s="92" t="str">
        <f>IF(AND('2.Identificacion_Riesgos'!$S$25=2,'2.Identificacion_Riesgos'!$U$25=2),'2.Identificacion_Riesgos'!$A$25,"")</f>
        <v/>
      </c>
      <c r="O46" s="93" t="str">
        <f>IF(AND('2.Identificacion_Riesgos'!$S$30=2,'2.Identificacion_Riesgos'!$U$30=2),'2.Identificacion_Riesgos'!$A$30,"")</f>
        <v>R5</v>
      </c>
      <c r="P46" s="96" t="str">
        <f>IF(AND('2.Identificacion_Riesgos'!$S$10=2,'2.Identificacion_Riesgos'!$U$10=3),'2.Identificacion_Riesgos'!$A$10,"")</f>
        <v/>
      </c>
      <c r="Q46" s="97" t="str">
        <f>IF(AND('2.Identificacion_Riesgos'!$S$15=2,'2.Identificacion_Riesgos'!$U$15=3),'2.Identificacion_Riesgos'!$A$15,"")</f>
        <v/>
      </c>
      <c r="R46" s="97" t="str">
        <f>IF(AND('2.Identificacion_Riesgos'!$S$20=2,'2.Identificacion_Riesgos'!$U$20=3),'2.Identificacion_Riesgos'!$A$20,"")</f>
        <v/>
      </c>
      <c r="S46" s="97" t="str">
        <f>IF(AND('2.Identificacion_Riesgos'!$S$25=2,'2.Identificacion_Riesgos'!$U$25=3),'2.Identificacion_Riesgos'!$A$25,"")</f>
        <v/>
      </c>
      <c r="T46" s="98" t="str">
        <f>IF(AND('2.Identificacion_Riesgos'!$S$30=2,'2.Identificacion_Riesgos'!$U$30=3),'2.Identificacion_Riesgos'!$A$30,"")</f>
        <v/>
      </c>
      <c r="U46" s="86" t="str">
        <f>IF(AND('2.Identificacion_Riesgos'!$S$10=2,'2.Identificacion_Riesgos'!$U$10=4),'2.Identificacion_Riesgos'!$A$10,"")</f>
        <v/>
      </c>
      <c r="V46" s="87" t="str">
        <f>IF(AND('2.Identificacion_Riesgos'!$S$15=2,'2.Identificacion_Riesgos'!$U$15=4),'2.Identificacion_Riesgos'!$A$15,"")</f>
        <v/>
      </c>
      <c r="W46" s="87" t="str">
        <f>IF(AND('2.Identificacion_Riesgos'!$S$20=2,'2.Identificacion_Riesgos'!$U$20=4),'2.Identificacion_Riesgos'!$A$20,"")</f>
        <v/>
      </c>
      <c r="X46" s="87" t="str">
        <f>IF(AND('2.Identificacion_Riesgos'!$S$25=2,'2.Identificacion_Riesgos'!$U$25=4),'2.Identificacion_Riesgos'!$A$25,"")</f>
        <v/>
      </c>
      <c r="Y46" s="88" t="str">
        <f>IF(AND('2.Identificacion_Riesgos'!$S$30=2,'2.Identificacion_Riesgos'!$U$30=4),'2.Identificacion_Riesgos'!$A$30,"")</f>
        <v/>
      </c>
      <c r="Z46" s="82" t="str">
        <f>IF(AND('2.Identificacion_Riesgos'!$S$10=2,'2.Identificacion_Riesgos'!$U$10=5),'2.Identificacion_Riesgos'!A10,"")</f>
        <v/>
      </c>
      <c r="AA46" s="82" t="str">
        <f>IF(AND('2.Identificacion_Riesgos'!$S$15=2,'2.Identificacion_Riesgos'!$U$15=5),'2.Identificacion_Riesgos'!$A$15,"")</f>
        <v/>
      </c>
      <c r="AB46" s="82" t="str">
        <f>IF(AND('2.Identificacion_Riesgos'!$S$20=2,'2.Identificacion_Riesgos'!$U$20=5),'2.Identificacion_Riesgos'!$A$20,"")</f>
        <v/>
      </c>
      <c r="AC46" s="82" t="str">
        <f>IF(AND('2.Identificacion_Riesgos'!$S$25=2,'2.Identificacion_Riesgos'!$U$25=5),'2.Identificacion_Riesgos'!$A$25,"")</f>
        <v/>
      </c>
      <c r="AD46" s="83" t="str">
        <f>IF(AND('2.Identificacion_Riesgos'!$S$30=2,'2.Identificacion_Riesgos'!$U$30=5),'2.Identificacion_Riesgos'!$A$30,"")</f>
        <v/>
      </c>
      <c r="AE46" s="21"/>
      <c r="AF46" s="21"/>
      <c r="AG46" s="21"/>
      <c r="AH46" s="23"/>
      <c r="AI46" s="20"/>
      <c r="AJ46" s="20"/>
      <c r="AK46" s="20"/>
      <c r="AL46" s="20"/>
      <c r="AM46" s="20"/>
      <c r="AN46" s="20"/>
    </row>
    <row r="47" spans="1:40" ht="27.75" customHeight="1" x14ac:dyDescent="0.25">
      <c r="A47" s="20"/>
      <c r="B47" s="810"/>
      <c r="C47" s="814" t="s">
        <v>168</v>
      </c>
      <c r="D47" s="814"/>
      <c r="E47" s="814"/>
      <c r="F47" s="94" t="str">
        <f>IF(AND('2.Identificacion_Riesgos'!$S$35=2,'2.Identificacion_Riesgos'!$U$35=1),'2.Identificacion_Riesgos'!$A$35,"")</f>
        <v/>
      </c>
      <c r="G47" s="27" t="str">
        <f>IF(AND('2.Identificacion_Riesgos'!$S$40=2,'2.Identificacion_Riesgos'!$U$40=1),'2.Identificacion_Riesgos'!$A$40,"")</f>
        <v/>
      </c>
      <c r="H47" s="28" t="str">
        <f>IF(AND('2.Identificacion_Riesgos'!$S$45=2,'2.Identificacion_Riesgos'!$U$45=1),'2.Identificacion_Riesgos'!$A$45,"")</f>
        <v/>
      </c>
      <c r="I47" s="27" t="str">
        <f>IF(AND('2.Identificacion_Riesgos'!$S$50=2,'2.Identificacion_Riesgos'!$U$50=1),'2.Identificacion_Riesgos'!$A$50,"")</f>
        <v/>
      </c>
      <c r="J47" s="95" t="str">
        <f>IF(AND('2.Identificacion_Riesgos'!$S$55=2,'2.Identificacion_Riesgos'!$U$55=1),'2.Identificacion_Riesgos'!$A$55,"")</f>
        <v/>
      </c>
      <c r="K47" s="94" t="str">
        <f>IF(AND('2.Identificacion_Riesgos'!$S$35=2,'2.Identificacion_Riesgos'!$U$35=2),'2.Identificacion_Riesgos'!$A$35,"")</f>
        <v/>
      </c>
      <c r="L47" s="27" t="str">
        <f>IF(AND('2.Identificacion_Riesgos'!$S$40=2,'2.Identificacion_Riesgos'!$U$40=2),'2.Identificacion_Riesgos'!$A$40,"")</f>
        <v/>
      </c>
      <c r="M47" s="28" t="str">
        <f>IF(AND('2.Identificacion_Riesgos'!$S$45=2,'2.Identificacion_Riesgos'!$U$45=2),'2.Identificacion_Riesgos'!$A$45,"")</f>
        <v/>
      </c>
      <c r="N47" s="27" t="str">
        <f>IF(AND('2.Identificacion_Riesgos'!$S$50=2,'2.Identificacion_Riesgos'!$U$50=2),'2.Identificacion_Riesgos'!$A$50,"")</f>
        <v/>
      </c>
      <c r="O47" s="95" t="str">
        <f>IF(AND('2.Identificacion_Riesgos'!$S$55=2,'2.Identificacion_Riesgos'!$U$55=2),'2.Identificacion_Riesgos'!$A$55,"")</f>
        <v/>
      </c>
      <c r="P47" s="99" t="str">
        <f>IF(AND('2.Identificacion_Riesgos'!$S$35=2,'2.Identificacion_Riesgos'!$U$35=3),'2.Identificacion_Riesgos'!$A$35,"")</f>
        <v/>
      </c>
      <c r="Q47" s="29" t="str">
        <f>IF(AND('2.Identificacion_Riesgos'!$S$40=2,'2.Identificacion_Riesgos'!$U$40=3),'2.Identificacion_Riesgos'!$A$40,"")</f>
        <v/>
      </c>
      <c r="R47" s="30" t="str">
        <f>IF(AND('2.Identificacion_Riesgos'!$S$45=2,'2.Identificacion_Riesgos'!$U$45=3),'2.Identificacion_Riesgos'!$A$45,"")</f>
        <v/>
      </c>
      <c r="S47" s="29" t="str">
        <f>IF(AND('2.Identificacion_Riesgos'!$S$50=2,'2.Identificacion_Riesgos'!$U$50=3),'2.Identificacion_Riesgos'!$A$50,"")</f>
        <v/>
      </c>
      <c r="T47" s="100" t="str">
        <f>IF(AND('2.Identificacion_Riesgos'!$S$55=2,'2.Identificacion_Riesgos'!$U$55=3),'2.Identificacion_Riesgos'!$A$55,"")</f>
        <v/>
      </c>
      <c r="U47" s="89" t="str">
        <f>IF(AND('2.Identificacion_Riesgos'!$S$35=2,'2.Identificacion_Riesgos'!$U$35=4),'2.Identificacion_Riesgos'!$A$35,"")</f>
        <v/>
      </c>
      <c r="V47" s="31" t="str">
        <f>IF(AND('2.Identificacion_Riesgos'!$S$40=2,'2.Identificacion_Riesgos'!$U$40=4),'2.Identificacion_Riesgos'!$A$40,"")</f>
        <v/>
      </c>
      <c r="W47" s="32" t="str">
        <f>IF(AND('2.Identificacion_Riesgos'!$S$45=2,'2.Identificacion_Riesgos'!$U$45=4),'2.Identificacion_Riesgos'!$A$45,"")</f>
        <v/>
      </c>
      <c r="X47" s="31" t="str">
        <f>IF(AND('2.Identificacion_Riesgos'!$S$50=2,'2.Identificacion_Riesgos'!$U$50=4),'2.Identificacion_Riesgos'!$A$50,"")</f>
        <v/>
      </c>
      <c r="Y47" s="90" t="str">
        <f>IF(AND('2.Identificacion_Riesgos'!$S$55=2,'2.Identificacion_Riesgos'!$U$55=4),'2.Identificacion_Riesgos'!$A$55,"")</f>
        <v/>
      </c>
      <c r="Z47" s="33" t="str">
        <f>IF(AND('2.Identificacion_Riesgos'!$S$35=2,'2.Identificacion_Riesgos'!$U$35=5),'2.Identificacion_Riesgos'!$A$35,"")</f>
        <v/>
      </c>
      <c r="AA47" s="33" t="str">
        <f>IF(AND('2.Identificacion_Riesgos'!$S$40=2,'2.Identificacion_Riesgos'!$U$40=5),'2.Identificacion_Riesgos'!$A$40,"")</f>
        <v/>
      </c>
      <c r="AB47" s="34" t="str">
        <f>IF(AND('2.Identificacion_Riesgos'!$S$45=2,'2.Identificacion_Riesgos'!$U$45=5),'2.Identificacion_Riesgos'!$A$45,"")</f>
        <v/>
      </c>
      <c r="AC47" s="33" t="str">
        <f>IF(AND('2.Identificacion_Riesgos'!$S$50=2,'2.Identificacion_Riesgos'!$U$50=5),'2.Identificacion_Riesgos'!$A$50,"")</f>
        <v/>
      </c>
      <c r="AD47" s="85" t="str">
        <f>IF(AND('2.Identificacion_Riesgos'!$S$55=2,'2.Identificacion_Riesgos'!$U$55=5),'2.Identificacion_Riesgos'!$A$55,"")</f>
        <v/>
      </c>
      <c r="AE47" s="21"/>
      <c r="AF47" s="21"/>
      <c r="AG47" s="21"/>
      <c r="AH47" s="23"/>
      <c r="AI47" s="20"/>
      <c r="AJ47" s="20"/>
      <c r="AK47" s="20"/>
      <c r="AL47" s="20"/>
      <c r="AM47" s="20"/>
      <c r="AN47" s="20"/>
    </row>
    <row r="48" spans="1:40" ht="27.75" customHeight="1" thickBot="1" x14ac:dyDescent="0.3">
      <c r="A48" s="20"/>
      <c r="B48" s="810"/>
      <c r="C48" s="39"/>
      <c r="D48" s="39"/>
      <c r="E48" s="39"/>
      <c r="F48" s="815">
        <v>0.08</v>
      </c>
      <c r="G48" s="816"/>
      <c r="H48" s="816"/>
      <c r="I48" s="816"/>
      <c r="J48" s="818"/>
      <c r="K48" s="815">
        <v>0.2</v>
      </c>
      <c r="L48" s="816"/>
      <c r="M48" s="816"/>
      <c r="N48" s="816"/>
      <c r="O48" s="818"/>
      <c r="P48" s="819">
        <v>0.36</v>
      </c>
      <c r="Q48" s="820"/>
      <c r="R48" s="820"/>
      <c r="S48" s="820"/>
      <c r="T48" s="821"/>
      <c r="U48" s="822">
        <v>0.55000000000000004</v>
      </c>
      <c r="V48" s="823"/>
      <c r="W48" s="823"/>
      <c r="X48" s="823"/>
      <c r="Y48" s="824"/>
      <c r="Z48" s="825">
        <v>0.88</v>
      </c>
      <c r="AA48" s="826"/>
      <c r="AB48" s="826"/>
      <c r="AC48" s="826"/>
      <c r="AD48" s="827"/>
      <c r="AE48" s="21"/>
      <c r="AF48" s="21"/>
      <c r="AG48" s="21"/>
      <c r="AH48" s="23"/>
      <c r="AI48" s="20"/>
      <c r="AJ48" s="20"/>
      <c r="AK48" s="20"/>
      <c r="AL48" s="20"/>
      <c r="AM48" s="20"/>
      <c r="AN48" s="20"/>
    </row>
    <row r="49" spans="1:40" ht="27.75" customHeight="1" x14ac:dyDescent="0.25">
      <c r="A49" s="20"/>
      <c r="B49" s="810"/>
      <c r="C49" s="39"/>
      <c r="D49" s="39"/>
      <c r="E49" s="39"/>
      <c r="F49" s="91" t="str">
        <f>IF(AND('2.Identificacion_Riesgos'!$S$10=3,'2.Identificacion_Riesgos'!$U$10=1),'2.Identificacion_Riesgos'!$A$10,"")</f>
        <v/>
      </c>
      <c r="G49" s="92" t="str">
        <f>IF(AND('2.Identificacion_Riesgos'!$S$15=3,'2.Identificacion_Riesgos'!$U$15=1),'2.Identificacion_Riesgos'!$A$15,"")</f>
        <v/>
      </c>
      <c r="H49" s="92" t="str">
        <f>IF(AND('2.Identificacion_Riesgos'!$S$20=3,'2.Identificacion_Riesgos'!$U$20=1),'2.Identificacion_Riesgos'!$A$20,"")</f>
        <v/>
      </c>
      <c r="I49" s="92" t="str">
        <f>IF(AND('2.Identificacion_Riesgos'!$S$25=3,'2.Identificacion_Riesgos'!$U$25=1),'2.Identificacion_Riesgos'!$A$25,"")</f>
        <v/>
      </c>
      <c r="J49" s="93" t="str">
        <f>IF(AND('2.Identificacion_Riesgos'!$S$30=3,'2.Identificacion_Riesgos'!$U$30=1),'2.Identificacion_Riesgos'!$A$30,"")</f>
        <v/>
      </c>
      <c r="K49" s="96" t="str">
        <f>IF(AND('2.Identificacion_Riesgos'!$S$10=3,'2.Identificacion_Riesgos'!$U$10=2),'2.Identificacion_Riesgos'!$A$10,"")</f>
        <v>R1</v>
      </c>
      <c r="L49" s="97" t="str">
        <f>IF(AND('2.Identificacion_Riesgos'!$S$15=3,'2.Identificacion_Riesgos'!$U$15=2),'2.Identificacion_Riesgos'!$A$15,"")</f>
        <v/>
      </c>
      <c r="M49" s="97" t="str">
        <f>IF(AND('2.Identificacion_Riesgos'!$S$20=3,'2.Identificacion_Riesgos'!$U$20=2),'2.Identificacion_Riesgos'!$A$20,"")</f>
        <v/>
      </c>
      <c r="N49" s="97" t="str">
        <f>IF(AND('2.Identificacion_Riesgos'!$S$25=3,'2.Identificacion_Riesgos'!$U$25=2),'2.Identificacion_Riesgos'!$A$25,"")</f>
        <v/>
      </c>
      <c r="O49" s="98" t="str">
        <f>IF(AND('2.Identificacion_Riesgos'!$S$30=3,'2.Identificacion_Riesgos'!$U$30=2),'2.Identificacion_Riesgos'!$A$30,"")</f>
        <v/>
      </c>
      <c r="P49" s="86" t="str">
        <f>IF(AND('2.Identificacion_Riesgos'!$S$10=3,'2.Identificacion_Riesgos'!$U$10=3),'2.Identificacion_Riesgos'!$A$10,"")</f>
        <v/>
      </c>
      <c r="Q49" s="87" t="str">
        <f>IF(AND('2.Identificacion_Riesgos'!$S$15=3,'2.Identificacion_Riesgos'!$U$15=3),'2.Identificacion_Riesgos'!$A$15,"")</f>
        <v/>
      </c>
      <c r="R49" s="87" t="str">
        <f>IF(AND('2.Identificacion_Riesgos'!$S$20=3,'2.Identificacion_Riesgos'!$U$20=3),'2.Identificacion_Riesgos'!$A$20,"")</f>
        <v/>
      </c>
      <c r="S49" s="87" t="str">
        <f>IF(AND('2.Identificacion_Riesgos'!$S$25=3,'2.Identificacion_Riesgos'!$U$25=3),'2.Identificacion_Riesgos'!$A$25,"")</f>
        <v/>
      </c>
      <c r="T49" s="88" t="str">
        <f>IF(AND('2.Identificacion_Riesgos'!$S$30=3,'2.Identificacion_Riesgos'!$U$30=3),'2.Identificacion_Riesgos'!$A$30,"")</f>
        <v/>
      </c>
      <c r="U49" s="81" t="str">
        <f>IF(AND('2.Identificacion_Riesgos'!$S$10=3,'2.Identificacion_Riesgos'!$U$10=4),'2.Identificacion_Riesgos'!$A$10,"")</f>
        <v/>
      </c>
      <c r="V49" s="82" t="str">
        <f>IF(AND('2.Identificacion_Riesgos'!$S$15=3,'2.Identificacion_Riesgos'!$U$15=4),'2.Identificacion_Riesgos'!$A$15,"")</f>
        <v/>
      </c>
      <c r="W49" s="82" t="str">
        <f>IF(AND('2.Identificacion_Riesgos'!$S$20=3,'2.Identificacion_Riesgos'!$U$20=4),'2.Identificacion_Riesgos'!$A$20,"")</f>
        <v/>
      </c>
      <c r="X49" s="82" t="str">
        <f>IF(AND('2.Identificacion_Riesgos'!$S$25=3,'2.Identificacion_Riesgos'!$U$25=4),'2.Identificacion_Riesgos'!$A$25,"")</f>
        <v/>
      </c>
      <c r="Y49" s="83" t="str">
        <f>IF(AND('2.Identificacion_Riesgos'!$S$30=3,'2.Identificacion_Riesgos'!$U$30=4),'2.Identificacion_Riesgos'!$A$30,"")</f>
        <v/>
      </c>
      <c r="Z49" s="81" t="str">
        <f>IF(AND('2.Identificacion_Riesgos'!$S$10=3,'2.Identificacion_Riesgos'!$U$10=5),'2.Identificacion_Riesgos'!$A$10,"")</f>
        <v/>
      </c>
      <c r="AA49" s="82" t="str">
        <f>IF(AND('2.Identificacion_Riesgos'!$S$15=3,'2.Identificacion_Riesgos'!$U$15=5),'2.Identificacion_Riesgos'!$A$15,"")</f>
        <v/>
      </c>
      <c r="AB49" s="82" t="str">
        <f>IF(AND('2.Identificacion_Riesgos'!$S$20=3,'2.Identificacion_Riesgos'!$U$20=5),'2.Identificacion_Riesgos'!$A$20,"")</f>
        <v/>
      </c>
      <c r="AC49" s="82" t="str">
        <f>IF(AND('2.Identificacion_Riesgos'!$S$25=3,'2.Identificacion_Riesgos'!$U$25=5),'2.Identificacion_Riesgos'!$A$25,"")</f>
        <v/>
      </c>
      <c r="AD49" s="83" t="str">
        <f>IF(AND('2.Identificacion_Riesgos'!$S$30=3,'2.Identificacion_Riesgos'!$U$30=5),'2.Identificacion_Riesgos'!$A$30,"")</f>
        <v/>
      </c>
      <c r="AE49" s="21"/>
      <c r="AF49" s="21"/>
      <c r="AG49" s="21"/>
      <c r="AH49" s="23"/>
      <c r="AI49" s="20"/>
      <c r="AJ49" s="20"/>
      <c r="AK49" s="20"/>
      <c r="AL49" s="20"/>
      <c r="AM49" s="20"/>
      <c r="AN49" s="20"/>
    </row>
    <row r="50" spans="1:40" ht="27.75" customHeight="1" x14ac:dyDescent="0.25">
      <c r="A50" s="20"/>
      <c r="B50" s="810"/>
      <c r="C50" s="814" t="s">
        <v>169</v>
      </c>
      <c r="D50" s="814"/>
      <c r="E50" s="814"/>
      <c r="F50" s="94" t="str">
        <f>IF(AND('2.Identificacion_Riesgos'!$S$35=3,'2.Identificacion_Riesgos'!$U$35=1),'2.Identificacion_Riesgos'!$A$35,"")</f>
        <v/>
      </c>
      <c r="G50" s="27" t="str">
        <f>IF(AND('2.Identificacion_Riesgos'!$S$40=3,'2.Identificacion_Riesgos'!$U$40=1),'2.Identificacion_Riesgos'!$A$40,"")</f>
        <v/>
      </c>
      <c r="H50" s="28" t="str">
        <f>IF(AND('2.Identificacion_Riesgos'!$S$45=3,'2.Identificacion_Riesgos'!$U$45=1),'2.Identificacion_Riesgos'!$A$45,"")</f>
        <v/>
      </c>
      <c r="I50" s="27" t="str">
        <f>IF(AND('2.Identificacion_Riesgos'!$S$50=3,'2.Identificacion_Riesgos'!$U$50=1),'2.Identificacion_Riesgos'!$A$50,"")</f>
        <v/>
      </c>
      <c r="J50" s="95" t="str">
        <f>IF(AND('2.Identificacion_Riesgos'!$S$55=3,'2.Identificacion_Riesgos'!$U$55=1),'2.Identificacion_Riesgos'!$A$55,"")</f>
        <v/>
      </c>
      <c r="K50" s="99" t="str">
        <f>IF(AND('2.Identificacion_Riesgos'!$S$35=3,'2.Identificacion_Riesgos'!$U$35=2),'2.Identificacion_Riesgos'!$A$35,"")</f>
        <v/>
      </c>
      <c r="L50" s="29" t="str">
        <f>IF(AND('2.Identificacion_Riesgos'!$S$40=3,'2.Identificacion_Riesgos'!$U$40=2),'2.Identificacion_Riesgos'!$A$40,"")</f>
        <v/>
      </c>
      <c r="M50" s="30" t="str">
        <f>IF(AND('2.Identificacion_Riesgos'!$S$45=3,'2.Identificacion_Riesgos'!$U$45=2),'2.Identificacion_Riesgos'!$A$45,"")</f>
        <v/>
      </c>
      <c r="N50" s="29" t="str">
        <f>IF(AND('2.Identificacion_Riesgos'!$S$50=3,'2.Identificacion_Riesgos'!$U$50=2),'2.Identificacion_Riesgos'!$A$50,"")</f>
        <v/>
      </c>
      <c r="O50" s="100" t="str">
        <f>IF(AND('2.Identificacion_Riesgos'!$S$55=3,'2.Identificacion_Riesgos'!$U$55=2),'2.Identificacion_Riesgos'!$A$55,"")</f>
        <v/>
      </c>
      <c r="P50" s="89" t="str">
        <f>IF(AND('2.Identificacion_Riesgos'!$S$35=3,'2.Identificacion_Riesgos'!$U$35=3),'2.Identificacion_Riesgos'!$A$35,"")</f>
        <v/>
      </c>
      <c r="Q50" s="31" t="str">
        <f>IF(AND('2.Identificacion_Riesgos'!$S$40=3,'2.Identificacion_Riesgos'!$U$40=3),'2.Identificacion_Riesgos'!$A$40,"")</f>
        <v/>
      </c>
      <c r="R50" s="32" t="str">
        <f>IF(AND('2.Identificacion_Riesgos'!$S$45=3,'2.Identificacion_Riesgos'!$U$45=3),'2.Identificacion_Riesgos'!$A$45,"")</f>
        <v/>
      </c>
      <c r="S50" s="31" t="str">
        <f>IF(AND('2.Identificacion_Riesgos'!$S$50=3,'2.Identificacion_Riesgos'!$U$50=3),'2.Identificacion_Riesgos'!$A$50,"")</f>
        <v/>
      </c>
      <c r="T50" s="90" t="str">
        <f>IF(AND('2.Identificacion_Riesgos'!$S$55=3,'2.Identificacion_Riesgos'!$U$55=3),'2.Identificacion_Riesgos'!$A$55,"")</f>
        <v/>
      </c>
      <c r="U50" s="84" t="str">
        <f>IF(AND('2.Identificacion_Riesgos'!$S$35=3,'2.Identificacion_Riesgos'!$U$35=4),'2.Identificacion_Riesgos'!$A$35,"")</f>
        <v/>
      </c>
      <c r="V50" s="33" t="str">
        <f>IF(AND('2.Identificacion_Riesgos'!$S$40=3,'2.Identificacion_Riesgos'!$U$40=4),'2.Identificacion_Riesgos'!$A$40,"")</f>
        <v/>
      </c>
      <c r="W50" s="34" t="str">
        <f>IF(AND('2.Identificacion_Riesgos'!$S$45=3,'2.Identificacion_Riesgos'!$U$45=4),'2.Identificacion_Riesgos'!$A$45,"")</f>
        <v/>
      </c>
      <c r="X50" s="33" t="str">
        <f>IF(AND('2.Identificacion_Riesgos'!$S$50=3,'2.Identificacion_Riesgos'!$U$50=4),'2.Identificacion_Riesgos'!$A$50,"")</f>
        <v/>
      </c>
      <c r="Y50" s="85" t="str">
        <f>IF(AND('2.Identificacion_Riesgos'!$S$55=3,'2.Identificacion_Riesgos'!$U$55=4),'2.Identificacion_Riesgos'!$A$55,"")</f>
        <v/>
      </c>
      <c r="Z50" s="84" t="str">
        <f>IF(AND('2.Identificacion_Riesgos'!$S$35=3,'2.Identificacion_Riesgos'!$U$35=5),'2.Identificacion_Riesgos'!$A$35,"")</f>
        <v/>
      </c>
      <c r="AA50" s="33" t="str">
        <f>IF(AND('2.Identificacion_Riesgos'!$S$40=3,'2.Identificacion_Riesgos'!$U$40=5),'2.Identificacion_Riesgos'!$A$40,"")</f>
        <v/>
      </c>
      <c r="AB50" s="34" t="str">
        <f>IF(AND('2.Identificacion_Riesgos'!$S$45=3,'2.Identificacion_Riesgos'!$U$45=5),'2.Identificacion_Riesgos'!$A$45,"")</f>
        <v/>
      </c>
      <c r="AC50" s="33" t="str">
        <f>IF(AND('2.Identificacion_Riesgos'!$S$50=3,'2.Identificacion_Riesgos'!$U$50=5),'2.Identificacion_Riesgos'!$A$50,"")</f>
        <v/>
      </c>
      <c r="AD50" s="85" t="str">
        <f>IF(AND('2.Identificacion_Riesgos'!$S$55=3,'2.Identificacion_Riesgos'!$U$55=5),'2.Identificacion_Riesgos'!$A$55,"")</f>
        <v/>
      </c>
      <c r="AE50" s="21"/>
      <c r="AF50" s="21"/>
      <c r="AG50" s="21"/>
      <c r="AH50" s="23"/>
      <c r="AI50" s="20"/>
      <c r="AJ50" s="20"/>
      <c r="AK50" s="20"/>
      <c r="AL50" s="20"/>
      <c r="AM50" s="20"/>
      <c r="AN50" s="20"/>
    </row>
    <row r="51" spans="1:40" ht="27.75" customHeight="1" thickBot="1" x14ac:dyDescent="0.3">
      <c r="A51" s="20"/>
      <c r="B51" s="810"/>
      <c r="C51" s="39"/>
      <c r="D51" s="39"/>
      <c r="E51" s="39"/>
      <c r="F51" s="806">
        <v>0.12</v>
      </c>
      <c r="G51" s="807"/>
      <c r="H51" s="807"/>
      <c r="I51" s="807"/>
      <c r="J51" s="808"/>
      <c r="K51" s="802">
        <v>0.28000000000000003</v>
      </c>
      <c r="L51" s="803"/>
      <c r="M51" s="803"/>
      <c r="N51" s="803"/>
      <c r="O51" s="804"/>
      <c r="P51" s="799">
        <v>0.52</v>
      </c>
      <c r="Q51" s="800"/>
      <c r="R51" s="800"/>
      <c r="S51" s="800"/>
      <c r="T51" s="801"/>
      <c r="U51" s="796">
        <v>0.76</v>
      </c>
      <c r="V51" s="797"/>
      <c r="W51" s="797"/>
      <c r="X51" s="797"/>
      <c r="Y51" s="798"/>
      <c r="Z51" s="796">
        <v>0.92</v>
      </c>
      <c r="AA51" s="797"/>
      <c r="AB51" s="797"/>
      <c r="AC51" s="797"/>
      <c r="AD51" s="798"/>
      <c r="AE51" s="21"/>
      <c r="AF51" s="21"/>
      <c r="AG51" s="21"/>
      <c r="AH51" s="23"/>
      <c r="AI51" s="20"/>
      <c r="AJ51" s="20"/>
      <c r="AK51" s="20"/>
      <c r="AL51" s="20"/>
      <c r="AM51" s="20"/>
      <c r="AN51" s="20"/>
    </row>
    <row r="52" spans="1:40" ht="27.75" customHeight="1" x14ac:dyDescent="0.25">
      <c r="A52" s="20"/>
      <c r="B52" s="810"/>
      <c r="C52" s="39"/>
      <c r="D52" s="39"/>
      <c r="E52" s="39"/>
      <c r="F52" s="96" t="str">
        <f>IF(AND('2.Identificacion_Riesgos'!$S$10=4,'2.Identificacion_Riesgos'!$U$10=1),'2.Identificacion_Riesgos'!$A$10,"")</f>
        <v/>
      </c>
      <c r="G52" s="97" t="str">
        <f>IF(AND('2.Identificacion_Riesgos'!$S$15=4,'2.Identificacion_Riesgos'!$U$15=1),'2.Identificacion_Riesgos'!$A$15,"")</f>
        <v/>
      </c>
      <c r="H52" s="97" t="str">
        <f>IF(AND('2.Identificacion_Riesgos'!$S$20=4,'2.Identificacion_Riesgos'!$U$20=1),'2.Identificacion_Riesgos'!$A$20,"")</f>
        <v/>
      </c>
      <c r="I52" s="97" t="str">
        <f>IF(AND('2.Identificacion_Riesgos'!$S$25=4,'2.Identificacion_Riesgos'!$U$25=1),'2.Identificacion_Riesgos'!$A$25,"")</f>
        <v/>
      </c>
      <c r="J52" s="98" t="str">
        <f>IF(AND('2.Identificacion_Riesgos'!$S$30=4,'2.Identificacion_Riesgos'!$U$30=1),'2.Identificacion_Riesgos'!$A$30,"")</f>
        <v/>
      </c>
      <c r="K52" s="86" t="str">
        <f>IF(AND('2.Identificacion_Riesgos'!$S$10=4,'2.Identificacion_Riesgos'!$U$10=2),'2.Identificacion_Riesgos'!$A$10,"")</f>
        <v/>
      </c>
      <c r="L52" s="87" t="str">
        <f>IF(AND('2.Identificacion_Riesgos'!$S$15=4,'2.Identificacion_Riesgos'!$U$15=2),'2.Identificacion_Riesgos'!$A$15,"")</f>
        <v/>
      </c>
      <c r="M52" s="87" t="str">
        <f>IF(AND('2.Identificacion_Riesgos'!$S$20=4,'2.Identificacion_Riesgos'!$U$20=2),'2.Identificacion_Riesgos'!$A$20,"")</f>
        <v/>
      </c>
      <c r="N52" s="87" t="str">
        <f>IF(AND('2.Identificacion_Riesgos'!$S$25=4,'2.Identificacion_Riesgos'!$U$25=2),'2.Identificacion_Riesgos'!$A$25,"")</f>
        <v/>
      </c>
      <c r="O52" s="88" t="str">
        <f>IF(AND('2.Identificacion_Riesgos'!$S$30=4,'2.Identificacion_Riesgos'!$U$30=2),'2.Identificacion_Riesgos'!$A$30,"")</f>
        <v/>
      </c>
      <c r="P52" s="86" t="str">
        <f>IF(AND('2.Identificacion_Riesgos'!$S$10=4,'2.Identificacion_Riesgos'!$U$10=3),'2.Identificacion_Riesgos'!$A$10,"")</f>
        <v/>
      </c>
      <c r="Q52" s="87" t="str">
        <f>IF(AND('2.Identificacion_Riesgos'!$S$15=4,'2.Identificacion_Riesgos'!$U$15=3),'2.Identificacion_Riesgos'!$A$15,"")</f>
        <v/>
      </c>
      <c r="R52" s="87" t="str">
        <f>IF(AND('2.Identificacion_Riesgos'!$S$20=4,'2.Identificacion_Riesgos'!$U$20=3),'2.Identificacion_Riesgos'!$A$20,"")</f>
        <v/>
      </c>
      <c r="S52" s="87" t="str">
        <f>IF(AND('2.Identificacion_Riesgos'!$S$25=4,'2.Identificacion_Riesgos'!$U$25=3),'2.Identificacion_Riesgos'!$A$25,"")</f>
        <v/>
      </c>
      <c r="T52" s="88" t="str">
        <f>IF(AND('2.Identificacion_Riesgos'!$S$30=4,'2.Identificacion_Riesgos'!$U$30=3),'2.Identificacion_Riesgos'!$A$30,"")</f>
        <v/>
      </c>
      <c r="U52" s="81" t="str">
        <f>IF(AND('2.Identificacion_Riesgos'!$S$10=4,'2.Identificacion_Riesgos'!$U$10=4),'2.Identificacion_Riesgos'!$A$10,"")</f>
        <v/>
      </c>
      <c r="V52" s="82" t="str">
        <f>IF(AND('2.Identificacion_Riesgos'!$S$15=4,'2.Identificacion_Riesgos'!$U$15=4),'2.Identificacion_Riesgos'!$A$15,"")</f>
        <v/>
      </c>
      <c r="W52" s="82" t="str">
        <f>IF(AND('2.Identificacion_Riesgos'!$S$20=4,'2.Identificacion_Riesgos'!$U$20=4),'2.Identificacion_Riesgos'!$A$20,"")</f>
        <v/>
      </c>
      <c r="X52" s="82" t="str">
        <f>IF(AND('2.Identificacion_Riesgos'!$S$25=4,'2.Identificacion_Riesgos'!$U$25=4),'2.Identificacion_Riesgos'!$A$25,"")</f>
        <v/>
      </c>
      <c r="Y52" s="83" t="str">
        <f>IF(AND('2.Identificacion_Riesgos'!$S$30=4,'2.Identificacion_Riesgos'!$U$30=4),'2.Identificacion_Riesgos'!$A$30,"")</f>
        <v/>
      </c>
      <c r="Z52" s="81" t="str">
        <f>IF(AND('2.Identificacion_Riesgos'!$S$10=4,'2.Identificacion_Riesgos'!$U$10=5),'2.Identificacion_Riesgos'!$A$10,"")</f>
        <v/>
      </c>
      <c r="AA52" s="82" t="str">
        <f>IF(AND('2.Identificacion_Riesgos'!$S$15=4,'2.Identificacion_Riesgos'!$U$15=5),'2.Identificacion_Riesgos'!$A$15,"")</f>
        <v/>
      </c>
      <c r="AB52" s="82" t="str">
        <f>IF(AND('2.Identificacion_Riesgos'!$S$20=4,'2.Identificacion_Riesgos'!$U$20=5),'2.Identificacion_Riesgos'!$A$20,"")</f>
        <v/>
      </c>
      <c r="AC52" s="82" t="str">
        <f>IF(AND('2.Identificacion_Riesgos'!$S$25=4,'2.Identificacion_Riesgos'!$U$25=5),'2.Identificacion_Riesgos'!$A$25,"")</f>
        <v/>
      </c>
      <c r="AD52" s="83" t="str">
        <f>IF(AND('2.Identificacion_Riesgos'!$S$30=4,'2.Identificacion_Riesgos'!$U$30=5),'2.Identificacion_Riesgos'!$A$30,"")</f>
        <v/>
      </c>
      <c r="AE52" s="21"/>
      <c r="AF52" s="21"/>
      <c r="AG52" s="21"/>
      <c r="AH52" s="23"/>
      <c r="AI52" s="20"/>
      <c r="AJ52" s="20"/>
      <c r="AK52" s="20"/>
      <c r="AL52" s="20"/>
      <c r="AM52" s="20"/>
      <c r="AN52" s="20"/>
    </row>
    <row r="53" spans="1:40" ht="27.75" customHeight="1" x14ac:dyDescent="0.25">
      <c r="A53" s="20"/>
      <c r="B53" s="810"/>
      <c r="C53" s="814" t="s">
        <v>170</v>
      </c>
      <c r="D53" s="814"/>
      <c r="E53" s="814"/>
      <c r="F53" s="99" t="str">
        <f>IF(AND('2.Identificacion_Riesgos'!$S$35=4,'2.Identificacion_Riesgos'!$U$35=1),'2.Identificacion_Riesgos'!$A$35,"")</f>
        <v/>
      </c>
      <c r="G53" s="29" t="str">
        <f>IF(AND('2.Identificacion_Riesgos'!$S$40=4,'2.Identificacion_Riesgos'!$U$40=1),'2.Identificacion_Riesgos'!$A$40,"")</f>
        <v/>
      </c>
      <c r="H53" s="30" t="str">
        <f>IF(AND('2.Identificacion_Riesgos'!$S$45=4,'2.Identificacion_Riesgos'!$U$45=1),'2.Identificacion_Riesgos'!$A$45,"")</f>
        <v/>
      </c>
      <c r="I53" s="29" t="str">
        <f>IF(AND('2.Identificacion_Riesgos'!$S$50=4,'2.Identificacion_Riesgos'!$U$50=1),'2.Identificacion_Riesgos'!$A$50,"")</f>
        <v/>
      </c>
      <c r="J53" s="100" t="str">
        <f>IF(AND('2.Identificacion_Riesgos'!$S$55=4,'2.Identificacion_Riesgos'!$U$55=1),'2.Identificacion_Riesgos'!$A$55,"")</f>
        <v/>
      </c>
      <c r="K53" s="89" t="str">
        <f>IF(AND('2.Identificacion_Riesgos'!$S$35=4,'2.Identificacion_Riesgos'!$U$35=2),'2.Identificacion_Riesgos'!$A$35,"")</f>
        <v/>
      </c>
      <c r="L53" s="31" t="str">
        <f>IF(AND('2.Identificacion_Riesgos'!$S$40=4,'2.Identificacion_Riesgos'!$U$40=2),'2.Identificacion_Riesgos'!$A$40,"")</f>
        <v/>
      </c>
      <c r="M53" s="32" t="str">
        <f>IF(AND('2.Identificacion_Riesgos'!$S$45=4,'2.Identificacion_Riesgos'!$U$45=2),'2.Identificacion_Riesgos'!$A$45,"")</f>
        <v/>
      </c>
      <c r="N53" s="31" t="str">
        <f>IF(AND('2.Identificacion_Riesgos'!$S$50=4,'2.Identificacion_Riesgos'!$U$50=2),'2.Identificacion_Riesgos'!$A$50,"")</f>
        <v/>
      </c>
      <c r="O53" s="90" t="str">
        <f>IF(AND('2.Identificacion_Riesgos'!$S$55=4,'2.Identificacion_Riesgos'!$U$55=2),'2.Identificacion_Riesgos'!$A$55,"")</f>
        <v/>
      </c>
      <c r="P53" s="89" t="str">
        <f>IF(AND('2.Identificacion_Riesgos'!$S$35=4,'2.Identificacion_Riesgos'!$U$35=3),'2.Identificacion_Riesgos'!$A$35,"")</f>
        <v/>
      </c>
      <c r="Q53" s="31" t="str">
        <f>IF(AND('2.Identificacion_Riesgos'!$S$40=4,'2.Identificacion_Riesgos'!$U$40=3),'2.Identificacion_Riesgos'!$A$40,"")</f>
        <v/>
      </c>
      <c r="R53" s="32" t="str">
        <f>IF(AND('2.Identificacion_Riesgos'!$S$45=4,'2.Identificacion_Riesgos'!$U$45=3),'2.Identificacion_Riesgos'!$A$45,"")</f>
        <v/>
      </c>
      <c r="S53" s="31" t="str">
        <f>IF(AND('2.Identificacion_Riesgos'!$S$50=4,'2.Identificacion_Riesgos'!$U$50=3),'2.Identificacion_Riesgos'!$A$50,"")</f>
        <v/>
      </c>
      <c r="T53" s="90" t="str">
        <f>IF(AND('2.Identificacion_Riesgos'!$S$55=4,'2.Identificacion_Riesgos'!$U$55=3),'2.Identificacion_Riesgos'!$A$55,"")</f>
        <v/>
      </c>
      <c r="U53" s="84" t="str">
        <f>IF(AND('2.Identificacion_Riesgos'!$S$35=4,'2.Identificacion_Riesgos'!$U$35=4),'2.Identificacion_Riesgos'!$A$35,"")</f>
        <v/>
      </c>
      <c r="V53" s="33" t="str">
        <f>IF(AND('2.Identificacion_Riesgos'!$S$40=4,'2.Identificacion_Riesgos'!$U$40=4),'2.Identificacion_Riesgos'!$A$40,"")</f>
        <v/>
      </c>
      <c r="W53" s="34" t="str">
        <f>IF(AND('2.Identificacion_Riesgos'!$S$45=4,'2.Identificacion_Riesgos'!$U$45=4),'2.Identificacion_Riesgos'!$A$45,"")</f>
        <v/>
      </c>
      <c r="X53" s="33" t="str">
        <f>IF(AND('2.Identificacion_Riesgos'!$S$50=4,'2.Identificacion_Riesgos'!$U$50=4),'2.Identificacion_Riesgos'!$A$50,"")</f>
        <v/>
      </c>
      <c r="Y53" s="85" t="str">
        <f>IF(AND('2.Identificacion_Riesgos'!$S$55=4,'2.Identificacion_Riesgos'!$U$55=4),'2.Identificacion_Riesgos'!$A$55,"")</f>
        <v/>
      </c>
      <c r="Z53" s="84" t="str">
        <f>IF(AND('2.Identificacion_Riesgos'!$S$35=4,'2.Identificacion_Riesgos'!$U$35=5),'2.Identificacion_Riesgos'!$A$35,"")</f>
        <v/>
      </c>
      <c r="AA53" s="33" t="str">
        <f>IF(AND('2.Identificacion_Riesgos'!$S$40=4,'2.Identificacion_Riesgos'!$U$40=5),'2.Identificacion_Riesgos'!$A$40,"")</f>
        <v/>
      </c>
      <c r="AB53" s="34" t="str">
        <f>IF(AND('2.Identificacion_Riesgos'!$S$45=4,'2.Identificacion_Riesgos'!$U$45=5),'2.Identificacion_Riesgos'!$A$45,"")</f>
        <v/>
      </c>
      <c r="AC53" s="33" t="str">
        <f>IF(AND('2.Identificacion_Riesgos'!$S$50=4,'2.Identificacion_Riesgos'!$U$50=5),'2.Identificacion_Riesgos'!$A$50,"")</f>
        <v/>
      </c>
      <c r="AD53" s="85" t="str">
        <f>IF(AND('2.Identificacion_Riesgos'!$S$55=4,'2.Identificacion_Riesgos'!$U$55=5),'2.Identificacion_Riesgos'!$A$55,"")</f>
        <v/>
      </c>
      <c r="AE53" s="21"/>
      <c r="AF53" s="21"/>
      <c r="AG53" s="21"/>
      <c r="AH53" s="23"/>
      <c r="AI53" s="20"/>
      <c r="AJ53" s="20"/>
      <c r="AK53" s="20"/>
      <c r="AL53" s="20"/>
      <c r="AM53" s="20"/>
      <c r="AN53" s="20"/>
    </row>
    <row r="54" spans="1:40" ht="27.75" customHeight="1" thickBot="1" x14ac:dyDescent="0.3">
      <c r="A54" s="20"/>
      <c r="B54" s="810"/>
      <c r="C54" s="39"/>
      <c r="D54" s="39"/>
      <c r="E54" s="39"/>
      <c r="F54" s="802">
        <v>0.24</v>
      </c>
      <c r="G54" s="803"/>
      <c r="H54" s="803"/>
      <c r="I54" s="803"/>
      <c r="J54" s="804"/>
      <c r="K54" s="799">
        <v>0.44</v>
      </c>
      <c r="L54" s="800"/>
      <c r="M54" s="800"/>
      <c r="N54" s="800"/>
      <c r="O54" s="801"/>
      <c r="P54" s="799">
        <v>0.56000000000000005</v>
      </c>
      <c r="Q54" s="800"/>
      <c r="R54" s="800"/>
      <c r="S54" s="800"/>
      <c r="T54" s="801"/>
      <c r="U54" s="796">
        <v>0.8</v>
      </c>
      <c r="V54" s="797"/>
      <c r="W54" s="797"/>
      <c r="X54" s="797"/>
      <c r="Y54" s="798"/>
      <c r="Z54" s="796">
        <v>0.96</v>
      </c>
      <c r="AA54" s="797"/>
      <c r="AB54" s="797"/>
      <c r="AC54" s="797"/>
      <c r="AD54" s="798"/>
      <c r="AE54" s="21"/>
      <c r="AF54" s="21"/>
      <c r="AG54" s="21"/>
      <c r="AH54" s="23"/>
      <c r="AI54" s="20"/>
      <c r="AJ54" s="20"/>
      <c r="AK54" s="20"/>
      <c r="AL54" s="20"/>
      <c r="AM54" s="20"/>
      <c r="AN54" s="20"/>
    </row>
    <row r="55" spans="1:40" ht="27.75" customHeight="1" x14ac:dyDescent="0.25">
      <c r="A55" s="20"/>
      <c r="B55" s="810"/>
      <c r="C55" s="39"/>
      <c r="D55" s="39"/>
      <c r="E55" s="39"/>
      <c r="F55" s="86" t="str">
        <f>IF(AND('2.Identificacion_Riesgos'!$S$10=5,'2.Identificacion_Riesgos'!$U$10=1),'2.Identificacion_Riesgos'!$A$10,"")</f>
        <v/>
      </c>
      <c r="G55" s="87" t="str">
        <f>IF(AND('2.Identificacion_Riesgos'!$S$15=5,'2.Identificacion_Riesgos'!$U$15=1),'2.Identificacion_Riesgos'!$A$15,"")</f>
        <v/>
      </c>
      <c r="H55" s="87" t="str">
        <f>IF(AND('2.Identificacion_Riesgos'!$S$20=5,'2.Identificacion_Riesgos'!$U$20=1),'2.Identificacion_Riesgos'!$A$20,"")</f>
        <v/>
      </c>
      <c r="I55" s="87" t="str">
        <f>IF(AND('2.Identificacion_Riesgos'!$S$25=5,'2.Identificacion_Riesgos'!$U$25=1),'2.Identificacion_Riesgos'!$A$25,"")</f>
        <v/>
      </c>
      <c r="J55" s="88" t="str">
        <f>IF(AND('2.Identificacion_Riesgos'!$S$30=5,'2.Identificacion_Riesgos'!$U$30=1),'2.Identificacion_Riesgos'!$A$30,"")</f>
        <v/>
      </c>
      <c r="K55" s="86" t="str">
        <f>IF(AND('2.Identificacion_Riesgos'!$S$10=5,'2.Identificacion_Riesgos'!$U$10=2),'2.Identificacion_Riesgos'!$A$10,"")</f>
        <v/>
      </c>
      <c r="L55" s="87" t="str">
        <f>IF(AND('2.Identificacion_Riesgos'!$S$15=5,'2.Identificacion_Riesgos'!$U$15=2),'2.Identificacion_Riesgos'!$A$15,"")</f>
        <v/>
      </c>
      <c r="M55" s="87" t="str">
        <f>IF(AND('2.Identificacion_Riesgos'!$S$20=5,'2.Identificacion_Riesgos'!$U$20=2),'2.Identificacion_Riesgos'!$A$20,"")</f>
        <v/>
      </c>
      <c r="N55" s="87" t="str">
        <f>IF(AND('2.Identificacion_Riesgos'!$S$25=5,'2.Identificacion_Riesgos'!$U$25=2),'2.Identificacion_Riesgos'!$A$25,"")</f>
        <v/>
      </c>
      <c r="O55" s="88" t="str">
        <f>IF(AND('2.Identificacion_Riesgos'!$S$30=5,'2.Identificacion_Riesgos'!$U$30=2),'2.Identificacion_Riesgos'!$A$30,"")</f>
        <v/>
      </c>
      <c r="P55" s="81" t="str">
        <f>IF(AND('2.Identificacion_Riesgos'!$S$10=5,'2.Identificacion_Riesgos'!$U$10=3),'2.Identificacion_Riesgos'!$A$10,"")</f>
        <v/>
      </c>
      <c r="Q55" s="82" t="str">
        <f>IF(AND('2.Identificacion_Riesgos'!$S$15=5,'2.Identificacion_Riesgos'!$U$15=3),'2.Identificacion_Riesgos'!$A$15,"")</f>
        <v/>
      </c>
      <c r="R55" s="82" t="str">
        <f>IF(AND('2.Identificacion_Riesgos'!$S$20=5,'2.Identificacion_Riesgos'!$U$20=3),'2.Identificacion_Riesgos'!$A$20,"")</f>
        <v/>
      </c>
      <c r="S55" s="82" t="str">
        <f>IF(AND('2.Identificacion_Riesgos'!$S$25=5,'2.Identificacion_Riesgos'!$U$25=3),'2.Identificacion_Riesgos'!$A$25,"")</f>
        <v/>
      </c>
      <c r="T55" s="83" t="str">
        <f>IF(AND('2.Identificacion_Riesgos'!$S$30=5,'2.Identificacion_Riesgos'!$U$30=3),'2.Identificacion_Riesgos'!$A$30,"")</f>
        <v/>
      </c>
      <c r="U55" s="81" t="str">
        <f>IF(AND('2.Identificacion_Riesgos'!$S$10=5,'2.Identificacion_Riesgos'!$U$10=4),'2.Identificacion_Riesgos'!$A$10,"")</f>
        <v/>
      </c>
      <c r="V55" s="82" t="str">
        <f>IF(AND('2.Identificacion_Riesgos'!$S$15=5,'2.Identificacion_Riesgos'!$U$15=4),'2.Identificacion_Riesgos'!$A$15,"")</f>
        <v/>
      </c>
      <c r="W55" s="82" t="str">
        <f>IF(AND('2.Identificacion_Riesgos'!$S$20=5,'2.Identificacion_Riesgos'!$U$20=4),'2.Identificacion_Riesgos'!$A$20,"")</f>
        <v/>
      </c>
      <c r="X55" s="82" t="str">
        <f>IF(AND('2.Identificacion_Riesgos'!$S$25=5,'2.Identificacion_Riesgos'!$U$25=4),'2.Identificacion_Riesgos'!$A$25,"")</f>
        <v/>
      </c>
      <c r="Y55" s="83" t="str">
        <f>IF(AND('2.Identificacion_Riesgos'!$S$30=5,'2.Identificacion_Riesgos'!$U$30=4),'2.Identificacion_Riesgos'!$A$30,"")</f>
        <v/>
      </c>
      <c r="Z55" s="81" t="str">
        <f>IF(AND('2.Identificacion_Riesgos'!$S$10=5,'2.Identificacion_Riesgos'!$U$10=5),'2.Identificacion_Riesgos'!$A$10,"")</f>
        <v/>
      </c>
      <c r="AA55" s="82" t="str">
        <f>IF(AND('2.Identificacion_Riesgos'!$S$15=5,'2.Identificacion_Riesgos'!$U$15=5),'2.Identificacion_Riesgos'!$A$15,"")</f>
        <v/>
      </c>
      <c r="AB55" s="82" t="str">
        <f>IF(AND('2.Identificacion_Riesgos'!$S$20=5,'2.Identificacion_Riesgos'!$U$20=5),'2.Identificacion_Riesgos'!$A$20,"")</f>
        <v/>
      </c>
      <c r="AC55" s="82" t="str">
        <f>IF(AND('2.Identificacion_Riesgos'!$S$25=5,'2.Identificacion_Riesgos'!$U$25=5),'2.Identificacion_Riesgos'!$A$25,"")</f>
        <v/>
      </c>
      <c r="AD55" s="83" t="str">
        <f>IF(AND('2.Identificacion_Riesgos'!$S$30=5,'2.Identificacion_Riesgos'!$U$30=5),'2.Identificacion_Riesgos'!$A$30,"")</f>
        <v/>
      </c>
      <c r="AE55" s="21"/>
      <c r="AF55" s="21"/>
      <c r="AG55" s="21"/>
      <c r="AH55" s="23"/>
      <c r="AI55" s="20"/>
      <c r="AJ55" s="20"/>
      <c r="AK55" s="20"/>
      <c r="AL55" s="20"/>
      <c r="AM55" s="20"/>
      <c r="AN55" s="20"/>
    </row>
    <row r="56" spans="1:40" ht="27.75" customHeight="1" x14ac:dyDescent="0.25">
      <c r="A56" s="20"/>
      <c r="B56" s="810"/>
      <c r="C56" s="814" t="s">
        <v>171</v>
      </c>
      <c r="D56" s="814"/>
      <c r="E56" s="814"/>
      <c r="F56" s="89" t="str">
        <f>IF(AND('2.Identificacion_Riesgos'!$S$35=5,'2.Identificacion_Riesgos'!$U$35=1),'2.Identificacion_Riesgos'!$A$35,"")</f>
        <v/>
      </c>
      <c r="G56" s="31" t="str">
        <f>IF(AND('2.Identificacion_Riesgos'!$S$40=5,'2.Identificacion_Riesgos'!$U$40=1),'2.Identificacion_Riesgos'!$A$40,"")</f>
        <v/>
      </c>
      <c r="H56" s="32" t="str">
        <f>IF(AND('2.Identificacion_Riesgos'!$S$45=5,'2.Identificacion_Riesgos'!$U$45=1),'2.Identificacion_Riesgos'!$A$45,"")</f>
        <v/>
      </c>
      <c r="I56" s="31" t="str">
        <f>IF(AND('2.Identificacion_Riesgos'!$S$50=5,'2.Identificacion_Riesgos'!$U$50=1),'2.Identificacion_Riesgos'!$A$50,"")</f>
        <v/>
      </c>
      <c r="J56" s="90" t="str">
        <f>IF(AND('2.Identificacion_Riesgos'!$S$55=5,'2.Identificacion_Riesgos'!$U$55=1),'2.Identificacion_Riesgos'!$A$55,"")</f>
        <v/>
      </c>
      <c r="K56" s="89" t="str">
        <f>IF(AND('2.Identificacion_Riesgos'!$S$35=5,'2.Identificacion_Riesgos'!$U$35=2),'2.Identificacion_Riesgos'!$A$35,"")</f>
        <v/>
      </c>
      <c r="L56" s="31" t="str">
        <f>IF(AND('2.Identificacion_Riesgos'!$S$40=5,'2.Identificacion_Riesgos'!$U$40=2),'2.Identificacion_Riesgos'!$A$40,"")</f>
        <v/>
      </c>
      <c r="M56" s="32" t="str">
        <f>IF(AND('2.Identificacion_Riesgos'!$S$45=5,'2.Identificacion_Riesgos'!$U$45=2),'2.Identificacion_Riesgos'!$A$45,"")</f>
        <v/>
      </c>
      <c r="N56" s="31" t="str">
        <f>IF(AND('2.Identificacion_Riesgos'!$S$50=5,'2.Identificacion_Riesgos'!$U$50=2),'2.Identificacion_Riesgos'!$A$50,"")</f>
        <v/>
      </c>
      <c r="O56" s="90" t="str">
        <f>IF(AND('2.Identificacion_Riesgos'!$S$55=5,'2.Identificacion_Riesgos'!$U$55=2),'2.Identificacion_Riesgos'!$A$55,"")</f>
        <v/>
      </c>
      <c r="P56" s="84" t="str">
        <f>IF(AND('2.Identificacion_Riesgos'!$S$35=5,'2.Identificacion_Riesgos'!$U$35=3),'2.Identificacion_Riesgos'!$A$35,"")</f>
        <v/>
      </c>
      <c r="Q56" s="33" t="str">
        <f>IF(AND('2.Identificacion_Riesgos'!$S$40=5,'2.Identificacion_Riesgos'!$U$40=3),'2.Identificacion_Riesgos'!$A$40,"")</f>
        <v/>
      </c>
      <c r="R56" s="34" t="str">
        <f>IF(AND('2.Identificacion_Riesgos'!$S$45=5,'2.Identificacion_Riesgos'!$U$45=3),'2.Identificacion_Riesgos'!$A$45,"")</f>
        <v/>
      </c>
      <c r="S56" s="33" t="str">
        <f>IF(AND('2.Identificacion_Riesgos'!$S$50=5,'2.Identificacion_Riesgos'!$U$50=3),'2.Identificacion_Riesgos'!$A$50,"")</f>
        <v/>
      </c>
      <c r="T56" s="85" t="str">
        <f>IF(AND('2.Identificacion_Riesgos'!$S$55=5,'2.Identificacion_Riesgos'!$U$55=3),'2.Identificacion_Riesgos'!$A$55,"")</f>
        <v/>
      </c>
      <c r="U56" s="84" t="str">
        <f>IF(AND('2.Identificacion_Riesgos'!$S$35=5,'2.Identificacion_Riesgos'!$U$35=4),'2.Identificacion_Riesgos'!$A$35,"")</f>
        <v/>
      </c>
      <c r="V56" s="33" t="str">
        <f>IF(AND('2.Identificacion_Riesgos'!$S$40=5,'2.Identificacion_Riesgos'!$U$40=4),'2.Identificacion_Riesgos'!$A$40,"")</f>
        <v/>
      </c>
      <c r="W56" s="34" t="str">
        <f>IF(AND('2.Identificacion_Riesgos'!$S$45=5,'2.Identificacion_Riesgos'!$U$45=4),'2.Identificacion_Riesgos'!$A$45,"")</f>
        <v/>
      </c>
      <c r="X56" s="33" t="str">
        <f>IF(AND('2.Identificacion_Riesgos'!$S$50=5,'2.Identificacion_Riesgos'!$U$50=4),'2.Identificacion_Riesgos'!$A$50,"")</f>
        <v/>
      </c>
      <c r="Y56" s="85" t="str">
        <f>IF(AND('2.Identificacion_Riesgos'!$S$55=5,'2.Identificacion_Riesgos'!$U$55=4),'2.Identificacion_Riesgos'!$A$55,"")</f>
        <v/>
      </c>
      <c r="Z56" s="84" t="str">
        <f>IF(AND('2.Identificacion_Riesgos'!$S$35=5,'2.Identificacion_Riesgos'!$U$35=5),'2.Identificacion_Riesgos'!$A$35,"")</f>
        <v/>
      </c>
      <c r="AA56" s="33" t="str">
        <f>IF(AND('2.Identificacion_Riesgos'!$S$40=5,'2.Identificacion_Riesgos'!$U$40=5),'2.Identificacion_Riesgos'!$A$40,"")</f>
        <v/>
      </c>
      <c r="AB56" s="34" t="str">
        <f>IF(AND('2.Identificacion_Riesgos'!$S$45=5,'2.Identificacion_Riesgos'!$U$45=5),'2.Identificacion_Riesgos'!$A$45,"")</f>
        <v/>
      </c>
      <c r="AC56" s="33" t="str">
        <f>IF(AND('2.Identificacion_Riesgos'!$S$50=5,'2.Identificacion_Riesgos'!$U$50=5),'2.Identificacion_Riesgos'!$A$50,"")</f>
        <v/>
      </c>
      <c r="AD56" s="85" t="str">
        <f>IF(AND('2.Identificacion_Riesgos'!$S$55=5,'2.Identificacion_Riesgos'!$U$55=5),'2.Identificacion_Riesgos'!$A$55,"")</f>
        <v/>
      </c>
      <c r="AE56" s="21"/>
      <c r="AF56" s="21"/>
      <c r="AG56" s="21"/>
      <c r="AH56" s="23"/>
      <c r="AI56" s="20"/>
      <c r="AJ56" s="20"/>
      <c r="AK56" s="20"/>
      <c r="AL56" s="20"/>
      <c r="AM56" s="20"/>
      <c r="AN56" s="20"/>
    </row>
    <row r="57" spans="1:40" ht="27.75" customHeight="1" thickBot="1" x14ac:dyDescent="0.3">
      <c r="A57" s="20"/>
      <c r="B57" s="810"/>
      <c r="C57" s="39"/>
      <c r="D57" s="39"/>
      <c r="E57" s="39"/>
      <c r="F57" s="799">
        <v>0.4</v>
      </c>
      <c r="G57" s="800"/>
      <c r="H57" s="800"/>
      <c r="I57" s="800"/>
      <c r="J57" s="801"/>
      <c r="K57" s="799">
        <v>0.48</v>
      </c>
      <c r="L57" s="800"/>
      <c r="M57" s="800"/>
      <c r="N57" s="800"/>
      <c r="O57" s="801"/>
      <c r="P57" s="796">
        <v>0.72</v>
      </c>
      <c r="Q57" s="797"/>
      <c r="R57" s="797"/>
      <c r="S57" s="797"/>
      <c r="T57" s="798"/>
      <c r="U57" s="796">
        <v>0.84</v>
      </c>
      <c r="V57" s="797"/>
      <c r="W57" s="797"/>
      <c r="X57" s="797"/>
      <c r="Y57" s="798"/>
      <c r="Z57" s="796">
        <v>1</v>
      </c>
      <c r="AA57" s="797"/>
      <c r="AB57" s="797"/>
      <c r="AC57" s="797"/>
      <c r="AD57" s="798"/>
      <c r="AE57" s="21"/>
      <c r="AF57" s="21"/>
      <c r="AG57" s="21"/>
      <c r="AH57" s="23"/>
      <c r="AI57" s="20"/>
      <c r="AJ57" s="20"/>
      <c r="AK57" s="20"/>
      <c r="AL57" s="20"/>
      <c r="AM57" s="20"/>
      <c r="AN57" s="20"/>
    </row>
    <row r="58" spans="1:40" ht="27.75" customHeight="1" x14ac:dyDescent="0.25">
      <c r="A58" s="20"/>
      <c r="B58" s="22"/>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3"/>
      <c r="AI58" s="20"/>
      <c r="AJ58" s="20"/>
      <c r="AK58" s="20"/>
      <c r="AL58" s="20"/>
      <c r="AM58" s="20"/>
      <c r="AN58" s="20"/>
    </row>
    <row r="59" spans="1:40" ht="27.75" customHeight="1" x14ac:dyDescent="0.25">
      <c r="A59" s="20"/>
      <c r="B59" s="22"/>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3"/>
      <c r="AI59" s="20"/>
      <c r="AJ59" s="20"/>
      <c r="AK59" s="20"/>
      <c r="AL59" s="20"/>
      <c r="AM59" s="20"/>
      <c r="AN59" s="20"/>
    </row>
    <row r="60" spans="1:40" ht="27.75" customHeight="1" thickBot="1" x14ac:dyDescent="0.3">
      <c r="A60" s="20"/>
      <c r="B60" s="24"/>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6"/>
      <c r="AI60" s="20"/>
      <c r="AJ60" s="20"/>
      <c r="AK60" s="20"/>
      <c r="AL60" s="20"/>
      <c r="AM60" s="20"/>
      <c r="AN60" s="20"/>
    </row>
    <row r="61" spans="1:40" ht="27.75" customHeight="1" x14ac:dyDescent="0.25">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row>
    <row r="62" spans="1:40" ht="27.75" customHeight="1" x14ac:dyDescent="0.25">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row>
    <row r="63" spans="1:40" ht="27.75" customHeight="1" x14ac:dyDescent="0.25">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row>
    <row r="64" spans="1:40" ht="27.75" customHeight="1" x14ac:dyDescent="0.25">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row>
    <row r="65" spans="1:40" ht="27.75" customHeight="1" x14ac:dyDescent="0.25">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row>
    <row r="66" spans="1:40" ht="27.75" customHeight="1" x14ac:dyDescent="0.25">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row>
    <row r="67" spans="1:40" ht="27.75" customHeight="1" x14ac:dyDescent="0.25">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row>
    <row r="68" spans="1:40" ht="27.75" customHeight="1" x14ac:dyDescent="0.25">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row>
    <row r="69" spans="1:40" ht="27.75" customHeight="1" x14ac:dyDescent="0.25">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row>
    <row r="70" spans="1:40" ht="27.75" customHeight="1" x14ac:dyDescent="0.25">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row>
    <row r="71" spans="1:40" ht="27.75" customHeight="1" x14ac:dyDescent="0.25">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row>
    <row r="72" spans="1:40" ht="27.75" customHeight="1" x14ac:dyDescent="0.25">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row>
    <row r="73" spans="1:40" ht="27.75" customHeight="1" x14ac:dyDescent="0.25">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row>
    <row r="74" spans="1:40" ht="27.75" customHeight="1" x14ac:dyDescent="0.25">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row>
    <row r="75" spans="1:40" ht="27.75" customHeight="1" x14ac:dyDescent="0.25">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row>
    <row r="76" spans="1:40" ht="27.75" customHeight="1" x14ac:dyDescent="0.25">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row>
    <row r="77" spans="1:40" ht="27.75" customHeight="1" x14ac:dyDescent="0.25">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row>
    <row r="78" spans="1:40" ht="27.75" customHeight="1" x14ac:dyDescent="0.25">
      <c r="B78" s="2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row>
    <row r="79" spans="1:40" ht="27.75" customHeight="1" x14ac:dyDescent="0.25">
      <c r="B79" s="20"/>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row>
    <row r="80" spans="1:40" ht="27.75" customHeight="1" x14ac:dyDescent="0.25">
      <c r="B80" s="20"/>
      <c r="C80" s="20"/>
      <c r="D80" s="20"/>
      <c r="E80" s="20"/>
      <c r="F80" s="20"/>
      <c r="G80" s="20"/>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row>
    <row r="81" spans="2:40" ht="27.75" customHeight="1" x14ac:dyDescent="0.25">
      <c r="B81" s="20"/>
      <c r="C81" s="20"/>
      <c r="D81" s="20"/>
      <c r="E81" s="20"/>
      <c r="F81" s="20"/>
      <c r="G81" s="20"/>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row>
    <row r="82" spans="2:40" ht="27.75" customHeight="1" x14ac:dyDescent="0.25">
      <c r="B82" s="20"/>
      <c r="C82" s="20"/>
      <c r="D82" s="20"/>
      <c r="E82" s="20"/>
      <c r="F82" s="20"/>
      <c r="G82" s="20"/>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row>
    <row r="83" spans="2:40" ht="27.75" customHeight="1" x14ac:dyDescent="0.25">
      <c r="B83" s="20"/>
      <c r="C83" s="20"/>
      <c r="D83" s="20"/>
      <c r="E83" s="20"/>
      <c r="F83" s="20"/>
      <c r="G83" s="20"/>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row>
    <row r="84" spans="2:40" ht="27.75" customHeight="1" x14ac:dyDescent="0.25">
      <c r="B84" s="20"/>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row>
    <row r="85" spans="2:40" ht="27.75" customHeight="1" x14ac:dyDescent="0.25">
      <c r="B85" s="20"/>
      <c r="C85" s="20"/>
      <c r="D85" s="20"/>
      <c r="E85" s="20"/>
      <c r="F85" s="20"/>
      <c r="G85" s="20"/>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row>
    <row r="86" spans="2:40" ht="27.75" customHeight="1" x14ac:dyDescent="0.25">
      <c r="B86" s="20"/>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row>
    <row r="87" spans="2:40" ht="27.75" customHeight="1" x14ac:dyDescent="0.25">
      <c r="B87" s="20"/>
      <c r="C87" s="20"/>
      <c r="D87" s="20"/>
      <c r="E87" s="20"/>
      <c r="F87" s="20"/>
      <c r="G87" s="20"/>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row>
    <row r="88" spans="2:40" ht="27.75" customHeight="1" x14ac:dyDescent="0.25">
      <c r="B88" s="20"/>
      <c r="C88" s="20"/>
      <c r="D88" s="20"/>
      <c r="E88" s="20"/>
      <c r="F88" s="20"/>
      <c r="G88" s="20"/>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row>
    <row r="89" spans="2:40" ht="27.75" customHeight="1" x14ac:dyDescent="0.25">
      <c r="B89" s="20"/>
      <c r="C89" s="20"/>
      <c r="D89" s="20"/>
      <c r="E89" s="20"/>
      <c r="F89" s="20"/>
      <c r="G89" s="20"/>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row>
    <row r="90" spans="2:40" ht="27.75" customHeight="1" x14ac:dyDescent="0.25">
      <c r="B90" s="20"/>
      <c r="C90" s="20"/>
      <c r="D90" s="20"/>
      <c r="E90" s="20"/>
      <c r="F90" s="20"/>
      <c r="G90" s="20"/>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row>
  </sheetData>
  <mergeCells count="82">
    <mergeCell ref="U57:Y57"/>
    <mergeCell ref="Z57:AD57"/>
    <mergeCell ref="B12:AH12"/>
    <mergeCell ref="B11:AH11"/>
    <mergeCell ref="B39:AH39"/>
    <mergeCell ref="K54:O54"/>
    <mergeCell ref="P54:T54"/>
    <mergeCell ref="U54:Y54"/>
    <mergeCell ref="Z54:AD54"/>
    <mergeCell ref="C44:E44"/>
    <mergeCell ref="C47:E47"/>
    <mergeCell ref="C50:E50"/>
    <mergeCell ref="C53:E53"/>
    <mergeCell ref="Z42:AD42"/>
    <mergeCell ref="F45:J45"/>
    <mergeCell ref="F42:J42"/>
    <mergeCell ref="F31:J31"/>
    <mergeCell ref="F57:J57"/>
    <mergeCell ref="K57:O57"/>
    <mergeCell ref="P57:T57"/>
    <mergeCell ref="P42:T42"/>
    <mergeCell ref="F54:J54"/>
    <mergeCell ref="C56:E56"/>
    <mergeCell ref="K45:O45"/>
    <mergeCell ref="P45:T45"/>
    <mergeCell ref="U45:Y45"/>
    <mergeCell ref="Z45:AD45"/>
    <mergeCell ref="F48:J48"/>
    <mergeCell ref="K48:O48"/>
    <mergeCell ref="P48:T48"/>
    <mergeCell ref="U48:Y48"/>
    <mergeCell ref="Z48:AD48"/>
    <mergeCell ref="F51:J51"/>
    <mergeCell ref="K51:O51"/>
    <mergeCell ref="P51:T51"/>
    <mergeCell ref="U51:Y51"/>
    <mergeCell ref="F25:J25"/>
    <mergeCell ref="U28:Y28"/>
    <mergeCell ref="P28:T28"/>
    <mergeCell ref="K28:O28"/>
    <mergeCell ref="F28:J28"/>
    <mergeCell ref="P25:T25"/>
    <mergeCell ref="Z25:AD25"/>
    <mergeCell ref="U25:Y25"/>
    <mergeCell ref="Z51:AD51"/>
    <mergeCell ref="P31:T31"/>
    <mergeCell ref="K31:O31"/>
    <mergeCell ref="K42:O42"/>
    <mergeCell ref="K25:O25"/>
    <mergeCell ref="Z28:AD28"/>
    <mergeCell ref="U16:Y16"/>
    <mergeCell ref="Z16:AD16"/>
    <mergeCell ref="B43:B57"/>
    <mergeCell ref="B17:B31"/>
    <mergeCell ref="U42:Y42"/>
    <mergeCell ref="C18:E18"/>
    <mergeCell ref="C21:E21"/>
    <mergeCell ref="C24:E24"/>
    <mergeCell ref="C27:E27"/>
    <mergeCell ref="C30:E30"/>
    <mergeCell ref="B38:AH38"/>
    <mergeCell ref="F40:AD40"/>
    <mergeCell ref="Z31:AD31"/>
    <mergeCell ref="U31:Y31"/>
    <mergeCell ref="K22:O22"/>
    <mergeCell ref="F22:J22"/>
    <mergeCell ref="AE5:AH8"/>
    <mergeCell ref="AE1:AH4"/>
    <mergeCell ref="B1:G8"/>
    <mergeCell ref="H1:AD8"/>
    <mergeCell ref="Z22:AD22"/>
    <mergeCell ref="U22:Y22"/>
    <mergeCell ref="P22:T22"/>
    <mergeCell ref="F14:AD14"/>
    <mergeCell ref="F19:J19"/>
    <mergeCell ref="K19:O19"/>
    <mergeCell ref="P19:T19"/>
    <mergeCell ref="U19:Y19"/>
    <mergeCell ref="Z19:AD19"/>
    <mergeCell ref="F16:J16"/>
    <mergeCell ref="K16:O16"/>
    <mergeCell ref="P16:T16"/>
  </mergeCells>
  <pageMargins left="0.7" right="0.7" top="0.75" bottom="0.75" header="0.3" footer="0.3"/>
  <pageSetup paperSize="9" scale="31"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7"/>
  <dimension ref="A1:Q215"/>
  <sheetViews>
    <sheetView view="pageBreakPreview" zoomScale="70" zoomScaleNormal="100" zoomScaleSheetLayoutView="70" workbookViewId="0">
      <selection sqref="A1:C8"/>
    </sheetView>
  </sheetViews>
  <sheetFormatPr baseColWidth="10" defaultRowHeight="15" x14ac:dyDescent="0.25"/>
  <cols>
    <col min="1" max="1" width="12.85546875" style="3" customWidth="1"/>
    <col min="2" max="2" width="20" customWidth="1"/>
    <col min="3" max="3" width="32.140625" customWidth="1"/>
    <col min="4" max="4" width="49.28515625" style="3" customWidth="1"/>
    <col min="5" max="5" width="14.5703125" customWidth="1"/>
    <col min="6" max="6" width="24.42578125" customWidth="1"/>
    <col min="7" max="7" width="29.85546875" customWidth="1"/>
    <col min="8" max="8" width="8.85546875" style="107" customWidth="1"/>
    <col min="9" max="9" width="14.85546875" customWidth="1"/>
    <col min="10" max="10" width="17.140625" customWidth="1"/>
    <col min="11" max="11" width="31.28515625" style="402" customWidth="1"/>
    <col min="12" max="12" width="16.5703125" style="3" customWidth="1"/>
    <col min="13" max="13" width="16.140625" customWidth="1"/>
    <col min="14" max="14" width="29.85546875" customWidth="1"/>
    <col min="15" max="15" width="17.42578125" customWidth="1"/>
    <col min="16" max="16" width="12.140625" customWidth="1"/>
    <col min="17" max="17" width="24.85546875" bestFit="1" customWidth="1"/>
  </cols>
  <sheetData>
    <row r="1" spans="1:17" s="3" customFormat="1" ht="15" customHeight="1" x14ac:dyDescent="0.25">
      <c r="A1" s="520"/>
      <c r="B1" s="520"/>
      <c r="C1" s="520"/>
      <c r="D1" s="741" t="s">
        <v>225</v>
      </c>
      <c r="E1" s="742"/>
      <c r="F1" s="742"/>
      <c r="G1" s="742"/>
      <c r="H1" s="742"/>
      <c r="I1" s="742"/>
      <c r="J1" s="742"/>
      <c r="K1" s="742"/>
      <c r="L1" s="742"/>
      <c r="M1" s="742"/>
      <c r="N1" s="743"/>
      <c r="O1" s="525" t="s">
        <v>203</v>
      </c>
      <c r="P1" s="525"/>
      <c r="Q1" s="525"/>
    </row>
    <row r="2" spans="1:17" s="3" customFormat="1" ht="15" customHeight="1" x14ac:dyDescent="0.25">
      <c r="A2" s="520"/>
      <c r="B2" s="520"/>
      <c r="C2" s="520"/>
      <c r="D2" s="623"/>
      <c r="E2" s="744"/>
      <c r="F2" s="744"/>
      <c r="G2" s="744"/>
      <c r="H2" s="744"/>
      <c r="I2" s="744"/>
      <c r="J2" s="744"/>
      <c r="K2" s="744"/>
      <c r="L2" s="744"/>
      <c r="M2" s="744"/>
      <c r="N2" s="625"/>
      <c r="O2" s="525"/>
      <c r="P2" s="525"/>
      <c r="Q2" s="525"/>
    </row>
    <row r="3" spans="1:17" s="3" customFormat="1" ht="15" customHeight="1" x14ac:dyDescent="0.25">
      <c r="A3" s="520"/>
      <c r="B3" s="520"/>
      <c r="C3" s="520"/>
      <c r="D3" s="623"/>
      <c r="E3" s="744"/>
      <c r="F3" s="744"/>
      <c r="G3" s="744"/>
      <c r="H3" s="744"/>
      <c r="I3" s="744"/>
      <c r="J3" s="744"/>
      <c r="K3" s="744"/>
      <c r="L3" s="744"/>
      <c r="M3" s="744"/>
      <c r="N3" s="625"/>
      <c r="O3" s="525"/>
      <c r="P3" s="525"/>
      <c r="Q3" s="525"/>
    </row>
    <row r="4" spans="1:17" s="3" customFormat="1" ht="15" customHeight="1" x14ac:dyDescent="0.25">
      <c r="A4" s="520"/>
      <c r="B4" s="520"/>
      <c r="C4" s="520"/>
      <c r="D4" s="623"/>
      <c r="E4" s="744"/>
      <c r="F4" s="744"/>
      <c r="G4" s="744"/>
      <c r="H4" s="744"/>
      <c r="I4" s="744"/>
      <c r="J4" s="744"/>
      <c r="K4" s="744"/>
      <c r="L4" s="744"/>
      <c r="M4" s="744"/>
      <c r="N4" s="625"/>
      <c r="O4" s="525"/>
      <c r="P4" s="525"/>
      <c r="Q4" s="525"/>
    </row>
    <row r="5" spans="1:17" s="3" customFormat="1" ht="15" customHeight="1" x14ac:dyDescent="0.25">
      <c r="A5" s="520"/>
      <c r="B5" s="520"/>
      <c r="C5" s="520"/>
      <c r="D5" s="623"/>
      <c r="E5" s="744"/>
      <c r="F5" s="744"/>
      <c r="G5" s="744"/>
      <c r="H5" s="744"/>
      <c r="I5" s="744"/>
      <c r="J5" s="744"/>
      <c r="K5" s="744"/>
      <c r="L5" s="744"/>
      <c r="M5" s="744"/>
      <c r="N5" s="625"/>
      <c r="O5" s="836" t="s">
        <v>388</v>
      </c>
      <c r="P5" s="836"/>
      <c r="Q5" s="836"/>
    </row>
    <row r="6" spans="1:17" s="3" customFormat="1" ht="15" customHeight="1" x14ac:dyDescent="0.25">
      <c r="A6" s="520"/>
      <c r="B6" s="520"/>
      <c r="C6" s="520"/>
      <c r="D6" s="623"/>
      <c r="E6" s="744"/>
      <c r="F6" s="744"/>
      <c r="G6" s="744"/>
      <c r="H6" s="744"/>
      <c r="I6" s="744"/>
      <c r="J6" s="744"/>
      <c r="K6" s="744"/>
      <c r="L6" s="744"/>
      <c r="M6" s="744"/>
      <c r="N6" s="625"/>
      <c r="O6" s="836"/>
      <c r="P6" s="836"/>
      <c r="Q6" s="836"/>
    </row>
    <row r="7" spans="1:17" s="3" customFormat="1" ht="15" customHeight="1" x14ac:dyDescent="0.25">
      <c r="A7" s="520"/>
      <c r="B7" s="520"/>
      <c r="C7" s="520"/>
      <c r="D7" s="623"/>
      <c r="E7" s="744"/>
      <c r="F7" s="744"/>
      <c r="G7" s="744"/>
      <c r="H7" s="744"/>
      <c r="I7" s="744"/>
      <c r="J7" s="744"/>
      <c r="K7" s="744"/>
      <c r="L7" s="744"/>
      <c r="M7" s="744"/>
      <c r="N7" s="625"/>
      <c r="O7" s="836"/>
      <c r="P7" s="836"/>
      <c r="Q7" s="836"/>
    </row>
    <row r="8" spans="1:17" s="3" customFormat="1" ht="15.75" customHeight="1" x14ac:dyDescent="0.25">
      <c r="A8" s="520"/>
      <c r="B8" s="520"/>
      <c r="C8" s="520"/>
      <c r="D8" s="626"/>
      <c r="E8" s="627"/>
      <c r="F8" s="627"/>
      <c r="G8" s="627"/>
      <c r="H8" s="627"/>
      <c r="I8" s="627"/>
      <c r="J8" s="627"/>
      <c r="K8" s="627"/>
      <c r="L8" s="627"/>
      <c r="M8" s="627"/>
      <c r="N8" s="628"/>
      <c r="O8" s="836"/>
      <c r="P8" s="836"/>
      <c r="Q8" s="836"/>
    </row>
    <row r="9" spans="1:17" s="3" customFormat="1" ht="11.25" customHeight="1" thickBot="1" x14ac:dyDescent="0.3">
      <c r="A9" s="55"/>
      <c r="B9" s="56"/>
      <c r="C9" s="56"/>
      <c r="D9" s="101"/>
      <c r="E9" s="57"/>
      <c r="F9" s="57"/>
      <c r="G9" s="57"/>
      <c r="H9" s="57"/>
      <c r="I9" s="57"/>
      <c r="J9" s="57"/>
      <c r="K9" s="347"/>
      <c r="L9" s="57"/>
    </row>
    <row r="10" spans="1:17" s="3" customFormat="1" ht="25.5" customHeight="1" x14ac:dyDescent="0.25">
      <c r="A10" s="834" t="s">
        <v>183</v>
      </c>
      <c r="B10" s="835"/>
      <c r="C10" s="835"/>
      <c r="D10" s="835"/>
      <c r="E10" s="835"/>
      <c r="F10" s="835"/>
      <c r="G10" s="835"/>
      <c r="H10" s="835"/>
      <c r="I10" s="835"/>
      <c r="J10" s="835"/>
      <c r="K10" s="835"/>
      <c r="L10" s="835"/>
      <c r="M10" s="835" t="s">
        <v>383</v>
      </c>
      <c r="N10" s="835"/>
      <c r="O10" s="835"/>
      <c r="P10" s="835"/>
      <c r="Q10" s="886"/>
    </row>
    <row r="11" spans="1:17" s="59" customFormat="1" ht="15" customHeight="1" x14ac:dyDescent="0.25">
      <c r="A11" s="847" t="s">
        <v>212</v>
      </c>
      <c r="B11" s="857" t="s">
        <v>176</v>
      </c>
      <c r="C11" s="857" t="s">
        <v>192</v>
      </c>
      <c r="D11" s="837" t="s">
        <v>142</v>
      </c>
      <c r="E11" s="857" t="s">
        <v>185</v>
      </c>
      <c r="F11" s="857" t="s">
        <v>178</v>
      </c>
      <c r="G11" s="857" t="s">
        <v>179</v>
      </c>
      <c r="H11" s="857" t="s">
        <v>156</v>
      </c>
      <c r="I11" s="857" t="s">
        <v>180</v>
      </c>
      <c r="J11" s="857"/>
      <c r="K11" s="857" t="s">
        <v>189</v>
      </c>
      <c r="L11" s="857" t="s">
        <v>195</v>
      </c>
      <c r="M11" s="887" t="s">
        <v>216</v>
      </c>
      <c r="N11" s="887"/>
      <c r="O11" s="887"/>
      <c r="P11" s="857" t="s">
        <v>184</v>
      </c>
      <c r="Q11" s="888"/>
    </row>
    <row r="12" spans="1:17" s="59" customFormat="1" ht="30" customHeight="1" thickBot="1" x14ac:dyDescent="0.3">
      <c r="A12" s="848"/>
      <c r="B12" s="837"/>
      <c r="C12" s="837"/>
      <c r="D12" s="838"/>
      <c r="E12" s="837"/>
      <c r="F12" s="837"/>
      <c r="G12" s="837"/>
      <c r="H12" s="837"/>
      <c r="I12" s="109" t="s">
        <v>190</v>
      </c>
      <c r="J12" s="109" t="s">
        <v>191</v>
      </c>
      <c r="K12" s="837"/>
      <c r="L12" s="837"/>
      <c r="M12" s="109" t="s">
        <v>186</v>
      </c>
      <c r="N12" s="109" t="s">
        <v>187</v>
      </c>
      <c r="O12" s="109" t="s">
        <v>188</v>
      </c>
      <c r="P12" s="109" t="s">
        <v>181</v>
      </c>
      <c r="Q12" s="110" t="s">
        <v>182</v>
      </c>
    </row>
    <row r="13" spans="1:17" ht="45" x14ac:dyDescent="0.25">
      <c r="A13" s="849" t="s">
        <v>72</v>
      </c>
      <c r="B13" s="852" t="str">
        <f>'2.Identificacion_Riesgos'!E10</f>
        <v>Afectación en el cumplimiento de los objetivos de los procesos de la entidad por la interrupción en la prestación del servicio de la infraestructura tecnológica.</v>
      </c>
      <c r="C13" s="858" t="str">
        <f>'2.Identificacion_Riesgos'!G10</f>
        <v xml:space="preserve">1. Interrupción de los servicios de la energía eléctrica regulada al interior de la entidad o fallas imprevistas de los equipos </v>
      </c>
      <c r="D13" s="858" t="str">
        <f>'3.Controles'!G9</f>
        <v>Mantenimiento preventivo y correctivo de UPS vigente.
Responsable: GIS - Recursos Fisicos 
Cómo se hace el control: Un proveedor especializado realiza el mantenimiento preventivo.
Cuándo se hace: Trimestral.
Cómo se evidencia: Acta de resultado.
Si no se hace qué ocurre: Puede aumentar la probabilidad de ocurrencia del riesgo.</v>
      </c>
      <c r="E13" s="855" t="str">
        <f>'2.Identificacion_Riesgos'!V10</f>
        <v>MODERADO 28%</v>
      </c>
      <c r="F13" s="840" t="s">
        <v>658</v>
      </c>
      <c r="G13" s="19" t="s">
        <v>647</v>
      </c>
      <c r="H13" s="340">
        <v>0.5</v>
      </c>
      <c r="I13" s="369">
        <v>44230</v>
      </c>
      <c r="J13" s="369">
        <v>44270</v>
      </c>
      <c r="K13" s="348" t="s">
        <v>648</v>
      </c>
      <c r="L13" s="840" t="s">
        <v>649</v>
      </c>
      <c r="M13" s="877"/>
      <c r="N13" s="880" t="str">
        <f>IF(M13="SI","1. Describa el evento presentado 2. Genere una acción correctiva en isolucion 3. Realice nuevamente el proceso de analisis de riesgo"," ")</f>
        <v xml:space="preserve"> </v>
      </c>
      <c r="O13" s="840"/>
      <c r="P13" s="883"/>
      <c r="Q13" s="325"/>
    </row>
    <row r="14" spans="1:17" s="3" customFormat="1" ht="30" x14ac:dyDescent="0.25">
      <c r="A14" s="850"/>
      <c r="B14" s="853"/>
      <c r="C14" s="839"/>
      <c r="D14" s="839"/>
      <c r="E14" s="856"/>
      <c r="F14" s="841"/>
      <c r="G14" s="18" t="s">
        <v>652</v>
      </c>
      <c r="H14" s="315">
        <v>0.125</v>
      </c>
      <c r="I14" s="58">
        <v>44230</v>
      </c>
      <c r="J14" s="58">
        <v>44291</v>
      </c>
      <c r="K14" s="349" t="s">
        <v>662</v>
      </c>
      <c r="L14" s="841"/>
      <c r="M14" s="878"/>
      <c r="N14" s="881"/>
      <c r="O14" s="841"/>
      <c r="P14" s="884"/>
      <c r="Q14" s="326"/>
    </row>
    <row r="15" spans="1:17" s="3" customFormat="1" ht="30" x14ac:dyDescent="0.25">
      <c r="A15" s="850"/>
      <c r="B15" s="853"/>
      <c r="C15" s="839"/>
      <c r="D15" s="839"/>
      <c r="E15" s="856"/>
      <c r="F15" s="841"/>
      <c r="G15" s="18" t="s">
        <v>659</v>
      </c>
      <c r="H15" s="315">
        <v>0.125</v>
      </c>
      <c r="I15" s="58">
        <v>44287</v>
      </c>
      <c r="J15" s="58">
        <v>44382</v>
      </c>
      <c r="K15" s="349" t="s">
        <v>662</v>
      </c>
      <c r="L15" s="841"/>
      <c r="M15" s="878"/>
      <c r="N15" s="881"/>
      <c r="O15" s="841"/>
      <c r="P15" s="884"/>
      <c r="Q15" s="326"/>
    </row>
    <row r="16" spans="1:17" s="3" customFormat="1" ht="30" x14ac:dyDescent="0.25">
      <c r="A16" s="850"/>
      <c r="B16" s="853"/>
      <c r="C16" s="839"/>
      <c r="D16" s="839"/>
      <c r="E16" s="856"/>
      <c r="F16" s="841"/>
      <c r="G16" s="18" t="s">
        <v>660</v>
      </c>
      <c r="H16" s="315">
        <v>0.125</v>
      </c>
      <c r="I16" s="58">
        <v>44378</v>
      </c>
      <c r="J16" s="58">
        <v>44474</v>
      </c>
      <c r="K16" s="349" t="s">
        <v>662</v>
      </c>
      <c r="L16" s="841"/>
      <c r="M16" s="878"/>
      <c r="N16" s="881"/>
      <c r="O16" s="841"/>
      <c r="P16" s="884"/>
      <c r="Q16" s="326"/>
    </row>
    <row r="17" spans="1:17" s="3" customFormat="1" ht="30" x14ac:dyDescent="0.25">
      <c r="A17" s="850"/>
      <c r="B17" s="853"/>
      <c r="C17" s="839"/>
      <c r="D17" s="839"/>
      <c r="E17" s="856"/>
      <c r="F17" s="841"/>
      <c r="G17" s="18" t="s">
        <v>661</v>
      </c>
      <c r="H17" s="315">
        <v>0.125</v>
      </c>
      <c r="I17" s="58">
        <v>44470</v>
      </c>
      <c r="J17" s="58">
        <v>44530</v>
      </c>
      <c r="K17" s="349" t="s">
        <v>662</v>
      </c>
      <c r="L17" s="841"/>
      <c r="M17" s="878"/>
      <c r="N17" s="881"/>
      <c r="O17" s="841"/>
      <c r="P17" s="884"/>
      <c r="Q17" s="326"/>
    </row>
    <row r="18" spans="1:17" ht="60" x14ac:dyDescent="0.25">
      <c r="A18" s="850"/>
      <c r="B18" s="853"/>
      <c r="C18" s="839" t="str">
        <f>'2.Identificacion_Riesgos'!G11</f>
        <v>2. Incumplimiento de la prestación del servicio de los proveedores externos.</v>
      </c>
      <c r="D18" s="839" t="str">
        <f>'3.Controles'!G10</f>
        <v>Contratos con terceros con Acuerdos de Nivel de Servicio ANS
Responsable: GIS
Cómo se hace el control: Proveedores especializados que proporcionan servicios de TI.
Cuándo se hace: Reporte mensual y seguimiento semestral.
Cómo se evidencia: Certificado de Supervision y cumplimiento.
Si no se hace qué ocurre: Puede aumentar la probabilidad de ocurrencia del riesgo.</v>
      </c>
      <c r="E18" s="853"/>
      <c r="F18" s="841" t="s">
        <v>650</v>
      </c>
      <c r="G18" s="18" t="s">
        <v>651</v>
      </c>
      <c r="H18" s="341">
        <v>0.5</v>
      </c>
      <c r="I18" s="58">
        <v>44230</v>
      </c>
      <c r="J18" s="58">
        <v>44270</v>
      </c>
      <c r="K18" s="349" t="s">
        <v>668</v>
      </c>
      <c r="L18" s="841"/>
      <c r="M18" s="878"/>
      <c r="N18" s="881"/>
      <c r="O18" s="841"/>
      <c r="P18" s="884"/>
      <c r="Q18" s="112"/>
    </row>
    <row r="19" spans="1:17" s="3" customFormat="1" x14ac:dyDescent="0.25">
      <c r="A19" s="850"/>
      <c r="B19" s="853"/>
      <c r="C19" s="839"/>
      <c r="D19" s="839"/>
      <c r="E19" s="853"/>
      <c r="F19" s="841"/>
      <c r="G19" s="18" t="s">
        <v>653</v>
      </c>
      <c r="H19" s="341">
        <v>0.25</v>
      </c>
      <c r="I19" s="58">
        <v>44270</v>
      </c>
      <c r="J19" s="58">
        <v>44392</v>
      </c>
      <c r="K19" s="349" t="s">
        <v>655</v>
      </c>
      <c r="L19" s="841"/>
      <c r="M19" s="878"/>
      <c r="N19" s="881"/>
      <c r="O19" s="841"/>
      <c r="P19" s="884"/>
      <c r="Q19" s="112"/>
    </row>
    <row r="20" spans="1:17" s="3" customFormat="1" x14ac:dyDescent="0.25">
      <c r="A20" s="850"/>
      <c r="B20" s="853"/>
      <c r="C20" s="839"/>
      <c r="D20" s="839"/>
      <c r="E20" s="853"/>
      <c r="F20" s="841"/>
      <c r="G20" s="18" t="s">
        <v>654</v>
      </c>
      <c r="H20" s="341">
        <v>0.25</v>
      </c>
      <c r="I20" s="58">
        <v>44393</v>
      </c>
      <c r="J20" s="58">
        <v>44545</v>
      </c>
      <c r="K20" s="349" t="s">
        <v>655</v>
      </c>
      <c r="L20" s="841"/>
      <c r="M20" s="878"/>
      <c r="N20" s="881"/>
      <c r="O20" s="841"/>
      <c r="P20" s="884"/>
      <c r="Q20" s="112"/>
    </row>
    <row r="21" spans="1:17" s="3" customFormat="1" ht="79.5" hidden="1" customHeight="1" x14ac:dyDescent="0.25">
      <c r="A21" s="850"/>
      <c r="B21" s="853"/>
      <c r="C21" s="839"/>
      <c r="D21" s="839"/>
      <c r="E21" s="853"/>
      <c r="F21" s="841"/>
      <c r="G21" s="104"/>
      <c r="H21" s="341"/>
      <c r="I21" s="77"/>
      <c r="J21" s="108"/>
      <c r="K21" s="398"/>
      <c r="L21" s="841"/>
      <c r="M21" s="878"/>
      <c r="N21" s="881"/>
      <c r="O21" s="841"/>
      <c r="P21" s="884"/>
      <c r="Q21" s="112"/>
    </row>
    <row r="22" spans="1:17" ht="60" x14ac:dyDescent="0.25">
      <c r="A22" s="850"/>
      <c r="B22" s="853"/>
      <c r="C22" s="839" t="str">
        <f>'2.Identificacion_Riesgos'!G12</f>
        <v>3. Desastres naturales o acciones deliberadas y no deliberadas por el factor humano.</v>
      </c>
      <c r="D22" s="839" t="str">
        <f>'3.Controles'!G11</f>
        <v>Definición de los controles de acceso fisico a las areas de data center y cableado estructurado, asi como tambien revisión de factores ambientales y estructurales de las areas en mención
Responsable: GIS - Recursos Fisicos 
Cómo se hace el control: Cumplir con las mejores practicas de diseño del Data center y centros de cableado, asi como tambien con las condiciones de seguridad en el acceso fisico.
Cuándo se hace: Semestral
Cómo se evidencia: Inspecciones fisicas a las areas seguras, documentada en acta.
Si no se hace qué ocurre: Puede aumentar la probabilidad de ocurrencia del riesgo.</v>
      </c>
      <c r="E22" s="853"/>
      <c r="F22" s="863" t="s">
        <v>665</v>
      </c>
      <c r="G22" s="358" t="s">
        <v>663</v>
      </c>
      <c r="H22" s="341">
        <v>0.5</v>
      </c>
      <c r="I22" s="359">
        <v>44230</v>
      </c>
      <c r="J22" s="359">
        <v>44362</v>
      </c>
      <c r="K22" s="360" t="s">
        <v>664</v>
      </c>
      <c r="L22" s="841"/>
      <c r="M22" s="878"/>
      <c r="N22" s="881"/>
      <c r="O22" s="841"/>
      <c r="P22" s="884"/>
      <c r="Q22" s="112"/>
    </row>
    <row r="23" spans="1:17" s="3" customFormat="1" ht="55.5" customHeight="1" thickBot="1" x14ac:dyDescent="0.3">
      <c r="A23" s="850"/>
      <c r="B23" s="853"/>
      <c r="C23" s="839"/>
      <c r="D23" s="839"/>
      <c r="E23" s="853"/>
      <c r="F23" s="863"/>
      <c r="G23" s="358" t="s">
        <v>666</v>
      </c>
      <c r="H23" s="341">
        <v>0.5</v>
      </c>
      <c r="I23" s="359">
        <v>44363</v>
      </c>
      <c r="J23" s="359">
        <v>44530</v>
      </c>
      <c r="K23" s="360" t="s">
        <v>667</v>
      </c>
      <c r="L23" s="841"/>
      <c r="M23" s="878"/>
      <c r="N23" s="881"/>
      <c r="O23" s="841"/>
      <c r="P23" s="884"/>
      <c r="Q23" s="112"/>
    </row>
    <row r="24" spans="1:17" s="3" customFormat="1" ht="131.1" hidden="1" customHeight="1" thickBot="1" x14ac:dyDescent="0.3">
      <c r="A24" s="850"/>
      <c r="B24" s="853"/>
      <c r="C24" s="839"/>
      <c r="D24" s="839"/>
      <c r="E24" s="853"/>
      <c r="F24" s="863"/>
      <c r="G24" s="358"/>
      <c r="H24" s="341"/>
      <c r="I24" s="359"/>
      <c r="J24" s="359"/>
      <c r="K24" s="360"/>
      <c r="L24" s="841"/>
      <c r="M24" s="878"/>
      <c r="N24" s="881"/>
      <c r="O24" s="841"/>
      <c r="P24" s="884"/>
      <c r="Q24" s="112"/>
    </row>
    <row r="25" spans="1:17" ht="14.45" hidden="1" customHeight="1" x14ac:dyDescent="0.25">
      <c r="A25" s="850"/>
      <c r="B25" s="853"/>
      <c r="C25" s="839">
        <f>'2.Identificacion_Riesgos'!G13</f>
        <v>0</v>
      </c>
      <c r="D25" s="839">
        <f>'3.Controles'!G12</f>
        <v>0</v>
      </c>
      <c r="E25" s="853"/>
      <c r="F25" s="841"/>
      <c r="G25" s="104"/>
      <c r="H25" s="341"/>
      <c r="I25" s="77"/>
      <c r="J25" s="77"/>
      <c r="K25" s="398"/>
      <c r="L25" s="841"/>
      <c r="M25" s="878"/>
      <c r="N25" s="881"/>
      <c r="O25" s="841"/>
      <c r="P25" s="884"/>
      <c r="Q25" s="112"/>
    </row>
    <row r="26" spans="1:17" s="3" customFormat="1" hidden="1" x14ac:dyDescent="0.25">
      <c r="A26" s="850"/>
      <c r="B26" s="853"/>
      <c r="C26" s="839"/>
      <c r="D26" s="839"/>
      <c r="E26" s="853"/>
      <c r="F26" s="841"/>
      <c r="G26" s="104"/>
      <c r="H26" s="341"/>
      <c r="I26" s="77"/>
      <c r="J26" s="77"/>
      <c r="K26" s="398"/>
      <c r="L26" s="841"/>
      <c r="M26" s="878"/>
      <c r="N26" s="881"/>
      <c r="O26" s="841"/>
      <c r="P26" s="884"/>
      <c r="Q26" s="112"/>
    </row>
    <row r="27" spans="1:17" s="3" customFormat="1" hidden="1" x14ac:dyDescent="0.25">
      <c r="A27" s="850"/>
      <c r="B27" s="853"/>
      <c r="C27" s="839"/>
      <c r="D27" s="839"/>
      <c r="E27" s="853"/>
      <c r="F27" s="841"/>
      <c r="G27" s="104"/>
      <c r="H27" s="341"/>
      <c r="I27" s="77"/>
      <c r="J27" s="77"/>
      <c r="K27" s="398"/>
      <c r="L27" s="841"/>
      <c r="M27" s="878"/>
      <c r="N27" s="881"/>
      <c r="O27" s="841"/>
      <c r="P27" s="884"/>
      <c r="Q27" s="112"/>
    </row>
    <row r="28" spans="1:17" s="3" customFormat="1" hidden="1" x14ac:dyDescent="0.25">
      <c r="A28" s="850"/>
      <c r="B28" s="853"/>
      <c r="C28" s="839"/>
      <c r="D28" s="839"/>
      <c r="E28" s="853"/>
      <c r="F28" s="841"/>
      <c r="G28" s="104"/>
      <c r="H28" s="341"/>
      <c r="I28" s="77"/>
      <c r="J28" s="108"/>
      <c r="K28" s="398"/>
      <c r="L28" s="841"/>
      <c r="M28" s="878"/>
      <c r="N28" s="881"/>
      <c r="O28" s="841"/>
      <c r="P28" s="884"/>
      <c r="Q28" s="112"/>
    </row>
    <row r="29" spans="1:17" s="3" customFormat="1" ht="14.45" hidden="1" customHeight="1" x14ac:dyDescent="0.25">
      <c r="A29" s="850"/>
      <c r="B29" s="853"/>
      <c r="C29" s="839">
        <f>'2.Identificacion_Riesgos'!G14</f>
        <v>0</v>
      </c>
      <c r="D29" s="839">
        <f>'3.Controles'!G13</f>
        <v>0</v>
      </c>
      <c r="E29" s="853"/>
      <c r="F29" s="841"/>
      <c r="G29" s="104"/>
      <c r="H29" s="341"/>
      <c r="I29" s="77"/>
      <c r="J29" s="77"/>
      <c r="K29" s="398"/>
      <c r="L29" s="841"/>
      <c r="M29" s="878"/>
      <c r="N29" s="881"/>
      <c r="O29" s="841"/>
      <c r="P29" s="884"/>
      <c r="Q29" s="112"/>
    </row>
    <row r="30" spans="1:17" s="3" customFormat="1" hidden="1" x14ac:dyDescent="0.25">
      <c r="A30" s="850"/>
      <c r="B30" s="853"/>
      <c r="C30" s="839"/>
      <c r="D30" s="839"/>
      <c r="E30" s="853"/>
      <c r="F30" s="841"/>
      <c r="G30" s="104"/>
      <c r="H30" s="341"/>
      <c r="I30" s="77"/>
      <c r="J30" s="77"/>
      <c r="K30" s="398"/>
      <c r="L30" s="841"/>
      <c r="M30" s="878"/>
      <c r="N30" s="881"/>
      <c r="O30" s="841"/>
      <c r="P30" s="884"/>
      <c r="Q30" s="112"/>
    </row>
    <row r="31" spans="1:17" s="3" customFormat="1" hidden="1" x14ac:dyDescent="0.25">
      <c r="A31" s="850"/>
      <c r="B31" s="853"/>
      <c r="C31" s="839"/>
      <c r="D31" s="839"/>
      <c r="E31" s="853"/>
      <c r="F31" s="841"/>
      <c r="G31" s="104"/>
      <c r="H31" s="341"/>
      <c r="I31" s="77"/>
      <c r="J31" s="77"/>
      <c r="K31" s="398"/>
      <c r="L31" s="841"/>
      <c r="M31" s="878"/>
      <c r="N31" s="881"/>
      <c r="O31" s="841"/>
      <c r="P31" s="884"/>
      <c r="Q31" s="112"/>
    </row>
    <row r="32" spans="1:17" ht="15.75" hidden="1" thickBot="1" x14ac:dyDescent="0.3">
      <c r="A32" s="851"/>
      <c r="B32" s="854"/>
      <c r="C32" s="859"/>
      <c r="D32" s="859"/>
      <c r="E32" s="854"/>
      <c r="F32" s="846"/>
      <c r="G32" s="105"/>
      <c r="H32" s="342"/>
      <c r="I32" s="78"/>
      <c r="J32" s="123"/>
      <c r="K32" s="399"/>
      <c r="L32" s="846"/>
      <c r="M32" s="889"/>
      <c r="N32" s="890"/>
      <c r="O32" s="846"/>
      <c r="P32" s="891"/>
      <c r="Q32" s="113"/>
    </row>
    <row r="33" spans="1:17" ht="45" customHeight="1" x14ac:dyDescent="0.25">
      <c r="A33" s="849" t="s">
        <v>145</v>
      </c>
      <c r="B33" s="852" t="str">
        <f>'2.Identificacion_Riesgos'!E15</f>
        <v>Incumplimiento en los requerimientos solicitados por la Secretaría en la definición, diseño, construcción y entrega de soluciones TIC</v>
      </c>
      <c r="C33" s="858" t="str">
        <f>'2.Identificacion_Riesgos'!G15</f>
        <v>1. Falta de adopción de formatos y registros para la definición de los requerimientos detallados por parte de la areas funcionales en la solicitudes de servicios TIC.</v>
      </c>
      <c r="D33" s="858" t="str">
        <f>'3.Controles'!G16</f>
        <v>Mejora continua del procedimiento de gestión de sistemas de información
Responsable: GIS
Cómo se hace el control: 
1. Revisión del procedimiento existente y definición de mejoras al mismo.
2. Revisión y seguimiento al cumplimiento del procedimiento
Cuándo se hace: 1. Anual / 2. Semestral
Cómo se evidencia: Publicación y divulgación del procedimiento en el sitema de gestión de calidad.
Si no se hace qué ocurre: Puede aumentar la probabilidad de ocurrencia del riesgo.</v>
      </c>
      <c r="E33" s="855" t="str">
        <f>'2.Identificacion_Riesgos'!V15</f>
        <v>MODERADO 32%</v>
      </c>
      <c r="F33" s="862" t="s">
        <v>691</v>
      </c>
      <c r="G33" s="366" t="s">
        <v>670</v>
      </c>
      <c r="H33" s="340">
        <v>0.5</v>
      </c>
      <c r="I33" s="367">
        <v>44230</v>
      </c>
      <c r="J33" s="367">
        <v>44362</v>
      </c>
      <c r="K33" s="368" t="s">
        <v>669</v>
      </c>
      <c r="L33" s="840" t="s">
        <v>649</v>
      </c>
      <c r="M33" s="877"/>
      <c r="N33" s="880" t="str">
        <f>IF(M33="SI","1. Describa el evento presentado 2. Genere una acción correctiva en isolucion 3. Realice nuevamente el proceso de analisis de riesgo"," ")</f>
        <v xml:space="preserve"> </v>
      </c>
      <c r="O33" s="840"/>
      <c r="P33" s="883"/>
      <c r="Q33" s="325"/>
    </row>
    <row r="34" spans="1:17" ht="107.25" customHeight="1" x14ac:dyDescent="0.25">
      <c r="A34" s="850"/>
      <c r="B34" s="853"/>
      <c r="C34" s="839"/>
      <c r="D34" s="839"/>
      <c r="E34" s="856"/>
      <c r="F34" s="863"/>
      <c r="G34" s="358" t="s">
        <v>683</v>
      </c>
      <c r="H34" s="365">
        <v>0.25</v>
      </c>
      <c r="I34" s="359">
        <v>44230</v>
      </c>
      <c r="J34" s="359">
        <v>44387</v>
      </c>
      <c r="K34" s="349" t="s">
        <v>685</v>
      </c>
      <c r="L34" s="841"/>
      <c r="M34" s="878"/>
      <c r="N34" s="881"/>
      <c r="O34" s="841"/>
      <c r="P34" s="884"/>
      <c r="Q34" s="326"/>
    </row>
    <row r="35" spans="1:17" s="3" customFormat="1" ht="87.75" customHeight="1" thickBot="1" x14ac:dyDescent="0.3">
      <c r="A35" s="850"/>
      <c r="B35" s="853"/>
      <c r="C35" s="839"/>
      <c r="D35" s="839"/>
      <c r="E35" s="856"/>
      <c r="F35" s="863"/>
      <c r="G35" s="358" t="s">
        <v>684</v>
      </c>
      <c r="H35" s="365">
        <v>0.25</v>
      </c>
      <c r="I35" s="359">
        <v>44378</v>
      </c>
      <c r="J35" s="359">
        <v>44530</v>
      </c>
      <c r="K35" s="349" t="s">
        <v>685</v>
      </c>
      <c r="L35" s="841"/>
      <c r="M35" s="878"/>
      <c r="N35" s="881"/>
      <c r="O35" s="841"/>
      <c r="P35" s="884"/>
      <c r="Q35" s="326"/>
    </row>
    <row r="36" spans="1:17" hidden="1" x14ac:dyDescent="0.25">
      <c r="A36" s="850"/>
      <c r="B36" s="853"/>
      <c r="C36" s="839"/>
      <c r="D36" s="839"/>
      <c r="E36" s="856"/>
      <c r="F36" s="863"/>
      <c r="G36" s="358"/>
      <c r="H36" s="315"/>
      <c r="I36" s="359"/>
      <c r="J36" s="359"/>
      <c r="K36" s="360"/>
      <c r="L36" s="841"/>
      <c r="M36" s="878"/>
      <c r="N36" s="881"/>
      <c r="O36" s="841"/>
      <c r="P36" s="884"/>
      <c r="Q36" s="326"/>
    </row>
    <row r="37" spans="1:17" hidden="1" x14ac:dyDescent="0.25">
      <c r="A37" s="850"/>
      <c r="B37" s="853"/>
      <c r="C37" s="839"/>
      <c r="D37" s="839"/>
      <c r="E37" s="856"/>
      <c r="F37" s="863"/>
      <c r="G37" s="358"/>
      <c r="H37" s="315"/>
      <c r="I37" s="359"/>
      <c r="J37" s="359"/>
      <c r="K37" s="360"/>
      <c r="L37" s="841"/>
      <c r="M37" s="878"/>
      <c r="N37" s="881"/>
      <c r="O37" s="841"/>
      <c r="P37" s="884"/>
      <c r="Q37" s="326"/>
    </row>
    <row r="38" spans="1:17" hidden="1" x14ac:dyDescent="0.25">
      <c r="A38" s="850"/>
      <c r="B38" s="853"/>
      <c r="C38" s="839">
        <f>'2.Identificacion_Riesgos'!G16</f>
        <v>0</v>
      </c>
      <c r="D38" s="839">
        <f>'3.Controles'!G17</f>
        <v>0</v>
      </c>
      <c r="E38" s="853"/>
      <c r="F38" s="864"/>
      <c r="G38" s="316"/>
      <c r="H38" s="317"/>
      <c r="I38" s="318"/>
      <c r="J38" s="318"/>
      <c r="K38" s="354"/>
      <c r="L38" s="841"/>
      <c r="M38" s="878"/>
      <c r="N38" s="881"/>
      <c r="O38" s="841"/>
      <c r="P38" s="884"/>
      <c r="Q38" s="112"/>
    </row>
    <row r="39" spans="1:17" s="3" customFormat="1" hidden="1" x14ac:dyDescent="0.25">
      <c r="A39" s="850"/>
      <c r="B39" s="853"/>
      <c r="C39" s="839"/>
      <c r="D39" s="839"/>
      <c r="E39" s="853"/>
      <c r="F39" s="864"/>
      <c r="G39" s="316"/>
      <c r="H39" s="319"/>
      <c r="I39" s="318"/>
      <c r="J39" s="318"/>
      <c r="K39" s="354"/>
      <c r="L39" s="841"/>
      <c r="M39" s="878"/>
      <c r="N39" s="881"/>
      <c r="O39" s="841"/>
      <c r="P39" s="884"/>
      <c r="Q39" s="112"/>
    </row>
    <row r="40" spans="1:17" hidden="1" x14ac:dyDescent="0.25">
      <c r="A40" s="850"/>
      <c r="B40" s="853"/>
      <c r="C40" s="839"/>
      <c r="D40" s="839"/>
      <c r="E40" s="853"/>
      <c r="F40" s="864"/>
      <c r="G40" s="316"/>
      <c r="H40" s="319"/>
      <c r="I40" s="318"/>
      <c r="J40" s="318"/>
      <c r="K40" s="354"/>
      <c r="L40" s="841"/>
      <c r="M40" s="878"/>
      <c r="N40" s="881"/>
      <c r="O40" s="841"/>
      <c r="P40" s="884"/>
      <c r="Q40" s="112"/>
    </row>
    <row r="41" spans="1:17" hidden="1" x14ac:dyDescent="0.25">
      <c r="A41" s="850"/>
      <c r="B41" s="853"/>
      <c r="C41" s="839"/>
      <c r="D41" s="839"/>
      <c r="E41" s="853"/>
      <c r="F41" s="864"/>
      <c r="G41" s="316"/>
      <c r="H41" s="319"/>
      <c r="I41" s="318"/>
      <c r="J41" s="318"/>
      <c r="K41" s="354"/>
      <c r="L41" s="841"/>
      <c r="M41" s="878"/>
      <c r="N41" s="881"/>
      <c r="O41" s="841"/>
      <c r="P41" s="884"/>
      <c r="Q41" s="112"/>
    </row>
    <row r="42" spans="1:17" hidden="1" x14ac:dyDescent="0.25">
      <c r="A42" s="850"/>
      <c r="B42" s="853"/>
      <c r="C42" s="839"/>
      <c r="D42" s="839"/>
      <c r="E42" s="853"/>
      <c r="F42" s="864"/>
      <c r="G42" s="316"/>
      <c r="H42" s="319"/>
      <c r="I42" s="318"/>
      <c r="J42" s="318"/>
      <c r="K42" s="354"/>
      <c r="L42" s="841"/>
      <c r="M42" s="878"/>
      <c r="N42" s="881"/>
      <c r="O42" s="841"/>
      <c r="P42" s="884"/>
      <c r="Q42" s="112"/>
    </row>
    <row r="43" spans="1:17" ht="14.45" hidden="1" customHeight="1" x14ac:dyDescent="0.25">
      <c r="A43" s="850"/>
      <c r="B43" s="853"/>
      <c r="C43" s="839">
        <f>'2.Identificacion_Riesgos'!G17</f>
        <v>0</v>
      </c>
      <c r="D43" s="839">
        <f>'3.Controles'!G18</f>
        <v>0</v>
      </c>
      <c r="E43" s="853"/>
      <c r="F43" s="841"/>
      <c r="G43" s="104"/>
      <c r="H43" s="341"/>
      <c r="I43" s="77"/>
      <c r="J43" s="77"/>
      <c r="K43" s="398"/>
      <c r="L43" s="841"/>
      <c r="M43" s="878"/>
      <c r="N43" s="881"/>
      <c r="O43" s="841"/>
      <c r="P43" s="884"/>
      <c r="Q43" s="112"/>
    </row>
    <row r="44" spans="1:17" hidden="1" x14ac:dyDescent="0.25">
      <c r="A44" s="850"/>
      <c r="B44" s="853"/>
      <c r="C44" s="839"/>
      <c r="D44" s="839"/>
      <c r="E44" s="853"/>
      <c r="F44" s="841"/>
      <c r="G44" s="104"/>
      <c r="H44" s="341"/>
      <c r="I44" s="77"/>
      <c r="J44" s="77"/>
      <c r="K44" s="398"/>
      <c r="L44" s="841"/>
      <c r="M44" s="878"/>
      <c r="N44" s="881"/>
      <c r="O44" s="841"/>
      <c r="P44" s="884"/>
      <c r="Q44" s="112"/>
    </row>
    <row r="45" spans="1:17" hidden="1" x14ac:dyDescent="0.25">
      <c r="A45" s="850"/>
      <c r="B45" s="853"/>
      <c r="C45" s="839"/>
      <c r="D45" s="839"/>
      <c r="E45" s="853"/>
      <c r="F45" s="841"/>
      <c r="G45" s="104"/>
      <c r="H45" s="341"/>
      <c r="I45" s="77"/>
      <c r="J45" s="77"/>
      <c r="K45" s="398"/>
      <c r="L45" s="841"/>
      <c r="M45" s="878"/>
      <c r="N45" s="881"/>
      <c r="O45" s="841"/>
      <c r="P45" s="884"/>
      <c r="Q45" s="112"/>
    </row>
    <row r="46" spans="1:17" hidden="1" x14ac:dyDescent="0.25">
      <c r="A46" s="850"/>
      <c r="B46" s="853"/>
      <c r="C46" s="839"/>
      <c r="D46" s="839"/>
      <c r="E46" s="853"/>
      <c r="F46" s="841"/>
      <c r="G46" s="104"/>
      <c r="H46" s="341"/>
      <c r="I46" s="77"/>
      <c r="J46" s="108"/>
      <c r="K46" s="398"/>
      <c r="L46" s="841"/>
      <c r="M46" s="878"/>
      <c r="N46" s="881"/>
      <c r="O46" s="841"/>
      <c r="P46" s="884"/>
      <c r="Q46" s="112"/>
    </row>
    <row r="47" spans="1:17" hidden="1" x14ac:dyDescent="0.25">
      <c r="A47" s="850"/>
      <c r="B47" s="853"/>
      <c r="C47" s="839">
        <f>'2.Identificacion_Riesgos'!G18</f>
        <v>0</v>
      </c>
      <c r="D47" s="839">
        <f>'3.Controles'!G19</f>
        <v>0</v>
      </c>
      <c r="E47" s="853"/>
      <c r="F47" s="841"/>
      <c r="G47" s="104"/>
      <c r="H47" s="341"/>
      <c r="I47" s="77"/>
      <c r="J47" s="77"/>
      <c r="K47" s="398"/>
      <c r="L47" s="841"/>
      <c r="M47" s="878"/>
      <c r="N47" s="881"/>
      <c r="O47" s="841"/>
      <c r="P47" s="884"/>
      <c r="Q47" s="112"/>
    </row>
    <row r="48" spans="1:17" hidden="1" x14ac:dyDescent="0.25">
      <c r="A48" s="850"/>
      <c r="B48" s="853"/>
      <c r="C48" s="839"/>
      <c r="D48" s="839"/>
      <c r="E48" s="853"/>
      <c r="F48" s="841"/>
      <c r="G48" s="104"/>
      <c r="H48" s="341"/>
      <c r="I48" s="77"/>
      <c r="J48" s="77"/>
      <c r="K48" s="398"/>
      <c r="L48" s="841"/>
      <c r="M48" s="878"/>
      <c r="N48" s="881"/>
      <c r="O48" s="841"/>
      <c r="P48" s="884"/>
      <c r="Q48" s="112"/>
    </row>
    <row r="49" spans="1:17" hidden="1" x14ac:dyDescent="0.25">
      <c r="A49" s="850"/>
      <c r="B49" s="853"/>
      <c r="C49" s="839"/>
      <c r="D49" s="839"/>
      <c r="E49" s="853"/>
      <c r="F49" s="841"/>
      <c r="G49" s="104"/>
      <c r="H49" s="341"/>
      <c r="I49" s="77"/>
      <c r="J49" s="77"/>
      <c r="K49" s="398"/>
      <c r="L49" s="841"/>
      <c r="M49" s="878"/>
      <c r="N49" s="881"/>
      <c r="O49" s="841"/>
      <c r="P49" s="884"/>
      <c r="Q49" s="112"/>
    </row>
    <row r="50" spans="1:17" hidden="1" x14ac:dyDescent="0.25">
      <c r="A50" s="850"/>
      <c r="B50" s="853"/>
      <c r="C50" s="839"/>
      <c r="D50" s="839"/>
      <c r="E50" s="853"/>
      <c r="F50" s="841"/>
      <c r="G50" s="104"/>
      <c r="H50" s="341"/>
      <c r="I50" s="77"/>
      <c r="J50" s="108"/>
      <c r="K50" s="398"/>
      <c r="L50" s="841"/>
      <c r="M50" s="878"/>
      <c r="N50" s="881"/>
      <c r="O50" s="841"/>
      <c r="P50" s="884"/>
      <c r="Q50" s="112"/>
    </row>
    <row r="51" spans="1:17" hidden="1" x14ac:dyDescent="0.25">
      <c r="A51" s="850"/>
      <c r="B51" s="853"/>
      <c r="C51" s="839">
        <f>'2.Identificacion_Riesgos'!G19</f>
        <v>0</v>
      </c>
      <c r="D51" s="839">
        <f>'3.Controles'!G20</f>
        <v>0</v>
      </c>
      <c r="E51" s="853"/>
      <c r="F51" s="841"/>
      <c r="G51" s="104"/>
      <c r="H51" s="341"/>
      <c r="I51" s="77"/>
      <c r="J51" s="108"/>
      <c r="K51" s="398"/>
      <c r="L51" s="841"/>
      <c r="M51" s="878"/>
      <c r="N51" s="881"/>
      <c r="O51" s="841"/>
      <c r="P51" s="884"/>
      <c r="Q51" s="112"/>
    </row>
    <row r="52" spans="1:17" hidden="1" x14ac:dyDescent="0.25">
      <c r="A52" s="850"/>
      <c r="B52" s="853"/>
      <c r="C52" s="839"/>
      <c r="D52" s="839"/>
      <c r="E52" s="853"/>
      <c r="F52" s="841"/>
      <c r="G52" s="104"/>
      <c r="H52" s="341"/>
      <c r="I52" s="77"/>
      <c r="J52" s="77"/>
      <c r="K52" s="398"/>
      <c r="L52" s="841"/>
      <c r="M52" s="878"/>
      <c r="N52" s="881"/>
      <c r="O52" s="841"/>
      <c r="P52" s="884"/>
      <c r="Q52" s="112"/>
    </row>
    <row r="53" spans="1:17" hidden="1" x14ac:dyDescent="0.25">
      <c r="A53" s="850"/>
      <c r="B53" s="853"/>
      <c r="C53" s="839"/>
      <c r="D53" s="839"/>
      <c r="E53" s="853"/>
      <c r="F53" s="841"/>
      <c r="G53" s="104"/>
      <c r="H53" s="341"/>
      <c r="I53" s="77"/>
      <c r="J53" s="77"/>
      <c r="K53" s="398"/>
      <c r="L53" s="841"/>
      <c r="M53" s="878"/>
      <c r="N53" s="881"/>
      <c r="O53" s="841"/>
      <c r="P53" s="884"/>
      <c r="Q53" s="112"/>
    </row>
    <row r="54" spans="1:17" ht="15.75" hidden="1" thickBot="1" x14ac:dyDescent="0.3">
      <c r="A54" s="860"/>
      <c r="B54" s="861"/>
      <c r="C54" s="865"/>
      <c r="D54" s="865"/>
      <c r="E54" s="861"/>
      <c r="F54" s="842"/>
      <c r="G54" s="361"/>
      <c r="H54" s="336"/>
      <c r="I54" s="362"/>
      <c r="J54" s="363"/>
      <c r="K54" s="400"/>
      <c r="L54" s="842"/>
      <c r="M54" s="879"/>
      <c r="N54" s="882"/>
      <c r="O54" s="842"/>
      <c r="P54" s="885"/>
      <c r="Q54" s="364"/>
    </row>
    <row r="55" spans="1:17" ht="65.45" customHeight="1" x14ac:dyDescent="0.25">
      <c r="A55" s="849" t="s">
        <v>143</v>
      </c>
      <c r="B55" s="852" t="str">
        <f>'2.Identificacion_Riesgos'!E20</f>
        <v>Perdida de la confidencialidad, integridad y disponibilidad de los activos de información de la entidad</v>
      </c>
      <c r="C55" s="871" t="str">
        <f>'2.Identificacion_Riesgos'!G20</f>
        <v>1. Falta de apropiación de la cultura de seguridad de la información y de las politicas por parte de funcionarios y contratistas de la entidad</v>
      </c>
      <c r="D55" s="871" t="str">
        <f>'3.Controles'!G23</f>
        <v>Implementación del programa de cultura de seguridad y privacidad de la información
Responsable: GIS
Cómo se hace el control: Realización de las jornadas de sensibilización en seguridad de la información.
Cuándo se hace: Semestral
Cómo se evidencia: charlas de sensibilización, tips de seguridad, encuestas de percepción.
Si no se hace qué ocurre: Puede aumentar la probabilidad de ocurrencia del riesgo.</v>
      </c>
      <c r="E55" s="855" t="str">
        <f>'2.Identificacion_Riesgos'!V20</f>
        <v>BAJO 16%</v>
      </c>
      <c r="F55" s="868" t="s">
        <v>690</v>
      </c>
      <c r="G55" s="384" t="s">
        <v>692</v>
      </c>
      <c r="H55" s="340">
        <v>0.5</v>
      </c>
      <c r="I55" s="367">
        <v>44230</v>
      </c>
      <c r="J55" s="367">
        <v>44256</v>
      </c>
      <c r="K55" s="348" t="s">
        <v>695</v>
      </c>
      <c r="L55" s="843" t="s">
        <v>649</v>
      </c>
      <c r="M55" s="833"/>
      <c r="N55" s="880" t="str">
        <f t="shared" ref="N55" si="0">IF(M55="SI","1. Describa el evento presentado 2. Genere una acción correctiva en isolucion 3. Realice nuevamente el proceso de analisis de riesgo"," ")</f>
        <v xml:space="preserve"> </v>
      </c>
      <c r="O55" s="843"/>
      <c r="P55" s="892"/>
      <c r="Q55" s="325"/>
    </row>
    <row r="56" spans="1:17" ht="69.95" customHeight="1" x14ac:dyDescent="0.25">
      <c r="A56" s="850"/>
      <c r="B56" s="853"/>
      <c r="C56" s="866"/>
      <c r="D56" s="866"/>
      <c r="E56" s="856"/>
      <c r="F56" s="869"/>
      <c r="G56" s="382" t="s">
        <v>693</v>
      </c>
      <c r="H56" s="377">
        <v>0.25</v>
      </c>
      <c r="I56" s="378">
        <v>44256</v>
      </c>
      <c r="J56" s="379">
        <v>44382</v>
      </c>
      <c r="K56" s="349" t="s">
        <v>696</v>
      </c>
      <c r="L56" s="844"/>
      <c r="M56" s="831"/>
      <c r="N56" s="881"/>
      <c r="O56" s="844"/>
      <c r="P56" s="893"/>
      <c r="Q56" s="326"/>
    </row>
    <row r="57" spans="1:17" ht="72" customHeight="1" x14ac:dyDescent="0.25">
      <c r="A57" s="850"/>
      <c r="B57" s="853"/>
      <c r="C57" s="866"/>
      <c r="D57" s="866"/>
      <c r="E57" s="856"/>
      <c r="F57" s="869"/>
      <c r="G57" s="382" t="s">
        <v>694</v>
      </c>
      <c r="H57" s="377">
        <v>0.25</v>
      </c>
      <c r="I57" s="379">
        <v>44378</v>
      </c>
      <c r="J57" s="380">
        <v>44530</v>
      </c>
      <c r="K57" s="349" t="s">
        <v>697</v>
      </c>
      <c r="L57" s="844"/>
      <c r="M57" s="831"/>
      <c r="N57" s="881"/>
      <c r="O57" s="844"/>
      <c r="P57" s="893"/>
      <c r="Q57" s="326"/>
    </row>
    <row r="58" spans="1:17" hidden="1" x14ac:dyDescent="0.25">
      <c r="A58" s="850"/>
      <c r="B58" s="853"/>
      <c r="C58" s="867"/>
      <c r="D58" s="867"/>
      <c r="E58" s="856"/>
      <c r="F58" s="870"/>
      <c r="G58" s="383"/>
      <c r="H58" s="317"/>
      <c r="I58" s="381"/>
      <c r="J58" s="146"/>
      <c r="K58" s="349"/>
      <c r="L58" s="844"/>
      <c r="M58" s="831"/>
      <c r="N58" s="881"/>
      <c r="O58" s="844"/>
      <c r="P58" s="894"/>
      <c r="Q58" s="326"/>
    </row>
    <row r="59" spans="1:17" ht="70.5" customHeight="1" x14ac:dyDescent="0.25">
      <c r="A59" s="850"/>
      <c r="B59" s="853"/>
      <c r="C59" s="865" t="str">
        <f>'2.Identificacion_Riesgos'!G21</f>
        <v>2. Gestión inadecuada de los activos de información.</v>
      </c>
      <c r="D59" s="865" t="str">
        <f>'3.Controles'!G24</f>
        <v>Implementación de la Politica de buen uso de los activos de información
Responsable: GIS
Cómo se hace el control: implementación de la politica de buen uso de los activos de información.
Cuándo se hace: Anual
Cómo se evidencia: con indices bajos de materialización de incidentes de seguridad por perdida de confidencialidad, integridad y disponibilidad de los activos de información.
Si no se hace qué ocurre: Puede aumentar la probabilidad de ocurrencia del riesgo.</v>
      </c>
      <c r="E59" s="853"/>
      <c r="F59" s="842" t="s">
        <v>700</v>
      </c>
      <c r="G59" s="104" t="s">
        <v>701</v>
      </c>
      <c r="H59" s="341">
        <v>0.5</v>
      </c>
      <c r="I59" s="359">
        <v>44230</v>
      </c>
      <c r="J59" s="359">
        <v>44377</v>
      </c>
      <c r="K59" s="349" t="s">
        <v>695</v>
      </c>
      <c r="L59" s="844"/>
      <c r="M59" s="831"/>
      <c r="N59" s="881"/>
      <c r="O59" s="844"/>
      <c r="P59" s="885"/>
      <c r="Q59" s="112"/>
    </row>
    <row r="60" spans="1:17" ht="72.599999999999994" customHeight="1" x14ac:dyDescent="0.25">
      <c r="A60" s="850"/>
      <c r="B60" s="853"/>
      <c r="C60" s="866"/>
      <c r="D60" s="866"/>
      <c r="E60" s="853"/>
      <c r="F60" s="844"/>
      <c r="G60" s="104" t="s">
        <v>702</v>
      </c>
      <c r="H60" s="377">
        <v>0.5</v>
      </c>
      <c r="I60" s="359">
        <v>44378</v>
      </c>
      <c r="J60" s="379">
        <v>44560</v>
      </c>
      <c r="K60" s="349" t="s">
        <v>703</v>
      </c>
      <c r="L60" s="844"/>
      <c r="M60" s="831"/>
      <c r="N60" s="881"/>
      <c r="O60" s="844"/>
      <c r="P60" s="893"/>
      <c r="Q60" s="112"/>
    </row>
    <row r="61" spans="1:17" hidden="1" x14ac:dyDescent="0.25">
      <c r="A61" s="850"/>
      <c r="B61" s="853"/>
      <c r="C61" s="866"/>
      <c r="D61" s="866"/>
      <c r="E61" s="853"/>
      <c r="F61" s="844"/>
      <c r="G61" s="104"/>
      <c r="H61" s="377"/>
      <c r="I61" s="379"/>
      <c r="J61" s="380"/>
      <c r="K61" s="349"/>
      <c r="L61" s="844"/>
      <c r="M61" s="831"/>
      <c r="N61" s="881"/>
      <c r="O61" s="844"/>
      <c r="P61" s="893"/>
      <c r="Q61" s="112"/>
    </row>
    <row r="62" spans="1:17" ht="39.75" hidden="1" customHeight="1" x14ac:dyDescent="0.25">
      <c r="A62" s="850"/>
      <c r="B62" s="853"/>
      <c r="C62" s="867"/>
      <c r="D62" s="867"/>
      <c r="E62" s="853"/>
      <c r="F62" s="873"/>
      <c r="G62" s="361"/>
      <c r="H62" s="336"/>
      <c r="I62" s="362"/>
      <c r="J62" s="363"/>
      <c r="K62" s="400"/>
      <c r="L62" s="844"/>
      <c r="M62" s="831"/>
      <c r="N62" s="881"/>
      <c r="O62" s="844"/>
      <c r="P62" s="894"/>
      <c r="Q62" s="112"/>
    </row>
    <row r="63" spans="1:17" ht="60" x14ac:dyDescent="0.25">
      <c r="A63" s="850"/>
      <c r="B63" s="853"/>
      <c r="C63" s="865" t="str">
        <f>'2.Identificacion_Riesgos'!G22</f>
        <v>3. Falta de mecanismos para evitar el borrado, ocultamiento y desaparición de información de los sistemas de información oficiales de la Entidad.</v>
      </c>
      <c r="D63" s="865" t="str">
        <f>'3.Controles'!G25</f>
        <v>Realización, verificación y restauración de las Copias de Seguridad de los servidores TIC
Responsable: GIS
Cómo se hace el control: Realización, verificación de copias de seguridad de los servidores TIC 
Cuándo se hace: Diario
Cómo se evidencia: Seguimiento del cumplimiento del instructivo de copias de seguridad.
Si no se hace qué ocurre: Puede aumentar la probabilidad de ocurrencia del riesgo.</v>
      </c>
      <c r="E63" s="853"/>
      <c r="F63" s="842" t="s">
        <v>704</v>
      </c>
      <c r="G63" s="385" t="s">
        <v>671</v>
      </c>
      <c r="H63" s="341">
        <v>0.25</v>
      </c>
      <c r="I63" s="379">
        <v>44230</v>
      </c>
      <c r="J63" s="379">
        <v>44286</v>
      </c>
      <c r="K63" s="401" t="s">
        <v>676</v>
      </c>
      <c r="L63" s="844"/>
      <c r="M63" s="831"/>
      <c r="N63" s="881"/>
      <c r="O63" s="844"/>
      <c r="P63" s="885"/>
      <c r="Q63" s="112"/>
    </row>
    <row r="64" spans="1:17" ht="60" x14ac:dyDescent="0.25">
      <c r="A64" s="850"/>
      <c r="B64" s="853"/>
      <c r="C64" s="866"/>
      <c r="D64" s="866"/>
      <c r="E64" s="853"/>
      <c r="F64" s="844"/>
      <c r="G64" s="385" t="s">
        <v>672</v>
      </c>
      <c r="H64" s="341">
        <v>0.25</v>
      </c>
      <c r="I64" s="379">
        <v>44287</v>
      </c>
      <c r="J64" s="379">
        <v>44377</v>
      </c>
      <c r="K64" s="401" t="s">
        <v>676</v>
      </c>
      <c r="L64" s="844"/>
      <c r="M64" s="831"/>
      <c r="N64" s="881"/>
      <c r="O64" s="844"/>
      <c r="P64" s="893"/>
      <c r="Q64" s="112"/>
    </row>
    <row r="65" spans="1:17" ht="60" x14ac:dyDescent="0.25">
      <c r="A65" s="850"/>
      <c r="B65" s="853"/>
      <c r="C65" s="866"/>
      <c r="D65" s="866"/>
      <c r="E65" s="853"/>
      <c r="F65" s="844"/>
      <c r="G65" s="385" t="s">
        <v>673</v>
      </c>
      <c r="H65" s="341">
        <v>0.25</v>
      </c>
      <c r="I65" s="379">
        <v>44378</v>
      </c>
      <c r="J65" s="379">
        <v>44469</v>
      </c>
      <c r="K65" s="401" t="s">
        <v>676</v>
      </c>
      <c r="L65" s="844"/>
      <c r="M65" s="831"/>
      <c r="N65" s="881"/>
      <c r="O65" s="844"/>
      <c r="P65" s="893"/>
      <c r="Q65" s="112"/>
    </row>
    <row r="66" spans="1:17" ht="60.75" thickBot="1" x14ac:dyDescent="0.3">
      <c r="A66" s="850"/>
      <c r="B66" s="853"/>
      <c r="C66" s="867"/>
      <c r="D66" s="867"/>
      <c r="E66" s="853"/>
      <c r="F66" s="873"/>
      <c r="G66" s="385" t="s">
        <v>674</v>
      </c>
      <c r="H66" s="341">
        <v>0.25</v>
      </c>
      <c r="I66" s="380">
        <v>44470</v>
      </c>
      <c r="J66" s="380">
        <v>44530</v>
      </c>
      <c r="K66" s="401" t="s">
        <v>676</v>
      </c>
      <c r="L66" s="844"/>
      <c r="M66" s="831"/>
      <c r="N66" s="881"/>
      <c r="O66" s="844"/>
      <c r="P66" s="894"/>
      <c r="Q66" s="112"/>
    </row>
    <row r="67" spans="1:17" hidden="1" x14ac:dyDescent="0.25">
      <c r="A67" s="850"/>
      <c r="B67" s="853"/>
      <c r="C67" s="865">
        <f>'2.Identificacion_Riesgos'!G23</f>
        <v>0</v>
      </c>
      <c r="D67" s="865">
        <f>'3.Controles'!G26</f>
        <v>0</v>
      </c>
      <c r="E67" s="853"/>
      <c r="F67" s="842"/>
      <c r="G67" s="104"/>
      <c r="H67" s="341"/>
      <c r="I67" s="77"/>
      <c r="J67" s="77"/>
      <c r="K67" s="398"/>
      <c r="L67" s="844"/>
      <c r="M67" s="831"/>
      <c r="N67" s="881"/>
      <c r="O67" s="844"/>
      <c r="P67" s="885"/>
      <c r="Q67" s="112"/>
    </row>
    <row r="68" spans="1:17" hidden="1" x14ac:dyDescent="0.25">
      <c r="A68" s="850"/>
      <c r="B68" s="853"/>
      <c r="C68" s="866"/>
      <c r="D68" s="866"/>
      <c r="E68" s="853"/>
      <c r="F68" s="844"/>
      <c r="G68" s="104"/>
      <c r="H68" s="341"/>
      <c r="I68" s="77"/>
      <c r="J68" s="77"/>
      <c r="K68" s="398"/>
      <c r="L68" s="844"/>
      <c r="M68" s="831"/>
      <c r="N68" s="881"/>
      <c r="O68" s="844"/>
      <c r="P68" s="893"/>
      <c r="Q68" s="112"/>
    </row>
    <row r="69" spans="1:17" hidden="1" x14ac:dyDescent="0.25">
      <c r="A69" s="850"/>
      <c r="B69" s="853"/>
      <c r="C69" s="866"/>
      <c r="D69" s="866"/>
      <c r="E69" s="853"/>
      <c r="F69" s="844"/>
      <c r="G69" s="104"/>
      <c r="H69" s="341"/>
      <c r="I69" s="77"/>
      <c r="J69" s="77"/>
      <c r="K69" s="398"/>
      <c r="L69" s="844"/>
      <c r="M69" s="831"/>
      <c r="N69" s="881"/>
      <c r="O69" s="844"/>
      <c r="P69" s="893"/>
      <c r="Q69" s="112"/>
    </row>
    <row r="70" spans="1:17" hidden="1" x14ac:dyDescent="0.25">
      <c r="A70" s="850"/>
      <c r="B70" s="853"/>
      <c r="C70" s="867"/>
      <c r="D70" s="867"/>
      <c r="E70" s="853"/>
      <c r="F70" s="873"/>
      <c r="G70" s="104"/>
      <c r="H70" s="341"/>
      <c r="I70" s="77"/>
      <c r="J70" s="108"/>
      <c r="K70" s="398"/>
      <c r="L70" s="844"/>
      <c r="M70" s="831"/>
      <c r="N70" s="881"/>
      <c r="O70" s="844"/>
      <c r="P70" s="894"/>
      <c r="Q70" s="112"/>
    </row>
    <row r="71" spans="1:17" hidden="1" x14ac:dyDescent="0.25">
      <c r="A71" s="850"/>
      <c r="B71" s="853"/>
      <c r="C71" s="865">
        <f>'2.Identificacion_Riesgos'!G24</f>
        <v>0</v>
      </c>
      <c r="D71" s="865">
        <f>'3.Controles'!G27</f>
        <v>0</v>
      </c>
      <c r="E71" s="853"/>
      <c r="F71" s="842"/>
      <c r="G71" s="104"/>
      <c r="H71" s="341"/>
      <c r="I71" s="77"/>
      <c r="J71" s="77"/>
      <c r="K71" s="398"/>
      <c r="L71" s="844"/>
      <c r="M71" s="831"/>
      <c r="N71" s="881"/>
      <c r="O71" s="844"/>
      <c r="P71" s="885"/>
      <c r="Q71" s="112"/>
    </row>
    <row r="72" spans="1:17" hidden="1" x14ac:dyDescent="0.25">
      <c r="A72" s="850"/>
      <c r="B72" s="853"/>
      <c r="C72" s="866"/>
      <c r="D72" s="866"/>
      <c r="E72" s="853"/>
      <c r="F72" s="844"/>
      <c r="G72" s="104"/>
      <c r="H72" s="341"/>
      <c r="I72" s="77"/>
      <c r="J72" s="77"/>
      <c r="K72" s="398"/>
      <c r="L72" s="844"/>
      <c r="M72" s="831"/>
      <c r="N72" s="881"/>
      <c r="O72" s="844"/>
      <c r="P72" s="893"/>
      <c r="Q72" s="112"/>
    </row>
    <row r="73" spans="1:17" hidden="1" x14ac:dyDescent="0.25">
      <c r="A73" s="850"/>
      <c r="B73" s="853"/>
      <c r="C73" s="866"/>
      <c r="D73" s="866"/>
      <c r="E73" s="853"/>
      <c r="F73" s="844"/>
      <c r="G73" s="104"/>
      <c r="H73" s="341"/>
      <c r="I73" s="77"/>
      <c r="J73" s="77"/>
      <c r="K73" s="398"/>
      <c r="L73" s="844"/>
      <c r="M73" s="831"/>
      <c r="N73" s="881"/>
      <c r="O73" s="844"/>
      <c r="P73" s="893"/>
      <c r="Q73" s="112"/>
    </row>
    <row r="74" spans="1:17" ht="15.75" hidden="1" thickBot="1" x14ac:dyDescent="0.3">
      <c r="A74" s="851"/>
      <c r="B74" s="854"/>
      <c r="C74" s="872"/>
      <c r="D74" s="872"/>
      <c r="E74" s="854"/>
      <c r="F74" s="844"/>
      <c r="G74" s="361"/>
      <c r="H74" s="336"/>
      <c r="I74" s="362"/>
      <c r="J74" s="363"/>
      <c r="K74" s="400"/>
      <c r="L74" s="845"/>
      <c r="M74" s="832"/>
      <c r="N74" s="890"/>
      <c r="O74" s="845"/>
      <c r="P74" s="895"/>
      <c r="Q74" s="113"/>
    </row>
    <row r="75" spans="1:17" ht="55.5" customHeight="1" x14ac:dyDescent="0.25">
      <c r="A75" s="849" t="s">
        <v>144</v>
      </c>
      <c r="B75" s="852" t="str">
        <f>'2.Identificacion_Riesgos'!E25</f>
        <v>Insatisfacción de usuarios de servicios tecnologicos por la no atención oportuna de requerimientos</v>
      </c>
      <c r="C75" s="865" t="str">
        <f>'2.Identificacion_Riesgos'!G25</f>
        <v>1. Falta de apropiación del procedimiento de soporte tecnico y manual de la herramienta de la mesa de servicios</v>
      </c>
      <c r="D75" s="865" t="str">
        <f>'3.Controles'!G30</f>
        <v>Ejecución del procedimiento de Soporte Técnico
Responsable: GIS
Cómo se hace el control: Ejecución de procedimiento de soporte técnico.
Cuándo se hace: Diario
Cómo se evidencia: Resultado de Indicadores 
IND-TIC-03 Oportunidad en la atención de requerimientos
IND-TIC-02 Eficacia en la solución de requerimientos
IND-TIC-04 Nivel de satisfacción del usuario con el servicio de gestión de Tic
Si no se hace qué ocurre: Puede aumentar la probabilidad de ocurrencia del riesgo.</v>
      </c>
      <c r="E75" s="855" t="str">
        <f>'2.Identificacion_Riesgos'!V25</f>
        <v>MODERADO 32%</v>
      </c>
      <c r="F75" s="863" t="s">
        <v>708</v>
      </c>
      <c r="G75" s="385" t="s">
        <v>671</v>
      </c>
      <c r="H75" s="341">
        <v>0.25</v>
      </c>
      <c r="I75" s="379">
        <v>44230</v>
      </c>
      <c r="J75" s="379">
        <v>44286</v>
      </c>
      <c r="K75" s="360" t="s">
        <v>681</v>
      </c>
      <c r="L75" s="843" t="s">
        <v>649</v>
      </c>
      <c r="M75" s="833"/>
      <c r="N75" s="880" t="str">
        <f t="shared" ref="N75" si="1">IF(M75="SI","1. Describa el evento presentado 2. Genere una acción correctiva en isolucion 3. Realice nuevamente el proceso de analisis de riesgo"," ")</f>
        <v xml:space="preserve"> </v>
      </c>
      <c r="O75" s="843"/>
      <c r="P75" s="892"/>
      <c r="Q75" s="102"/>
    </row>
    <row r="76" spans="1:17" ht="56.45" customHeight="1" x14ac:dyDescent="0.25">
      <c r="A76" s="850"/>
      <c r="B76" s="853"/>
      <c r="C76" s="866"/>
      <c r="D76" s="866"/>
      <c r="E76" s="856"/>
      <c r="F76" s="863"/>
      <c r="G76" s="385" t="s">
        <v>672</v>
      </c>
      <c r="H76" s="341">
        <v>0.25</v>
      </c>
      <c r="I76" s="379">
        <v>44287</v>
      </c>
      <c r="J76" s="379">
        <v>44377</v>
      </c>
      <c r="K76" s="360" t="s">
        <v>681</v>
      </c>
      <c r="L76" s="844"/>
      <c r="M76" s="831"/>
      <c r="N76" s="881"/>
      <c r="O76" s="844"/>
      <c r="P76" s="893"/>
      <c r="Q76" s="103"/>
    </row>
    <row r="77" spans="1:17" ht="98.45" customHeight="1" x14ac:dyDescent="0.25">
      <c r="A77" s="850"/>
      <c r="B77" s="853"/>
      <c r="C77" s="866"/>
      <c r="D77" s="866"/>
      <c r="E77" s="856"/>
      <c r="F77" s="863"/>
      <c r="G77" s="385" t="s">
        <v>673</v>
      </c>
      <c r="H77" s="341">
        <v>0.25</v>
      </c>
      <c r="I77" s="379">
        <v>44378</v>
      </c>
      <c r="J77" s="379">
        <v>44469</v>
      </c>
      <c r="K77" s="360" t="s">
        <v>681</v>
      </c>
      <c r="L77" s="844"/>
      <c r="M77" s="831"/>
      <c r="N77" s="881"/>
      <c r="O77" s="844"/>
      <c r="P77" s="893"/>
      <c r="Q77" s="103"/>
    </row>
    <row r="78" spans="1:17" ht="50.25" customHeight="1" thickBot="1" x14ac:dyDescent="0.3">
      <c r="A78" s="850"/>
      <c r="B78" s="853"/>
      <c r="C78" s="867"/>
      <c r="D78" s="867"/>
      <c r="E78" s="856"/>
      <c r="F78" s="863"/>
      <c r="G78" s="385" t="s">
        <v>674</v>
      </c>
      <c r="H78" s="341">
        <v>0.25</v>
      </c>
      <c r="I78" s="380">
        <v>44470</v>
      </c>
      <c r="J78" s="380">
        <v>44165</v>
      </c>
      <c r="K78" s="360" t="s">
        <v>681</v>
      </c>
      <c r="L78" s="844"/>
      <c r="M78" s="831"/>
      <c r="N78" s="881"/>
      <c r="O78" s="844"/>
      <c r="P78" s="894"/>
      <c r="Q78" s="103"/>
    </row>
    <row r="79" spans="1:17" hidden="1" x14ac:dyDescent="0.25">
      <c r="A79" s="850"/>
      <c r="B79" s="853"/>
      <c r="C79" s="865">
        <f>'2.Identificacion_Riesgos'!G29</f>
        <v>0</v>
      </c>
      <c r="D79" s="865">
        <f>'3.Controles'!G34</f>
        <v>0</v>
      </c>
      <c r="E79" s="853"/>
      <c r="L79" s="844"/>
      <c r="M79" s="831"/>
      <c r="N79" s="881"/>
      <c r="O79" s="844"/>
      <c r="P79" s="885"/>
      <c r="Q79" s="112"/>
    </row>
    <row r="80" spans="1:17" hidden="1" x14ac:dyDescent="0.25">
      <c r="A80" s="850"/>
      <c r="B80" s="853"/>
      <c r="C80" s="866"/>
      <c r="D80" s="866"/>
      <c r="E80" s="853"/>
      <c r="L80" s="844"/>
      <c r="M80" s="831"/>
      <c r="N80" s="881"/>
      <c r="O80" s="844"/>
      <c r="P80" s="893"/>
      <c r="Q80" s="112"/>
    </row>
    <row r="81" spans="1:17" hidden="1" x14ac:dyDescent="0.25">
      <c r="A81" s="850"/>
      <c r="B81" s="853"/>
      <c r="C81" s="866"/>
      <c r="D81" s="866"/>
      <c r="E81" s="853"/>
      <c r="L81" s="844"/>
      <c r="M81" s="831"/>
      <c r="N81" s="881"/>
      <c r="O81" s="844"/>
      <c r="P81" s="893"/>
      <c r="Q81" s="112"/>
    </row>
    <row r="82" spans="1:17" hidden="1" x14ac:dyDescent="0.25">
      <c r="A82" s="850"/>
      <c r="B82" s="853"/>
      <c r="C82" s="867"/>
      <c r="D82" s="867"/>
      <c r="E82" s="853"/>
      <c r="L82" s="844"/>
      <c r="M82" s="831"/>
      <c r="N82" s="881"/>
      <c r="O82" s="844"/>
      <c r="P82" s="894"/>
      <c r="Q82" s="112"/>
    </row>
    <row r="83" spans="1:17" hidden="1" x14ac:dyDescent="0.25">
      <c r="A83" s="850"/>
      <c r="B83" s="853"/>
      <c r="C83" s="865">
        <f>'2.Identificacion_Riesgos'!G27</f>
        <v>0</v>
      </c>
      <c r="D83" s="865">
        <f>'3.Controles'!G32</f>
        <v>0</v>
      </c>
      <c r="E83" s="853"/>
      <c r="F83" s="842"/>
      <c r="G83" s="104"/>
      <c r="H83" s="79"/>
      <c r="I83" s="77"/>
      <c r="J83" s="77"/>
      <c r="K83" s="398"/>
      <c r="L83" s="844"/>
      <c r="M83" s="831"/>
      <c r="N83" s="881"/>
      <c r="O83" s="844"/>
      <c r="P83" s="885"/>
      <c r="Q83" s="112"/>
    </row>
    <row r="84" spans="1:17" hidden="1" x14ac:dyDescent="0.25">
      <c r="A84" s="850"/>
      <c r="B84" s="853"/>
      <c r="C84" s="866"/>
      <c r="D84" s="866"/>
      <c r="E84" s="853"/>
      <c r="F84" s="844"/>
      <c r="G84" s="104"/>
      <c r="H84" s="79"/>
      <c r="I84" s="77"/>
      <c r="J84" s="77"/>
      <c r="K84" s="398"/>
      <c r="L84" s="844"/>
      <c r="M84" s="831"/>
      <c r="N84" s="881"/>
      <c r="O84" s="844"/>
      <c r="P84" s="893"/>
      <c r="Q84" s="112"/>
    </row>
    <row r="85" spans="1:17" hidden="1" x14ac:dyDescent="0.25">
      <c r="A85" s="850"/>
      <c r="B85" s="853"/>
      <c r="C85" s="866"/>
      <c r="D85" s="866"/>
      <c r="E85" s="853"/>
      <c r="F85" s="844"/>
      <c r="G85" s="104"/>
      <c r="H85" s="79"/>
      <c r="I85" s="77"/>
      <c r="J85" s="77"/>
      <c r="K85" s="398"/>
      <c r="L85" s="844"/>
      <c r="M85" s="831"/>
      <c r="N85" s="881"/>
      <c r="O85" s="844"/>
      <c r="P85" s="893"/>
      <c r="Q85" s="112"/>
    </row>
    <row r="86" spans="1:17" hidden="1" x14ac:dyDescent="0.25">
      <c r="A86" s="850"/>
      <c r="B86" s="853"/>
      <c r="C86" s="867"/>
      <c r="D86" s="867"/>
      <c r="E86" s="853"/>
      <c r="F86" s="873"/>
      <c r="G86" s="104"/>
      <c r="H86" s="79"/>
      <c r="I86" s="77"/>
      <c r="J86" s="108"/>
      <c r="K86" s="398"/>
      <c r="L86" s="844"/>
      <c r="M86" s="831"/>
      <c r="N86" s="881"/>
      <c r="O86" s="844"/>
      <c r="P86" s="894"/>
      <c r="Q86" s="112"/>
    </row>
    <row r="87" spans="1:17" hidden="1" x14ac:dyDescent="0.25">
      <c r="A87" s="850"/>
      <c r="B87" s="853"/>
      <c r="C87" s="865">
        <f>'2.Identificacion_Riesgos'!G28</f>
        <v>0</v>
      </c>
      <c r="D87" s="865">
        <f>'3.Controles'!G33</f>
        <v>0</v>
      </c>
      <c r="E87" s="853"/>
      <c r="F87" s="842"/>
      <c r="G87" s="104"/>
      <c r="H87" s="79"/>
      <c r="I87" s="77"/>
      <c r="J87" s="77"/>
      <c r="K87" s="398"/>
      <c r="L87" s="844"/>
      <c r="M87" s="831"/>
      <c r="N87" s="881"/>
      <c r="O87" s="844"/>
      <c r="P87" s="885"/>
      <c r="Q87" s="112"/>
    </row>
    <row r="88" spans="1:17" hidden="1" x14ac:dyDescent="0.25">
      <c r="A88" s="850"/>
      <c r="B88" s="853"/>
      <c r="C88" s="866"/>
      <c r="D88" s="866"/>
      <c r="E88" s="853"/>
      <c r="F88" s="844"/>
      <c r="G88" s="104"/>
      <c r="H88" s="79"/>
      <c r="I88" s="77"/>
      <c r="J88" s="77"/>
      <c r="K88" s="398"/>
      <c r="L88" s="844"/>
      <c r="M88" s="831"/>
      <c r="N88" s="881"/>
      <c r="O88" s="844"/>
      <c r="P88" s="893"/>
      <c r="Q88" s="112"/>
    </row>
    <row r="89" spans="1:17" hidden="1" x14ac:dyDescent="0.25">
      <c r="A89" s="850"/>
      <c r="B89" s="853"/>
      <c r="C89" s="866"/>
      <c r="D89" s="866"/>
      <c r="E89" s="853"/>
      <c r="F89" s="844"/>
      <c r="G89" s="104"/>
      <c r="H89" s="79"/>
      <c r="I89" s="77"/>
      <c r="J89" s="77"/>
      <c r="K89" s="398"/>
      <c r="L89" s="844"/>
      <c r="M89" s="831"/>
      <c r="N89" s="881"/>
      <c r="O89" s="844"/>
      <c r="P89" s="893"/>
      <c r="Q89" s="112"/>
    </row>
    <row r="90" spans="1:17" hidden="1" x14ac:dyDescent="0.25">
      <c r="A90" s="850"/>
      <c r="B90" s="853"/>
      <c r="C90" s="867"/>
      <c r="D90" s="867"/>
      <c r="E90" s="853"/>
      <c r="F90" s="873"/>
      <c r="G90" s="104"/>
      <c r="H90" s="79"/>
      <c r="I90" s="77"/>
      <c r="J90" s="108"/>
      <c r="K90" s="398"/>
      <c r="L90" s="844"/>
      <c r="M90" s="831"/>
      <c r="N90" s="881"/>
      <c r="O90" s="844"/>
      <c r="P90" s="894"/>
      <c r="Q90" s="112"/>
    </row>
    <row r="91" spans="1:17" hidden="1" x14ac:dyDescent="0.25">
      <c r="A91" s="850"/>
      <c r="B91" s="853"/>
      <c r="C91" s="865">
        <f>'2.Identificacion_Riesgos'!G29</f>
        <v>0</v>
      </c>
      <c r="D91" s="865">
        <f>'3.Controles'!G34</f>
        <v>0</v>
      </c>
      <c r="E91" s="853"/>
      <c r="F91" s="842"/>
      <c r="G91" s="104"/>
      <c r="H91" s="79"/>
      <c r="I91" s="77"/>
      <c r="J91" s="77"/>
      <c r="K91" s="398"/>
      <c r="L91" s="844"/>
      <c r="M91" s="831"/>
      <c r="N91" s="881"/>
      <c r="O91" s="844"/>
      <c r="P91" s="885"/>
      <c r="Q91" s="112"/>
    </row>
    <row r="92" spans="1:17" hidden="1" x14ac:dyDescent="0.25">
      <c r="A92" s="850"/>
      <c r="B92" s="853"/>
      <c r="C92" s="866"/>
      <c r="D92" s="866"/>
      <c r="E92" s="853"/>
      <c r="F92" s="844"/>
      <c r="G92" s="104"/>
      <c r="H92" s="79"/>
      <c r="I92" s="77"/>
      <c r="J92" s="77"/>
      <c r="K92" s="398"/>
      <c r="L92" s="844"/>
      <c r="M92" s="831"/>
      <c r="N92" s="881"/>
      <c r="O92" s="844"/>
      <c r="P92" s="893"/>
      <c r="Q92" s="112"/>
    </row>
    <row r="93" spans="1:17" hidden="1" x14ac:dyDescent="0.25">
      <c r="A93" s="850"/>
      <c r="B93" s="853"/>
      <c r="C93" s="866"/>
      <c r="D93" s="866"/>
      <c r="E93" s="853"/>
      <c r="F93" s="844"/>
      <c r="G93" s="104"/>
      <c r="H93" s="79"/>
      <c r="I93" s="77"/>
      <c r="J93" s="77"/>
      <c r="K93" s="398"/>
      <c r="L93" s="844"/>
      <c r="M93" s="831"/>
      <c r="N93" s="881"/>
      <c r="O93" s="844"/>
      <c r="P93" s="893"/>
      <c r="Q93" s="112"/>
    </row>
    <row r="94" spans="1:17" ht="15.75" hidden="1" thickBot="1" x14ac:dyDescent="0.3">
      <c r="A94" s="860"/>
      <c r="B94" s="861"/>
      <c r="C94" s="866"/>
      <c r="D94" s="866"/>
      <c r="E94" s="861"/>
      <c r="F94" s="844"/>
      <c r="G94" s="361"/>
      <c r="H94" s="336"/>
      <c r="I94" s="362"/>
      <c r="J94" s="363"/>
      <c r="K94" s="400"/>
      <c r="L94" s="844"/>
      <c r="M94" s="831"/>
      <c r="N94" s="882"/>
      <c r="O94" s="844"/>
      <c r="P94" s="893"/>
      <c r="Q94" s="364"/>
    </row>
    <row r="95" spans="1:17" ht="43.35" customHeight="1" x14ac:dyDescent="0.25">
      <c r="A95" s="849" t="s">
        <v>146</v>
      </c>
      <c r="B95" s="852" t="str">
        <f>'2.Identificacion_Riesgos'!E30</f>
        <v>Perdida de confidencialidad, integridad y disponibilidad de los activos de información en beneficio propio o de terceros por  accesos indebidos o no autorizados de las bases de datos gestionadas por el GIS</v>
      </c>
      <c r="C95" s="858" t="str">
        <f>'2.Identificacion_Riesgos'!G30</f>
        <v>1. Falta de gestión en el control de accesos a las bases de datos.</v>
      </c>
      <c r="D95" s="858" t="str">
        <f>'3.Controles'!G37</f>
        <v>Revisión y depuración de usuarios en las bases de datos gestionadas por el GIS 
Responsable: GIS - DBA
Cómo se hace el control: Se ejecuta tarea automatizada de inactivación de usuarios.
Cuándo se hace: diario
Cómo se evidencia: Ejecución diario del scrip que inactiva los usuarios de mas de 60 dias sin loguearse en la Base de Datos.
Si no se hace qué ocurre: Puede aumentar la probabilidad de ocurrencia del riesgo.</v>
      </c>
      <c r="E95" s="855" t="str">
        <f>'2.Identificacion_Riesgos'!V30</f>
        <v>BAJO 20%</v>
      </c>
      <c r="F95" s="840" t="s">
        <v>677</v>
      </c>
      <c r="G95" s="368" t="s">
        <v>678</v>
      </c>
      <c r="H95" s="340">
        <v>0.2</v>
      </c>
      <c r="I95" s="389">
        <v>44230</v>
      </c>
      <c r="J95" s="389">
        <v>44286</v>
      </c>
      <c r="K95" s="368" t="s">
        <v>680</v>
      </c>
      <c r="L95" s="840" t="s">
        <v>649</v>
      </c>
      <c r="M95" s="877"/>
      <c r="N95" s="880" t="str">
        <f t="shared" ref="N95" si="2">IF(M95="SI","1. Describa el evento presentado 2. Genere una acción correctiva en isolucion 3. Realice nuevamente el proceso de analisis de riesgo"," ")</f>
        <v xml:space="preserve"> </v>
      </c>
      <c r="O95" s="840"/>
      <c r="P95" s="883"/>
      <c r="Q95" s="325"/>
    </row>
    <row r="96" spans="1:17" s="3" customFormat="1" ht="43.35" customHeight="1" x14ac:dyDescent="0.25">
      <c r="A96" s="850"/>
      <c r="B96" s="853"/>
      <c r="C96" s="839"/>
      <c r="D96" s="839"/>
      <c r="E96" s="856"/>
      <c r="F96" s="841"/>
      <c r="G96" s="360" t="s">
        <v>678</v>
      </c>
      <c r="H96" s="341">
        <v>0.2</v>
      </c>
      <c r="I96" s="379">
        <v>44287</v>
      </c>
      <c r="J96" s="379">
        <v>44346</v>
      </c>
      <c r="K96" s="360" t="s">
        <v>680</v>
      </c>
      <c r="L96" s="841"/>
      <c r="M96" s="878"/>
      <c r="N96" s="881"/>
      <c r="O96" s="841"/>
      <c r="P96" s="884"/>
      <c r="Q96" s="326"/>
    </row>
    <row r="97" spans="1:17" ht="43.35" customHeight="1" x14ac:dyDescent="0.25">
      <c r="A97" s="850"/>
      <c r="B97" s="853"/>
      <c r="C97" s="839"/>
      <c r="D97" s="839"/>
      <c r="E97" s="856"/>
      <c r="F97" s="841"/>
      <c r="G97" s="360" t="s">
        <v>678</v>
      </c>
      <c r="H97" s="341">
        <v>0.2</v>
      </c>
      <c r="I97" s="379">
        <v>44348</v>
      </c>
      <c r="J97" s="379">
        <v>44407</v>
      </c>
      <c r="K97" s="360" t="s">
        <v>680</v>
      </c>
      <c r="L97" s="841"/>
      <c r="M97" s="878"/>
      <c r="N97" s="881"/>
      <c r="O97" s="841"/>
      <c r="P97" s="884"/>
      <c r="Q97" s="326"/>
    </row>
    <row r="98" spans="1:17" ht="43.35" customHeight="1" x14ac:dyDescent="0.25">
      <c r="A98" s="850"/>
      <c r="B98" s="853"/>
      <c r="C98" s="839"/>
      <c r="D98" s="839"/>
      <c r="E98" s="856"/>
      <c r="F98" s="841"/>
      <c r="G98" s="360" t="s">
        <v>678</v>
      </c>
      <c r="H98" s="341">
        <v>0.2</v>
      </c>
      <c r="I98" s="380">
        <v>44409</v>
      </c>
      <c r="J98" s="380" t="s">
        <v>679</v>
      </c>
      <c r="K98" s="360" t="s">
        <v>680</v>
      </c>
      <c r="L98" s="841"/>
      <c r="M98" s="878"/>
      <c r="N98" s="881"/>
      <c r="O98" s="841"/>
      <c r="P98" s="884"/>
      <c r="Q98" s="326"/>
    </row>
    <row r="99" spans="1:17" s="3" customFormat="1" ht="43.35" customHeight="1" x14ac:dyDescent="0.25">
      <c r="A99" s="850"/>
      <c r="B99" s="853"/>
      <c r="C99" s="839"/>
      <c r="D99" s="839"/>
      <c r="E99" s="856"/>
      <c r="F99" s="841"/>
      <c r="G99" s="360" t="s">
        <v>678</v>
      </c>
      <c r="H99" s="341">
        <v>0.2</v>
      </c>
      <c r="I99" s="380">
        <v>44470</v>
      </c>
      <c r="J99" s="380">
        <v>44165</v>
      </c>
      <c r="K99" s="360" t="s">
        <v>680</v>
      </c>
      <c r="L99" s="841"/>
      <c r="M99" s="878"/>
      <c r="N99" s="881"/>
      <c r="O99" s="841"/>
      <c r="P99" s="884"/>
      <c r="Q99" s="326"/>
    </row>
    <row r="100" spans="1:17" ht="66.599999999999994" customHeight="1" x14ac:dyDescent="0.25">
      <c r="A100" s="850"/>
      <c r="B100" s="853"/>
      <c r="C100" s="839" t="str">
        <f>'2.Identificacion_Riesgos'!G31</f>
        <v>2. Desconocimiento de politicas, lineamientos, procedimientos e instructivos de seguridad de la información y de la normativa nacional vigente.</v>
      </c>
      <c r="D100" s="839" t="str">
        <f>'3.Controles'!G38</f>
        <v>Revisión del cumplimiento del MSPI. 
Responsable: GIS - Oficial de Seguridad
Cómo se hace el control: Autodiagnostico de cumplimiento del MSPI.
Cuándo se hace: Semestral
Cómo se evidencia: Seguimiento MSPI.
Si no se hace qué ocurre: Puede aumentar la probabilidad de ocurrencia del riesgo.</v>
      </c>
      <c r="E100" s="853"/>
      <c r="F100" s="841" t="s">
        <v>710</v>
      </c>
      <c r="G100" s="385" t="s">
        <v>711</v>
      </c>
      <c r="H100" s="341">
        <v>0.5</v>
      </c>
      <c r="I100" s="379">
        <v>44230</v>
      </c>
      <c r="J100" s="379">
        <v>44382</v>
      </c>
      <c r="K100" s="401" t="s">
        <v>713</v>
      </c>
      <c r="L100" s="841"/>
      <c r="M100" s="878"/>
      <c r="N100" s="881"/>
      <c r="O100" s="841"/>
      <c r="P100" s="884"/>
      <c r="Q100" s="112"/>
    </row>
    <row r="101" spans="1:17" ht="66.599999999999994" customHeight="1" x14ac:dyDescent="0.25">
      <c r="A101" s="850"/>
      <c r="B101" s="853"/>
      <c r="C101" s="839"/>
      <c r="D101" s="839"/>
      <c r="E101" s="853"/>
      <c r="F101" s="841"/>
      <c r="G101" s="385" t="s">
        <v>712</v>
      </c>
      <c r="H101" s="341">
        <v>0.5</v>
      </c>
      <c r="I101" s="379">
        <v>44378</v>
      </c>
      <c r="J101" s="380">
        <v>44530</v>
      </c>
      <c r="K101" s="401" t="s">
        <v>713</v>
      </c>
      <c r="L101" s="841"/>
      <c r="M101" s="878"/>
      <c r="N101" s="881"/>
      <c r="O101" s="841"/>
      <c r="P101" s="884"/>
      <c r="Q101" s="112"/>
    </row>
    <row r="102" spans="1:17" ht="66.599999999999994" hidden="1" customHeight="1" x14ac:dyDescent="0.25">
      <c r="A102" s="850"/>
      <c r="B102" s="853"/>
      <c r="C102" s="839"/>
      <c r="D102" s="839"/>
      <c r="E102" s="853"/>
      <c r="F102" s="841"/>
      <c r="G102" s="385"/>
      <c r="H102" s="341"/>
      <c r="I102" s="379"/>
      <c r="J102" s="379"/>
      <c r="K102" s="401"/>
      <c r="L102" s="841"/>
      <c r="M102" s="878"/>
      <c r="N102" s="881"/>
      <c r="O102" s="841"/>
      <c r="P102" s="884"/>
      <c r="Q102" s="112"/>
    </row>
    <row r="103" spans="1:17" ht="66.599999999999994" hidden="1" customHeight="1" x14ac:dyDescent="0.25">
      <c r="A103" s="850"/>
      <c r="B103" s="853"/>
      <c r="C103" s="839"/>
      <c r="D103" s="839"/>
      <c r="E103" s="853"/>
      <c r="F103" s="841"/>
      <c r="G103" s="385"/>
      <c r="H103" s="341"/>
      <c r="I103" s="380"/>
      <c r="J103" s="380"/>
      <c r="K103" s="401"/>
      <c r="L103" s="841"/>
      <c r="M103" s="878"/>
      <c r="N103" s="881"/>
      <c r="O103" s="841"/>
      <c r="P103" s="884"/>
      <c r="Q103" s="112"/>
    </row>
    <row r="104" spans="1:17" ht="14.45" hidden="1" customHeight="1" x14ac:dyDescent="0.25">
      <c r="A104" s="850"/>
      <c r="B104" s="853"/>
      <c r="C104" s="839">
        <f>'2.Identificacion_Riesgos'!G35</f>
        <v>0</v>
      </c>
      <c r="D104" s="839">
        <f>'3.Controles'!G42</f>
        <v>0</v>
      </c>
      <c r="E104" s="853"/>
      <c r="F104" s="841"/>
      <c r="G104" s="387"/>
      <c r="H104" s="341"/>
      <c r="I104" s="388"/>
      <c r="J104" s="388"/>
      <c r="K104" s="401"/>
      <c r="L104" s="841"/>
      <c r="M104" s="878"/>
      <c r="N104" s="881"/>
      <c r="O104" s="841"/>
      <c r="P104" s="884"/>
      <c r="Q104" s="112"/>
    </row>
    <row r="105" spans="1:17" hidden="1" x14ac:dyDescent="0.25">
      <c r="A105" s="850"/>
      <c r="B105" s="853"/>
      <c r="C105" s="839"/>
      <c r="D105" s="839"/>
      <c r="E105" s="853"/>
      <c r="F105" s="841"/>
      <c r="G105" s="387"/>
      <c r="H105" s="341"/>
      <c r="I105" s="388"/>
      <c r="J105" s="388"/>
      <c r="K105" s="401"/>
      <c r="L105" s="841"/>
      <c r="M105" s="878"/>
      <c r="N105" s="881"/>
      <c r="O105" s="841"/>
      <c r="P105" s="884"/>
      <c r="Q105" s="112"/>
    </row>
    <row r="106" spans="1:17" hidden="1" x14ac:dyDescent="0.25">
      <c r="A106" s="850"/>
      <c r="B106" s="853"/>
      <c r="C106" s="839"/>
      <c r="D106" s="839"/>
      <c r="E106" s="853"/>
      <c r="F106" s="841"/>
      <c r="G106" s="387"/>
      <c r="H106" s="341"/>
      <c r="I106" s="388"/>
      <c r="J106" s="388"/>
      <c r="K106" s="401"/>
      <c r="L106" s="841"/>
      <c r="M106" s="878"/>
      <c r="N106" s="881"/>
      <c r="O106" s="841"/>
      <c r="P106" s="884"/>
      <c r="Q106" s="112"/>
    </row>
    <row r="107" spans="1:17" hidden="1" x14ac:dyDescent="0.25">
      <c r="A107" s="850"/>
      <c r="B107" s="853"/>
      <c r="C107" s="839"/>
      <c r="D107" s="839"/>
      <c r="E107" s="853"/>
      <c r="F107" s="841"/>
      <c r="G107" s="104"/>
      <c r="H107" s="341"/>
      <c r="I107" s="77"/>
      <c r="J107" s="108"/>
      <c r="K107" s="398"/>
      <c r="L107" s="841"/>
      <c r="M107" s="878"/>
      <c r="N107" s="881"/>
      <c r="O107" s="841"/>
      <c r="P107" s="884"/>
      <c r="Q107" s="112"/>
    </row>
    <row r="108" spans="1:17" hidden="1" x14ac:dyDescent="0.25">
      <c r="A108" s="850"/>
      <c r="B108" s="853"/>
      <c r="C108" s="839">
        <f>'2.Identificacion_Riesgos'!G33</f>
        <v>0</v>
      </c>
      <c r="D108" s="839">
        <f>'3.Controles'!G40</f>
        <v>0</v>
      </c>
      <c r="E108" s="853"/>
      <c r="F108" s="841"/>
      <c r="G108" s="104"/>
      <c r="H108" s="341"/>
      <c r="I108" s="77"/>
      <c r="J108" s="77"/>
      <c r="K108" s="398"/>
      <c r="L108" s="841"/>
      <c r="M108" s="878"/>
      <c r="N108" s="881"/>
      <c r="O108" s="841"/>
      <c r="P108" s="884"/>
      <c r="Q108" s="112"/>
    </row>
    <row r="109" spans="1:17" hidden="1" x14ac:dyDescent="0.25">
      <c r="A109" s="850"/>
      <c r="B109" s="853"/>
      <c r="C109" s="839"/>
      <c r="D109" s="839"/>
      <c r="E109" s="853"/>
      <c r="F109" s="841"/>
      <c r="G109" s="104"/>
      <c r="H109" s="341"/>
      <c r="I109" s="77"/>
      <c r="J109" s="77"/>
      <c r="K109" s="398"/>
      <c r="L109" s="841"/>
      <c r="M109" s="878"/>
      <c r="N109" s="881"/>
      <c r="O109" s="841"/>
      <c r="P109" s="884"/>
      <c r="Q109" s="112"/>
    </row>
    <row r="110" spans="1:17" hidden="1" x14ac:dyDescent="0.25">
      <c r="A110" s="850"/>
      <c r="B110" s="853"/>
      <c r="C110" s="839"/>
      <c r="D110" s="839"/>
      <c r="E110" s="853"/>
      <c r="F110" s="841"/>
      <c r="G110" s="104"/>
      <c r="H110" s="341"/>
      <c r="I110" s="77"/>
      <c r="J110" s="77"/>
      <c r="K110" s="398"/>
      <c r="L110" s="841"/>
      <c r="M110" s="878"/>
      <c r="N110" s="881"/>
      <c r="O110" s="841"/>
      <c r="P110" s="884"/>
      <c r="Q110" s="112"/>
    </row>
    <row r="111" spans="1:17" hidden="1" x14ac:dyDescent="0.25">
      <c r="A111" s="850"/>
      <c r="B111" s="853"/>
      <c r="C111" s="839"/>
      <c r="D111" s="839"/>
      <c r="E111" s="853"/>
      <c r="F111" s="841"/>
      <c r="G111" s="104"/>
      <c r="H111" s="341"/>
      <c r="I111" s="77"/>
      <c r="J111" s="108"/>
      <c r="K111" s="398"/>
      <c r="L111" s="841"/>
      <c r="M111" s="878"/>
      <c r="N111" s="881"/>
      <c r="O111" s="841"/>
      <c r="P111" s="884"/>
      <c r="Q111" s="112"/>
    </row>
    <row r="112" spans="1:17" hidden="1" x14ac:dyDescent="0.25">
      <c r="A112" s="850"/>
      <c r="B112" s="853"/>
      <c r="C112" s="839">
        <f>'2.Identificacion_Riesgos'!G34</f>
        <v>0</v>
      </c>
      <c r="D112" s="839">
        <f>'3.Controles'!G41</f>
        <v>0</v>
      </c>
      <c r="E112" s="853"/>
      <c r="F112" s="841"/>
      <c r="G112" s="104"/>
      <c r="H112" s="341"/>
      <c r="I112" s="77"/>
      <c r="J112" s="77"/>
      <c r="K112" s="398"/>
      <c r="L112" s="841"/>
      <c r="M112" s="878"/>
      <c r="N112" s="881"/>
      <c r="O112" s="841"/>
      <c r="P112" s="884"/>
      <c r="Q112" s="112"/>
    </row>
    <row r="113" spans="1:17" hidden="1" x14ac:dyDescent="0.25">
      <c r="A113" s="850"/>
      <c r="B113" s="853"/>
      <c r="C113" s="839"/>
      <c r="D113" s="839"/>
      <c r="E113" s="853"/>
      <c r="F113" s="841"/>
      <c r="G113" s="104"/>
      <c r="H113" s="341"/>
      <c r="I113" s="77"/>
      <c r="J113" s="77"/>
      <c r="K113" s="398"/>
      <c r="L113" s="841"/>
      <c r="M113" s="878"/>
      <c r="N113" s="881"/>
      <c r="O113" s="841"/>
      <c r="P113" s="884"/>
      <c r="Q113" s="112"/>
    </row>
    <row r="114" spans="1:17" hidden="1" x14ac:dyDescent="0.25">
      <c r="A114" s="850"/>
      <c r="B114" s="853"/>
      <c r="C114" s="839"/>
      <c r="D114" s="839"/>
      <c r="E114" s="853"/>
      <c r="F114" s="841"/>
      <c r="G114" s="104"/>
      <c r="H114" s="341"/>
      <c r="I114" s="77"/>
      <c r="J114" s="77"/>
      <c r="K114" s="398"/>
      <c r="L114" s="841"/>
      <c r="M114" s="878"/>
      <c r="N114" s="881"/>
      <c r="O114" s="841"/>
      <c r="P114" s="884"/>
      <c r="Q114" s="112"/>
    </row>
    <row r="115" spans="1:17" ht="15.75" hidden="1" thickBot="1" x14ac:dyDescent="0.3">
      <c r="A115" s="851"/>
      <c r="B115" s="854"/>
      <c r="C115" s="859"/>
      <c r="D115" s="859"/>
      <c r="E115" s="854"/>
      <c r="F115" s="846"/>
      <c r="G115" s="105"/>
      <c r="H115" s="342"/>
      <c r="I115" s="78"/>
      <c r="J115" s="123"/>
      <c r="K115" s="399"/>
      <c r="L115" s="846"/>
      <c r="M115" s="889"/>
      <c r="N115" s="890"/>
      <c r="O115" s="846"/>
      <c r="P115" s="891"/>
      <c r="Q115" s="113"/>
    </row>
    <row r="116" spans="1:17" hidden="1" x14ac:dyDescent="0.25">
      <c r="A116" s="874" t="s">
        <v>157</v>
      </c>
      <c r="B116" s="875">
        <f>'2.Identificacion_Riesgos'!E35</f>
        <v>0</v>
      </c>
      <c r="C116" s="866">
        <f>'2.Identificacion_Riesgos'!G35</f>
        <v>0</v>
      </c>
      <c r="D116" s="866">
        <f>'3.Controles'!F44</f>
        <v>0</v>
      </c>
      <c r="E116" s="876">
        <f>'2.Identificacion_Riesgos'!V35</f>
        <v>0</v>
      </c>
      <c r="F116" s="844"/>
      <c r="G116" s="390"/>
      <c r="H116" s="335"/>
      <c r="I116" s="391"/>
      <c r="J116" s="391"/>
      <c r="K116" s="353"/>
      <c r="L116" s="831"/>
      <c r="M116" s="831"/>
      <c r="N116" s="896" t="str">
        <f t="shared" ref="N116" si="3">IF(M116="SI","1. Describa el evento presentado 2. Genere una acción correctiva en isolucion 3. Realice nuevamente el proceso de analisis de riesgo"," ")</f>
        <v xml:space="preserve"> </v>
      </c>
      <c r="O116" s="844"/>
      <c r="P116" s="893"/>
      <c r="Q116" s="114"/>
    </row>
    <row r="117" spans="1:17" hidden="1" x14ac:dyDescent="0.25">
      <c r="A117" s="850"/>
      <c r="B117" s="853"/>
      <c r="C117" s="866"/>
      <c r="D117" s="866"/>
      <c r="E117" s="856"/>
      <c r="F117" s="844"/>
      <c r="G117" s="18"/>
      <c r="H117" s="79"/>
      <c r="I117" s="9"/>
      <c r="J117" s="9"/>
      <c r="K117" s="349"/>
      <c r="L117" s="831"/>
      <c r="M117" s="831"/>
      <c r="N117" s="881"/>
      <c r="O117" s="844"/>
      <c r="P117" s="893"/>
      <c r="Q117" s="103"/>
    </row>
    <row r="118" spans="1:17" hidden="1" x14ac:dyDescent="0.25">
      <c r="A118" s="850"/>
      <c r="B118" s="853"/>
      <c r="C118" s="866"/>
      <c r="D118" s="866"/>
      <c r="E118" s="856"/>
      <c r="F118" s="844"/>
      <c r="G118" s="18"/>
      <c r="H118" s="79"/>
      <c r="I118" s="9"/>
      <c r="J118" s="9"/>
      <c r="K118" s="349"/>
      <c r="L118" s="831"/>
      <c r="M118" s="831"/>
      <c r="N118" s="881"/>
      <c r="O118" s="844"/>
      <c r="P118" s="893"/>
      <c r="Q118" s="103"/>
    </row>
    <row r="119" spans="1:17" hidden="1" x14ac:dyDescent="0.25">
      <c r="A119" s="850"/>
      <c r="B119" s="853"/>
      <c r="C119" s="867"/>
      <c r="D119" s="867"/>
      <c r="E119" s="856"/>
      <c r="F119" s="873"/>
      <c r="G119" s="18"/>
      <c r="H119" s="79"/>
      <c r="I119" s="9"/>
      <c r="J119" s="108"/>
      <c r="K119" s="349"/>
      <c r="L119" s="831"/>
      <c r="M119" s="831"/>
      <c r="N119" s="881"/>
      <c r="O119" s="844"/>
      <c r="P119" s="894"/>
      <c r="Q119" s="103"/>
    </row>
    <row r="120" spans="1:17" hidden="1" x14ac:dyDescent="0.25">
      <c r="A120" s="850"/>
      <c r="B120" s="853"/>
      <c r="C120" s="865">
        <f>'2.Identificacion_Riesgos'!G36</f>
        <v>0</v>
      </c>
      <c r="D120" s="865">
        <f>'3.Controles'!F45</f>
        <v>0</v>
      </c>
      <c r="E120" s="853"/>
      <c r="F120" s="842"/>
      <c r="G120" s="104"/>
      <c r="H120" s="79"/>
      <c r="I120" s="77"/>
      <c r="J120" s="77"/>
      <c r="K120" s="398"/>
      <c r="L120" s="831"/>
      <c r="M120" s="831"/>
      <c r="N120" s="881"/>
      <c r="O120" s="844"/>
      <c r="P120" s="885"/>
      <c r="Q120" s="112"/>
    </row>
    <row r="121" spans="1:17" hidden="1" x14ac:dyDescent="0.25">
      <c r="A121" s="850"/>
      <c r="B121" s="853"/>
      <c r="C121" s="866"/>
      <c r="D121" s="866"/>
      <c r="E121" s="853"/>
      <c r="F121" s="844"/>
      <c r="G121" s="104"/>
      <c r="H121" s="79"/>
      <c r="I121" s="77"/>
      <c r="J121" s="77"/>
      <c r="K121" s="398"/>
      <c r="L121" s="831"/>
      <c r="M121" s="831"/>
      <c r="N121" s="881"/>
      <c r="O121" s="844"/>
      <c r="P121" s="893"/>
      <c r="Q121" s="112"/>
    </row>
    <row r="122" spans="1:17" hidden="1" x14ac:dyDescent="0.25">
      <c r="A122" s="850"/>
      <c r="B122" s="853"/>
      <c r="C122" s="866"/>
      <c r="D122" s="866"/>
      <c r="E122" s="853"/>
      <c r="F122" s="844"/>
      <c r="G122" s="104"/>
      <c r="H122" s="79"/>
      <c r="I122" s="77"/>
      <c r="J122" s="77"/>
      <c r="K122" s="398"/>
      <c r="L122" s="831"/>
      <c r="M122" s="831"/>
      <c r="N122" s="881"/>
      <c r="O122" s="844"/>
      <c r="P122" s="893"/>
      <c r="Q122" s="112"/>
    </row>
    <row r="123" spans="1:17" hidden="1" x14ac:dyDescent="0.25">
      <c r="A123" s="850"/>
      <c r="B123" s="853"/>
      <c r="C123" s="867"/>
      <c r="D123" s="867"/>
      <c r="E123" s="853"/>
      <c r="F123" s="873"/>
      <c r="G123" s="104"/>
      <c r="H123" s="79"/>
      <c r="I123" s="77"/>
      <c r="J123" s="108"/>
      <c r="K123" s="398"/>
      <c r="L123" s="831"/>
      <c r="M123" s="831"/>
      <c r="N123" s="881"/>
      <c r="O123" s="844"/>
      <c r="P123" s="894"/>
      <c r="Q123" s="112"/>
    </row>
    <row r="124" spans="1:17" hidden="1" x14ac:dyDescent="0.25">
      <c r="A124" s="850"/>
      <c r="B124" s="853"/>
      <c r="C124" s="865">
        <f>'2.Identificacion_Riesgos'!G37</f>
        <v>0</v>
      </c>
      <c r="D124" s="865">
        <f>'3.Controles'!F46</f>
        <v>0</v>
      </c>
      <c r="E124" s="853"/>
      <c r="F124" s="842"/>
      <c r="G124" s="104"/>
      <c r="H124" s="79"/>
      <c r="I124" s="77"/>
      <c r="J124" s="77"/>
      <c r="K124" s="398"/>
      <c r="L124" s="831"/>
      <c r="M124" s="831"/>
      <c r="N124" s="881"/>
      <c r="O124" s="844"/>
      <c r="P124" s="885"/>
      <c r="Q124" s="112"/>
    </row>
    <row r="125" spans="1:17" hidden="1" x14ac:dyDescent="0.25">
      <c r="A125" s="850"/>
      <c r="B125" s="853"/>
      <c r="C125" s="866"/>
      <c r="D125" s="866"/>
      <c r="E125" s="853"/>
      <c r="F125" s="844"/>
      <c r="G125" s="104"/>
      <c r="H125" s="79"/>
      <c r="I125" s="77"/>
      <c r="J125" s="77"/>
      <c r="K125" s="398"/>
      <c r="L125" s="831"/>
      <c r="M125" s="831"/>
      <c r="N125" s="881"/>
      <c r="O125" s="844"/>
      <c r="P125" s="893"/>
      <c r="Q125" s="112"/>
    </row>
    <row r="126" spans="1:17" hidden="1" x14ac:dyDescent="0.25">
      <c r="A126" s="850"/>
      <c r="B126" s="853"/>
      <c r="C126" s="866"/>
      <c r="D126" s="866"/>
      <c r="E126" s="853"/>
      <c r="F126" s="844"/>
      <c r="G126" s="104"/>
      <c r="H126" s="79"/>
      <c r="I126" s="77"/>
      <c r="J126" s="77"/>
      <c r="K126" s="398"/>
      <c r="L126" s="831"/>
      <c r="M126" s="831"/>
      <c r="N126" s="881"/>
      <c r="O126" s="844"/>
      <c r="P126" s="893"/>
      <c r="Q126" s="112"/>
    </row>
    <row r="127" spans="1:17" hidden="1" x14ac:dyDescent="0.25">
      <c r="A127" s="850"/>
      <c r="B127" s="853"/>
      <c r="C127" s="867"/>
      <c r="D127" s="867"/>
      <c r="E127" s="853"/>
      <c r="F127" s="873"/>
      <c r="G127" s="104"/>
      <c r="H127" s="79"/>
      <c r="I127" s="77"/>
      <c r="J127" s="108"/>
      <c r="K127" s="398"/>
      <c r="L127" s="831"/>
      <c r="M127" s="831"/>
      <c r="N127" s="881"/>
      <c r="O127" s="844"/>
      <c r="P127" s="894"/>
      <c r="Q127" s="112"/>
    </row>
    <row r="128" spans="1:17" hidden="1" x14ac:dyDescent="0.25">
      <c r="A128" s="850"/>
      <c r="B128" s="853"/>
      <c r="C128" s="865">
        <f>'2.Identificacion_Riesgos'!G38</f>
        <v>0</v>
      </c>
      <c r="D128" s="865">
        <f>'3.Controles'!F47</f>
        <v>0</v>
      </c>
      <c r="E128" s="853"/>
      <c r="F128" s="842"/>
      <c r="G128" s="104"/>
      <c r="H128" s="79"/>
      <c r="I128" s="77"/>
      <c r="J128" s="77"/>
      <c r="K128" s="398"/>
      <c r="L128" s="831"/>
      <c r="M128" s="831"/>
      <c r="N128" s="881"/>
      <c r="O128" s="844"/>
      <c r="P128" s="885"/>
      <c r="Q128" s="112"/>
    </row>
    <row r="129" spans="1:17" hidden="1" x14ac:dyDescent="0.25">
      <c r="A129" s="850"/>
      <c r="B129" s="853"/>
      <c r="C129" s="866"/>
      <c r="D129" s="866"/>
      <c r="E129" s="853"/>
      <c r="F129" s="844"/>
      <c r="G129" s="104"/>
      <c r="H129" s="79"/>
      <c r="I129" s="77"/>
      <c r="J129" s="77"/>
      <c r="K129" s="398"/>
      <c r="L129" s="831"/>
      <c r="M129" s="831"/>
      <c r="N129" s="881"/>
      <c r="O129" s="844"/>
      <c r="P129" s="893"/>
      <c r="Q129" s="112"/>
    </row>
    <row r="130" spans="1:17" hidden="1" x14ac:dyDescent="0.25">
      <c r="A130" s="850"/>
      <c r="B130" s="853"/>
      <c r="C130" s="866"/>
      <c r="D130" s="866"/>
      <c r="E130" s="853"/>
      <c r="F130" s="844"/>
      <c r="G130" s="104"/>
      <c r="H130" s="79"/>
      <c r="I130" s="77"/>
      <c r="J130" s="77"/>
      <c r="K130" s="398"/>
      <c r="L130" s="831"/>
      <c r="M130" s="831"/>
      <c r="N130" s="881"/>
      <c r="O130" s="844"/>
      <c r="P130" s="893"/>
      <c r="Q130" s="112"/>
    </row>
    <row r="131" spans="1:17" hidden="1" x14ac:dyDescent="0.25">
      <c r="A131" s="850"/>
      <c r="B131" s="853"/>
      <c r="C131" s="867"/>
      <c r="D131" s="867"/>
      <c r="E131" s="853"/>
      <c r="F131" s="873"/>
      <c r="G131" s="104"/>
      <c r="H131" s="79"/>
      <c r="I131" s="77"/>
      <c r="J131" s="108"/>
      <c r="K131" s="398"/>
      <c r="L131" s="831"/>
      <c r="M131" s="831"/>
      <c r="N131" s="881"/>
      <c r="O131" s="844"/>
      <c r="P131" s="894"/>
      <c r="Q131" s="112"/>
    </row>
    <row r="132" spans="1:17" hidden="1" x14ac:dyDescent="0.25">
      <c r="A132" s="850"/>
      <c r="B132" s="853"/>
      <c r="C132" s="865">
        <f>'2.Identificacion_Riesgos'!G39</f>
        <v>0</v>
      </c>
      <c r="D132" s="865">
        <f>'3.Controles'!F48</f>
        <v>0</v>
      </c>
      <c r="E132" s="853"/>
      <c r="F132" s="842"/>
      <c r="G132" s="104"/>
      <c r="H132" s="79"/>
      <c r="I132" s="77"/>
      <c r="J132" s="77"/>
      <c r="K132" s="398"/>
      <c r="L132" s="831"/>
      <c r="M132" s="831"/>
      <c r="N132" s="881"/>
      <c r="O132" s="844"/>
      <c r="P132" s="885"/>
      <c r="Q132" s="112"/>
    </row>
    <row r="133" spans="1:17" hidden="1" x14ac:dyDescent="0.25">
      <c r="A133" s="850"/>
      <c r="B133" s="853"/>
      <c r="C133" s="866"/>
      <c r="D133" s="866"/>
      <c r="E133" s="853"/>
      <c r="F133" s="844"/>
      <c r="G133" s="104"/>
      <c r="H133" s="79"/>
      <c r="I133" s="77"/>
      <c r="J133" s="77"/>
      <c r="K133" s="398"/>
      <c r="L133" s="831"/>
      <c r="M133" s="831"/>
      <c r="N133" s="881"/>
      <c r="O133" s="844"/>
      <c r="P133" s="893"/>
      <c r="Q133" s="112"/>
    </row>
    <row r="134" spans="1:17" hidden="1" x14ac:dyDescent="0.25">
      <c r="A134" s="850"/>
      <c r="B134" s="853"/>
      <c r="C134" s="866"/>
      <c r="D134" s="866"/>
      <c r="E134" s="853"/>
      <c r="F134" s="844"/>
      <c r="G134" s="104"/>
      <c r="H134" s="79"/>
      <c r="I134" s="77"/>
      <c r="J134" s="77"/>
      <c r="K134" s="398"/>
      <c r="L134" s="831"/>
      <c r="M134" s="831"/>
      <c r="N134" s="881"/>
      <c r="O134" s="844"/>
      <c r="P134" s="893"/>
      <c r="Q134" s="112"/>
    </row>
    <row r="135" spans="1:17" ht="15.75" hidden="1" thickBot="1" x14ac:dyDescent="0.3">
      <c r="A135" s="851"/>
      <c r="B135" s="854"/>
      <c r="C135" s="872"/>
      <c r="D135" s="872"/>
      <c r="E135" s="854"/>
      <c r="F135" s="845"/>
      <c r="G135" s="105"/>
      <c r="H135" s="106"/>
      <c r="I135" s="78"/>
      <c r="J135" s="108"/>
      <c r="K135" s="399"/>
      <c r="L135" s="832"/>
      <c r="M135" s="832"/>
      <c r="N135" s="890"/>
      <c r="O135" s="845"/>
      <c r="P135" s="895"/>
      <c r="Q135" s="113"/>
    </row>
    <row r="136" spans="1:17" hidden="1" x14ac:dyDescent="0.25">
      <c r="A136" s="849" t="s">
        <v>158</v>
      </c>
      <c r="B136" s="852">
        <f>'2.Identificacion_Riesgos'!E40</f>
        <v>0</v>
      </c>
      <c r="C136" s="871">
        <f>'2.Identificacion_Riesgos'!G40</f>
        <v>0</v>
      </c>
      <c r="D136" s="871">
        <f>'3.Controles'!F51</f>
        <v>0</v>
      </c>
      <c r="E136" s="855">
        <f>'2.Identificacion_Riesgos'!V40</f>
        <v>0</v>
      </c>
      <c r="F136" s="843"/>
      <c r="G136" s="19"/>
      <c r="H136" s="80"/>
      <c r="I136" s="8"/>
      <c r="J136" s="8"/>
      <c r="K136" s="348"/>
      <c r="L136" s="833"/>
      <c r="M136" s="833"/>
      <c r="N136" s="880" t="str">
        <f t="shared" ref="N136" si="4">IF(M136="SI","1. Describa el evento presentado 2. Genere una acción correctiva en isolucion 3. Realice nuevamente el proceso de analisis de riesgo"," ")</f>
        <v xml:space="preserve"> </v>
      </c>
      <c r="O136" s="843"/>
      <c r="P136" s="892"/>
      <c r="Q136" s="102"/>
    </row>
    <row r="137" spans="1:17" hidden="1" x14ac:dyDescent="0.25">
      <c r="A137" s="850"/>
      <c r="B137" s="853"/>
      <c r="C137" s="866"/>
      <c r="D137" s="866"/>
      <c r="E137" s="856"/>
      <c r="F137" s="844"/>
      <c r="G137" s="18"/>
      <c r="H137" s="79"/>
      <c r="I137" s="9"/>
      <c r="J137" s="9"/>
      <c r="K137" s="349"/>
      <c r="L137" s="831"/>
      <c r="M137" s="831"/>
      <c r="N137" s="881"/>
      <c r="O137" s="844"/>
      <c r="P137" s="893"/>
      <c r="Q137" s="103"/>
    </row>
    <row r="138" spans="1:17" hidden="1" x14ac:dyDescent="0.25">
      <c r="A138" s="850"/>
      <c r="B138" s="853"/>
      <c r="C138" s="866"/>
      <c r="D138" s="866"/>
      <c r="E138" s="856"/>
      <c r="F138" s="844"/>
      <c r="G138" s="18"/>
      <c r="H138" s="79"/>
      <c r="I138" s="9"/>
      <c r="J138" s="9"/>
      <c r="K138" s="349"/>
      <c r="L138" s="831"/>
      <c r="M138" s="831"/>
      <c r="N138" s="881"/>
      <c r="O138" s="844"/>
      <c r="P138" s="893"/>
      <c r="Q138" s="103"/>
    </row>
    <row r="139" spans="1:17" hidden="1" x14ac:dyDescent="0.25">
      <c r="A139" s="850"/>
      <c r="B139" s="853"/>
      <c r="C139" s="867"/>
      <c r="D139" s="867"/>
      <c r="E139" s="856"/>
      <c r="F139" s="873"/>
      <c r="G139" s="18"/>
      <c r="H139" s="79"/>
      <c r="I139" s="9"/>
      <c r="J139" s="108"/>
      <c r="K139" s="349"/>
      <c r="L139" s="831"/>
      <c r="M139" s="831"/>
      <c r="N139" s="881"/>
      <c r="O139" s="844"/>
      <c r="P139" s="894"/>
      <c r="Q139" s="103"/>
    </row>
    <row r="140" spans="1:17" hidden="1" x14ac:dyDescent="0.25">
      <c r="A140" s="850"/>
      <c r="B140" s="853"/>
      <c r="C140" s="865">
        <f>'2.Identificacion_Riesgos'!G41</f>
        <v>0</v>
      </c>
      <c r="D140" s="865">
        <f>'3.Controles'!F52</f>
        <v>0</v>
      </c>
      <c r="E140" s="853"/>
      <c r="F140" s="842"/>
      <c r="G140" s="104"/>
      <c r="H140" s="79"/>
      <c r="I140" s="77"/>
      <c r="J140" s="77"/>
      <c r="K140" s="398"/>
      <c r="L140" s="831"/>
      <c r="M140" s="831"/>
      <c r="N140" s="881"/>
      <c r="O140" s="844"/>
      <c r="P140" s="885"/>
      <c r="Q140" s="112"/>
    </row>
    <row r="141" spans="1:17" hidden="1" x14ac:dyDescent="0.25">
      <c r="A141" s="850"/>
      <c r="B141" s="853"/>
      <c r="C141" s="866"/>
      <c r="D141" s="866"/>
      <c r="E141" s="853"/>
      <c r="F141" s="844"/>
      <c r="G141" s="104"/>
      <c r="H141" s="79"/>
      <c r="I141" s="77"/>
      <c r="J141" s="77"/>
      <c r="K141" s="398"/>
      <c r="L141" s="831"/>
      <c r="M141" s="831"/>
      <c r="N141" s="881"/>
      <c r="O141" s="844"/>
      <c r="P141" s="893"/>
      <c r="Q141" s="112"/>
    </row>
    <row r="142" spans="1:17" hidden="1" x14ac:dyDescent="0.25">
      <c r="A142" s="850"/>
      <c r="B142" s="853"/>
      <c r="C142" s="866"/>
      <c r="D142" s="866"/>
      <c r="E142" s="853"/>
      <c r="F142" s="844"/>
      <c r="G142" s="104"/>
      <c r="H142" s="79"/>
      <c r="I142" s="77"/>
      <c r="J142" s="77"/>
      <c r="K142" s="398"/>
      <c r="L142" s="831"/>
      <c r="M142" s="831"/>
      <c r="N142" s="881"/>
      <c r="O142" s="844"/>
      <c r="P142" s="893"/>
      <c r="Q142" s="112"/>
    </row>
    <row r="143" spans="1:17" hidden="1" x14ac:dyDescent="0.25">
      <c r="A143" s="850"/>
      <c r="B143" s="853"/>
      <c r="C143" s="867"/>
      <c r="D143" s="867"/>
      <c r="E143" s="853"/>
      <c r="F143" s="873"/>
      <c r="G143" s="104"/>
      <c r="H143" s="79"/>
      <c r="I143" s="77"/>
      <c r="J143" s="108"/>
      <c r="K143" s="398"/>
      <c r="L143" s="831"/>
      <c r="M143" s="831"/>
      <c r="N143" s="881"/>
      <c r="O143" s="844"/>
      <c r="P143" s="894"/>
      <c r="Q143" s="112"/>
    </row>
    <row r="144" spans="1:17" hidden="1" x14ac:dyDescent="0.25">
      <c r="A144" s="850"/>
      <c r="B144" s="853"/>
      <c r="C144" s="865">
        <f>'2.Identificacion_Riesgos'!G42</f>
        <v>0</v>
      </c>
      <c r="D144" s="865">
        <f>'3.Controles'!F53</f>
        <v>0</v>
      </c>
      <c r="E144" s="853"/>
      <c r="F144" s="842"/>
      <c r="G144" s="104"/>
      <c r="H144" s="79"/>
      <c r="I144" s="77"/>
      <c r="J144" s="77"/>
      <c r="K144" s="398"/>
      <c r="L144" s="831"/>
      <c r="M144" s="831"/>
      <c r="N144" s="881"/>
      <c r="O144" s="844"/>
      <c r="P144" s="885"/>
      <c r="Q144" s="112"/>
    </row>
    <row r="145" spans="1:17" hidden="1" x14ac:dyDescent="0.25">
      <c r="A145" s="850"/>
      <c r="B145" s="853"/>
      <c r="C145" s="866"/>
      <c r="D145" s="866"/>
      <c r="E145" s="853"/>
      <c r="F145" s="844"/>
      <c r="G145" s="104"/>
      <c r="H145" s="79"/>
      <c r="I145" s="77"/>
      <c r="J145" s="77"/>
      <c r="K145" s="398"/>
      <c r="L145" s="831"/>
      <c r="M145" s="831"/>
      <c r="N145" s="881"/>
      <c r="O145" s="844"/>
      <c r="P145" s="893"/>
      <c r="Q145" s="112"/>
    </row>
    <row r="146" spans="1:17" hidden="1" x14ac:dyDescent="0.25">
      <c r="A146" s="850"/>
      <c r="B146" s="853"/>
      <c r="C146" s="866"/>
      <c r="D146" s="866"/>
      <c r="E146" s="853"/>
      <c r="F146" s="844"/>
      <c r="G146" s="104"/>
      <c r="H146" s="79"/>
      <c r="I146" s="77"/>
      <c r="J146" s="77"/>
      <c r="K146" s="398"/>
      <c r="L146" s="831"/>
      <c r="M146" s="831"/>
      <c r="N146" s="881"/>
      <c r="O146" s="844"/>
      <c r="P146" s="893"/>
      <c r="Q146" s="112"/>
    </row>
    <row r="147" spans="1:17" hidden="1" x14ac:dyDescent="0.25">
      <c r="A147" s="850"/>
      <c r="B147" s="853"/>
      <c r="C147" s="867"/>
      <c r="D147" s="867"/>
      <c r="E147" s="853"/>
      <c r="F147" s="873"/>
      <c r="G147" s="104"/>
      <c r="H147" s="79"/>
      <c r="I147" s="77"/>
      <c r="J147" s="108"/>
      <c r="K147" s="398"/>
      <c r="L147" s="831"/>
      <c r="M147" s="831"/>
      <c r="N147" s="881"/>
      <c r="O147" s="844"/>
      <c r="P147" s="894"/>
      <c r="Q147" s="112"/>
    </row>
    <row r="148" spans="1:17" hidden="1" x14ac:dyDescent="0.25">
      <c r="A148" s="850"/>
      <c r="B148" s="853"/>
      <c r="C148" s="865">
        <f>'2.Identificacion_Riesgos'!G43</f>
        <v>0</v>
      </c>
      <c r="D148" s="865">
        <f>'3.Controles'!F54</f>
        <v>0</v>
      </c>
      <c r="E148" s="853"/>
      <c r="F148" s="842"/>
      <c r="G148" s="104"/>
      <c r="H148" s="79"/>
      <c r="I148" s="77"/>
      <c r="J148" s="77"/>
      <c r="K148" s="398"/>
      <c r="L148" s="831"/>
      <c r="M148" s="831"/>
      <c r="N148" s="881"/>
      <c r="O148" s="844"/>
      <c r="P148" s="885"/>
      <c r="Q148" s="112"/>
    </row>
    <row r="149" spans="1:17" hidden="1" x14ac:dyDescent="0.25">
      <c r="A149" s="850"/>
      <c r="B149" s="853"/>
      <c r="C149" s="866"/>
      <c r="D149" s="866"/>
      <c r="E149" s="853"/>
      <c r="F149" s="844"/>
      <c r="G149" s="104"/>
      <c r="H149" s="79"/>
      <c r="I149" s="77"/>
      <c r="J149" s="77"/>
      <c r="K149" s="398"/>
      <c r="L149" s="831"/>
      <c r="M149" s="831"/>
      <c r="N149" s="881"/>
      <c r="O149" s="844"/>
      <c r="P149" s="893"/>
      <c r="Q149" s="112"/>
    </row>
    <row r="150" spans="1:17" hidden="1" x14ac:dyDescent="0.25">
      <c r="A150" s="850"/>
      <c r="B150" s="853"/>
      <c r="C150" s="866"/>
      <c r="D150" s="866"/>
      <c r="E150" s="853"/>
      <c r="F150" s="844"/>
      <c r="G150" s="104"/>
      <c r="H150" s="79"/>
      <c r="I150" s="77"/>
      <c r="J150" s="77"/>
      <c r="K150" s="398"/>
      <c r="L150" s="831"/>
      <c r="M150" s="831"/>
      <c r="N150" s="881"/>
      <c r="O150" s="844"/>
      <c r="P150" s="893"/>
      <c r="Q150" s="112"/>
    </row>
    <row r="151" spans="1:17" hidden="1" x14ac:dyDescent="0.25">
      <c r="A151" s="850"/>
      <c r="B151" s="853"/>
      <c r="C151" s="867"/>
      <c r="D151" s="867"/>
      <c r="E151" s="853"/>
      <c r="F151" s="873"/>
      <c r="G151" s="104"/>
      <c r="H151" s="79"/>
      <c r="I151" s="77"/>
      <c r="J151" s="108"/>
      <c r="K151" s="398"/>
      <c r="L151" s="831"/>
      <c r="M151" s="831"/>
      <c r="N151" s="881"/>
      <c r="O151" s="844"/>
      <c r="P151" s="894"/>
      <c r="Q151" s="112"/>
    </row>
    <row r="152" spans="1:17" hidden="1" x14ac:dyDescent="0.25">
      <c r="A152" s="850"/>
      <c r="B152" s="853"/>
      <c r="C152" s="865">
        <f>'2.Identificacion_Riesgos'!G44</f>
        <v>0</v>
      </c>
      <c r="D152" s="865">
        <f>'3.Controles'!F55</f>
        <v>0</v>
      </c>
      <c r="E152" s="853"/>
      <c r="F152" s="842"/>
      <c r="G152" s="104"/>
      <c r="H152" s="79"/>
      <c r="I152" s="77"/>
      <c r="J152" s="77"/>
      <c r="K152" s="398"/>
      <c r="L152" s="831"/>
      <c r="M152" s="831"/>
      <c r="N152" s="881"/>
      <c r="O152" s="844"/>
      <c r="P152" s="885"/>
      <c r="Q152" s="112"/>
    </row>
    <row r="153" spans="1:17" hidden="1" x14ac:dyDescent="0.25">
      <c r="A153" s="850"/>
      <c r="B153" s="853"/>
      <c r="C153" s="866"/>
      <c r="D153" s="866"/>
      <c r="E153" s="853"/>
      <c r="F153" s="844"/>
      <c r="G153" s="104"/>
      <c r="H153" s="79"/>
      <c r="I153" s="77"/>
      <c r="J153" s="77"/>
      <c r="K153" s="398"/>
      <c r="L153" s="831"/>
      <c r="M153" s="831"/>
      <c r="N153" s="881"/>
      <c r="O153" s="844"/>
      <c r="P153" s="893"/>
      <c r="Q153" s="112"/>
    </row>
    <row r="154" spans="1:17" hidden="1" x14ac:dyDescent="0.25">
      <c r="A154" s="850"/>
      <c r="B154" s="853"/>
      <c r="C154" s="866"/>
      <c r="D154" s="866"/>
      <c r="E154" s="853"/>
      <c r="F154" s="844"/>
      <c r="G154" s="104"/>
      <c r="H154" s="79"/>
      <c r="I154" s="77"/>
      <c r="J154" s="77"/>
      <c r="K154" s="398"/>
      <c r="L154" s="831"/>
      <c r="M154" s="831"/>
      <c r="N154" s="881"/>
      <c r="O154" s="844"/>
      <c r="P154" s="893"/>
      <c r="Q154" s="112"/>
    </row>
    <row r="155" spans="1:17" ht="15.75" hidden="1" thickBot="1" x14ac:dyDescent="0.3">
      <c r="A155" s="851"/>
      <c r="B155" s="854"/>
      <c r="C155" s="872"/>
      <c r="D155" s="872"/>
      <c r="E155" s="854"/>
      <c r="F155" s="845"/>
      <c r="G155" s="105"/>
      <c r="H155" s="106"/>
      <c r="I155" s="78"/>
      <c r="J155" s="108"/>
      <c r="K155" s="399"/>
      <c r="L155" s="832"/>
      <c r="M155" s="832"/>
      <c r="N155" s="890"/>
      <c r="O155" s="845"/>
      <c r="P155" s="895"/>
      <c r="Q155" s="113"/>
    </row>
    <row r="156" spans="1:17" hidden="1" x14ac:dyDescent="0.25">
      <c r="A156" s="849" t="s">
        <v>159</v>
      </c>
      <c r="B156" s="852">
        <f>'2.Identificacion_Riesgos'!E45</f>
        <v>0</v>
      </c>
      <c r="C156" s="871">
        <f>'2.Identificacion_Riesgos'!G45</f>
        <v>0</v>
      </c>
      <c r="D156" s="871">
        <f>'3.Controles'!F59</f>
        <v>0</v>
      </c>
      <c r="E156" s="855">
        <f>'2.Identificacion_Riesgos'!V45</f>
        <v>0</v>
      </c>
      <c r="F156" s="843"/>
      <c r="G156" s="19"/>
      <c r="H156" s="80"/>
      <c r="I156" s="8"/>
      <c r="J156" s="8"/>
      <c r="K156" s="348"/>
      <c r="L156" s="833"/>
      <c r="M156" s="833"/>
      <c r="N156" s="880" t="str">
        <f t="shared" ref="N156" si="5">IF(M156="SI","1. Describa el evento presentado 2. Genere una acción correctiva en isolucion 3. Realice nuevamente el proceso de analisis de riesgo"," ")</f>
        <v xml:space="preserve"> </v>
      </c>
      <c r="O156" s="843"/>
      <c r="P156" s="892"/>
      <c r="Q156" s="102"/>
    </row>
    <row r="157" spans="1:17" hidden="1" x14ac:dyDescent="0.25">
      <c r="A157" s="850"/>
      <c r="B157" s="853"/>
      <c r="C157" s="866"/>
      <c r="D157" s="866"/>
      <c r="E157" s="856"/>
      <c r="F157" s="844"/>
      <c r="G157" s="18"/>
      <c r="H157" s="79"/>
      <c r="I157" s="9"/>
      <c r="J157" s="9"/>
      <c r="K157" s="349"/>
      <c r="L157" s="831"/>
      <c r="M157" s="831"/>
      <c r="N157" s="881"/>
      <c r="O157" s="844"/>
      <c r="P157" s="893"/>
      <c r="Q157" s="103"/>
    </row>
    <row r="158" spans="1:17" hidden="1" x14ac:dyDescent="0.25">
      <c r="A158" s="850"/>
      <c r="B158" s="853"/>
      <c r="C158" s="866"/>
      <c r="D158" s="866"/>
      <c r="E158" s="856"/>
      <c r="F158" s="844"/>
      <c r="G158" s="18"/>
      <c r="H158" s="79"/>
      <c r="I158" s="9"/>
      <c r="J158" s="9"/>
      <c r="K158" s="349"/>
      <c r="L158" s="831"/>
      <c r="M158" s="831"/>
      <c r="N158" s="881"/>
      <c r="O158" s="844"/>
      <c r="P158" s="893"/>
      <c r="Q158" s="103"/>
    </row>
    <row r="159" spans="1:17" hidden="1" x14ac:dyDescent="0.25">
      <c r="A159" s="850"/>
      <c r="B159" s="853"/>
      <c r="C159" s="867"/>
      <c r="D159" s="867"/>
      <c r="E159" s="856"/>
      <c r="F159" s="873"/>
      <c r="G159" s="18"/>
      <c r="H159" s="79"/>
      <c r="I159" s="9"/>
      <c r="J159" s="108"/>
      <c r="K159" s="349"/>
      <c r="L159" s="831"/>
      <c r="M159" s="831"/>
      <c r="N159" s="881"/>
      <c r="O159" s="844"/>
      <c r="P159" s="894"/>
      <c r="Q159" s="103"/>
    </row>
    <row r="160" spans="1:17" hidden="1" x14ac:dyDescent="0.25">
      <c r="A160" s="850"/>
      <c r="B160" s="853"/>
      <c r="C160" s="865">
        <f>'2.Identificacion_Riesgos'!G46</f>
        <v>0</v>
      </c>
      <c r="D160" s="865">
        <f>'3.Controles'!F60</f>
        <v>0</v>
      </c>
      <c r="E160" s="853"/>
      <c r="F160" s="842"/>
      <c r="G160" s="104"/>
      <c r="H160" s="79"/>
      <c r="I160" s="77"/>
      <c r="J160" s="77"/>
      <c r="K160" s="398"/>
      <c r="L160" s="831"/>
      <c r="M160" s="831"/>
      <c r="N160" s="881"/>
      <c r="O160" s="844"/>
      <c r="P160" s="885"/>
      <c r="Q160" s="112"/>
    </row>
    <row r="161" spans="1:17" hidden="1" x14ac:dyDescent="0.25">
      <c r="A161" s="850"/>
      <c r="B161" s="853"/>
      <c r="C161" s="866"/>
      <c r="D161" s="866"/>
      <c r="E161" s="853"/>
      <c r="F161" s="844"/>
      <c r="G161" s="104"/>
      <c r="H161" s="79"/>
      <c r="I161" s="77"/>
      <c r="J161" s="77"/>
      <c r="K161" s="398"/>
      <c r="L161" s="831"/>
      <c r="M161" s="831"/>
      <c r="N161" s="881"/>
      <c r="O161" s="844"/>
      <c r="P161" s="893"/>
      <c r="Q161" s="112"/>
    </row>
    <row r="162" spans="1:17" hidden="1" x14ac:dyDescent="0.25">
      <c r="A162" s="850"/>
      <c r="B162" s="853"/>
      <c r="C162" s="866"/>
      <c r="D162" s="866"/>
      <c r="E162" s="853"/>
      <c r="F162" s="844"/>
      <c r="G162" s="104"/>
      <c r="H162" s="79"/>
      <c r="I162" s="77"/>
      <c r="J162" s="77"/>
      <c r="K162" s="398"/>
      <c r="L162" s="831"/>
      <c r="M162" s="831"/>
      <c r="N162" s="881"/>
      <c r="O162" s="844"/>
      <c r="P162" s="893"/>
      <c r="Q162" s="112"/>
    </row>
    <row r="163" spans="1:17" hidden="1" x14ac:dyDescent="0.25">
      <c r="A163" s="850"/>
      <c r="B163" s="853"/>
      <c r="C163" s="867"/>
      <c r="D163" s="867"/>
      <c r="E163" s="853"/>
      <c r="F163" s="873"/>
      <c r="G163" s="104"/>
      <c r="H163" s="79"/>
      <c r="I163" s="77"/>
      <c r="J163" s="108"/>
      <c r="K163" s="398"/>
      <c r="L163" s="831"/>
      <c r="M163" s="831"/>
      <c r="N163" s="881"/>
      <c r="O163" s="844"/>
      <c r="P163" s="894"/>
      <c r="Q163" s="112"/>
    </row>
    <row r="164" spans="1:17" hidden="1" x14ac:dyDescent="0.25">
      <c r="A164" s="850"/>
      <c r="B164" s="853"/>
      <c r="C164" s="865">
        <f>'2.Identificacion_Riesgos'!G47</f>
        <v>0</v>
      </c>
      <c r="D164" s="865">
        <f>'3.Controles'!F61</f>
        <v>0</v>
      </c>
      <c r="E164" s="853"/>
      <c r="F164" s="842"/>
      <c r="G164" s="104"/>
      <c r="H164" s="79"/>
      <c r="I164" s="77"/>
      <c r="J164" s="77"/>
      <c r="K164" s="398"/>
      <c r="L164" s="831"/>
      <c r="M164" s="831"/>
      <c r="N164" s="881"/>
      <c r="O164" s="844"/>
      <c r="P164" s="885"/>
      <c r="Q164" s="112"/>
    </row>
    <row r="165" spans="1:17" hidden="1" x14ac:dyDescent="0.25">
      <c r="A165" s="850"/>
      <c r="B165" s="853"/>
      <c r="C165" s="866"/>
      <c r="D165" s="866"/>
      <c r="E165" s="853"/>
      <c r="F165" s="844"/>
      <c r="G165" s="104"/>
      <c r="H165" s="79"/>
      <c r="I165" s="77"/>
      <c r="J165" s="77"/>
      <c r="K165" s="398"/>
      <c r="L165" s="831"/>
      <c r="M165" s="831"/>
      <c r="N165" s="881"/>
      <c r="O165" s="844"/>
      <c r="P165" s="893"/>
      <c r="Q165" s="112"/>
    </row>
    <row r="166" spans="1:17" hidden="1" x14ac:dyDescent="0.25">
      <c r="A166" s="850"/>
      <c r="B166" s="853"/>
      <c r="C166" s="866"/>
      <c r="D166" s="866"/>
      <c r="E166" s="853"/>
      <c r="F166" s="844"/>
      <c r="G166" s="104"/>
      <c r="H166" s="79"/>
      <c r="I166" s="77"/>
      <c r="J166" s="77"/>
      <c r="K166" s="398"/>
      <c r="L166" s="831"/>
      <c r="M166" s="831"/>
      <c r="N166" s="881"/>
      <c r="O166" s="844"/>
      <c r="P166" s="893"/>
      <c r="Q166" s="112"/>
    </row>
    <row r="167" spans="1:17" hidden="1" x14ac:dyDescent="0.25">
      <c r="A167" s="850"/>
      <c r="B167" s="853"/>
      <c r="C167" s="867"/>
      <c r="D167" s="867"/>
      <c r="E167" s="853"/>
      <c r="F167" s="873"/>
      <c r="G167" s="104"/>
      <c r="H167" s="79"/>
      <c r="I167" s="77"/>
      <c r="J167" s="108"/>
      <c r="K167" s="398"/>
      <c r="L167" s="831"/>
      <c r="M167" s="831"/>
      <c r="N167" s="881"/>
      <c r="O167" s="844"/>
      <c r="P167" s="894"/>
      <c r="Q167" s="112"/>
    </row>
    <row r="168" spans="1:17" hidden="1" x14ac:dyDescent="0.25">
      <c r="A168" s="850"/>
      <c r="B168" s="853"/>
      <c r="C168" s="865">
        <f>'2.Identificacion_Riesgos'!G48</f>
        <v>0</v>
      </c>
      <c r="D168" s="865">
        <f>'3.Controles'!F62</f>
        <v>0</v>
      </c>
      <c r="E168" s="853"/>
      <c r="F168" s="842"/>
      <c r="G168" s="104"/>
      <c r="H168" s="79"/>
      <c r="I168" s="77"/>
      <c r="J168" s="77"/>
      <c r="K168" s="398"/>
      <c r="L168" s="831"/>
      <c r="M168" s="831"/>
      <c r="N168" s="881"/>
      <c r="O168" s="844"/>
      <c r="P168" s="885"/>
      <c r="Q168" s="112"/>
    </row>
    <row r="169" spans="1:17" hidden="1" x14ac:dyDescent="0.25">
      <c r="A169" s="850"/>
      <c r="B169" s="853"/>
      <c r="C169" s="866"/>
      <c r="D169" s="866"/>
      <c r="E169" s="853"/>
      <c r="F169" s="844"/>
      <c r="G169" s="104"/>
      <c r="H169" s="79"/>
      <c r="I169" s="77"/>
      <c r="J169" s="77"/>
      <c r="K169" s="398"/>
      <c r="L169" s="831"/>
      <c r="M169" s="831"/>
      <c r="N169" s="881"/>
      <c r="O169" s="844"/>
      <c r="P169" s="893"/>
      <c r="Q169" s="112"/>
    </row>
    <row r="170" spans="1:17" hidden="1" x14ac:dyDescent="0.25">
      <c r="A170" s="850"/>
      <c r="B170" s="853"/>
      <c r="C170" s="866"/>
      <c r="D170" s="866"/>
      <c r="E170" s="853"/>
      <c r="F170" s="844"/>
      <c r="G170" s="104"/>
      <c r="H170" s="79"/>
      <c r="I170" s="77"/>
      <c r="J170" s="77"/>
      <c r="K170" s="398"/>
      <c r="L170" s="831"/>
      <c r="M170" s="831"/>
      <c r="N170" s="881"/>
      <c r="O170" s="844"/>
      <c r="P170" s="893"/>
      <c r="Q170" s="112"/>
    </row>
    <row r="171" spans="1:17" hidden="1" x14ac:dyDescent="0.25">
      <c r="A171" s="850"/>
      <c r="B171" s="853"/>
      <c r="C171" s="867"/>
      <c r="D171" s="867"/>
      <c r="E171" s="853"/>
      <c r="F171" s="873"/>
      <c r="G171" s="104"/>
      <c r="H171" s="79"/>
      <c r="I171" s="77"/>
      <c r="J171" s="108"/>
      <c r="K171" s="398"/>
      <c r="L171" s="831"/>
      <c r="M171" s="831"/>
      <c r="N171" s="881"/>
      <c r="O171" s="844"/>
      <c r="P171" s="894"/>
      <c r="Q171" s="112"/>
    </row>
    <row r="172" spans="1:17" hidden="1" x14ac:dyDescent="0.25">
      <c r="A172" s="850"/>
      <c r="B172" s="853"/>
      <c r="C172" s="865">
        <f>'2.Identificacion_Riesgos'!G49</f>
        <v>0</v>
      </c>
      <c r="D172" s="865">
        <f>'3.Controles'!F63</f>
        <v>0</v>
      </c>
      <c r="E172" s="853"/>
      <c r="F172" s="842"/>
      <c r="G172" s="104"/>
      <c r="H172" s="79"/>
      <c r="I172" s="77"/>
      <c r="J172" s="77"/>
      <c r="K172" s="398"/>
      <c r="L172" s="831"/>
      <c r="M172" s="831"/>
      <c r="N172" s="881"/>
      <c r="O172" s="844"/>
      <c r="P172" s="885"/>
      <c r="Q172" s="112"/>
    </row>
    <row r="173" spans="1:17" hidden="1" x14ac:dyDescent="0.25">
      <c r="A173" s="850"/>
      <c r="B173" s="853"/>
      <c r="C173" s="866"/>
      <c r="D173" s="866"/>
      <c r="E173" s="853"/>
      <c r="F173" s="844"/>
      <c r="G173" s="104"/>
      <c r="H173" s="79"/>
      <c r="I173" s="77"/>
      <c r="J173" s="77"/>
      <c r="K173" s="398"/>
      <c r="L173" s="831"/>
      <c r="M173" s="831"/>
      <c r="N173" s="881"/>
      <c r="O173" s="844"/>
      <c r="P173" s="893"/>
      <c r="Q173" s="112"/>
    </row>
    <row r="174" spans="1:17" hidden="1" x14ac:dyDescent="0.25">
      <c r="A174" s="850"/>
      <c r="B174" s="853"/>
      <c r="C174" s="866"/>
      <c r="D174" s="866"/>
      <c r="E174" s="853"/>
      <c r="F174" s="844"/>
      <c r="G174" s="104"/>
      <c r="H174" s="79"/>
      <c r="I174" s="77"/>
      <c r="J174" s="77"/>
      <c r="K174" s="398"/>
      <c r="L174" s="831"/>
      <c r="M174" s="831"/>
      <c r="N174" s="881"/>
      <c r="O174" s="844"/>
      <c r="P174" s="893"/>
      <c r="Q174" s="112"/>
    </row>
    <row r="175" spans="1:17" ht="15.75" hidden="1" thickBot="1" x14ac:dyDescent="0.3">
      <c r="A175" s="851"/>
      <c r="B175" s="854"/>
      <c r="C175" s="872"/>
      <c r="D175" s="872"/>
      <c r="E175" s="854"/>
      <c r="F175" s="845"/>
      <c r="G175" s="105"/>
      <c r="H175" s="106"/>
      <c r="I175" s="78"/>
      <c r="J175" s="108"/>
      <c r="K175" s="399"/>
      <c r="L175" s="832"/>
      <c r="M175" s="832"/>
      <c r="N175" s="890"/>
      <c r="O175" s="845"/>
      <c r="P175" s="895"/>
      <c r="Q175" s="113"/>
    </row>
    <row r="176" spans="1:17" hidden="1" x14ac:dyDescent="0.25">
      <c r="A176" s="849" t="s">
        <v>160</v>
      </c>
      <c r="B176" s="852">
        <f>'2.Identificacion_Riesgos'!E50</f>
        <v>0</v>
      </c>
      <c r="C176" s="871">
        <f>'2.Identificacion_Riesgos'!G50</f>
        <v>0</v>
      </c>
      <c r="D176" s="871">
        <f>'3.Controles'!F67</f>
        <v>0</v>
      </c>
      <c r="E176" s="855">
        <f>'2.Identificacion_Riesgos'!V50</f>
        <v>0</v>
      </c>
      <c r="F176" s="843"/>
      <c r="G176" s="19"/>
      <c r="H176" s="80"/>
      <c r="I176" s="8"/>
      <c r="J176" s="8"/>
      <c r="K176" s="348"/>
      <c r="L176" s="833"/>
      <c r="M176" s="833"/>
      <c r="N176" s="880" t="str">
        <f t="shared" ref="N176" si="6">IF(M176="SI","1. Describa el evento presentado 2. Genere una acción correctiva en isolucion 3. Realice nuevamente el proceso de analisis de riesgo"," ")</f>
        <v xml:space="preserve"> </v>
      </c>
      <c r="O176" s="843"/>
      <c r="P176" s="892"/>
      <c r="Q176" s="102"/>
    </row>
    <row r="177" spans="1:17" hidden="1" x14ac:dyDescent="0.25">
      <c r="A177" s="850"/>
      <c r="B177" s="853"/>
      <c r="C177" s="866"/>
      <c r="D177" s="866"/>
      <c r="E177" s="856"/>
      <c r="F177" s="844"/>
      <c r="G177" s="18"/>
      <c r="H177" s="79"/>
      <c r="I177" s="9"/>
      <c r="J177" s="9"/>
      <c r="K177" s="349"/>
      <c r="L177" s="831"/>
      <c r="M177" s="831"/>
      <c r="N177" s="881"/>
      <c r="O177" s="844"/>
      <c r="P177" s="893"/>
      <c r="Q177" s="103"/>
    </row>
    <row r="178" spans="1:17" hidden="1" x14ac:dyDescent="0.25">
      <c r="A178" s="850"/>
      <c r="B178" s="853"/>
      <c r="C178" s="866"/>
      <c r="D178" s="866"/>
      <c r="E178" s="856"/>
      <c r="F178" s="844"/>
      <c r="G178" s="18"/>
      <c r="H178" s="79"/>
      <c r="I178" s="9"/>
      <c r="J178" s="9"/>
      <c r="K178" s="349"/>
      <c r="L178" s="831"/>
      <c r="M178" s="831"/>
      <c r="N178" s="881"/>
      <c r="O178" s="844"/>
      <c r="P178" s="893"/>
      <c r="Q178" s="103"/>
    </row>
    <row r="179" spans="1:17" hidden="1" x14ac:dyDescent="0.25">
      <c r="A179" s="850"/>
      <c r="B179" s="853"/>
      <c r="C179" s="867"/>
      <c r="D179" s="867"/>
      <c r="E179" s="856"/>
      <c r="F179" s="873"/>
      <c r="G179" s="18"/>
      <c r="H179" s="79"/>
      <c r="I179" s="9"/>
      <c r="J179" s="58"/>
      <c r="K179" s="349"/>
      <c r="L179" s="831"/>
      <c r="M179" s="831"/>
      <c r="N179" s="881"/>
      <c r="O179" s="844"/>
      <c r="P179" s="894"/>
      <c r="Q179" s="103"/>
    </row>
    <row r="180" spans="1:17" hidden="1" x14ac:dyDescent="0.25">
      <c r="A180" s="850"/>
      <c r="B180" s="853"/>
      <c r="C180" s="865">
        <f>'2.Identificacion_Riesgos'!G51</f>
        <v>0</v>
      </c>
      <c r="D180" s="865">
        <f>'3.Controles'!F68</f>
        <v>0</v>
      </c>
      <c r="E180" s="853"/>
      <c r="F180" s="842"/>
      <c r="G180" s="104"/>
      <c r="H180" s="79"/>
      <c r="I180" s="77"/>
      <c r="J180" s="77"/>
      <c r="K180" s="398"/>
      <c r="L180" s="831"/>
      <c r="M180" s="831"/>
      <c r="N180" s="881"/>
      <c r="O180" s="844"/>
      <c r="P180" s="885"/>
      <c r="Q180" s="112"/>
    </row>
    <row r="181" spans="1:17" hidden="1" x14ac:dyDescent="0.25">
      <c r="A181" s="850"/>
      <c r="B181" s="853"/>
      <c r="C181" s="866"/>
      <c r="D181" s="866"/>
      <c r="E181" s="853"/>
      <c r="F181" s="844"/>
      <c r="G181" s="104"/>
      <c r="H181" s="79"/>
      <c r="I181" s="77"/>
      <c r="J181" s="77"/>
      <c r="K181" s="398"/>
      <c r="L181" s="831"/>
      <c r="M181" s="831"/>
      <c r="N181" s="881"/>
      <c r="O181" s="844"/>
      <c r="P181" s="893"/>
      <c r="Q181" s="112"/>
    </row>
    <row r="182" spans="1:17" hidden="1" x14ac:dyDescent="0.25">
      <c r="A182" s="850"/>
      <c r="B182" s="853"/>
      <c r="C182" s="866"/>
      <c r="D182" s="866"/>
      <c r="E182" s="853"/>
      <c r="F182" s="844"/>
      <c r="G182" s="104"/>
      <c r="H182" s="79"/>
      <c r="I182" s="77"/>
      <c r="J182" s="77"/>
      <c r="K182" s="398"/>
      <c r="L182" s="831"/>
      <c r="M182" s="831"/>
      <c r="N182" s="881"/>
      <c r="O182" s="844"/>
      <c r="P182" s="893"/>
      <c r="Q182" s="112"/>
    </row>
    <row r="183" spans="1:17" hidden="1" x14ac:dyDescent="0.25">
      <c r="A183" s="850"/>
      <c r="B183" s="853"/>
      <c r="C183" s="867"/>
      <c r="D183" s="867"/>
      <c r="E183" s="853"/>
      <c r="F183" s="873"/>
      <c r="G183" s="104"/>
      <c r="H183" s="79"/>
      <c r="I183" s="77"/>
      <c r="J183" s="77"/>
      <c r="K183" s="398"/>
      <c r="L183" s="831"/>
      <c r="M183" s="831"/>
      <c r="N183" s="881"/>
      <c r="O183" s="844"/>
      <c r="P183" s="894"/>
      <c r="Q183" s="112"/>
    </row>
    <row r="184" spans="1:17" hidden="1" x14ac:dyDescent="0.25">
      <c r="A184" s="850"/>
      <c r="B184" s="853"/>
      <c r="C184" s="865">
        <f>'2.Identificacion_Riesgos'!G52</f>
        <v>0</v>
      </c>
      <c r="D184" s="865">
        <f>'3.Controles'!F69</f>
        <v>0</v>
      </c>
      <c r="E184" s="853"/>
      <c r="F184" s="842"/>
      <c r="G184" s="104"/>
      <c r="H184" s="79"/>
      <c r="I184" s="77"/>
      <c r="J184" s="77"/>
      <c r="K184" s="398"/>
      <c r="L184" s="831"/>
      <c r="M184" s="831"/>
      <c r="N184" s="881"/>
      <c r="O184" s="844"/>
      <c r="P184" s="885"/>
      <c r="Q184" s="112"/>
    </row>
    <row r="185" spans="1:17" hidden="1" x14ac:dyDescent="0.25">
      <c r="A185" s="850"/>
      <c r="B185" s="853"/>
      <c r="C185" s="866"/>
      <c r="D185" s="866"/>
      <c r="E185" s="853"/>
      <c r="F185" s="844"/>
      <c r="G185" s="104"/>
      <c r="H185" s="79"/>
      <c r="I185" s="77"/>
      <c r="J185" s="77"/>
      <c r="K185" s="398"/>
      <c r="L185" s="831"/>
      <c r="M185" s="831"/>
      <c r="N185" s="881"/>
      <c r="O185" s="844"/>
      <c r="P185" s="893"/>
      <c r="Q185" s="112"/>
    </row>
    <row r="186" spans="1:17" hidden="1" x14ac:dyDescent="0.25">
      <c r="A186" s="850"/>
      <c r="B186" s="853"/>
      <c r="C186" s="866"/>
      <c r="D186" s="866"/>
      <c r="E186" s="853"/>
      <c r="F186" s="844"/>
      <c r="G186" s="104"/>
      <c r="H186" s="79"/>
      <c r="I186" s="77"/>
      <c r="J186" s="77"/>
      <c r="K186" s="398"/>
      <c r="L186" s="831"/>
      <c r="M186" s="831"/>
      <c r="N186" s="881"/>
      <c r="O186" s="844"/>
      <c r="P186" s="893"/>
      <c r="Q186" s="112"/>
    </row>
    <row r="187" spans="1:17" hidden="1" x14ac:dyDescent="0.25">
      <c r="A187" s="850"/>
      <c r="B187" s="853"/>
      <c r="C187" s="867"/>
      <c r="D187" s="867"/>
      <c r="E187" s="853"/>
      <c r="F187" s="873"/>
      <c r="G187" s="104"/>
      <c r="H187" s="79"/>
      <c r="I187" s="77"/>
      <c r="J187" s="108"/>
      <c r="K187" s="398"/>
      <c r="L187" s="831"/>
      <c r="M187" s="831"/>
      <c r="N187" s="881"/>
      <c r="O187" s="844"/>
      <c r="P187" s="894"/>
      <c r="Q187" s="112"/>
    </row>
    <row r="188" spans="1:17" hidden="1" x14ac:dyDescent="0.25">
      <c r="A188" s="850"/>
      <c r="B188" s="853"/>
      <c r="C188" s="865">
        <f>'2.Identificacion_Riesgos'!G53</f>
        <v>0</v>
      </c>
      <c r="D188" s="865">
        <f>'3.Controles'!F70</f>
        <v>0</v>
      </c>
      <c r="E188" s="853"/>
      <c r="F188" s="842"/>
      <c r="G188" s="104"/>
      <c r="H188" s="79"/>
      <c r="I188" s="77"/>
      <c r="J188" s="77"/>
      <c r="K188" s="398"/>
      <c r="L188" s="831"/>
      <c r="M188" s="831"/>
      <c r="N188" s="881"/>
      <c r="O188" s="844"/>
      <c r="P188" s="885"/>
      <c r="Q188" s="112"/>
    </row>
    <row r="189" spans="1:17" hidden="1" x14ac:dyDescent="0.25">
      <c r="A189" s="850"/>
      <c r="B189" s="853"/>
      <c r="C189" s="866"/>
      <c r="D189" s="866"/>
      <c r="E189" s="853"/>
      <c r="F189" s="844"/>
      <c r="G189" s="104"/>
      <c r="H189" s="79"/>
      <c r="I189" s="77"/>
      <c r="J189" s="77"/>
      <c r="K189" s="398"/>
      <c r="L189" s="831"/>
      <c r="M189" s="831"/>
      <c r="N189" s="881"/>
      <c r="O189" s="844"/>
      <c r="P189" s="893"/>
      <c r="Q189" s="112"/>
    </row>
    <row r="190" spans="1:17" hidden="1" x14ac:dyDescent="0.25">
      <c r="A190" s="850"/>
      <c r="B190" s="853"/>
      <c r="C190" s="866"/>
      <c r="D190" s="866"/>
      <c r="E190" s="853"/>
      <c r="F190" s="844"/>
      <c r="G190" s="104"/>
      <c r="H190" s="79"/>
      <c r="I190" s="77"/>
      <c r="J190" s="77"/>
      <c r="K190" s="398"/>
      <c r="L190" s="831"/>
      <c r="M190" s="831"/>
      <c r="N190" s="881"/>
      <c r="O190" s="844"/>
      <c r="P190" s="893"/>
      <c r="Q190" s="112"/>
    </row>
    <row r="191" spans="1:17" hidden="1" x14ac:dyDescent="0.25">
      <c r="A191" s="850"/>
      <c r="B191" s="853"/>
      <c r="C191" s="867"/>
      <c r="D191" s="867"/>
      <c r="E191" s="853"/>
      <c r="F191" s="873"/>
      <c r="G191" s="104"/>
      <c r="H191" s="79"/>
      <c r="I191" s="77"/>
      <c r="J191" s="108"/>
      <c r="K191" s="398"/>
      <c r="L191" s="831"/>
      <c r="M191" s="831"/>
      <c r="N191" s="881"/>
      <c r="O191" s="844"/>
      <c r="P191" s="894"/>
      <c r="Q191" s="112"/>
    </row>
    <row r="192" spans="1:17" hidden="1" x14ac:dyDescent="0.25">
      <c r="A192" s="850"/>
      <c r="B192" s="853"/>
      <c r="C192" s="865">
        <f>'2.Identificacion_Riesgos'!G54</f>
        <v>0</v>
      </c>
      <c r="D192" s="865">
        <f>'3.Controles'!F71</f>
        <v>0</v>
      </c>
      <c r="E192" s="853"/>
      <c r="F192" s="842"/>
      <c r="G192" s="104"/>
      <c r="H192" s="79"/>
      <c r="I192" s="77"/>
      <c r="J192" s="77"/>
      <c r="K192" s="398"/>
      <c r="L192" s="831"/>
      <c r="M192" s="831"/>
      <c r="N192" s="881"/>
      <c r="O192" s="844"/>
      <c r="P192" s="885"/>
      <c r="Q192" s="112"/>
    </row>
    <row r="193" spans="1:17" hidden="1" x14ac:dyDescent="0.25">
      <c r="A193" s="850"/>
      <c r="B193" s="853"/>
      <c r="C193" s="866"/>
      <c r="D193" s="866"/>
      <c r="E193" s="853"/>
      <c r="F193" s="844"/>
      <c r="G193" s="104"/>
      <c r="H193" s="79"/>
      <c r="I193" s="77"/>
      <c r="J193" s="77"/>
      <c r="K193" s="398"/>
      <c r="L193" s="831"/>
      <c r="M193" s="831"/>
      <c r="N193" s="881"/>
      <c r="O193" s="844"/>
      <c r="P193" s="893"/>
      <c r="Q193" s="112"/>
    </row>
    <row r="194" spans="1:17" hidden="1" x14ac:dyDescent="0.25">
      <c r="A194" s="850"/>
      <c r="B194" s="853"/>
      <c r="C194" s="866"/>
      <c r="D194" s="866"/>
      <c r="E194" s="853"/>
      <c r="F194" s="844"/>
      <c r="G194" s="104"/>
      <c r="H194" s="79"/>
      <c r="I194" s="77"/>
      <c r="J194" s="77"/>
      <c r="K194" s="398"/>
      <c r="L194" s="831"/>
      <c r="M194" s="831"/>
      <c r="N194" s="881"/>
      <c r="O194" s="844"/>
      <c r="P194" s="893"/>
      <c r="Q194" s="112"/>
    </row>
    <row r="195" spans="1:17" ht="15.75" hidden="1" thickBot="1" x14ac:dyDescent="0.3">
      <c r="A195" s="851"/>
      <c r="B195" s="854"/>
      <c r="C195" s="872"/>
      <c r="D195" s="872"/>
      <c r="E195" s="854"/>
      <c r="F195" s="845"/>
      <c r="G195" s="105"/>
      <c r="H195" s="106"/>
      <c r="I195" s="78"/>
      <c r="J195" s="123"/>
      <c r="K195" s="399"/>
      <c r="L195" s="832"/>
      <c r="M195" s="832"/>
      <c r="N195" s="890"/>
      <c r="O195" s="845"/>
      <c r="P195" s="895"/>
      <c r="Q195" s="113"/>
    </row>
    <row r="196" spans="1:17" hidden="1" x14ac:dyDescent="0.25">
      <c r="A196" s="849" t="s">
        <v>161</v>
      </c>
      <c r="B196" s="852">
        <f>'2.Identificacion_Riesgos'!E55</f>
        <v>0</v>
      </c>
      <c r="C196" s="871">
        <f>'2.Identificacion_Riesgos'!G55</f>
        <v>0</v>
      </c>
      <c r="D196" s="871">
        <f>'3.Controles'!F75</f>
        <v>0</v>
      </c>
      <c r="E196" s="855">
        <f>'2.Identificacion_Riesgos'!V55</f>
        <v>0</v>
      </c>
      <c r="F196" s="843"/>
      <c r="G196" s="19"/>
      <c r="H196" s="80"/>
      <c r="I196" s="8"/>
      <c r="J196" s="8"/>
      <c r="K196" s="348"/>
      <c r="L196" s="833"/>
      <c r="M196" s="833"/>
      <c r="N196" s="880" t="str">
        <f t="shared" ref="N196" si="7">IF(M196="SI","1. Describa el evento presentado 2. Genere una acción correctiva en isolucion 3. Realice nuevamente el proceso de analisis de riesgo"," ")</f>
        <v xml:space="preserve"> </v>
      </c>
      <c r="O196" s="843"/>
      <c r="P196" s="892"/>
      <c r="Q196" s="102"/>
    </row>
    <row r="197" spans="1:17" hidden="1" x14ac:dyDescent="0.25">
      <c r="A197" s="850"/>
      <c r="B197" s="853"/>
      <c r="C197" s="866"/>
      <c r="D197" s="866"/>
      <c r="E197" s="856"/>
      <c r="F197" s="844"/>
      <c r="G197" s="18"/>
      <c r="H197" s="79"/>
      <c r="I197" s="9"/>
      <c r="J197" s="9"/>
      <c r="K197" s="349"/>
      <c r="L197" s="831"/>
      <c r="M197" s="831"/>
      <c r="N197" s="881"/>
      <c r="O197" s="844"/>
      <c r="P197" s="893"/>
      <c r="Q197" s="103"/>
    </row>
    <row r="198" spans="1:17" hidden="1" x14ac:dyDescent="0.25">
      <c r="A198" s="850"/>
      <c r="B198" s="853"/>
      <c r="C198" s="866"/>
      <c r="D198" s="866"/>
      <c r="E198" s="856"/>
      <c r="F198" s="844"/>
      <c r="G198" s="18"/>
      <c r="H198" s="79"/>
      <c r="I198" s="9"/>
      <c r="J198" s="9"/>
      <c r="K198" s="349"/>
      <c r="L198" s="831"/>
      <c r="M198" s="831"/>
      <c r="N198" s="881"/>
      <c r="O198" s="844"/>
      <c r="P198" s="893"/>
      <c r="Q198" s="103"/>
    </row>
    <row r="199" spans="1:17" hidden="1" x14ac:dyDescent="0.25">
      <c r="A199" s="850"/>
      <c r="B199" s="853"/>
      <c r="C199" s="867"/>
      <c r="D199" s="867"/>
      <c r="E199" s="856"/>
      <c r="F199" s="873"/>
      <c r="G199" s="18"/>
      <c r="H199" s="79"/>
      <c r="I199" s="9"/>
      <c r="J199" s="58"/>
      <c r="K199" s="349"/>
      <c r="L199" s="831"/>
      <c r="M199" s="831"/>
      <c r="N199" s="881"/>
      <c r="O199" s="844"/>
      <c r="P199" s="894"/>
      <c r="Q199" s="103"/>
    </row>
    <row r="200" spans="1:17" hidden="1" x14ac:dyDescent="0.25">
      <c r="A200" s="850"/>
      <c r="B200" s="853"/>
      <c r="C200" s="865">
        <f>'2.Identificacion_Riesgos'!G56</f>
        <v>0</v>
      </c>
      <c r="D200" s="865">
        <f>'3.Controles'!F76</f>
        <v>0</v>
      </c>
      <c r="E200" s="853"/>
      <c r="F200" s="842"/>
      <c r="G200" s="104"/>
      <c r="H200" s="79"/>
      <c r="I200" s="77"/>
      <c r="J200" s="77"/>
      <c r="K200" s="398"/>
      <c r="L200" s="831"/>
      <c r="M200" s="831"/>
      <c r="N200" s="881"/>
      <c r="O200" s="844"/>
      <c r="P200" s="885"/>
      <c r="Q200" s="112"/>
    </row>
    <row r="201" spans="1:17" hidden="1" x14ac:dyDescent="0.25">
      <c r="A201" s="850"/>
      <c r="B201" s="853"/>
      <c r="C201" s="866"/>
      <c r="D201" s="866"/>
      <c r="E201" s="853"/>
      <c r="F201" s="844"/>
      <c r="G201" s="104"/>
      <c r="H201" s="79"/>
      <c r="I201" s="77"/>
      <c r="J201" s="77"/>
      <c r="K201" s="398"/>
      <c r="L201" s="831"/>
      <c r="M201" s="831"/>
      <c r="N201" s="881"/>
      <c r="O201" s="844"/>
      <c r="P201" s="893"/>
      <c r="Q201" s="112"/>
    </row>
    <row r="202" spans="1:17" hidden="1" x14ac:dyDescent="0.25">
      <c r="A202" s="850"/>
      <c r="B202" s="853"/>
      <c r="C202" s="866"/>
      <c r="D202" s="866"/>
      <c r="E202" s="853"/>
      <c r="F202" s="844"/>
      <c r="G202" s="104"/>
      <c r="H202" s="79"/>
      <c r="I202" s="77"/>
      <c r="J202" s="77"/>
      <c r="K202" s="398"/>
      <c r="L202" s="831"/>
      <c r="M202" s="831"/>
      <c r="N202" s="881"/>
      <c r="O202" s="844"/>
      <c r="P202" s="893"/>
      <c r="Q202" s="112"/>
    </row>
    <row r="203" spans="1:17" hidden="1" x14ac:dyDescent="0.25">
      <c r="A203" s="850"/>
      <c r="B203" s="853"/>
      <c r="C203" s="867"/>
      <c r="D203" s="867"/>
      <c r="E203" s="853"/>
      <c r="F203" s="873"/>
      <c r="G203" s="104"/>
      <c r="H203" s="79"/>
      <c r="I203" s="77"/>
      <c r="J203" s="108"/>
      <c r="K203" s="398"/>
      <c r="L203" s="831"/>
      <c r="M203" s="831"/>
      <c r="N203" s="881"/>
      <c r="O203" s="844"/>
      <c r="P203" s="894"/>
      <c r="Q203" s="112"/>
    </row>
    <row r="204" spans="1:17" hidden="1" x14ac:dyDescent="0.25">
      <c r="A204" s="850"/>
      <c r="B204" s="853"/>
      <c r="C204" s="865">
        <f>'2.Identificacion_Riesgos'!G57</f>
        <v>0</v>
      </c>
      <c r="D204" s="865">
        <f>'3.Controles'!F77</f>
        <v>0</v>
      </c>
      <c r="E204" s="853"/>
      <c r="F204" s="842"/>
      <c r="G204" s="104"/>
      <c r="H204" s="79"/>
      <c r="I204" s="77"/>
      <c r="J204" s="77"/>
      <c r="K204" s="398"/>
      <c r="L204" s="831"/>
      <c r="M204" s="831"/>
      <c r="N204" s="881"/>
      <c r="O204" s="844"/>
      <c r="P204" s="885"/>
      <c r="Q204" s="112"/>
    </row>
    <row r="205" spans="1:17" hidden="1" x14ac:dyDescent="0.25">
      <c r="A205" s="850"/>
      <c r="B205" s="853"/>
      <c r="C205" s="866"/>
      <c r="D205" s="866"/>
      <c r="E205" s="853"/>
      <c r="F205" s="844"/>
      <c r="G205" s="104"/>
      <c r="H205" s="79"/>
      <c r="I205" s="77"/>
      <c r="J205" s="77"/>
      <c r="K205" s="398"/>
      <c r="L205" s="831"/>
      <c r="M205" s="831"/>
      <c r="N205" s="881"/>
      <c r="O205" s="844"/>
      <c r="P205" s="893"/>
      <c r="Q205" s="112"/>
    </row>
    <row r="206" spans="1:17" hidden="1" x14ac:dyDescent="0.25">
      <c r="A206" s="850"/>
      <c r="B206" s="853"/>
      <c r="C206" s="866"/>
      <c r="D206" s="866"/>
      <c r="E206" s="853"/>
      <c r="F206" s="844"/>
      <c r="G206" s="104"/>
      <c r="H206" s="79"/>
      <c r="I206" s="77"/>
      <c r="J206" s="77"/>
      <c r="K206" s="398"/>
      <c r="L206" s="831"/>
      <c r="M206" s="831"/>
      <c r="N206" s="881"/>
      <c r="O206" s="844"/>
      <c r="P206" s="893"/>
      <c r="Q206" s="112"/>
    </row>
    <row r="207" spans="1:17" hidden="1" x14ac:dyDescent="0.25">
      <c r="A207" s="850"/>
      <c r="B207" s="853"/>
      <c r="C207" s="867"/>
      <c r="D207" s="867"/>
      <c r="E207" s="853"/>
      <c r="F207" s="873"/>
      <c r="G207" s="104"/>
      <c r="H207" s="79"/>
      <c r="I207" s="77"/>
      <c r="J207" s="108"/>
      <c r="K207" s="398"/>
      <c r="L207" s="831"/>
      <c r="M207" s="831"/>
      <c r="N207" s="881"/>
      <c r="O207" s="844"/>
      <c r="P207" s="894"/>
      <c r="Q207" s="112"/>
    </row>
    <row r="208" spans="1:17" hidden="1" x14ac:dyDescent="0.25">
      <c r="A208" s="850"/>
      <c r="B208" s="853"/>
      <c r="C208" s="865">
        <f>'2.Identificacion_Riesgos'!G58</f>
        <v>0</v>
      </c>
      <c r="D208" s="865">
        <f>'3.Controles'!F78</f>
        <v>0</v>
      </c>
      <c r="E208" s="853"/>
      <c r="F208" s="842"/>
      <c r="G208" s="104"/>
      <c r="H208" s="79"/>
      <c r="I208" s="77"/>
      <c r="J208" s="77"/>
      <c r="K208" s="398"/>
      <c r="L208" s="831"/>
      <c r="M208" s="831"/>
      <c r="N208" s="881"/>
      <c r="O208" s="844"/>
      <c r="P208" s="885"/>
      <c r="Q208" s="112"/>
    </row>
    <row r="209" spans="1:17" hidden="1" x14ac:dyDescent="0.25">
      <c r="A209" s="850"/>
      <c r="B209" s="853"/>
      <c r="C209" s="866"/>
      <c r="D209" s="866"/>
      <c r="E209" s="853"/>
      <c r="F209" s="844"/>
      <c r="G209" s="104"/>
      <c r="H209" s="79"/>
      <c r="I209" s="77"/>
      <c r="J209" s="77"/>
      <c r="K209" s="398"/>
      <c r="L209" s="831"/>
      <c r="M209" s="831"/>
      <c r="N209" s="881"/>
      <c r="O209" s="844"/>
      <c r="P209" s="893"/>
      <c r="Q209" s="112"/>
    </row>
    <row r="210" spans="1:17" hidden="1" x14ac:dyDescent="0.25">
      <c r="A210" s="850"/>
      <c r="B210" s="853"/>
      <c r="C210" s="866"/>
      <c r="D210" s="866"/>
      <c r="E210" s="853"/>
      <c r="F210" s="844"/>
      <c r="G210" s="104"/>
      <c r="H210" s="79"/>
      <c r="I210" s="77"/>
      <c r="J210" s="77"/>
      <c r="K210" s="398"/>
      <c r="L210" s="831"/>
      <c r="M210" s="831"/>
      <c r="N210" s="881"/>
      <c r="O210" s="844"/>
      <c r="P210" s="893"/>
      <c r="Q210" s="112"/>
    </row>
    <row r="211" spans="1:17" hidden="1" x14ac:dyDescent="0.25">
      <c r="A211" s="850"/>
      <c r="B211" s="853"/>
      <c r="C211" s="867"/>
      <c r="D211" s="867"/>
      <c r="E211" s="853"/>
      <c r="F211" s="873"/>
      <c r="G211" s="104"/>
      <c r="H211" s="79"/>
      <c r="I211" s="77"/>
      <c r="J211" s="108"/>
      <c r="K211" s="398"/>
      <c r="L211" s="831"/>
      <c r="M211" s="831"/>
      <c r="N211" s="881"/>
      <c r="O211" s="844"/>
      <c r="P211" s="894"/>
      <c r="Q211" s="112"/>
    </row>
    <row r="212" spans="1:17" hidden="1" x14ac:dyDescent="0.25">
      <c r="A212" s="850"/>
      <c r="B212" s="853"/>
      <c r="C212" s="865">
        <f>'2.Identificacion_Riesgos'!G59</f>
        <v>0</v>
      </c>
      <c r="D212" s="865">
        <f>'3.Controles'!F79</f>
        <v>0</v>
      </c>
      <c r="E212" s="853"/>
      <c r="F212" s="842"/>
      <c r="G212" s="104"/>
      <c r="H212" s="79"/>
      <c r="I212" s="77"/>
      <c r="J212" s="77"/>
      <c r="K212" s="398"/>
      <c r="L212" s="831"/>
      <c r="M212" s="831"/>
      <c r="N212" s="881"/>
      <c r="O212" s="844"/>
      <c r="P212" s="885"/>
      <c r="Q212" s="112"/>
    </row>
    <row r="213" spans="1:17" hidden="1" x14ac:dyDescent="0.25">
      <c r="A213" s="850"/>
      <c r="B213" s="853"/>
      <c r="C213" s="866"/>
      <c r="D213" s="866"/>
      <c r="E213" s="853"/>
      <c r="F213" s="844"/>
      <c r="G213" s="104"/>
      <c r="H213" s="79"/>
      <c r="I213" s="77"/>
      <c r="J213" s="77"/>
      <c r="K213" s="398"/>
      <c r="L213" s="831"/>
      <c r="M213" s="831"/>
      <c r="N213" s="881"/>
      <c r="O213" s="844"/>
      <c r="P213" s="893"/>
      <c r="Q213" s="112"/>
    </row>
    <row r="214" spans="1:17" hidden="1" x14ac:dyDescent="0.25">
      <c r="A214" s="850"/>
      <c r="B214" s="853"/>
      <c r="C214" s="866"/>
      <c r="D214" s="866"/>
      <c r="E214" s="853"/>
      <c r="F214" s="844"/>
      <c r="G214" s="104"/>
      <c r="H214" s="79"/>
      <c r="I214" s="77"/>
      <c r="J214" s="77"/>
      <c r="K214" s="398"/>
      <c r="L214" s="831"/>
      <c r="M214" s="831"/>
      <c r="N214" s="881"/>
      <c r="O214" s="844"/>
      <c r="P214" s="893"/>
      <c r="Q214" s="112"/>
    </row>
    <row r="215" spans="1:17" ht="15.75" hidden="1" thickBot="1" x14ac:dyDescent="0.3">
      <c r="A215" s="851"/>
      <c r="B215" s="854"/>
      <c r="C215" s="872"/>
      <c r="D215" s="872"/>
      <c r="E215" s="854"/>
      <c r="F215" s="845"/>
      <c r="G215" s="105"/>
      <c r="H215" s="106"/>
      <c r="I215" s="78"/>
      <c r="J215" s="123"/>
      <c r="K215" s="399"/>
      <c r="L215" s="832"/>
      <c r="M215" s="832"/>
      <c r="N215" s="890"/>
      <c r="O215" s="845"/>
      <c r="P215" s="895"/>
      <c r="Q215" s="113"/>
    </row>
  </sheetData>
  <mergeCells count="288">
    <mergeCell ref="M196:M215"/>
    <mergeCell ref="N196:N215"/>
    <mergeCell ref="O196:O215"/>
    <mergeCell ref="P196:P199"/>
    <mergeCell ref="P200:P203"/>
    <mergeCell ref="P204:P207"/>
    <mergeCell ref="P208:P211"/>
    <mergeCell ref="P212:P215"/>
    <mergeCell ref="M176:M195"/>
    <mergeCell ref="N176:N195"/>
    <mergeCell ref="O176:O195"/>
    <mergeCell ref="P176:P179"/>
    <mergeCell ref="P180:P183"/>
    <mergeCell ref="P184:P187"/>
    <mergeCell ref="P188:P191"/>
    <mergeCell ref="P192:P195"/>
    <mergeCell ref="P168:P171"/>
    <mergeCell ref="P172:P175"/>
    <mergeCell ref="M136:M155"/>
    <mergeCell ref="N136:N155"/>
    <mergeCell ref="O136:O155"/>
    <mergeCell ref="P136:P139"/>
    <mergeCell ref="P140:P143"/>
    <mergeCell ref="P144:P147"/>
    <mergeCell ref="P148:P151"/>
    <mergeCell ref="P152:P155"/>
    <mergeCell ref="M156:M175"/>
    <mergeCell ref="N156:N175"/>
    <mergeCell ref="O156:O175"/>
    <mergeCell ref="P156:P159"/>
    <mergeCell ref="P160:P163"/>
    <mergeCell ref="P164:P167"/>
    <mergeCell ref="M116:M135"/>
    <mergeCell ref="N116:N135"/>
    <mergeCell ref="O116:O135"/>
    <mergeCell ref="P116:P119"/>
    <mergeCell ref="P120:P123"/>
    <mergeCell ref="P124:P127"/>
    <mergeCell ref="P128:P131"/>
    <mergeCell ref="P132:P135"/>
    <mergeCell ref="M95:M115"/>
    <mergeCell ref="N95:N115"/>
    <mergeCell ref="O95:O115"/>
    <mergeCell ref="P95:P99"/>
    <mergeCell ref="P100:P103"/>
    <mergeCell ref="P104:P107"/>
    <mergeCell ref="P108:P111"/>
    <mergeCell ref="P112:P115"/>
    <mergeCell ref="M75:M94"/>
    <mergeCell ref="N75:N94"/>
    <mergeCell ref="O75:O94"/>
    <mergeCell ref="P75:P78"/>
    <mergeCell ref="P79:P82"/>
    <mergeCell ref="P83:P86"/>
    <mergeCell ref="P87:P90"/>
    <mergeCell ref="P91:P94"/>
    <mergeCell ref="M55:M74"/>
    <mergeCell ref="N55:N74"/>
    <mergeCell ref="O55:O74"/>
    <mergeCell ref="P55:P58"/>
    <mergeCell ref="P59:P62"/>
    <mergeCell ref="P63:P66"/>
    <mergeCell ref="P67:P70"/>
    <mergeCell ref="P71:P74"/>
    <mergeCell ref="M33:M54"/>
    <mergeCell ref="N33:N54"/>
    <mergeCell ref="O33:O54"/>
    <mergeCell ref="P33:P37"/>
    <mergeCell ref="P38:P42"/>
    <mergeCell ref="P43:P46"/>
    <mergeCell ref="P47:P50"/>
    <mergeCell ref="P51:P54"/>
    <mergeCell ref="M10:Q10"/>
    <mergeCell ref="M11:O11"/>
    <mergeCell ref="P11:Q11"/>
    <mergeCell ref="M13:M32"/>
    <mergeCell ref="N13:N32"/>
    <mergeCell ref="O13:O32"/>
    <mergeCell ref="P13:P17"/>
    <mergeCell ref="P18:P21"/>
    <mergeCell ref="P22:P24"/>
    <mergeCell ref="P25:P28"/>
    <mergeCell ref="P29:P32"/>
    <mergeCell ref="C200:C203"/>
    <mergeCell ref="F200:F203"/>
    <mergeCell ref="C204:C207"/>
    <mergeCell ref="F204:F207"/>
    <mergeCell ref="C208:C211"/>
    <mergeCell ref="F208:F211"/>
    <mergeCell ref="C212:C215"/>
    <mergeCell ref="F212:F215"/>
    <mergeCell ref="A196:A215"/>
    <mergeCell ref="B196:B215"/>
    <mergeCell ref="C196:C199"/>
    <mergeCell ref="E196:E215"/>
    <mergeCell ref="F196:F199"/>
    <mergeCell ref="D196:D199"/>
    <mergeCell ref="D200:D203"/>
    <mergeCell ref="D204:D207"/>
    <mergeCell ref="D208:D211"/>
    <mergeCell ref="D212:D215"/>
    <mergeCell ref="C180:C183"/>
    <mergeCell ref="F180:F183"/>
    <mergeCell ref="C184:C187"/>
    <mergeCell ref="F184:F187"/>
    <mergeCell ref="C188:C191"/>
    <mergeCell ref="F188:F191"/>
    <mergeCell ref="C192:C195"/>
    <mergeCell ref="F192:F195"/>
    <mergeCell ref="A176:A195"/>
    <mergeCell ref="B176:B195"/>
    <mergeCell ref="C176:C179"/>
    <mergeCell ref="E176:E195"/>
    <mergeCell ref="F176:F179"/>
    <mergeCell ref="D176:D179"/>
    <mergeCell ref="D180:D183"/>
    <mergeCell ref="D184:D187"/>
    <mergeCell ref="D188:D191"/>
    <mergeCell ref="D192:D195"/>
    <mergeCell ref="C160:C163"/>
    <mergeCell ref="F160:F163"/>
    <mergeCell ref="C164:C167"/>
    <mergeCell ref="F164:F167"/>
    <mergeCell ref="C168:C171"/>
    <mergeCell ref="F168:F171"/>
    <mergeCell ref="C172:C175"/>
    <mergeCell ref="F172:F175"/>
    <mergeCell ref="D156:D159"/>
    <mergeCell ref="D160:D163"/>
    <mergeCell ref="D164:D167"/>
    <mergeCell ref="D168:D171"/>
    <mergeCell ref="D172:D175"/>
    <mergeCell ref="D136:D139"/>
    <mergeCell ref="D132:D135"/>
    <mergeCell ref="A156:A175"/>
    <mergeCell ref="B156:B175"/>
    <mergeCell ref="C156:C159"/>
    <mergeCell ref="E156:E175"/>
    <mergeCell ref="F156:F159"/>
    <mergeCell ref="C140:C143"/>
    <mergeCell ref="F140:F143"/>
    <mergeCell ref="C144:C147"/>
    <mergeCell ref="F144:F147"/>
    <mergeCell ref="C148:C151"/>
    <mergeCell ref="F148:F151"/>
    <mergeCell ref="C152:C155"/>
    <mergeCell ref="F152:F155"/>
    <mergeCell ref="A136:A155"/>
    <mergeCell ref="B136:B155"/>
    <mergeCell ref="C136:C139"/>
    <mergeCell ref="E136:E155"/>
    <mergeCell ref="F136:F139"/>
    <mergeCell ref="D140:D143"/>
    <mergeCell ref="D144:D147"/>
    <mergeCell ref="D148:D151"/>
    <mergeCell ref="D152:D155"/>
    <mergeCell ref="D112:D115"/>
    <mergeCell ref="D116:D119"/>
    <mergeCell ref="F120:F123"/>
    <mergeCell ref="C124:C127"/>
    <mergeCell ref="F124:F127"/>
    <mergeCell ref="C128:C131"/>
    <mergeCell ref="F128:F131"/>
    <mergeCell ref="C132:C135"/>
    <mergeCell ref="F132:F135"/>
    <mergeCell ref="F91:F94"/>
    <mergeCell ref="A116:A135"/>
    <mergeCell ref="B116:B135"/>
    <mergeCell ref="C116:C119"/>
    <mergeCell ref="E116:E135"/>
    <mergeCell ref="A95:A115"/>
    <mergeCell ref="B95:B115"/>
    <mergeCell ref="C95:C99"/>
    <mergeCell ref="D120:D123"/>
    <mergeCell ref="D124:D127"/>
    <mergeCell ref="D128:D131"/>
    <mergeCell ref="C120:C123"/>
    <mergeCell ref="F116:F119"/>
    <mergeCell ref="C100:C103"/>
    <mergeCell ref="F100:F103"/>
    <mergeCell ref="C104:C107"/>
    <mergeCell ref="F104:F107"/>
    <mergeCell ref="C108:C111"/>
    <mergeCell ref="F108:F111"/>
    <mergeCell ref="C112:C115"/>
    <mergeCell ref="F112:F115"/>
    <mergeCell ref="E95:E115"/>
    <mergeCell ref="F95:F99"/>
    <mergeCell ref="D95:D99"/>
    <mergeCell ref="D71:D74"/>
    <mergeCell ref="A55:A74"/>
    <mergeCell ref="B55:B74"/>
    <mergeCell ref="C55:C58"/>
    <mergeCell ref="C79:C82"/>
    <mergeCell ref="F75:F78"/>
    <mergeCell ref="C83:C86"/>
    <mergeCell ref="F83:F86"/>
    <mergeCell ref="C87:C90"/>
    <mergeCell ref="F87:F90"/>
    <mergeCell ref="C59:C62"/>
    <mergeCell ref="F59:F62"/>
    <mergeCell ref="C63:C66"/>
    <mergeCell ref="F63:F66"/>
    <mergeCell ref="C67:C70"/>
    <mergeCell ref="F67:F70"/>
    <mergeCell ref="C71:C74"/>
    <mergeCell ref="F71:F74"/>
    <mergeCell ref="D75:D78"/>
    <mergeCell ref="D79:D82"/>
    <mergeCell ref="D83:D86"/>
    <mergeCell ref="D87:D90"/>
    <mergeCell ref="A75:A94"/>
    <mergeCell ref="B75:B94"/>
    <mergeCell ref="D91:D94"/>
    <mergeCell ref="C75:C78"/>
    <mergeCell ref="E75:E94"/>
    <mergeCell ref="C91:C94"/>
    <mergeCell ref="D33:D37"/>
    <mergeCell ref="F22:F24"/>
    <mergeCell ref="C25:C28"/>
    <mergeCell ref="F25:F28"/>
    <mergeCell ref="F29:F32"/>
    <mergeCell ref="C29:C32"/>
    <mergeCell ref="E55:E74"/>
    <mergeCell ref="F55:F58"/>
    <mergeCell ref="C47:C50"/>
    <mergeCell ref="F47:F50"/>
    <mergeCell ref="C51:C54"/>
    <mergeCell ref="F51:F54"/>
    <mergeCell ref="D38:D42"/>
    <mergeCell ref="D43:D46"/>
    <mergeCell ref="D47:D50"/>
    <mergeCell ref="D51:D54"/>
    <mergeCell ref="D55:D58"/>
    <mergeCell ref="D59:D62"/>
    <mergeCell ref="D63:D66"/>
    <mergeCell ref="D67:D70"/>
    <mergeCell ref="A33:A54"/>
    <mergeCell ref="B33:B54"/>
    <mergeCell ref="C33:C37"/>
    <mergeCell ref="E33:E54"/>
    <mergeCell ref="F33:F37"/>
    <mergeCell ref="C38:C42"/>
    <mergeCell ref="F38:F42"/>
    <mergeCell ref="C43:C46"/>
    <mergeCell ref="F43:F46"/>
    <mergeCell ref="D18:D21"/>
    <mergeCell ref="L13:L32"/>
    <mergeCell ref="C13:C17"/>
    <mergeCell ref="F13:F17"/>
    <mergeCell ref="C18:C21"/>
    <mergeCell ref="F18:F21"/>
    <mergeCell ref="D22:D24"/>
    <mergeCell ref="D25:D28"/>
    <mergeCell ref="D29:D32"/>
    <mergeCell ref="L11:L12"/>
    <mergeCell ref="K11:K12"/>
    <mergeCell ref="F11:F12"/>
    <mergeCell ref="G11:G12"/>
    <mergeCell ref="H11:H12"/>
    <mergeCell ref="B11:B12"/>
    <mergeCell ref="C11:C12"/>
    <mergeCell ref="E11:E12"/>
    <mergeCell ref="D13:D17"/>
    <mergeCell ref="L116:L135"/>
    <mergeCell ref="L136:L155"/>
    <mergeCell ref="L156:L175"/>
    <mergeCell ref="L176:L195"/>
    <mergeCell ref="L196:L215"/>
    <mergeCell ref="A10:L10"/>
    <mergeCell ref="A1:C8"/>
    <mergeCell ref="O1:Q4"/>
    <mergeCell ref="O5:Q8"/>
    <mergeCell ref="D11:D12"/>
    <mergeCell ref="D1:N8"/>
    <mergeCell ref="D100:D103"/>
    <mergeCell ref="D104:D107"/>
    <mergeCell ref="D108:D111"/>
    <mergeCell ref="L33:L54"/>
    <mergeCell ref="L55:L74"/>
    <mergeCell ref="L75:L94"/>
    <mergeCell ref="L95:L115"/>
    <mergeCell ref="A11:A12"/>
    <mergeCell ref="A13:A32"/>
    <mergeCell ref="B13:B32"/>
    <mergeCell ref="E13:E32"/>
    <mergeCell ref="C22:C24"/>
    <mergeCell ref="I11:J11"/>
  </mergeCells>
  <phoneticPr fontId="58" type="noConversion"/>
  <conditionalFormatting sqref="N13:N215">
    <cfRule type="containsText" dxfId="20" priority="14" operator="containsText" text="SI">
      <formula>NOT(ISERROR(SEARCH("SI",N13)))</formula>
    </cfRule>
  </conditionalFormatting>
  <conditionalFormatting sqref="N33:N54">
    <cfRule type="containsText" dxfId="19" priority="13" operator="containsText" text="SI">
      <formula>NOT(ISERROR(SEARCH("SI",N33)))</formula>
    </cfRule>
  </conditionalFormatting>
  <conditionalFormatting sqref="N55:N74">
    <cfRule type="containsText" dxfId="18" priority="12" operator="containsText" text="SI">
      <formula>NOT(ISERROR(SEARCH("SI",N55)))</formula>
    </cfRule>
  </conditionalFormatting>
  <conditionalFormatting sqref="N75:N94">
    <cfRule type="containsText" dxfId="17" priority="11" operator="containsText" text="SI">
      <formula>NOT(ISERROR(SEARCH("SI",N75)))</formula>
    </cfRule>
  </conditionalFormatting>
  <conditionalFormatting sqref="N116:N135">
    <cfRule type="containsText" dxfId="16" priority="9" operator="containsText" text="SI">
      <formula>NOT(ISERROR(SEARCH("SI",N116)))</formula>
    </cfRule>
  </conditionalFormatting>
  <conditionalFormatting sqref="N136:N155">
    <cfRule type="containsText" dxfId="15" priority="8" operator="containsText" text="SI">
      <formula>NOT(ISERROR(SEARCH("SI",N136)))</formula>
    </cfRule>
  </conditionalFormatting>
  <conditionalFormatting sqref="N156:N175">
    <cfRule type="containsText" dxfId="14" priority="7" operator="containsText" text="SI">
      <formula>NOT(ISERROR(SEARCH("SI",N156)))</formula>
    </cfRule>
  </conditionalFormatting>
  <conditionalFormatting sqref="N176:N195">
    <cfRule type="containsText" dxfId="13" priority="6" operator="containsText" text="SI">
      <formula>NOT(ISERROR(SEARCH("SI",N176)))</formula>
    </cfRule>
  </conditionalFormatting>
  <conditionalFormatting sqref="N196:N215">
    <cfRule type="containsText" dxfId="12" priority="5" operator="containsText" text="SI">
      <formula>NOT(ISERROR(SEARCH("SI",N196)))</formula>
    </cfRule>
  </conditionalFormatting>
  <pageMargins left="0.7" right="0.7" top="0.75" bottom="0.75" header="0.3" footer="0.3"/>
  <pageSetup paperSize="9" scale="15"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 operator="containsText" id="{6F226D3E-26F2-4E87-98ED-FF2B88250006}">
            <xm:f>NOT(ISERROR(SEARCH("BAJO",E13)))</xm:f>
            <xm:f>"BAJO"</xm:f>
            <x14:dxf>
              <fill>
                <patternFill>
                  <bgColor rgb="FF92D050"/>
                </patternFill>
              </fill>
            </x14:dxf>
          </x14:cfRule>
          <x14:cfRule type="containsText" priority="2" operator="containsText" id="{D5993432-6918-454C-A068-FFCEBB5C6F77}">
            <xm:f>NOT(ISERROR(SEARCH("MODERADO",E13)))</xm:f>
            <xm:f>"MODERADO"</xm:f>
            <x14:dxf>
              <fill>
                <patternFill>
                  <bgColor theme="4"/>
                </patternFill>
              </fill>
            </x14:dxf>
          </x14:cfRule>
          <x14:cfRule type="containsText" priority="3" operator="containsText" id="{6F10EEDA-377B-48FF-ACAF-A0BBDFBA5E75}">
            <xm:f>NOT(ISERROR(SEARCH("ALTO",E13)))</xm:f>
            <xm:f>"ALTO"</xm:f>
            <x14:dxf>
              <fill>
                <patternFill>
                  <bgColor rgb="FFFFC000"/>
                </patternFill>
              </fill>
            </x14:dxf>
          </x14:cfRule>
          <x14:cfRule type="containsText" priority="4" operator="containsText" id="{827BD441-2D09-40B7-8F9C-9239D3C60AA3}">
            <xm:f>NOT(ISERROR(SEARCH("EXTREMA",E13)))</xm:f>
            <xm:f>"EXTREMA"</xm:f>
            <x14:dxf>
              <fill>
                <patternFill>
                  <bgColor rgb="FFFF0000"/>
                </patternFill>
              </fill>
            </x14:dxf>
          </x14:cfRule>
          <xm:sqref>E13:E215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0000000}">
          <x14:formula1>
            <xm:f>Hoja3!$A$39:$A$40</xm:f>
          </x14:formula1>
          <xm:sqref>M13:M215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20</vt:i4>
      </vt:variant>
    </vt:vector>
  </HeadingPairs>
  <TitlesOfParts>
    <vt:vector size="32" baseType="lpstr">
      <vt:lpstr>Mapeo Mejora Continua</vt:lpstr>
      <vt:lpstr>0.Portada</vt:lpstr>
      <vt:lpstr>1.Contexto</vt:lpstr>
      <vt:lpstr>2.Identificacion_Riesgos</vt:lpstr>
      <vt:lpstr>Hoja1</vt:lpstr>
      <vt:lpstr>3.Controles</vt:lpstr>
      <vt:lpstr>Controles ISO 27001</vt:lpstr>
      <vt:lpstr>4.Mapa_Calor</vt:lpstr>
      <vt:lpstr>5.Plan Manejo</vt:lpstr>
      <vt:lpstr>Hoja3</vt:lpstr>
      <vt:lpstr>6.Resumen</vt:lpstr>
      <vt:lpstr>Ident. riesgos corrupción</vt:lpstr>
      <vt:lpstr>Activo_Información</vt:lpstr>
      <vt:lpstr>Apoyo</vt:lpstr>
      <vt:lpstr>'0.Portada'!Área_de_impresión</vt:lpstr>
      <vt:lpstr>'2.Identificacion_Riesgos'!Área_de_impresión</vt:lpstr>
      <vt:lpstr>'3.Controles'!Área_de_impresión</vt:lpstr>
      <vt:lpstr>'4.Mapa_Calor'!Área_de_impresión</vt:lpstr>
      <vt:lpstr>Corrupcion</vt:lpstr>
      <vt:lpstr>Cumplimiento</vt:lpstr>
      <vt:lpstr>Dependencia</vt:lpstr>
      <vt:lpstr>Dirección</vt:lpstr>
      <vt:lpstr>Estrategicos</vt:lpstr>
      <vt:lpstr>Financieros</vt:lpstr>
      <vt:lpstr>Gerenciales</vt:lpstr>
      <vt:lpstr>Imagen_o_Reputacional</vt:lpstr>
      <vt:lpstr>Operativos</vt:lpstr>
      <vt:lpstr>Prestación_del_Servicio</vt:lpstr>
      <vt:lpstr>Tecnologicos</vt:lpstr>
      <vt:lpstr>Tipo</vt:lpstr>
      <vt:lpstr>TIPO_PROCESO</vt:lpstr>
      <vt:lpstr>TIPOLOGIA_DE_RIESGOS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Iván Avendaño Avendaño</dc:creator>
  <cp:lastModifiedBy>Johanna</cp:lastModifiedBy>
  <cp:lastPrinted>2016-03-04T16:23:20Z</cp:lastPrinted>
  <dcterms:created xsi:type="dcterms:W3CDTF">2016-01-28T14:40:41Z</dcterms:created>
  <dcterms:modified xsi:type="dcterms:W3CDTF">2021-05-04T21:53:03Z</dcterms:modified>
</cp:coreProperties>
</file>