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CRD\Riesgos\Mapas de Riesgos 2021\"/>
    </mc:Choice>
  </mc:AlternateContent>
  <bookViews>
    <workbookView xWindow="0" yWindow="0" windowWidth="20490" windowHeight="7155"/>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externalReferences>
    <externalReference r:id="rId11"/>
  </externalReferences>
  <definedNames>
    <definedName name="Activo_Información">Hoja3!$I$34:$I$38</definedName>
    <definedName name="Apoyo">Hoja3!$E$87:$E$92</definedName>
    <definedName name="_xlnm.Print_Area" localSheetId="0">'0.Portada'!$A$1:$M$41</definedName>
    <definedName name="_xlnm.Print_Area" localSheetId="2">'2.Identificacion_Riesgos'!$A$1:$V$46</definedName>
    <definedName name="_xlnm.Print_Area" localSheetId="4">'3.Controles'!$A$1:$AC$85</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0" i="9" l="1"/>
  <c r="N15" i="9"/>
  <c r="N14" i="9"/>
  <c r="N13" i="9"/>
  <c r="Z27" i="4"/>
  <c r="Z28" i="4"/>
  <c r="Z29" i="4"/>
  <c r="Z30" i="4"/>
  <c r="Z31" i="4"/>
  <c r="Z32" i="4"/>
  <c r="Z33" i="4"/>
  <c r="Z19" i="4"/>
  <c r="Z20" i="4"/>
  <c r="Z21" i="4"/>
  <c r="Z22" i="4"/>
  <c r="Z23" i="4"/>
  <c r="Z24" i="4"/>
  <c r="Z25" i="4"/>
  <c r="O10" i="1"/>
  <c r="Z10" i="4"/>
  <c r="X10" i="4"/>
  <c r="V10" i="4"/>
  <c r="T10" i="4"/>
  <c r="R10" i="4"/>
  <c r="P10" i="4"/>
  <c r="N10" i="4"/>
  <c r="L10" i="4"/>
  <c r="J10" i="4"/>
  <c r="W10" i="4" l="1"/>
  <c r="N86" i="4"/>
  <c r="N85" i="4"/>
  <c r="N84" i="4"/>
  <c r="N83" i="4"/>
  <c r="N82" i="4"/>
  <c r="N81" i="4"/>
  <c r="N78" i="4"/>
  <c r="N77" i="4"/>
  <c r="N76" i="4"/>
  <c r="N75" i="4"/>
  <c r="N74" i="4"/>
  <c r="N73" i="4"/>
  <c r="N70" i="4"/>
  <c r="N69" i="4"/>
  <c r="N68" i="4"/>
  <c r="N67" i="4"/>
  <c r="N66" i="4"/>
  <c r="N65" i="4"/>
  <c r="N62" i="4"/>
  <c r="N61" i="4"/>
  <c r="N60" i="4"/>
  <c r="N59" i="4"/>
  <c r="N58" i="4"/>
  <c r="N57" i="4"/>
  <c r="N54" i="4"/>
  <c r="N53" i="4"/>
  <c r="N52" i="4"/>
  <c r="N51" i="4"/>
  <c r="N50" i="4"/>
  <c r="N49" i="4"/>
  <c r="N46" i="4"/>
  <c r="N45" i="4"/>
  <c r="N44" i="4"/>
  <c r="N43" i="4"/>
  <c r="N42" i="4"/>
  <c r="N41" i="4"/>
  <c r="N38" i="4"/>
  <c r="N37" i="4"/>
  <c r="N36" i="4"/>
  <c r="N35" i="4"/>
  <c r="N34" i="4"/>
  <c r="N33" i="4"/>
  <c r="N30" i="4"/>
  <c r="N29" i="4"/>
  <c r="N28" i="4"/>
  <c r="N27" i="4"/>
  <c r="N26" i="4"/>
  <c r="N25" i="4"/>
  <c r="N22" i="4"/>
  <c r="N21" i="4"/>
  <c r="N20" i="4"/>
  <c r="N19" i="4"/>
  <c r="N18" i="4"/>
  <c r="N17" i="4"/>
  <c r="N9" i="4"/>
  <c r="V86" i="4" l="1"/>
  <c r="V85" i="4"/>
  <c r="V84" i="4"/>
  <c r="V83" i="4"/>
  <c r="V82" i="4"/>
  <c r="V81" i="4"/>
  <c r="V78" i="4"/>
  <c r="V77" i="4"/>
  <c r="V76" i="4"/>
  <c r="V75" i="4"/>
  <c r="V74" i="4"/>
  <c r="V73" i="4"/>
  <c r="V70" i="4"/>
  <c r="V69" i="4"/>
  <c r="V68" i="4"/>
  <c r="V67" i="4"/>
  <c r="V66" i="4"/>
  <c r="V65" i="4"/>
  <c r="V62" i="4"/>
  <c r="V61" i="4"/>
  <c r="V60" i="4"/>
  <c r="V59" i="4"/>
  <c r="V58" i="4"/>
  <c r="V57" i="4"/>
  <c r="V54" i="4"/>
  <c r="V53" i="4"/>
  <c r="V52" i="4"/>
  <c r="V51" i="4"/>
  <c r="V50" i="4"/>
  <c r="V49" i="4"/>
  <c r="V46" i="4"/>
  <c r="V45" i="4"/>
  <c r="V44" i="4"/>
  <c r="V43" i="4"/>
  <c r="V42" i="4"/>
  <c r="V41" i="4"/>
  <c r="V38" i="4"/>
  <c r="V37" i="4"/>
  <c r="V36" i="4"/>
  <c r="V35" i="4"/>
  <c r="V34" i="4"/>
  <c r="V33" i="4"/>
  <c r="V30" i="4"/>
  <c r="V29" i="4"/>
  <c r="V28" i="4"/>
  <c r="V27" i="4"/>
  <c r="V26" i="4"/>
  <c r="V25" i="4"/>
  <c r="V22" i="4"/>
  <c r="V21" i="4"/>
  <c r="V20" i="4"/>
  <c r="V19" i="4"/>
  <c r="V18" i="4"/>
  <c r="V17" i="4"/>
  <c r="V9" i="4"/>
  <c r="L15" i="1"/>
  <c r="L13" i="1"/>
  <c r="L11" i="1"/>
  <c r="T10" i="1"/>
  <c r="T86" i="4"/>
  <c r="T85" i="4"/>
  <c r="T84" i="4"/>
  <c r="T83" i="4"/>
  <c r="T82" i="4"/>
  <c r="T81" i="4"/>
  <c r="T78" i="4"/>
  <c r="T77" i="4"/>
  <c r="T76" i="4"/>
  <c r="T75" i="4"/>
  <c r="T74" i="4"/>
  <c r="T73" i="4"/>
  <c r="T70" i="4"/>
  <c r="T69" i="4"/>
  <c r="T68" i="4"/>
  <c r="T67" i="4"/>
  <c r="T66" i="4"/>
  <c r="T65" i="4"/>
  <c r="T62" i="4"/>
  <c r="T61" i="4"/>
  <c r="T60" i="4"/>
  <c r="T59" i="4"/>
  <c r="T58" i="4"/>
  <c r="T57" i="4"/>
  <c r="T54" i="4"/>
  <c r="T53" i="4"/>
  <c r="T52" i="4"/>
  <c r="T51" i="4"/>
  <c r="T50" i="4"/>
  <c r="T49" i="4"/>
  <c r="T46" i="4"/>
  <c r="T45" i="4"/>
  <c r="T44" i="4"/>
  <c r="T43" i="4"/>
  <c r="T42" i="4"/>
  <c r="T41" i="4"/>
  <c r="T38" i="4"/>
  <c r="T37" i="4"/>
  <c r="T36" i="4"/>
  <c r="T35" i="4"/>
  <c r="T34" i="4"/>
  <c r="T33" i="4"/>
  <c r="T30" i="4"/>
  <c r="T29" i="4"/>
  <c r="T28" i="4"/>
  <c r="T27" i="4"/>
  <c r="T26" i="4"/>
  <c r="T25" i="4"/>
  <c r="T22" i="4"/>
  <c r="T21" i="4"/>
  <c r="T20" i="4"/>
  <c r="T19" i="4"/>
  <c r="T18" i="4"/>
  <c r="T17" i="4"/>
  <c r="T9" i="4"/>
  <c r="R86" i="4"/>
  <c r="R85" i="4"/>
  <c r="R84" i="4"/>
  <c r="R83" i="4"/>
  <c r="R82" i="4"/>
  <c r="R81" i="4"/>
  <c r="R78" i="4"/>
  <c r="R77" i="4"/>
  <c r="R76" i="4"/>
  <c r="R75" i="4"/>
  <c r="R74" i="4"/>
  <c r="R73" i="4"/>
  <c r="R70" i="4"/>
  <c r="R69" i="4"/>
  <c r="R68" i="4"/>
  <c r="R67" i="4"/>
  <c r="R66" i="4"/>
  <c r="R65" i="4"/>
  <c r="R62" i="4"/>
  <c r="R61" i="4"/>
  <c r="R60" i="4"/>
  <c r="R59" i="4"/>
  <c r="R58" i="4"/>
  <c r="R57" i="4"/>
  <c r="R54" i="4"/>
  <c r="R53" i="4"/>
  <c r="R52" i="4"/>
  <c r="R51" i="4"/>
  <c r="R50" i="4"/>
  <c r="R49" i="4"/>
  <c r="R46" i="4"/>
  <c r="R45" i="4"/>
  <c r="R44" i="4"/>
  <c r="R43" i="4"/>
  <c r="R42" i="4"/>
  <c r="R41" i="4"/>
  <c r="R38" i="4"/>
  <c r="R37" i="4"/>
  <c r="R36" i="4"/>
  <c r="R35" i="4"/>
  <c r="R34" i="4"/>
  <c r="R33" i="4"/>
  <c r="R30" i="4"/>
  <c r="R29" i="4"/>
  <c r="R28" i="4"/>
  <c r="R27" i="4"/>
  <c r="R26" i="4"/>
  <c r="R25" i="4"/>
  <c r="R22" i="4"/>
  <c r="R21" i="4"/>
  <c r="R20" i="4"/>
  <c r="R19" i="4"/>
  <c r="R18" i="4"/>
  <c r="R17" i="4"/>
  <c r="R9" i="4"/>
  <c r="P86" i="4"/>
  <c r="P85" i="4"/>
  <c r="P84" i="4"/>
  <c r="P83" i="4"/>
  <c r="P82" i="4"/>
  <c r="P81" i="4"/>
  <c r="P78" i="4"/>
  <c r="P77" i="4"/>
  <c r="P76" i="4"/>
  <c r="P75" i="4"/>
  <c r="P74" i="4"/>
  <c r="P73" i="4"/>
  <c r="P70" i="4"/>
  <c r="P69" i="4"/>
  <c r="P68" i="4"/>
  <c r="P67" i="4"/>
  <c r="P66" i="4"/>
  <c r="P65" i="4"/>
  <c r="P62" i="4"/>
  <c r="P61" i="4"/>
  <c r="P60" i="4"/>
  <c r="P59" i="4"/>
  <c r="P58" i="4"/>
  <c r="P57" i="4"/>
  <c r="P54" i="4"/>
  <c r="P53" i="4"/>
  <c r="P52" i="4"/>
  <c r="P51" i="4"/>
  <c r="P50" i="4"/>
  <c r="P49" i="4"/>
  <c r="P46" i="4"/>
  <c r="P45" i="4"/>
  <c r="P44" i="4"/>
  <c r="P43" i="4"/>
  <c r="P42" i="4"/>
  <c r="P41" i="4"/>
  <c r="P38" i="4"/>
  <c r="P37" i="4"/>
  <c r="P36" i="4"/>
  <c r="P34" i="4"/>
  <c r="P33" i="4"/>
  <c r="P30" i="4"/>
  <c r="P29" i="4"/>
  <c r="P28" i="4"/>
  <c r="P27" i="4"/>
  <c r="P26" i="4"/>
  <c r="P25" i="4"/>
  <c r="P22" i="4"/>
  <c r="P21" i="4"/>
  <c r="P20" i="4"/>
  <c r="P19" i="4"/>
  <c r="P18" i="4"/>
  <c r="P17" i="4"/>
  <c r="P9" i="4"/>
  <c r="L86" i="4"/>
  <c r="L38" i="4"/>
  <c r="L37" i="4"/>
  <c r="L36" i="4"/>
  <c r="L35" i="4"/>
  <c r="L34" i="4"/>
  <c r="L33" i="4"/>
  <c r="L30" i="4"/>
  <c r="L29" i="4"/>
  <c r="L28" i="4"/>
  <c r="L27" i="4"/>
  <c r="L26" i="4"/>
  <c r="L25" i="4"/>
  <c r="L22" i="4"/>
  <c r="L21" i="4"/>
  <c r="L20" i="4"/>
  <c r="L19" i="4"/>
  <c r="L18" i="4"/>
  <c r="L17" i="4"/>
  <c r="L9" i="4"/>
  <c r="N13" i="1"/>
  <c r="J13" i="1"/>
  <c r="M13" i="1" l="1"/>
  <c r="T22" i="12"/>
  <c r="S22" i="12"/>
  <c r="R22" i="12"/>
  <c r="Q22" i="12"/>
  <c r="P22" i="12"/>
  <c r="O22" i="12"/>
  <c r="N22" i="12"/>
  <c r="M22" i="12"/>
  <c r="L22" i="12"/>
  <c r="K22" i="12"/>
  <c r="J22" i="12"/>
  <c r="J9" i="4" l="1"/>
  <c r="J17" i="4"/>
  <c r="J18" i="4"/>
  <c r="J19" i="4"/>
  <c r="J20" i="4"/>
  <c r="J21" i="4"/>
  <c r="J25" i="4"/>
  <c r="J26" i="4"/>
  <c r="J27" i="4"/>
  <c r="J28" i="4"/>
  <c r="J29" i="4"/>
  <c r="J33" i="4"/>
  <c r="J34" i="4"/>
  <c r="J35" i="4"/>
  <c r="J36" i="4"/>
  <c r="J37" i="4"/>
  <c r="J41" i="4"/>
  <c r="J42" i="4"/>
  <c r="J43" i="4"/>
  <c r="J44" i="4"/>
  <c r="J45" i="4"/>
  <c r="J49" i="4"/>
  <c r="J50" i="4"/>
  <c r="J51" i="4"/>
  <c r="J52" i="4"/>
  <c r="J53" i="4"/>
  <c r="J57" i="4"/>
  <c r="J58" i="4"/>
  <c r="J59" i="4"/>
  <c r="J60" i="4"/>
  <c r="J61" i="4"/>
  <c r="J65" i="4"/>
  <c r="J66" i="4"/>
  <c r="J67" i="4"/>
  <c r="J68" i="4"/>
  <c r="J69" i="4"/>
  <c r="J73" i="4"/>
  <c r="J74" i="4"/>
  <c r="J75" i="4"/>
  <c r="J76" i="4"/>
  <c r="J77" i="4"/>
  <c r="J81" i="4"/>
  <c r="J82" i="4"/>
  <c r="J83" i="4"/>
  <c r="J84" i="4"/>
  <c r="J85" i="4"/>
  <c r="O47" i="9" l="1"/>
  <c r="O42" i="9"/>
  <c r="O37" i="9"/>
  <c r="O32" i="9"/>
  <c r="O27" i="9"/>
  <c r="O22" i="9"/>
  <c r="O19" i="9"/>
  <c r="O14" i="9"/>
  <c r="O12" i="9"/>
  <c r="O11" i="9"/>
  <c r="M47" i="9" l="1"/>
  <c r="M42" i="9"/>
  <c r="M37" i="9"/>
  <c r="M32" i="9"/>
  <c r="M27" i="9"/>
  <c r="M22" i="9"/>
  <c r="M19" i="9"/>
  <c r="M14" i="9"/>
  <c r="M12" i="9"/>
  <c r="N51" i="9"/>
  <c r="N50" i="9"/>
  <c r="N49" i="9"/>
  <c r="N48" i="9"/>
  <c r="N47" i="9"/>
  <c r="N46" i="9"/>
  <c r="N45" i="9"/>
  <c r="N44" i="9"/>
  <c r="N43" i="9"/>
  <c r="N42" i="9"/>
  <c r="N41" i="9"/>
  <c r="N40" i="9"/>
  <c r="N39" i="9"/>
  <c r="N38" i="9"/>
  <c r="N37" i="9"/>
  <c r="N36" i="9"/>
  <c r="N35" i="9"/>
  <c r="N34" i="9"/>
  <c r="N33" i="9"/>
  <c r="N32" i="9"/>
  <c r="N31" i="9"/>
  <c r="N30" i="9"/>
  <c r="N24" i="9"/>
  <c r="N29" i="9"/>
  <c r="N28" i="9"/>
  <c r="N27" i="9"/>
  <c r="N26" i="9"/>
  <c r="N25" i="9"/>
  <c r="N23" i="9"/>
  <c r="N22" i="9"/>
  <c r="N21" i="9"/>
  <c r="N19" i="9"/>
  <c r="N18" i="9"/>
  <c r="N17" i="9"/>
  <c r="N16" i="9"/>
  <c r="N1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B81" i="4" l="1"/>
  <c r="B73" i="4"/>
  <c r="B65" i="4"/>
  <c r="B57" i="4"/>
  <c r="B49" i="4"/>
  <c r="B41" i="4"/>
  <c r="B33" i="4"/>
  <c r="B25" i="4"/>
  <c r="B17" i="4"/>
  <c r="K47" i="9" l="1"/>
  <c r="K42" i="9"/>
  <c r="K37" i="9"/>
  <c r="K32" i="9"/>
  <c r="K27" i="9"/>
  <c r="K22" i="9"/>
  <c r="K19" i="9"/>
  <c r="K14" i="9"/>
  <c r="K12" i="9"/>
  <c r="K11" i="9"/>
  <c r="D206" i="8" l="1"/>
  <c r="D202" i="8"/>
  <c r="D198" i="8"/>
  <c r="D194" i="8"/>
  <c r="D190" i="8"/>
  <c r="D186" i="8"/>
  <c r="D182" i="8"/>
  <c r="D178" i="8"/>
  <c r="D174" i="8"/>
  <c r="D170" i="8"/>
  <c r="D166" i="8"/>
  <c r="D162" i="8"/>
  <c r="D158" i="8"/>
  <c r="D154" i="8"/>
  <c r="D150" i="8"/>
  <c r="D146" i="8"/>
  <c r="D142" i="8"/>
  <c r="D138" i="8"/>
  <c r="D134" i="8"/>
  <c r="D130" i="8"/>
  <c r="D126" i="8"/>
  <c r="D122" i="8"/>
  <c r="D118" i="8"/>
  <c r="D114" i="8"/>
  <c r="D110" i="8"/>
  <c r="D106" i="8"/>
  <c r="D102" i="8"/>
  <c r="D98" i="8"/>
  <c r="D94" i="8"/>
  <c r="D90" i="8"/>
  <c r="D86" i="8"/>
  <c r="D82" i="8"/>
  <c r="D78" i="8"/>
  <c r="D76" i="8"/>
  <c r="D72" i="8"/>
  <c r="D68" i="8"/>
  <c r="D64" i="8"/>
  <c r="D60" i="8"/>
  <c r="D56" i="8"/>
  <c r="D53" i="8"/>
  <c r="D49" i="8"/>
  <c r="D45" i="8"/>
  <c r="D41" i="8"/>
  <c r="D37" i="8"/>
  <c r="D29" i="8"/>
  <c r="D25" i="8"/>
  <c r="D21" i="8"/>
  <c r="D17" i="8"/>
  <c r="D33" i="8"/>
  <c r="D13" i="8"/>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G47" i="9" l="1"/>
  <c r="F47" i="9"/>
  <c r="G42" i="9"/>
  <c r="F42" i="9"/>
  <c r="G37" i="9"/>
  <c r="F37" i="9"/>
  <c r="G32" i="9"/>
  <c r="F32" i="9"/>
  <c r="G27" i="9"/>
  <c r="F27" i="9"/>
  <c r="G22" i="9"/>
  <c r="F22" i="9"/>
  <c r="G19" i="9"/>
  <c r="F19" i="9"/>
  <c r="G14" i="9"/>
  <c r="F14" i="9"/>
  <c r="G12" i="9"/>
  <c r="F12" i="9"/>
  <c r="G11" i="9"/>
  <c r="F11" i="9"/>
  <c r="C51" i="9"/>
  <c r="C50" i="9"/>
  <c r="C49" i="9"/>
  <c r="C48" i="9"/>
  <c r="E47" i="9"/>
  <c r="D47" i="9"/>
  <c r="C47" i="9"/>
  <c r="B47" i="9"/>
  <c r="A47" i="9"/>
  <c r="C46" i="9"/>
  <c r="C45" i="9"/>
  <c r="C44" i="9"/>
  <c r="C43" i="9"/>
  <c r="E42" i="9"/>
  <c r="D42" i="9"/>
  <c r="C42" i="9"/>
  <c r="B42" i="9"/>
  <c r="A42" i="9"/>
  <c r="C41" i="9"/>
  <c r="C40" i="9"/>
  <c r="C39" i="9"/>
  <c r="C38" i="9"/>
  <c r="E37" i="9"/>
  <c r="D37" i="9"/>
  <c r="C37" i="9"/>
  <c r="B37" i="9"/>
  <c r="A37" i="9"/>
  <c r="C36" i="9"/>
  <c r="C35" i="9"/>
  <c r="C34" i="9"/>
  <c r="C33" i="9"/>
  <c r="E32" i="9"/>
  <c r="D32" i="9"/>
  <c r="C32" i="9"/>
  <c r="B32" i="9"/>
  <c r="A32" i="9"/>
  <c r="C31" i="9"/>
  <c r="C30" i="9"/>
  <c r="C29" i="9"/>
  <c r="C28" i="9"/>
  <c r="E27" i="9"/>
  <c r="D27" i="9"/>
  <c r="C27" i="9"/>
  <c r="B27" i="9"/>
  <c r="A27" i="9"/>
  <c r="C26" i="9"/>
  <c r="C25" i="9"/>
  <c r="C24" i="9"/>
  <c r="C23" i="9"/>
  <c r="E22" i="9"/>
  <c r="D22" i="9"/>
  <c r="C22" i="9"/>
  <c r="B22" i="9"/>
  <c r="A22" i="9"/>
  <c r="C20" i="9"/>
  <c r="E19" i="9"/>
  <c r="D19" i="9"/>
  <c r="C19" i="9"/>
  <c r="B19" i="9"/>
  <c r="A19" i="9"/>
  <c r="C18" i="9"/>
  <c r="C17" i="9"/>
  <c r="C16" i="9"/>
  <c r="C15" i="9"/>
  <c r="E14" i="9"/>
  <c r="D14" i="9"/>
  <c r="C14" i="9"/>
  <c r="B14" i="9"/>
  <c r="A14" i="9"/>
  <c r="C13" i="9"/>
  <c r="E12" i="9"/>
  <c r="D12" i="9"/>
  <c r="C12" i="9"/>
  <c r="B12" i="9"/>
  <c r="A12" i="9"/>
  <c r="N11" i="9"/>
  <c r="M11" i="9"/>
  <c r="L11" i="9"/>
  <c r="E11" i="9"/>
  <c r="D11" i="9"/>
  <c r="C11" i="9"/>
  <c r="B11" i="9"/>
  <c r="A11" i="9"/>
  <c r="C206" i="8" l="1"/>
  <c r="C202" i="8"/>
  <c r="C198" i="8"/>
  <c r="C194" i="8"/>
  <c r="C190" i="8"/>
  <c r="C186" i="8"/>
  <c r="C182" i="8"/>
  <c r="C178" i="8"/>
  <c r="C174" i="8"/>
  <c r="C170" i="8"/>
  <c r="C166" i="8"/>
  <c r="C162" i="8"/>
  <c r="C158" i="8"/>
  <c r="C154" i="8"/>
  <c r="C150" i="8"/>
  <c r="C146" i="8"/>
  <c r="C142" i="8"/>
  <c r="C138" i="8"/>
  <c r="C134" i="8"/>
  <c r="C130" i="8"/>
  <c r="C126" i="8"/>
  <c r="C122" i="8"/>
  <c r="C118" i="8"/>
  <c r="C114" i="8"/>
  <c r="C110" i="8"/>
  <c r="C106" i="8"/>
  <c r="C102" i="8"/>
  <c r="C98" i="8"/>
  <c r="C94" i="8"/>
  <c r="C90" i="8"/>
  <c r="C86" i="8"/>
  <c r="C82" i="8"/>
  <c r="C76" i="8"/>
  <c r="C72" i="8"/>
  <c r="C68" i="8"/>
  <c r="C64" i="8"/>
  <c r="C60" i="8"/>
  <c r="C56" i="8"/>
  <c r="C53" i="8"/>
  <c r="C49" i="8"/>
  <c r="C45" i="8"/>
  <c r="C41" i="8"/>
  <c r="C37" i="8"/>
  <c r="C33" i="8"/>
  <c r="N190" i="8"/>
  <c r="N170" i="8"/>
  <c r="N150" i="8"/>
  <c r="N130" i="8"/>
  <c r="N110" i="8"/>
  <c r="N90" i="8"/>
  <c r="N72" i="8"/>
  <c r="N53" i="8"/>
  <c r="N33" i="8"/>
  <c r="N13" i="8"/>
  <c r="B190" i="8"/>
  <c r="B170" i="8"/>
  <c r="B150" i="8"/>
  <c r="B130" i="8"/>
  <c r="B110" i="8"/>
  <c r="B90" i="8"/>
  <c r="B72" i="8"/>
  <c r="B53" i="8"/>
  <c r="B33" i="8"/>
  <c r="C29" i="8"/>
  <c r="C25" i="8"/>
  <c r="C21" i="8"/>
  <c r="C13" i="8"/>
  <c r="B13" i="8"/>
  <c r="C82" i="4"/>
  <c r="C83" i="4"/>
  <c r="C84" i="4"/>
  <c r="C85" i="4"/>
  <c r="C81" i="4"/>
  <c r="C77" i="4"/>
  <c r="C76" i="4"/>
  <c r="C75" i="4"/>
  <c r="C74" i="4"/>
  <c r="C73" i="4"/>
  <c r="C66" i="4"/>
  <c r="C67" i="4"/>
  <c r="C68" i="4"/>
  <c r="C69" i="4"/>
  <c r="C65" i="4"/>
  <c r="C58" i="4"/>
  <c r="C59" i="4"/>
  <c r="C60" i="4"/>
  <c r="C61" i="4"/>
  <c r="C57" i="4"/>
  <c r="C50" i="4"/>
  <c r="C51" i="4"/>
  <c r="C52" i="4"/>
  <c r="C53" i="4"/>
  <c r="C49" i="4"/>
  <c r="C42" i="4"/>
  <c r="C43" i="4"/>
  <c r="C44" i="4"/>
  <c r="C45" i="4"/>
  <c r="C41" i="4"/>
  <c r="C34" i="4"/>
  <c r="C36" i="4"/>
  <c r="C37" i="4"/>
  <c r="C33" i="4"/>
  <c r="C26" i="4"/>
  <c r="C27" i="4"/>
  <c r="C28" i="4"/>
  <c r="C29" i="4"/>
  <c r="C25" i="4"/>
  <c r="C18" i="4"/>
  <c r="C19" i="4"/>
  <c r="C20" i="4"/>
  <c r="C21" i="4"/>
  <c r="C17" i="4"/>
  <c r="J11" i="1"/>
  <c r="M11" i="1" l="1"/>
  <c r="H12" i="9" s="1"/>
  <c r="C9" i="4" l="1"/>
  <c r="B9" i="4"/>
  <c r="D88" i="4" l="1"/>
  <c r="D80" i="4"/>
  <c r="D72" i="4"/>
  <c r="D64" i="4"/>
  <c r="D56" i="4"/>
  <c r="D48" i="4"/>
  <c r="D40" i="4"/>
  <c r="N15" i="1" s="1"/>
  <c r="D32" i="4"/>
  <c r="D24" i="4"/>
  <c r="N11" i="1" s="1"/>
  <c r="D16" i="4"/>
  <c r="N10" i="1" s="1"/>
  <c r="H88" i="4" l="1"/>
  <c r="U88" i="4" s="1"/>
  <c r="G88" i="4"/>
  <c r="U87" i="4" s="1"/>
  <c r="W87" i="4"/>
  <c r="V87" i="4" s="1"/>
  <c r="W80" i="4"/>
  <c r="H80" i="4"/>
  <c r="U80" i="4" s="1"/>
  <c r="G80" i="4"/>
  <c r="U79" i="4" s="1"/>
  <c r="W72" i="4"/>
  <c r="H72" i="4"/>
  <c r="U72" i="4" s="1"/>
  <c r="G72" i="4"/>
  <c r="U71" i="4" s="1"/>
  <c r="H64" i="4"/>
  <c r="U64" i="4" s="1"/>
  <c r="G64" i="4"/>
  <c r="U63" i="4" s="1"/>
  <c r="W63" i="4"/>
  <c r="W56" i="4"/>
  <c r="H56" i="4"/>
  <c r="U56" i="4" s="1"/>
  <c r="G56" i="4"/>
  <c r="U55" i="4" s="1"/>
  <c r="V80" i="4" l="1"/>
  <c r="X80" i="4"/>
  <c r="V72" i="4"/>
  <c r="X72" i="4"/>
  <c r="V63" i="4"/>
  <c r="X63" i="4"/>
  <c r="V56" i="4"/>
  <c r="X56" i="4"/>
  <c r="J30" i="5"/>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H47" i="9"/>
  <c r="I30" i="5"/>
  <c r="S27" i="5"/>
  <c r="S30" i="5"/>
  <c r="AC27" i="5"/>
  <c r="AC30" i="5"/>
  <c r="N27" i="5"/>
  <c r="N30" i="5"/>
  <c r="X27" i="5"/>
  <c r="X30" i="5"/>
  <c r="I27" i="5"/>
  <c r="H42" i="9"/>
  <c r="W30" i="5"/>
  <c r="M30" i="5"/>
  <c r="AB27" i="5"/>
  <c r="R27" i="5"/>
  <c r="H27" i="5"/>
  <c r="AB30" i="5"/>
  <c r="R30" i="5"/>
  <c r="H30" i="5"/>
  <c r="W27" i="5"/>
  <c r="M27" i="5"/>
  <c r="H37" i="9"/>
  <c r="Q30" i="5"/>
  <c r="Q27" i="5"/>
  <c r="G30" i="5"/>
  <c r="V30" i="5"/>
  <c r="G27" i="5"/>
  <c r="V27" i="5"/>
  <c r="L30" i="5"/>
  <c r="AA30" i="5"/>
  <c r="L27" i="5"/>
  <c r="AA27" i="5"/>
  <c r="H32" i="9"/>
  <c r="H27" i="9"/>
  <c r="W51" i="4"/>
  <c r="X51" i="4" s="1"/>
  <c r="W77" i="4"/>
  <c r="X77" i="4" s="1"/>
  <c r="W83" i="4"/>
  <c r="X83" i="4" s="1"/>
  <c r="W57" i="4"/>
  <c r="X57" i="4" s="1"/>
  <c r="W62" i="4"/>
  <c r="X62" i="4" s="1"/>
  <c r="W61" i="4"/>
  <c r="X61" i="4" s="1"/>
  <c r="W67" i="4"/>
  <c r="X67" i="4" s="1"/>
  <c r="W73" i="4"/>
  <c r="X73" i="4" s="1"/>
  <c r="W50" i="4"/>
  <c r="X50" i="4" s="1"/>
  <c r="W81" i="4"/>
  <c r="X81" i="4" s="1"/>
  <c r="W68" i="4"/>
  <c r="X68" i="4" s="1"/>
  <c r="W66" i="4"/>
  <c r="X66" i="4" s="1"/>
  <c r="W65" i="4"/>
  <c r="X65" i="4" s="1"/>
  <c r="W85" i="4"/>
  <c r="X85" i="4" s="1"/>
  <c r="W70" i="4"/>
  <c r="X70" i="4" s="1"/>
  <c r="W49" i="4"/>
  <c r="X49" i="4" s="1"/>
  <c r="W69" i="4"/>
  <c r="X69" i="4" s="1"/>
  <c r="W75" i="4"/>
  <c r="X75" i="4" s="1"/>
  <c r="W74" i="4"/>
  <c r="X74" i="4" s="1"/>
  <c r="W54" i="4"/>
  <c r="X54" i="4" s="1"/>
  <c r="W60" i="4"/>
  <c r="X60" i="4" s="1"/>
  <c r="W53" i="4"/>
  <c r="X53" i="4" s="1"/>
  <c r="W59" i="4"/>
  <c r="X59" i="4" s="1"/>
  <c r="W52" i="4"/>
  <c r="X52" i="4" s="1"/>
  <c r="W58" i="4"/>
  <c r="X58" i="4" s="1"/>
  <c r="W78" i="4"/>
  <c r="X78" i="4" s="1"/>
  <c r="W84" i="4"/>
  <c r="X84" i="4" s="1"/>
  <c r="W76" i="4"/>
  <c r="X76" i="4" s="1"/>
  <c r="W82" i="4"/>
  <c r="X82" i="4" s="1"/>
  <c r="W86" i="4"/>
  <c r="W71" i="4" l="1"/>
  <c r="W88" i="4"/>
  <c r="V88" i="4" s="1"/>
  <c r="W79" i="4"/>
  <c r="W64" i="4"/>
  <c r="W55" i="4"/>
  <c r="V79" i="4" l="1"/>
  <c r="X79" i="4"/>
  <c r="V71" i="4"/>
  <c r="X71" i="4"/>
  <c r="V64" i="4"/>
  <c r="X64" i="4"/>
  <c r="V55" i="4"/>
  <c r="X55" i="4"/>
  <c r="G56" i="5"/>
  <c r="J10" i="1"/>
  <c r="X56" i="5" l="1"/>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E150" i="8"/>
  <c r="U56" i="5"/>
  <c r="F50" i="5"/>
  <c r="K47" i="5"/>
  <c r="P53" i="5"/>
  <c r="U50" i="5"/>
  <c r="K53" i="5"/>
  <c r="F47" i="5"/>
  <c r="Z56" i="5"/>
  <c r="U44" i="5"/>
  <c r="E110" i="8"/>
  <c r="AC56" i="5"/>
  <c r="I44" i="5"/>
  <c r="I50" i="5"/>
  <c r="J42" i="9"/>
  <c r="N56" i="5"/>
  <c r="N47" i="5"/>
  <c r="N50" i="5"/>
  <c r="AC50" i="5"/>
  <c r="X50" i="5"/>
  <c r="X53" i="5"/>
  <c r="AC44" i="5"/>
  <c r="S47" i="5"/>
  <c r="N44" i="5"/>
  <c r="S50" i="5"/>
  <c r="S53" i="5"/>
  <c r="AC47" i="5"/>
  <c r="V50" i="5"/>
  <c r="Q44" i="5"/>
  <c r="G50" i="5"/>
  <c r="AA53" i="5"/>
  <c r="AA47" i="5"/>
  <c r="Q50" i="5"/>
  <c r="L53" i="5"/>
  <c r="L47" i="5"/>
  <c r="G53" i="5"/>
  <c r="V47" i="5"/>
  <c r="L44" i="5"/>
  <c r="AA50" i="5"/>
  <c r="AA44" i="5"/>
  <c r="G44" i="5"/>
  <c r="G47" i="5"/>
  <c r="AA56" i="5"/>
  <c r="Q56" i="5"/>
  <c r="E130" i="8"/>
  <c r="L50" i="5"/>
  <c r="V56" i="5"/>
  <c r="Q47" i="5"/>
  <c r="L56" i="5"/>
  <c r="V44" i="5"/>
  <c r="V53" i="5"/>
  <c r="Q53" i="5"/>
  <c r="P47" i="5"/>
  <c r="K56" i="5"/>
  <c r="Z44" i="5"/>
  <c r="P44" i="5"/>
  <c r="U47" i="5"/>
  <c r="F53" i="5"/>
  <c r="F56" i="5"/>
  <c r="Z53" i="5"/>
  <c r="P50" i="5"/>
  <c r="P56" i="5"/>
  <c r="U53" i="5"/>
  <c r="Z50" i="5"/>
  <c r="Z47" i="5"/>
  <c r="F44" i="5"/>
  <c r="K50" i="5"/>
  <c r="K44" i="5"/>
  <c r="J15" i="1"/>
  <c r="J37" i="9" l="1"/>
  <c r="J27" i="9"/>
  <c r="E170" i="8"/>
  <c r="J32" i="9"/>
  <c r="Y17" i="5"/>
  <c r="H48" i="4"/>
  <c r="U48" i="4" s="1"/>
  <c r="H40" i="4"/>
  <c r="U40" i="4" s="1"/>
  <c r="W38" i="4" l="1"/>
  <c r="W46" i="4"/>
  <c r="W45" i="4"/>
  <c r="X45" i="4" s="1"/>
  <c r="W44" i="4"/>
  <c r="X44" i="4" s="1"/>
  <c r="W43" i="4"/>
  <c r="X43" i="4" s="1"/>
  <c r="W42" i="4"/>
  <c r="X42" i="4" s="1"/>
  <c r="W41" i="4"/>
  <c r="X41" i="4" s="1"/>
  <c r="W37" i="4"/>
  <c r="X37" i="4" s="1"/>
  <c r="W36" i="4"/>
  <c r="X36" i="4" s="1"/>
  <c r="W35" i="4"/>
  <c r="X35" i="4" s="1"/>
  <c r="Z35" i="4" s="1"/>
  <c r="W34" i="4"/>
  <c r="X34" i="4" s="1"/>
  <c r="Z34" i="4" s="1"/>
  <c r="W33" i="4"/>
  <c r="X33" i="4" s="1"/>
  <c r="W39" i="4"/>
  <c r="W48" i="4" l="1"/>
  <c r="X48" i="4" s="1"/>
  <c r="X46" i="4"/>
  <c r="W40" i="4"/>
  <c r="X40" i="4" s="1"/>
  <c r="X38" i="4"/>
  <c r="V39" i="4"/>
  <c r="P15" i="1" s="1"/>
  <c r="X39" i="4"/>
  <c r="W47" i="4"/>
  <c r="H32" i="4"/>
  <c r="U32" i="4" s="1"/>
  <c r="H24" i="4"/>
  <c r="U24" i="4" s="1"/>
  <c r="H16" i="4"/>
  <c r="U16" i="4" s="1"/>
  <c r="G16" i="4"/>
  <c r="U15" i="4" s="1"/>
  <c r="V48" i="4" l="1"/>
  <c r="V40" i="4"/>
  <c r="O15" i="1" s="1"/>
  <c r="V47" i="4"/>
  <c r="X47" i="4"/>
  <c r="W27" i="4"/>
  <c r="X27" i="4" s="1"/>
  <c r="W26" i="4"/>
  <c r="X26" i="4" s="1"/>
  <c r="Z26" i="4" s="1"/>
  <c r="W25" i="4"/>
  <c r="X25" i="4" s="1"/>
  <c r="W30" i="4"/>
  <c r="X30" i="4" s="1"/>
  <c r="W29" i="4"/>
  <c r="X29" i="4" s="1"/>
  <c r="W28" i="4"/>
  <c r="X28" i="4" s="1"/>
  <c r="G24" i="4"/>
  <c r="W22" i="4"/>
  <c r="X22" i="4" s="1"/>
  <c r="R15" i="1" l="1"/>
  <c r="Q15" i="1" s="1"/>
  <c r="W32" i="4"/>
  <c r="V32" i="4" s="1"/>
  <c r="W9" i="4"/>
  <c r="X9" i="4" s="1"/>
  <c r="Z9" i="4" s="1"/>
  <c r="U23" i="4"/>
  <c r="G32" i="4"/>
  <c r="W31" i="4"/>
  <c r="W20" i="4"/>
  <c r="X20" i="4" s="1"/>
  <c r="W19" i="4"/>
  <c r="X19" i="4" s="1"/>
  <c r="W17" i="4"/>
  <c r="W21" i="4"/>
  <c r="X21" i="4" s="1"/>
  <c r="W18" i="4"/>
  <c r="X18" i="4" s="1"/>
  <c r="Z18" i="4" s="1"/>
  <c r="O13" i="1" l="1"/>
  <c r="W24" i="4"/>
  <c r="X24" i="4" s="1"/>
  <c r="X17" i="4"/>
  <c r="Z17" i="4" s="1"/>
  <c r="X32" i="4"/>
  <c r="V31" i="4"/>
  <c r="X31" i="4"/>
  <c r="W15" i="4"/>
  <c r="W16" i="4"/>
  <c r="M10" i="1"/>
  <c r="H11" i="9" s="1"/>
  <c r="U26" i="5"/>
  <c r="F23" i="5"/>
  <c r="P17" i="5"/>
  <c r="P26" i="5"/>
  <c r="F20" i="5"/>
  <c r="K17" i="5"/>
  <c r="K26" i="5"/>
  <c r="K20" i="5"/>
  <c r="F17" i="5"/>
  <c r="F29" i="5"/>
  <c r="F26" i="5"/>
  <c r="P20" i="5"/>
  <c r="K29" i="5"/>
  <c r="Z23" i="5"/>
  <c r="U20" i="5"/>
  <c r="P29" i="5"/>
  <c r="U23" i="5"/>
  <c r="Z20" i="5"/>
  <c r="U29" i="5"/>
  <c r="P23" i="5"/>
  <c r="Z17" i="5"/>
  <c r="Z29" i="5"/>
  <c r="K23" i="5"/>
  <c r="U17" i="5"/>
  <c r="Z26" i="5"/>
  <c r="U31" i="4"/>
  <c r="G40" i="4"/>
  <c r="W23" i="4"/>
  <c r="X23" i="4" s="1"/>
  <c r="M15" i="1"/>
  <c r="H19" i="9" s="1"/>
  <c r="T13" i="1" l="1"/>
  <c r="S13" i="1"/>
  <c r="V24" i="4"/>
  <c r="O11" i="1" s="1"/>
  <c r="V16" i="4"/>
  <c r="X16" i="4"/>
  <c r="Z16" i="4" s="1"/>
  <c r="V15" i="4"/>
  <c r="P10" i="1" s="1"/>
  <c r="X15" i="4"/>
  <c r="Z15" i="4" s="1"/>
  <c r="H14" i="9"/>
  <c r="V23" i="4"/>
  <c r="Y44" i="5"/>
  <c r="O53" i="5"/>
  <c r="J47" i="5"/>
  <c r="O56" i="5"/>
  <c r="T47" i="5"/>
  <c r="J44" i="5"/>
  <c r="Y50" i="5"/>
  <c r="AD53" i="5"/>
  <c r="J47" i="9"/>
  <c r="Y53" i="5"/>
  <c r="Y47" i="5"/>
  <c r="T56" i="5"/>
  <c r="J50" i="5"/>
  <c r="Y56" i="5"/>
  <c r="AD44" i="5"/>
  <c r="J53" i="5"/>
  <c r="T53" i="5"/>
  <c r="J56" i="5"/>
  <c r="AD47" i="5"/>
  <c r="AD50" i="5"/>
  <c r="O44" i="5"/>
  <c r="T50" i="5"/>
  <c r="O50" i="5"/>
  <c r="AD56" i="5"/>
  <c r="O47" i="5"/>
  <c r="T44" i="5"/>
  <c r="Y26" i="5"/>
  <c r="AD23" i="5"/>
  <c r="Y29" i="5"/>
  <c r="Y23" i="5"/>
  <c r="AD29" i="5"/>
  <c r="AD26" i="5"/>
  <c r="AD20" i="5"/>
  <c r="H22" i="9"/>
  <c r="AD17" i="5"/>
  <c r="Y20" i="5"/>
  <c r="J17" i="5"/>
  <c r="T17" i="5"/>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U39" i="4"/>
  <c r="G48" i="4"/>
  <c r="U47" i="4" s="1"/>
  <c r="P11" i="1" l="1"/>
  <c r="R10" i="1"/>
  <c r="S10" i="1"/>
  <c r="U13" i="1"/>
  <c r="J14" i="9" s="1"/>
  <c r="T15" i="1"/>
  <c r="U15" i="1" s="1"/>
  <c r="E190" i="8"/>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J49" i="5"/>
  <c r="T55" i="5"/>
  <c r="J55" i="5"/>
  <c r="T49" i="5"/>
  <c r="AD46" i="5"/>
  <c r="AD52" i="5"/>
  <c r="J43" i="5"/>
  <c r="J22" i="9"/>
  <c r="E90" i="8"/>
  <c r="Q55" i="5"/>
  <c r="Q46" i="5"/>
  <c r="AA52" i="5"/>
  <c r="AA46" i="5"/>
  <c r="G55" i="5"/>
  <c r="Q43" i="5"/>
  <c r="V46" i="5"/>
  <c r="V49" i="5"/>
  <c r="V43" i="5"/>
  <c r="L52" i="5"/>
  <c r="L46" i="5"/>
  <c r="U11" i="1"/>
  <c r="J12" i="9" s="1"/>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U10" i="1"/>
  <c r="E13" i="8" s="1"/>
  <c r="Q10" i="1"/>
  <c r="F55" i="5"/>
  <c r="K43" i="5"/>
  <c r="Z43" i="5"/>
  <c r="Z52" i="5"/>
  <c r="F49" i="5"/>
  <c r="Z46" i="5"/>
  <c r="F52" i="5"/>
  <c r="K49" i="5"/>
  <c r="P55" i="5"/>
  <c r="I55" i="5"/>
  <c r="S15" i="1"/>
  <c r="E53" i="8"/>
  <c r="N49" i="5"/>
  <c r="AC52" i="5"/>
  <c r="AC43" i="5"/>
  <c r="N52" i="5"/>
  <c r="S46" i="5"/>
  <c r="N46" i="5"/>
  <c r="X46" i="5"/>
  <c r="I49" i="5"/>
  <c r="S55" i="5"/>
  <c r="AC49" i="5"/>
  <c r="N55" i="5"/>
  <c r="X52" i="5"/>
  <c r="AC55" i="5"/>
  <c r="AC46" i="5"/>
  <c r="I52" i="5"/>
  <c r="S52" i="5"/>
  <c r="S49" i="5"/>
  <c r="X43" i="5"/>
  <c r="X55" i="5"/>
  <c r="I46" i="5"/>
  <c r="S43" i="5"/>
  <c r="N43" i="5"/>
  <c r="I43" i="5"/>
  <c r="X49" i="5"/>
  <c r="J19" i="9"/>
  <c r="E72" i="8"/>
  <c r="E33" i="8" l="1"/>
  <c r="J11" i="9"/>
</calcChain>
</file>

<file path=xl/comments1.xml><?xml version="1.0" encoding="utf-8"?>
<comments xmlns="http://schemas.openxmlformats.org/spreadsheetml/2006/main">
  <authors>
    <author>Jenny Trujillo</author>
  </authors>
  <commentList>
    <comment ref="J27" authorId="0" shapeId="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authors>
    <author>scrdinvitado</author>
    <author>Jenny Trujillo</author>
  </authors>
  <commentList>
    <comment ref="N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scrdinvitado</author>
  </authors>
  <commentList>
    <comment ref="X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authors>
    <author>scrdinvitado</author>
  </authors>
  <commentList>
    <comment ref="B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authors>
    <author>scrdinvitado</author>
  </authors>
  <commentList>
    <comment ref="A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<sst xmlns="http://schemas.openxmlformats.org/spreadsheetml/2006/main" count="1109" uniqueCount="486">
  <si>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</si>
  <si>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</si>
  <si>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</si>
  <si>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</si>
  <si>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</si>
  <si>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</si>
  <si>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</si>
  <si>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</si>
  <si>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</si>
  <si>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</si>
  <si>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</si>
  <si>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</si>
  <si>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</si>
  <si>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</si>
  <si>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</si>
  <si>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</si>
  <si>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</si>
  <si>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</si>
  <si>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</si>
  <si>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</si>
  <si>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</si>
  <si>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</si>
  <si>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</si>
  <si>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</si>
  <si>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</si>
  <si>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</si>
  <si>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</si>
  <si>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</si>
  <si>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</si>
  <si>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</si>
  <si>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</si>
  <si>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</si>
  <si>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</si>
  <si>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</si>
  <si>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</si>
  <si>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</si>
  <si>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</si>
  <si>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</si>
  <si>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</si>
  <si>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</si>
  <si>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</si>
  <si>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</si>
  <si>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</si>
  <si>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</si>
  <si>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</si>
  <si>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</si>
  <si>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</si>
  <si>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</si>
  <si>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</si>
  <si>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</si>
  <si>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</si>
  <si>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</si>
  <si>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</si>
  <si>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</si>
  <si>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</si>
  <si>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</si>
  <si>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</si>
  <si>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</si>
  <si>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</si>
  <si>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</si>
  <si>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</si>
  <si>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</si>
  <si>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</si>
  <si>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</si>
  <si>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</si>
  <si>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</si>
  <si>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</si>
  <si>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</si>
  <si>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</si>
  <si>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</si>
  <si>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</si>
  <si>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</si>
  <si>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</si>
  <si>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</si>
  <si>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</si>
  <si>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</si>
  <si>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</si>
  <si>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</si>
  <si>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</si>
  <si>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</si>
  <si>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</si>
  <si>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</si>
  <si>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</si>
  <si>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</si>
  <si>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</si>
  <si>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</si>
  <si>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</si>
  <si>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</si>
  <si>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</si>
  <si>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</si>
  <si>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</si>
  <si>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</si>
  <si>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</si>
  <si>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</si>
  <si>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</si>
  <si>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</si>
  <si>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</si>
  <si>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</si>
  <si>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</si>
  <si>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</si>
  <si>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</si>
  <si>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</si>
  <si>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</si>
  <si>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</si>
  <si>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</si>
  <si>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</si>
  <si>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</si>
  <si>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</si>
  <si>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</si>
  <si>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</si>
  <si>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</si>
  <si>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</si>
  <si>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</si>
  <si>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</si>
  <si>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</si>
  <si>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</si>
  <si>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</si>
  <si>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</si>
  <si>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</si>
  <si>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</si>
  <si>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</si>
  <si>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</si>
  <si>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</si>
  <si>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</si>
  <si>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</si>
  <si>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</si>
  <si>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</si>
  <si>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</si>
  <si>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</si>
  <si>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</si>
  <si>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</si>
  <si>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</si>
  <si>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</si>
  <si>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</si>
  <si>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</si>
  <si>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</si>
  <si>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</si>
  <si>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</si>
  <si>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</si>
  <si>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</si>
  <si>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</si>
  <si>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</si>
  <si>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</si>
  <si>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</si>
  <si>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</si>
  <si>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</si>
  <si>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</si>
  <si>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</si>
  <si>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</si>
  <si>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</si>
  <si>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</si>
  <si>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</si>
  <si>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</si>
  <si>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</si>
  <si>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</si>
  <si>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</si>
  <si>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</si>
  <si>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</si>
  <si>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</si>
  <si>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</si>
  <si>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</si>
  <si>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</si>
  <si>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</si>
  <si>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</si>
  <si>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</si>
  <si>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</si>
  <si>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</si>
  <si>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</si>
  <si>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</si>
  <si>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</si>
  <si>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</si>
  <si>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</si>
  <si>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</si>
  <si>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</si>
  <si>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</si>
  <si>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</si>
  <si>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</si>
  <si>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</si>
  <si>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</si>
  <si>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</si>
  <si>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</si>
  <si>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</si>
  <si>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</si>
  <si>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</si>
  <si>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</si>
  <si>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</si>
  <si>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</si>
  <si>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</si>
  <si>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</si>
  <si>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</si>
  <si>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</si>
  <si>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</si>
  <si>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</si>
  <si>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</si>
  <si>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</si>
  <si>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</si>
  <si>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</si>
  <si>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</si>
  <si>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</si>
  <si>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</si>
  <si>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</si>
  <si>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</si>
  <si>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</si>
  <si>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</si>
  <si>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</si>
  <si>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</si>
  <si>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</si>
  <si>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</si>
  <si>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</si>
  <si>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</si>
  <si>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</si>
  <si>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</si>
  <si>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</si>
  <si>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</si>
  <si>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</si>
  <si>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</si>
  <si>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</si>
  <si>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</si>
  <si>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</si>
  <si>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</si>
  <si>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</si>
  <si>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</si>
  <si>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</si>
  <si>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</si>
  <si>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</si>
  <si>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</si>
  <si>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</si>
  <si>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</si>
  <si>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</si>
  <si>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</si>
  <si>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</si>
  <si>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</si>
  <si>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</si>
  <si>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</si>
  <si>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</si>
  <si>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</si>
  <si>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</si>
  <si>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</si>
  <si>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</si>
  <si>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</si>
  <si>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</si>
  <si>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</si>
  <si>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</si>
  <si>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</si>
  <si>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</si>
  <si>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</si>
  <si>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</si>
  <si>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</si>
  <si>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</si>
  <si>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</si>
  <si>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</si>
  <si>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</si>
  <si>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</si>
  <si>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</si>
  <si>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</si>
  <si>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</si>
  <si>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</si>
  <si>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</si>
  <si>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</si>
  <si>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</si>
  <si>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</si>
  <si>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</si>
  <si>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</si>
  <si>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</si>
  <si>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</si>
  <si>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</si>
  <si>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</si>
  <si>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</si>
  <si>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</si>
  <si>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</si>
  <si>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</si>
  <si>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</si>
  <si>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</si>
  <si>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</si>
  <si>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</si>
  <si>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</si>
  <si>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</si>
  <si>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</si>
  <si>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</si>
  <si>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</si>
  <si>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</si>
  <si>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</si>
  <si>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</si>
  <si>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</si>
  <si>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</si>
  <si>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</si>
  <si>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</si>
  <si>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</si>
  <si>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</si>
  <si>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</si>
  <si>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</si>
  <si>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</si>
  <si>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</si>
  <si>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</si>
  <si>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</si>
  <si>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</si>
  <si>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</si>
  <si>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</si>
  <si>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</si>
  <si>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</si>
  <si>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</si>
  <si>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</si>
  <si>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</si>
  <si>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</si>
  <si>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</si>
  <si>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</si>
  <si>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</si>
  <si>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</si>
  <si>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</si>
  <si>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</si>
  <si>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</si>
  <si>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</si>
  <si>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</si>
  <si>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</si>
  <si>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</si>
  <si>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</si>
  <si>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</si>
  <si>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</si>
  <si>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</si>
  <si>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</si>
  <si>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</si>
  <si>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</si>
  <si>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</si>
  <si>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</si>
  <si>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</si>
  <si>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</si>
  <si>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</si>
  <si>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</si>
  <si>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</si>
  <si>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</si>
  <si>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</si>
  <si>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</si>
  <si>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</si>
  <si>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</si>
  <si>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</si>
  <si>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</si>
  <si>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</si>
  <si>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</si>
  <si>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</si>
  <si>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</si>
  <si>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</si>
  <si>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</si>
  <si>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</si>
  <si>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</si>
  <si>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</si>
  <si>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</si>
  <si>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</si>
  <si>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</si>
  <si>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</si>
  <si>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</si>
  <si>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</si>
  <si>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</si>
  <si>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</si>
  <si>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</si>
  <si>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</si>
  <si>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</si>
  <si>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</si>
  <si>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</si>
  <si>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</si>
  <si>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</si>
  <si>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</si>
  <si>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</si>
  <si>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</si>
  <si>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</si>
  <si>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</si>
  <si>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</si>
  <si>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</si>
  <si>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</si>
  <si>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</si>
  <si>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</si>
  <si>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</si>
  <si>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</si>
  <si>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</si>
  <si>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</si>
  <si>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</si>
  <si>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</si>
  <si>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</si>
  <si>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</si>
  <si>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</si>
  <si>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</si>
  <si>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</si>
  <si>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</si>
  <si>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</si>
  <si>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</si>
  <si>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</si>
  <si>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</si>
  <si>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</si>
  <si>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</si>
  <si>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</si>
  <si>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</si>
  <si>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Ray Garfunkell Vanegas Herrera</t>
  </si>
  <si>
    <t>Erica Gicela Caicedo Mosquera</t>
  </si>
  <si>
    <t>Actualización del mapa de riesgos radocado Orfeo no. 20201500279443  , de acuerdo con el mapeo radicado Orfeo no. 20201500265423.</t>
  </si>
  <si>
    <t>Diciembre 18 del 2020</t>
  </si>
  <si>
    <t>Diciembre 24 del 2018</t>
  </si>
  <si>
    <t>Noviembre 13 del 2019</t>
  </si>
  <si>
    <t>Actualización del mapa de riesgos radocado Orfeo no. 20191500234613.</t>
  </si>
  <si>
    <t>Diciembre 09 del 2019</t>
  </si>
  <si>
    <t xml:space="preserve">Desatender las quejas radicadas y/o permitir el vencimiento de los términos legales de tal manera que se presenten los fenómenos de caducidad o prescripción.
</t>
  </si>
  <si>
    <r>
      <t xml:space="preserve">Inaplicabilidad de las disposiciones y prerrogativas  dispuestas en la Ley 1952 de 2019 (Codigo general disciplinario)
</t>
    </r>
    <r>
      <rPr>
        <b/>
        <sz val="14"/>
        <color rgb="FFFF0000"/>
        <rFont val="Cambria"/>
        <family val="1"/>
        <scheme val="major"/>
      </rPr>
      <t xml:space="preserve"> (R3)</t>
    </r>
  </si>
  <si>
    <t xml:space="preserve">3. Fuga de la memoria institucional por perdida de los conocimientos y
experiencias adquiridas, en ocasión a la rotación de personal, al concluirse la provisión de las 76 vacancias definitivas de la Secretaría como resultado de la Convocatoria 816 de 2018 adelantada por la Comisión Nacional del Servicio Civil,
ejercicio que requiere de la aplicación de un plan de retiro y acogida.
</t>
  </si>
  <si>
    <t xml:space="preserve">
1. Falta de conocimiento de los operadores disciplinarios respecto del nuevo codigo general discipinario.                   
 2. Falta de adecuaciones fisicas y tecnologicas para el adelantamiento de las audiencias  
</t>
  </si>
  <si>
    <r>
      <t xml:space="preserve">Extravio o no inclusión de los documentos fisicos o virtuales que hacen parte del expediente disciplinario </t>
    </r>
    <r>
      <rPr>
        <b/>
        <sz val="16"/>
        <color rgb="FFFF0000"/>
        <rFont val="Cambria"/>
        <family val="1"/>
        <scheme val="major"/>
      </rPr>
      <t>(R4)</t>
    </r>
  </si>
  <si>
    <r>
      <t>Desconocimiento de los derechos, deberes y prohibiciones asi como del procedimiento disciplinario por parte de los servidores públicos, que ayuden a prevenir y minimizar conductas disciplinables.</t>
    </r>
    <r>
      <rPr>
        <b/>
        <sz val="14"/>
        <color rgb="FFFF0000"/>
        <rFont val="Cambria"/>
        <family val="1"/>
        <scheme val="major"/>
      </rPr>
      <t xml:space="preserve">  (R2)</t>
    </r>
  </si>
  <si>
    <t xml:space="preserve">1. No incluir cada unas de las actuaciones que se surten dentro de los procesos disciplinarios en los respectivos archivos fisicos y virtuales.                                                    </t>
  </si>
  <si>
    <t xml:space="preserve">  2.  Extravio de los expedientes disciplinarios  fisicos y/o virtuales</t>
  </si>
  <si>
    <t xml:space="preserve">1. Descuido del responsable de proyectar la actividad de prevención  de conductas disciplinarias en la OCID.                                                                                                                               </t>
  </si>
  <si>
    <t xml:space="preserve">2.  Descuido del encargado de publicarla en CULTUNET.    </t>
  </si>
  <si>
    <r>
      <t xml:space="preserve">Que transcurra el termino otorgado por la Ley para iniciar la acción disciplinaria  o que no se imponga la sanción correspondiente
</t>
    </r>
    <r>
      <rPr>
        <b/>
        <sz val="14"/>
        <color rgb="FFFF0000"/>
        <rFont val="Cambria"/>
        <family val="1"/>
        <scheme val="major"/>
      </rPr>
      <t>(R1)</t>
    </r>
  </si>
  <si>
    <t xml:space="preserve">Que transcurra el termino otorgado por la Ley para iniciar la acción disciplinaria  o que no se imponga la sanción correspondiente
</t>
  </si>
  <si>
    <t xml:space="preserve">Desatender las quejas radicadas y/o permitir el vencimiento de los términos legales de tal manera que se presenten los fenómenos de caducidad o prescripción
</t>
  </si>
  <si>
    <t>Desconocimiento de los derechos, deberes y prohibiciones asi como del procedimiento disciplinario por parte de los servidores públicos, que ayuden a prevenir y minimizar conductas disciplinables.</t>
  </si>
  <si>
    <t xml:space="preserve">1. Descuido del responsable de proyectar la actividad de prevención  de conductas disciplinarias en la OCID.   </t>
  </si>
  <si>
    <t>1. Que eventualmente se incremente el número de conductas disciplinables en la Entidad.</t>
  </si>
  <si>
    <t xml:space="preserve">2.  Descuido del encargado de publicarla en CULTUNET.   </t>
  </si>
  <si>
    <t xml:space="preserve">Inaplicabilidad de las disposiciones y prerrogativas  dispuestas en la Ley 1952 de 2019 (Codigo general disciplinario)
</t>
  </si>
  <si>
    <t xml:space="preserve">1. Falta de conocimiento de los operadores disciplinarios respecto del nuevo codigo general discipinario.     </t>
  </si>
  <si>
    <t xml:space="preserve">2. Falta de adecuaciones fisicas y tecnologicas para el adelantamiento de las audiencias  </t>
  </si>
  <si>
    <t>Extravio o no inclusión de los documentos fisicos o virtuales que hacen parte del expediente disciplinario</t>
  </si>
  <si>
    <t>1. No incluir cada unas de las actuaciones que se surten dentro de los procesos disciplinarios en los respectivos archivos fisicos y virtuales.</t>
  </si>
  <si>
    <t>1.Vulneración de garantías procesales a los destinatarios de la ley disciplinaria.                                   2. Riesgo de corrupción</t>
  </si>
  <si>
    <t>2.  Extravio de los expedientes disciplinarios  fisicos y/o virtuales</t>
  </si>
  <si>
    <t xml:space="preserve">
1.Impunidad en materia Disciplinaria. (Corrupción)
2. Sanciones al operador disciplinario.
</t>
  </si>
  <si>
    <t xml:space="preserve">1. Vulnerción del debido proceso  a los sujeots procesales.                                              
2. Inaplicabilidad del codigo general disciplinario por falta de herramientas tecnologicas y fisicas
</t>
  </si>
  <si>
    <t>La (el) operador disciplinaria(o) verifica a diario bandeja orfeo, correos electronicos, sistema Bogotä te escucha, si se registran quejas o informes de servidores públicos</t>
  </si>
  <si>
    <t>Acta de verificación diaria</t>
  </si>
  <si>
    <t>Realizar mensualmente reunión de seguimiento de términos de los procesos que estén en curso.</t>
  </si>
  <si>
    <t>Acta de seguimiento mensual.</t>
  </si>
  <si>
    <t xml:space="preserve">La (el) operador disciplinaria(o) programa recordatorios virtuales y manuales para la elaboración de las actividades </t>
  </si>
  <si>
    <t>Acta de seguimiento mensual y evidencia de programación de calendario</t>
  </si>
  <si>
    <t>La (el) operador disciplinaria(o), verfica que la publicación se efectúe oportunamente y, en caso de ser necesario, requerir al responsable.</t>
  </si>
  <si>
    <t xml:space="preserve">Pantallazo de la CULTUNET y correo electrónico confirmatorio. </t>
  </si>
  <si>
    <t xml:space="preserve">La (el) operador disciplinaria(o) adelantará al año al menos 1 capacitación relacionada con la Ley 1952 de 2019 </t>
  </si>
  <si>
    <t>Registro de capacitaciones y/o Copia de diploma  y/o constancia de asistencia y/o pantallazo de reunión por medios virtuales</t>
  </si>
  <si>
    <t>La (el) operador disciplinaria(o) verificara que se mantenga en buenas condiciones el espacio de  la oficina de control interno disciplinario junto con los elementos tecnológicos para adelantar audiencias (Grabadora de video)</t>
  </si>
  <si>
    <t>La (el) auxiliar administrativa(o) verificará mensualmente que los oficios,  autos y fallos que se profieran se encuentren de manera fisica en los expedientes y de manera virtual en el expediente virtual</t>
  </si>
  <si>
    <t>La (el) auxiliar administrativa(o) alimenta constantemenete el sitema SID y el drive Bdisciplinario con los oficios, autos y fallos que se profieran dentro de la actuación disciplinaria</t>
  </si>
  <si>
    <t xml:space="preserve">Sistema de Información Disciplinaria y Bdisciplinarios. (Circular 015 de 2017 de la Secretaría Jurídica Distrital) </t>
  </si>
  <si>
    <t>La (el) auxiliar administrativa(o) verificará que los expedientes fisicos correspondan en igualdad de folios y cantidades con los xpedientes virtuales</t>
  </si>
  <si>
    <t>Revisar en las  bandejas de entradas de orfeo, correo electrónico y Bogotá te escucha si se registran quejas o informes de servidores públicos</t>
  </si>
  <si>
    <t>Verificar competencia de la queja, terminos en curso, sujetos disciplinables, tipo de falta</t>
  </si>
  <si>
    <t>Abrir expediente fisico y virtual con la  la queja o informe respectivo</t>
  </si>
  <si>
    <t>incluir la información el sistema SID- Bdisciplinario</t>
  </si>
  <si>
    <t>Atender las alertas del SID</t>
  </si>
  <si>
    <t>Reporte de orfeo, Bogota te escucha y correo electrónico</t>
  </si>
  <si>
    <t xml:space="preserve"> Expediente fisico y virtual</t>
  </si>
  <si>
    <t>Reporte del SID</t>
  </si>
  <si>
    <t xml:space="preserve">Jefe oficina de Control Interno Disciplinario y Auxiliar administrativa
</t>
  </si>
  <si>
    <t>Revisión de los expedientes disciplinarios</t>
  </si>
  <si>
    <t>Contabilizar terminos procesales y definir cuáles estan por vencer.</t>
  </si>
  <si>
    <t>Priorizar actuaciones próximas a vencer.</t>
  </si>
  <si>
    <t>Verificación de expedientes con el fin de detectar si existen terminos por vencerse.</t>
  </si>
  <si>
    <t>Actas de seguimiento</t>
  </si>
  <si>
    <t xml:space="preserve">Elaboración de las notas según la necesidad a comunicar.
</t>
  </si>
  <si>
    <t>Elección de la información</t>
  </si>
  <si>
    <t>Verificación documental, normativa y reglamentaria</t>
  </si>
  <si>
    <t>Diseño de la presentación</t>
  </si>
  <si>
    <t>Presentación Power Point</t>
  </si>
  <si>
    <t>Definición de la nota</t>
  </si>
  <si>
    <t>Crear Solicitud por los sistemas implementados por la entidad (Brief)</t>
  </si>
  <si>
    <t>Correo electrónico de Solicitud de breaf y publicación cultunet.</t>
  </si>
  <si>
    <t xml:space="preserve">Solicitar a la Oficina Asesora de Comunicaciones la publicación de la Nota 
</t>
  </si>
  <si>
    <t>Comunicación eventual  con el encargado</t>
  </si>
  <si>
    <t>Correo electrónico de requerimiento</t>
  </si>
  <si>
    <t>Verificar publicación en Cultunet</t>
  </si>
  <si>
    <t>Cultunet</t>
  </si>
  <si>
    <t>Asisitir a las capacitaciones e iniciar estudios personales relacionados con el Código general Disciplinario</t>
  </si>
  <si>
    <t>Inscribirse y participar en los cursos que la Administración Distrital y Nacional brinden a los operadores disciplinarios del pais</t>
  </si>
  <si>
    <t>Adelantar estudios personales de la Ley 1952 de 2019</t>
  </si>
  <si>
    <t>Llevar a cabo ejercicios de capacitación al interior de la organización y Multiplicador del conocimiento adquirido</t>
  </si>
  <si>
    <t xml:space="preserve">Verificación de condiciones técnicas y de funcionamiento adecuado del espacio fisico y de los medios técnologicos 
</t>
  </si>
  <si>
    <t>Inspección visual del estado de funcionamiento de la zona de destinada para  la Oficina de Control Interno Disciplinario y de los elementos técnologicos</t>
  </si>
  <si>
    <t>Solicitud de verificacion y adecuaación a la coordinación de plantas fisicas de la Secretaria en caso de requerirlo</t>
  </si>
  <si>
    <t>Solicitud de verificacion y adecuaación a la coordinación de sistemas de la Secretaria en caso de requerirlo</t>
  </si>
  <si>
    <t>actas de reunión, listados de asistencia</t>
  </si>
  <si>
    <t xml:space="preserve">Incluir cada unas de las actuaciones que se surten dentro de los procesos disciplinarios en los respectivos expedientes fisicos y virtuales sistemas.
</t>
  </si>
  <si>
    <t>Incorporar al expediente fisico y virtual disciplinario todos los oficios, autos y fallos que se produzacn dentro de la actuacion disciplinaria</t>
  </si>
  <si>
    <t>Adelnatar foliación de cada uno de los folios del expediente disciplinario</t>
  </si>
  <si>
    <t>Scanear la totalidad de oficios, autos y fallos que se profieran dentro de la actuación discipñlinaria</t>
  </si>
  <si>
    <t>Generar las carpetas fisicas y virtuales de los expedientes consignando su respectivo número de radicación</t>
  </si>
  <si>
    <t xml:space="preserve">Verificación de archivos fisicos y virtuales
</t>
  </si>
  <si>
    <t>Verificación de folios fisicos y virtuales de los expedientes disciplinarios</t>
  </si>
  <si>
    <t>Generación de alertas respectivas en caso de extravio</t>
  </si>
  <si>
    <t>Jefe oficina de Control Interno Disciplinario y Auxiliar administrativa</t>
  </si>
  <si>
    <t>Que transcurra el termino otorgado por la Ley para iniciar la acción disciplinaria  o que no se imponga la sanción correspondiente</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</si>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</sst>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46"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name val="Cambria"/>
      <family val="1"/>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b/>
      <sz val="14"/>
      <color rgb="FFFF0000"/>
      <name val="Cambria"/>
      <family val="1"/>
      <scheme val="major"/>
    </font>
    <font>
      <b/>
      <sz val="16"/>
      <color rgb="FFFF0000"/>
      <name val="Cambria"/>
      <family val="1"/>
      <scheme val="major"/>
    </font>
    <font>
      <sz val="9"/>
      <color rgb="FF000000"/>
      <name val="Calibri"/>
      <family val="2"/>
    </font>
    <font>
      <sz val="12"/>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ED7D3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indexed="64"/>
      </right>
      <top/>
      <bottom style="thin">
        <color indexed="64"/>
      </bottom>
      <diagonal/>
    </border>
    <border>
      <left/>
      <right style="thin">
        <color indexed="64"/>
      </right>
      <top style="medium">
        <color indexed="64"/>
      </top>
      <bottom/>
      <diagonal/>
    </border>
    <border>
      <left style="thin">
        <color rgb="FF000000"/>
      </left>
      <right style="thin">
        <color rgb="FF000000"/>
      </right>
      <top style="medium">
        <color indexed="64"/>
      </top>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indexed="64"/>
      </left>
      <right style="thin">
        <color rgb="FF000000"/>
      </right>
      <top style="medium">
        <color indexed="64"/>
      </top>
      <bottom style="thin">
        <color rgb="FF000000"/>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688">
    <xf numFmtId="0" fontId="0" fillId="0" borderId="0" xfId="0"/>
    <xf numFmtId="0" fontId="2" fillId="0" borderId="0" xfId="0" applyFont="1" applyAlignment="1">
      <alignment horizontal="left" vertical="center"/>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2" xfId="0" applyFill="1" applyBorder="1" applyAlignment="1" applyProtection="1">
      <alignment horizontal="center" vertical="center"/>
      <protection hidden="1"/>
    </xf>
    <xf numFmtId="0" fontId="0" fillId="5" borderId="1" xfId="0" applyFill="1" applyBorder="1" applyProtection="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14" fontId="0" fillId="0" borderId="3" xfId="0" applyNumberFormat="1" applyBorder="1" applyAlignment="1" applyProtection="1">
      <alignment horizontal="center" vertical="center"/>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horizontal="center" vertical="center"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24" fillId="6" borderId="60" xfId="0" applyFont="1" applyFill="1" applyBorder="1" applyAlignment="1">
      <alignment horizontal="center" vertical="center" wrapText="1"/>
    </xf>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14" fontId="0" fillId="0" borderId="12" xfId="0" applyNumberFormat="1" applyBorder="1" applyAlignment="1" applyProtection="1">
      <alignment horizontal="center" vertical="center"/>
      <protection hidden="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9"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5"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7" xfId="0" applyBorder="1" applyAlignment="1">
      <alignment horizontal="center"/>
    </xf>
    <xf numFmtId="0" fontId="0" fillId="0" borderId="87" xfId="0" applyBorder="1"/>
    <xf numFmtId="0" fontId="37" fillId="0" borderId="87"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6" fillId="0" borderId="36" xfId="0" applyFont="1" applyBorder="1" applyAlignment="1">
      <alignment vertical="center"/>
    </xf>
    <xf numFmtId="0" fontId="36" fillId="0" borderId="52" xfId="0" applyFont="1" applyBorder="1" applyAlignment="1">
      <alignment vertical="center"/>
    </xf>
    <xf numFmtId="0" fontId="36" fillId="0" borderId="53" xfId="0" applyFont="1" applyBorder="1" applyAlignment="1">
      <alignment vertical="center"/>
    </xf>
    <xf numFmtId="0" fontId="38" fillId="15" borderId="89" xfId="0" applyFont="1" applyFill="1" applyBorder="1" applyAlignment="1">
      <alignment horizontal="center" vertical="center" wrapText="1" readingOrder="1"/>
    </xf>
    <xf numFmtId="0" fontId="38" fillId="15" borderId="90" xfId="0" applyFont="1" applyFill="1" applyBorder="1" applyAlignment="1">
      <alignment horizontal="center" vertical="center" wrapText="1" readingOrder="1"/>
    </xf>
    <xf numFmtId="0" fontId="39" fillId="15" borderId="88" xfId="0" applyFont="1" applyFill="1" applyBorder="1" applyAlignment="1">
      <alignment horizontal="center" vertical="center" wrapText="1" readingOrder="1"/>
    </xf>
    <xf numFmtId="0" fontId="40" fillId="16" borderId="88" xfId="0" applyFont="1" applyFill="1" applyBorder="1" applyAlignment="1">
      <alignment horizontal="center" vertical="center" wrapText="1" readingOrder="1"/>
    </xf>
    <xf numFmtId="0" fontId="41" fillId="15" borderId="89" xfId="0" applyFont="1" applyFill="1" applyBorder="1" applyAlignment="1">
      <alignment horizontal="center" vertical="center" wrapText="1" readingOrder="1"/>
    </xf>
    <xf numFmtId="0" fontId="41" fillId="15" borderId="90"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1" fillId="15" borderId="89" xfId="0" applyFont="1" applyFill="1" applyBorder="1" applyAlignment="1">
      <alignment horizontal="left" vertical="center" wrapText="1" readingOrder="1"/>
    </xf>
    <xf numFmtId="0" fontId="41" fillId="15" borderId="90"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wrapText="1"/>
    </xf>
    <xf numFmtId="0" fontId="8" fillId="0" borderId="1" xfId="0" applyFont="1" applyBorder="1" applyAlignment="1" applyProtection="1">
      <alignment horizontal="center" vertical="center"/>
      <protection hidden="1"/>
    </xf>
    <xf numFmtId="0" fontId="4" fillId="12"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0" fontId="35" fillId="2" borderId="1" xfId="0" applyFont="1" applyFill="1" applyBorder="1" applyAlignment="1">
      <alignment horizontal="center" vertical="center"/>
    </xf>
    <xf numFmtId="0" fontId="0" fillId="2" borderId="1" xfId="0" applyFill="1" applyBorder="1" applyAlignment="1">
      <alignment horizontal="center" vertical="center" wrapText="1"/>
    </xf>
    <xf numFmtId="14" fontId="15"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0" fontId="1" fillId="2" borderId="8" xfId="1" applyFill="1" applyBorder="1" applyAlignment="1" applyProtection="1">
      <alignment horizontal="center" vertical="center" wrapText="1"/>
      <protection hidden="1"/>
    </xf>
    <xf numFmtId="9" fontId="1" fillId="2" borderId="49" xfId="1" applyNumberFormat="1" applyFont="1" applyFill="1" applyBorder="1" applyAlignment="1" applyProtection="1">
      <alignment horizontal="center" vertical="center" wrapText="1"/>
      <protection hidden="1"/>
    </xf>
    <xf numFmtId="0" fontId="2" fillId="0" borderId="8"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hidden="1"/>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0" fillId="0" borderId="8" xfId="0" applyBorder="1" applyAlignment="1" applyProtection="1">
      <alignment horizontal="center" vertical="center" wrapText="1"/>
      <protection locked="0"/>
    </xf>
    <xf numFmtId="9" fontId="0" fillId="0" borderId="6" xfId="5" applyFont="1" applyBorder="1" applyAlignment="1" applyProtection="1">
      <alignment horizontal="center" vertical="center"/>
      <protection locked="0"/>
    </xf>
    <xf numFmtId="0" fontId="0" fillId="0" borderId="68" xfId="0" applyBorder="1" applyAlignment="1">
      <alignment horizontal="center" vertical="center" wrapText="1"/>
    </xf>
    <xf numFmtId="0" fontId="0" fillId="0" borderId="1" xfId="0"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8" xfId="0" applyNumberForma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70" xfId="0" applyFont="1" applyBorder="1" applyAlignment="1">
      <alignment horizontal="left" vertical="center" wrapText="1"/>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6" xfId="0" applyFont="1" applyFill="1" applyBorder="1" applyAlignment="1">
      <alignment horizontal="center"/>
    </xf>
    <xf numFmtId="0" fontId="7" fillId="2" borderId="52" xfId="0" applyFont="1" applyFill="1" applyBorder="1" applyAlignment="1">
      <alignment horizontal="center"/>
    </xf>
    <xf numFmtId="0" fontId="7" fillId="2" borderId="53" xfId="0" applyFont="1" applyFill="1" applyBorder="1" applyAlignment="1">
      <alignment horizont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6" fillId="0" borderId="67"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81" xfId="0" applyFont="1" applyBorder="1" applyAlignment="1">
      <alignment horizontal="center" vertical="center" wrapText="1"/>
    </xf>
    <xf numFmtId="0" fontId="24" fillId="6" borderId="57" xfId="0" applyFont="1" applyFill="1" applyBorder="1" applyAlignment="1">
      <alignment horizontal="center" vertical="center" textRotation="90" wrapText="1"/>
    </xf>
    <xf numFmtId="0" fontId="24" fillId="6" borderId="58" xfId="0" applyFont="1" applyFill="1" applyBorder="1" applyAlignment="1">
      <alignment horizontal="center" vertical="center" textRotation="90" wrapText="1"/>
    </xf>
    <xf numFmtId="0" fontId="24" fillId="6" borderId="59" xfId="0" applyFont="1" applyFill="1" applyBorder="1" applyAlignment="1">
      <alignment horizontal="center" vertical="center" textRotation="90" wrapText="1"/>
    </xf>
    <xf numFmtId="0" fontId="26" fillId="0" borderId="65"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70" xfId="0" applyFont="1" applyBorder="1" applyAlignment="1">
      <alignment horizontal="center" vertical="center" wrapText="1"/>
    </xf>
    <xf numFmtId="0" fontId="24" fillId="6" borderId="18" xfId="0" applyFont="1" applyFill="1" applyBorder="1" applyAlignment="1">
      <alignment horizontal="center" vertical="center" textRotation="90" wrapText="1"/>
    </xf>
    <xf numFmtId="0" fontId="24" fillId="6" borderId="20" xfId="0" applyFont="1" applyFill="1" applyBorder="1" applyAlignment="1">
      <alignment horizontal="center" vertical="center" textRotation="90" wrapText="1"/>
    </xf>
    <xf numFmtId="0" fontId="24" fillId="6" borderId="23" xfId="0" applyFont="1" applyFill="1" applyBorder="1" applyAlignment="1">
      <alignment horizontal="center" vertical="center" textRotation="90" wrapText="1"/>
    </xf>
    <xf numFmtId="0" fontId="24" fillId="6" borderId="9" xfId="0" applyFont="1" applyFill="1" applyBorder="1" applyAlignment="1">
      <alignment horizontal="center" vertical="center" textRotation="90" wrapText="1"/>
    </xf>
    <xf numFmtId="0" fontId="24" fillId="6" borderId="10" xfId="0" applyFont="1" applyFill="1" applyBorder="1" applyAlignment="1">
      <alignment horizontal="center" vertical="center" textRotation="90" wrapText="1"/>
    </xf>
    <xf numFmtId="0" fontId="24" fillId="6" borderId="11" xfId="0" applyFont="1" applyFill="1" applyBorder="1" applyAlignment="1">
      <alignment horizontal="center" vertical="center" textRotation="90" wrapText="1"/>
    </xf>
    <xf numFmtId="0" fontId="24" fillId="6" borderId="8" xfId="0" applyFont="1" applyFill="1" applyBorder="1" applyAlignment="1">
      <alignment horizontal="center" vertical="center" textRotation="90" wrapText="1"/>
    </xf>
    <xf numFmtId="0" fontId="24" fillId="6" borderId="32" xfId="0" applyFont="1" applyFill="1" applyBorder="1" applyAlignment="1">
      <alignment horizontal="center" vertical="center" textRotation="90" wrapText="1"/>
    </xf>
    <xf numFmtId="0" fontId="24" fillId="6" borderId="39" xfId="0" applyFont="1" applyFill="1" applyBorder="1" applyAlignment="1">
      <alignment horizontal="center" vertical="center" textRotation="90" wrapText="1"/>
    </xf>
    <xf numFmtId="0" fontId="26" fillId="0" borderId="85" xfId="0" applyFont="1" applyBorder="1" applyAlignment="1">
      <alignment horizontal="center" vertical="center" wrapText="1"/>
    </xf>
    <xf numFmtId="0" fontId="26" fillId="0" borderId="83" xfId="0" applyFont="1" applyBorder="1" applyAlignment="1">
      <alignment horizontal="center" vertical="center" wrapText="1"/>
    </xf>
    <xf numFmtId="0" fontId="25" fillId="2" borderId="61"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31" fillId="11" borderId="74" xfId="0" applyFont="1" applyFill="1" applyBorder="1" applyAlignment="1">
      <alignment horizontal="center" vertical="center" wrapText="1"/>
    </xf>
    <xf numFmtId="0" fontId="31" fillId="11" borderId="75" xfId="0" applyFont="1" applyFill="1" applyBorder="1" applyAlignment="1">
      <alignment horizontal="center" vertical="center" wrapText="1"/>
    </xf>
    <xf numFmtId="0" fontId="32" fillId="2" borderId="73" xfId="0" applyFont="1" applyFill="1" applyBorder="1" applyAlignment="1">
      <alignment horizontal="center" vertical="center" wrapText="1"/>
    </xf>
    <xf numFmtId="0" fontId="32" fillId="2" borderId="74" xfId="0" applyFont="1" applyFill="1" applyBorder="1" applyAlignment="1">
      <alignment horizontal="center" vertical="center" wrapText="1"/>
    </xf>
    <xf numFmtId="0" fontId="32" fillId="2" borderId="66"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0" xfId="0" applyFont="1" applyFill="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7" xfId="0" applyFont="1" applyBorder="1" applyAlignment="1">
      <alignment horizontal="center" vertical="center" wrapText="1"/>
    </xf>
    <xf numFmtId="0" fontId="32" fillId="2" borderId="75" xfId="0" applyFont="1" applyFill="1" applyBorder="1" applyAlignment="1">
      <alignment horizontal="center" vertical="center" wrapText="1"/>
    </xf>
    <xf numFmtId="0" fontId="26" fillId="0" borderId="8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0" borderId="3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left" vertical="center" wrapText="1"/>
    </xf>
    <xf numFmtId="0" fontId="23" fillId="0" borderId="71"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4" fillId="6" borderId="16" xfId="0" applyFont="1" applyFill="1" applyBorder="1" applyAlignment="1">
      <alignment horizontal="center" vertical="center" textRotation="90" wrapText="1"/>
    </xf>
    <xf numFmtId="0" fontId="24" fillId="6" borderId="19" xfId="0" applyFont="1" applyFill="1" applyBorder="1" applyAlignment="1">
      <alignment horizontal="center" vertical="center" textRotation="90" wrapText="1"/>
    </xf>
    <xf numFmtId="0" fontId="24" fillId="6" borderId="21" xfId="0" applyFont="1" applyFill="1" applyBorder="1" applyAlignment="1">
      <alignment horizontal="center" vertical="center" textRotation="90" wrapText="1"/>
    </xf>
    <xf numFmtId="0" fontId="25" fillId="2" borderId="40"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32" fillId="2" borderId="80" xfId="0" applyFont="1" applyFill="1" applyBorder="1" applyAlignment="1">
      <alignment horizontal="center" vertical="center" wrapText="1"/>
    </xf>
    <xf numFmtId="0" fontId="26" fillId="0" borderId="82" xfId="0" applyFont="1" applyBorder="1" applyAlignment="1">
      <alignment horizontal="center" vertical="center" wrapText="1"/>
    </xf>
    <xf numFmtId="0" fontId="32" fillId="2" borderId="76" xfId="0" applyFont="1" applyFill="1" applyBorder="1" applyAlignment="1">
      <alignment horizontal="center" vertical="center" wrapText="1"/>
    </xf>
    <xf numFmtId="0" fontId="26" fillId="0" borderId="86" xfId="0" applyFont="1" applyBorder="1" applyAlignment="1">
      <alignment horizontal="center" vertical="center" wrapText="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9" fontId="1" fillId="2" borderId="49" xfId="1" applyNumberFormat="1" applyFont="1" applyFill="1" applyBorder="1" applyAlignment="1" applyProtection="1">
      <alignment horizontal="center" vertical="center" wrapText="1"/>
      <protection hidden="1"/>
    </xf>
    <xf numFmtId="9" fontId="1" fillId="2" borderId="30" xfId="1" applyNumberFormat="1" applyFont="1" applyFill="1" applyBorder="1" applyAlignment="1" applyProtection="1">
      <alignment horizontal="center" vertical="center" wrapText="1"/>
      <protection hidden="1"/>
    </xf>
    <xf numFmtId="9" fontId="1" fillId="2" borderId="28" xfId="1"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9" fontId="1" fillId="2" borderId="40" xfId="1" applyNumberFormat="1" applyFont="1" applyFill="1" applyBorder="1" applyAlignment="1" applyProtection="1">
      <alignment horizontal="center" vertical="center" wrapText="1"/>
      <protection hidden="1"/>
    </xf>
    <xf numFmtId="9" fontId="1" fillId="2" borderId="36" xfId="1" applyNumberFormat="1" applyFont="1" applyFill="1" applyBorder="1" applyAlignment="1" applyProtection="1">
      <alignment horizontal="center" vertical="center" wrapText="1"/>
      <protection hidden="1"/>
    </xf>
    <xf numFmtId="9" fontId="1" fillId="2" borderId="50" xfId="1" applyNumberFormat="1" applyFont="1" applyFill="1" applyBorder="1" applyAlignment="1" applyProtection="1">
      <alignment horizontal="center" vertical="center" wrapText="1"/>
      <protection hidden="1"/>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12" borderId="2" xfId="1" applyFont="1" applyFill="1" applyBorder="1" applyAlignment="1">
      <alignment horizontal="center" vertical="center" wrapText="1"/>
    </xf>
    <xf numFmtId="0" fontId="4" fillId="12" borderId="24" xfId="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39" xfId="1" applyFont="1" applyFill="1" applyBorder="1" applyAlignment="1">
      <alignment horizontal="center" vertical="center" wrapText="1"/>
    </xf>
    <xf numFmtId="0" fontId="4" fillId="12" borderId="3" xfId="1" applyFont="1" applyFill="1" applyBorder="1" applyAlignment="1">
      <alignment horizontal="center" vertical="center" wrapText="1"/>
    </xf>
    <xf numFmtId="0" fontId="4" fillId="12"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24" xfId="0" applyBorder="1" applyAlignment="1" applyProtection="1">
      <alignment horizontal="center" vertical="center"/>
      <protection locked="0"/>
    </xf>
    <xf numFmtId="49" fontId="8" fillId="0" borderId="3" xfId="0" applyNumberFormat="1" applyFont="1" applyBorder="1" applyAlignment="1" applyProtection="1">
      <alignment horizontal="center" vertical="center" wrapText="1"/>
      <protection hidden="1"/>
    </xf>
    <xf numFmtId="49" fontId="8" fillId="0" borderId="1" xfId="0" applyNumberFormat="1" applyFont="1" applyBorder="1" applyAlignment="1" applyProtection="1">
      <alignment horizontal="center" vertical="center" wrapText="1"/>
      <protection hidden="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0" fontId="7" fillId="2" borderId="0" xfId="0" applyFont="1" applyFill="1" applyBorder="1" applyAlignment="1">
      <alignment horizontal="center"/>
    </xf>
    <xf numFmtId="0" fontId="7" fillId="2" borderId="0" xfId="0" applyFont="1" applyFill="1" applyBorder="1" applyAlignment="1">
      <alignment horizontal="center" vertic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0" fontId="10" fillId="2" borderId="19" xfId="0" applyFont="1" applyFill="1" applyBorder="1" applyAlignment="1">
      <alignment horizontal="center" vertical="center" textRotation="90"/>
    </xf>
    <xf numFmtId="0" fontId="9" fillId="2" borderId="0"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0" fontId="20" fillId="6" borderId="3"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3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9" xfId="0" applyBorder="1" applyAlignment="1" applyProtection="1">
      <alignment horizontal="left" vertical="center" wrapText="1"/>
      <protection hidden="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8" xfId="0" applyBorder="1" applyAlignment="1" applyProtection="1">
      <alignment horizontal="left"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0" fillId="0" borderId="38" xfId="0" applyBorder="1" applyAlignment="1">
      <alignment horizontal="center" vertical="center"/>
    </xf>
    <xf numFmtId="0" fontId="0" fillId="0" borderId="6" xfId="0"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20" fillId="6" borderId="35" xfId="0" applyFont="1" applyFill="1" applyBorder="1" applyAlignment="1">
      <alignment horizontal="center" vertical="center" wrapText="1"/>
    </xf>
    <xf numFmtId="0" fontId="0" fillId="0" borderId="3" xfId="0" applyBorder="1" applyAlignment="1" applyProtection="1">
      <alignment horizontal="left" vertical="center" wrapText="1"/>
      <protection hidden="1"/>
    </xf>
    <xf numFmtId="0" fontId="20" fillId="6" borderId="2"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2"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0" fillId="0" borderId="3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9" fontId="0" fillId="0" borderId="12" xfId="0" applyNumberFormat="1"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39" xfId="5" applyNumberFormat="1" applyFon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36" fillId="0" borderId="15" xfId="0" applyFont="1" applyBorder="1" applyAlignment="1">
      <alignment horizontal="center" vertical="center"/>
    </xf>
    <xf numFmtId="0" fontId="36" fillId="0" borderId="34" xfId="0" applyFont="1" applyBorder="1" applyAlignment="1">
      <alignment horizontal="center" vertical="center"/>
    </xf>
    <xf numFmtId="0" fontId="0" fillId="13" borderId="19" xfId="0" applyFill="1" applyBorder="1" applyAlignment="1">
      <alignment horizontal="left" vertical="top" wrapText="1"/>
    </xf>
    <xf numFmtId="0" fontId="0" fillId="13" borderId="17" xfId="0" applyFill="1" applyBorder="1" applyAlignment="1">
      <alignment horizontal="left" vertical="top" wrapText="1"/>
    </xf>
    <xf numFmtId="0" fontId="0" fillId="13" borderId="18" xfId="0" applyFill="1" applyBorder="1" applyAlignment="1">
      <alignment horizontal="left" vertical="top" wrapText="1"/>
    </xf>
    <xf numFmtId="0" fontId="0" fillId="13" borderId="0" xfId="0" applyFill="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36" fillId="14" borderId="16" xfId="0" applyFont="1" applyFill="1" applyBorder="1" applyAlignment="1">
      <alignment horizontal="center" vertical="center" wrapText="1"/>
    </xf>
    <xf numFmtId="0" fontId="36" fillId="14" borderId="17" xfId="0" applyFont="1" applyFill="1" applyBorder="1" applyAlignment="1">
      <alignment horizontal="center" vertical="center" wrapText="1"/>
    </xf>
    <xf numFmtId="0" fontId="36" fillId="14" borderId="18" xfId="0" applyFont="1" applyFill="1" applyBorder="1" applyAlignment="1">
      <alignment horizontal="center" vertical="center" wrapText="1"/>
    </xf>
    <xf numFmtId="0" fontId="36" fillId="14" borderId="21" xfId="0" applyFont="1" applyFill="1" applyBorder="1" applyAlignment="1">
      <alignment horizontal="center" vertical="center" wrapText="1"/>
    </xf>
    <xf numFmtId="0" fontId="36" fillId="14" borderId="22"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7" fillId="0" borderId="1" xfId="0" applyFont="1" applyBorder="1" applyAlignment="1">
      <alignment horizontal="center"/>
    </xf>
    <xf numFmtId="0" fontId="7" fillId="2" borderId="5" xfId="0" applyFont="1" applyFill="1" applyBorder="1" applyAlignment="1">
      <alignment horizontal="center" vertical="center"/>
    </xf>
    <xf numFmtId="0" fontId="26" fillId="0" borderId="52" xfId="0" applyFont="1" applyBorder="1" applyAlignment="1">
      <alignment horizontal="left" vertical="center" wrapText="1"/>
    </xf>
    <xf numFmtId="0" fontId="26" fillId="0" borderId="53" xfId="0" applyFont="1" applyBorder="1" applyAlignment="1">
      <alignment horizontal="left" vertical="center" wrapText="1"/>
    </xf>
    <xf numFmtId="0" fontId="26" fillId="0" borderId="52" xfId="0" applyFont="1" applyBorder="1" applyAlignment="1">
      <alignment horizontal="left" vertical="top" wrapText="1"/>
    </xf>
    <xf numFmtId="0" fontId="26" fillId="0" borderId="53" xfId="0" applyFont="1" applyBorder="1" applyAlignment="1">
      <alignment horizontal="left" vertical="top" wrapText="1"/>
    </xf>
    <xf numFmtId="0" fontId="26" fillId="0" borderId="49"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34" xfId="0" applyFont="1" applyBorder="1" applyAlignment="1">
      <alignment horizontal="center" vertical="center" wrapText="1"/>
    </xf>
    <xf numFmtId="0" fontId="2" fillId="2" borderId="6" xfId="0" applyFont="1" applyFill="1" applyBorder="1" applyAlignment="1" applyProtection="1">
      <alignment horizontal="left" vertical="center" wrapText="1"/>
      <protection locked="0"/>
    </xf>
    <xf numFmtId="0" fontId="2" fillId="2" borderId="39"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0" fillId="0" borderId="0" xfId="0" applyAlignment="1">
      <alignment horizontal="left"/>
    </xf>
    <xf numFmtId="0" fontId="1" fillId="2" borderId="8" xfId="1" applyFill="1" applyBorder="1" applyAlignment="1" applyProtection="1">
      <alignment horizontal="left" vertical="center" wrapText="1"/>
      <protection locked="0"/>
    </xf>
    <xf numFmtId="0" fontId="1" fillId="2" borderId="32" xfId="1" applyFill="1" applyBorder="1" applyAlignment="1" applyProtection="1">
      <alignment horizontal="left" vertical="center" wrapText="1"/>
      <protection locked="0"/>
    </xf>
    <xf numFmtId="0" fontId="1" fillId="2" borderId="39" xfId="1" applyFill="1" applyBorder="1" applyAlignment="1" applyProtection="1">
      <alignment horizontal="left" vertical="center" wrapText="1"/>
      <protection locked="0"/>
    </xf>
    <xf numFmtId="0" fontId="1" fillId="2" borderId="3" xfId="1" applyFill="1" applyBorder="1" applyAlignment="1" applyProtection="1">
      <alignment horizontal="left" vertical="center" wrapText="1"/>
      <protection locked="0"/>
    </xf>
    <xf numFmtId="0" fontId="1" fillId="2" borderId="1" xfId="1" applyFill="1" applyBorder="1" applyAlignment="1" applyProtection="1">
      <alignment horizontal="left" vertical="center" wrapText="1"/>
      <protection locked="0"/>
    </xf>
    <xf numFmtId="0" fontId="1" fillId="2" borderId="12" xfId="1" applyFill="1" applyBorder="1" applyAlignment="1" applyProtection="1">
      <alignment horizontal="left" vertical="center" wrapText="1"/>
      <protection locked="0"/>
    </xf>
    <xf numFmtId="0" fontId="1" fillId="2" borderId="0" xfId="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1" fillId="2" borderId="8" xfId="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44" fillId="0" borderId="1" xfId="0" applyFont="1" applyBorder="1" applyAlignment="1" applyProtection="1">
      <alignment vertical="center" wrapText="1"/>
      <protection locked="0"/>
    </xf>
    <xf numFmtId="0" fontId="44"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wrapText="1"/>
      <protection hidden="1"/>
    </xf>
    <xf numFmtId="0" fontId="44" fillId="0" borderId="93" xfId="0" applyFont="1" applyBorder="1" applyAlignment="1" applyProtection="1">
      <alignment horizontal="center" vertical="center" wrapText="1"/>
      <protection locked="0"/>
    </xf>
    <xf numFmtId="0" fontId="8" fillId="0" borderId="6" xfId="0" applyFont="1" applyBorder="1" applyAlignment="1" applyProtection="1">
      <alignment vertical="center" wrapText="1"/>
      <protection locked="0"/>
    </xf>
    <xf numFmtId="0" fontId="8" fillId="0" borderId="6" xfId="0" applyFont="1" applyBorder="1" applyAlignment="1" applyProtection="1">
      <alignment horizontal="center" vertical="center" wrapText="1"/>
      <protection hidden="1"/>
    </xf>
    <xf numFmtId="0" fontId="44" fillId="0" borderId="6"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0" fillId="0" borderId="8" xfId="0" applyBorder="1" applyAlignment="1" applyProtection="1">
      <alignment horizontal="center" vertical="center"/>
      <protection hidden="1"/>
    </xf>
    <xf numFmtId="0" fontId="0" fillId="0" borderId="8" xfId="0" applyBorder="1" applyAlignment="1">
      <alignment horizontal="center" vertical="center"/>
    </xf>
    <xf numFmtId="0" fontId="0" fillId="0" borderId="68" xfId="0" applyBorder="1" applyAlignment="1">
      <alignment horizontal="center" vertical="center"/>
    </xf>
    <xf numFmtId="0" fontId="8" fillId="0" borderId="32" xfId="0" applyFont="1" applyBorder="1" applyAlignment="1" applyProtection="1">
      <alignment vertical="center" wrapText="1"/>
      <protection locked="0"/>
    </xf>
    <xf numFmtId="0" fontId="8" fillId="0" borderId="8"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9" fontId="45" fillId="0" borderId="3" xfId="5" applyFont="1" applyBorder="1" applyAlignment="1" applyProtection="1">
      <alignment horizontal="center" vertical="center"/>
      <protection locked="0"/>
    </xf>
    <xf numFmtId="9" fontId="45" fillId="0" borderId="1" xfId="5" applyFont="1" applyBorder="1" applyAlignment="1" applyProtection="1">
      <alignment horizontal="center" vertical="center"/>
      <protection locked="0"/>
    </xf>
    <xf numFmtId="9" fontId="45" fillId="0" borderId="35" xfId="5" applyFont="1" applyBorder="1" applyAlignment="1" applyProtection="1">
      <alignment horizontal="center" vertical="center"/>
      <protection locked="0"/>
    </xf>
    <xf numFmtId="0" fontId="0" fillId="0" borderId="6" xfId="0" applyBorder="1" applyAlignment="1" applyProtection="1">
      <alignment vertical="center" wrapText="1"/>
      <protection locked="0"/>
    </xf>
    <xf numFmtId="0" fontId="45" fillId="0" borderId="34" xfId="0" applyFont="1" applyBorder="1" applyAlignment="1" applyProtection="1">
      <alignment horizontal="left" vertical="center" wrapText="1"/>
      <protection locked="0"/>
    </xf>
    <xf numFmtId="0" fontId="0" fillId="0" borderId="96" xfId="0" applyBorder="1" applyAlignment="1" applyProtection="1">
      <alignment horizontal="left" vertical="center" wrapText="1"/>
      <protection locked="0"/>
    </xf>
    <xf numFmtId="0" fontId="0" fillId="0" borderId="94" xfId="0" applyBorder="1" applyAlignment="1" applyProtection="1">
      <alignment horizontal="left" vertical="center" wrapText="1"/>
      <protection locked="0"/>
    </xf>
    <xf numFmtId="0" fontId="0" fillId="0" borderId="95" xfId="0" applyBorder="1" applyAlignment="1" applyProtection="1">
      <alignment horizontal="left" vertical="center" wrapText="1"/>
      <protection locked="0"/>
    </xf>
    <xf numFmtId="0" fontId="45" fillId="0" borderId="32" xfId="0" applyFont="1" applyBorder="1" applyAlignment="1" applyProtection="1">
      <alignment horizontal="center" vertical="center" wrapText="1"/>
      <protection locked="0"/>
    </xf>
    <xf numFmtId="0" fontId="45" fillId="0" borderId="1" xfId="0" applyFont="1" applyBorder="1" applyProtection="1">
      <protection locked="0"/>
    </xf>
    <xf numFmtId="0" fontId="0" fillId="0" borderId="1" xfId="0" applyBorder="1" applyAlignment="1">
      <alignment horizontal="left" vertical="center" wrapText="1"/>
    </xf>
    <xf numFmtId="0" fontId="45" fillId="0" borderId="1" xfId="0" applyFont="1" applyBorder="1" applyAlignment="1" applyProtection="1">
      <alignment horizontal="left" vertical="center" wrapText="1"/>
      <protection locked="0"/>
    </xf>
    <xf numFmtId="9" fontId="0" fillId="0" borderId="49" xfId="0" applyNumberFormat="1" applyBorder="1" applyAlignment="1" applyProtection="1">
      <alignment horizontal="center" vertical="center" wrapText="1"/>
      <protection hidden="1"/>
    </xf>
    <xf numFmtId="9" fontId="0" fillId="0" borderId="30" xfId="0" applyNumberFormat="1" applyBorder="1" applyAlignment="1" applyProtection="1">
      <alignment horizontal="center" vertical="center" wrapText="1"/>
      <protection hidden="1"/>
    </xf>
    <xf numFmtId="0" fontId="0" fillId="0" borderId="92" xfId="0"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9" fontId="45" fillId="0" borderId="6" xfId="5" applyFont="1" applyBorder="1" applyAlignment="1" applyProtection="1">
      <alignment horizontal="center" vertical="center"/>
      <protection locked="0"/>
    </xf>
    <xf numFmtId="0" fontId="45" fillId="0" borderId="2" xfId="0" applyFont="1" applyBorder="1" applyAlignment="1">
      <alignment horizontal="center" vertical="center" wrapText="1"/>
    </xf>
    <xf numFmtId="0" fontId="45" fillId="0" borderId="62" xfId="0" applyFont="1" applyBorder="1" applyAlignment="1" applyProtection="1">
      <alignment horizontal="left" vertical="center" wrapText="1"/>
      <protection locked="0"/>
    </xf>
    <xf numFmtId="0" fontId="45" fillId="0" borderId="7" xfId="0" applyFont="1" applyBorder="1" applyAlignment="1" applyProtection="1">
      <alignment horizontal="center" vertical="center" wrapText="1"/>
      <protection locked="0"/>
    </xf>
    <xf numFmtId="0" fontId="45" fillId="0" borderId="4" xfId="0" applyFont="1" applyBorder="1" applyAlignment="1">
      <alignment horizontal="center" vertical="center" wrapText="1"/>
    </xf>
    <xf numFmtId="0" fontId="45" fillId="0" borderId="5" xfId="0" applyFont="1" applyBorder="1" applyAlignment="1" applyProtection="1">
      <alignment horizontal="center" vertical="center" wrapText="1"/>
      <protection locked="0"/>
    </xf>
    <xf numFmtId="0" fontId="45" fillId="0" borderId="24" xfId="0" applyFont="1" applyBorder="1" applyAlignment="1">
      <alignment horizontal="center" vertical="center" wrapText="1"/>
    </xf>
    <xf numFmtId="0" fontId="0" fillId="0" borderId="97" xfId="0" applyBorder="1" applyAlignment="1" applyProtection="1">
      <alignment horizontal="left" vertical="center" wrapText="1"/>
      <protection locked="0"/>
    </xf>
    <xf numFmtId="9" fontId="45" fillId="0" borderId="12" xfId="5" applyFon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0" fontId="45" fillId="0" borderId="13"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protection hidden="1"/>
    </xf>
    <xf numFmtId="0" fontId="0" fillId="0" borderId="6" xfId="0" applyBorder="1" applyProtection="1">
      <protection locked="0"/>
    </xf>
    <xf numFmtId="0" fontId="0" fillId="0" borderId="6" xfId="0" applyBorder="1" applyAlignment="1" applyProtection="1">
      <alignment wrapText="1"/>
      <protection locked="0"/>
    </xf>
    <xf numFmtId="0" fontId="0" fillId="0" borderId="9" xfId="0" applyBorder="1" applyAlignment="1" applyProtection="1">
      <alignment horizontal="center" vertical="center" wrapText="1"/>
      <protection locked="0"/>
    </xf>
    <xf numFmtId="0" fontId="0" fillId="0" borderId="98" xfId="0" applyBorder="1" applyAlignment="1" applyProtection="1">
      <alignment horizontal="left"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center" wrapText="1"/>
      <protection locked="0"/>
    </xf>
    <xf numFmtId="9" fontId="5" fillId="0" borderId="3" xfId="5" applyBorder="1" applyAlignment="1" applyProtection="1">
      <alignment horizontal="center" vertical="center"/>
      <protection locked="0"/>
    </xf>
    <xf numFmtId="9" fontId="0" fillId="0" borderId="1" xfId="0" applyNumberFormat="1" applyBorder="1" applyAlignment="1">
      <alignment horizontal="center" vertical="center"/>
    </xf>
    <xf numFmtId="9" fontId="5" fillId="0" borderId="1" xfId="5" applyBorder="1" applyAlignment="1" applyProtection="1">
      <alignment horizontal="center" vertical="center"/>
      <protection locked="0"/>
    </xf>
    <xf numFmtId="9" fontId="0" fillId="0" borderId="33" xfId="0" applyNumberFormat="1" applyBorder="1" applyAlignment="1" applyProtection="1">
      <alignment horizontal="center" vertical="center" wrapText="1"/>
      <protection hidden="1"/>
    </xf>
    <xf numFmtId="9" fontId="0" fillId="0" borderId="36" xfId="0" applyNumberFormat="1" applyBorder="1" applyAlignment="1" applyProtection="1">
      <alignment horizontal="center" vertical="center" wrapText="1"/>
      <protection hidden="1"/>
    </xf>
    <xf numFmtId="0" fontId="45" fillId="0" borderId="9" xfId="0" applyFont="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45" fillId="0" borderId="11" xfId="0" applyFont="1" applyBorder="1" applyAlignment="1" applyProtection="1">
      <alignment horizontal="center" vertical="center" wrapText="1"/>
      <protection locked="0"/>
    </xf>
    <xf numFmtId="9" fontId="5" fillId="0" borderId="12" xfId="5" applyBorder="1" applyAlignment="1" applyProtection="1">
      <alignment horizontal="center" vertical="center"/>
      <protection locked="0"/>
    </xf>
    <xf numFmtId="0" fontId="0" fillId="0" borderId="36" xfId="0" applyBorder="1" applyAlignment="1" applyProtection="1">
      <alignment horizontal="center" vertical="center" wrapText="1"/>
      <protection hidden="1"/>
    </xf>
    <xf numFmtId="0" fontId="0" fillId="0" borderId="6" xfId="0" applyBorder="1" applyAlignment="1" applyProtection="1">
      <alignment horizontal="left" wrapText="1"/>
      <protection locked="0"/>
    </xf>
    <xf numFmtId="0" fontId="45" fillId="0" borderId="5" xfId="0" applyFont="1" applyBorder="1" applyAlignment="1" applyProtection="1">
      <alignment wrapText="1"/>
      <protection locked="0"/>
    </xf>
    <xf numFmtId="0" fontId="45" fillId="0" borderId="12" xfId="0" applyFont="1" applyBorder="1" applyAlignment="1" applyProtection="1">
      <alignment horizontal="center" vertical="center" wrapText="1"/>
      <protection locked="0"/>
    </xf>
    <xf numFmtId="0" fontId="45" fillId="0" borderId="12" xfId="0" applyFont="1" applyBorder="1" applyProtection="1">
      <protection locked="0"/>
    </xf>
    <xf numFmtId="14" fontId="45" fillId="0" borderId="12" xfId="0" applyNumberFormat="1" applyFont="1" applyBorder="1" applyProtection="1">
      <protection locked="0"/>
    </xf>
    <xf numFmtId="0" fontId="45" fillId="0" borderId="13" xfId="0" applyFont="1" applyBorder="1" applyAlignment="1" applyProtection="1">
      <alignment wrapText="1"/>
      <protection locked="0"/>
    </xf>
    <xf numFmtId="0" fontId="45" fillId="0" borderId="3" xfId="0" applyFont="1" applyBorder="1" applyAlignment="1" applyProtection="1">
      <alignment horizontal="left" vertical="center" wrapText="1"/>
      <protection locked="0"/>
    </xf>
    <xf numFmtId="0" fontId="45" fillId="0" borderId="6" xfId="0" applyFont="1" applyBorder="1" applyAlignment="1" applyProtection="1">
      <alignment horizontal="left" vertical="center" wrapText="1"/>
      <protection locked="0"/>
    </xf>
    <xf numFmtId="9" fontId="0" fillId="0" borderId="40" xfId="0" applyNumberForma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locked="0"/>
    </xf>
    <xf numFmtId="0" fontId="45" fillId="0" borderId="12" xfId="0" applyFont="1" applyBorder="1" applyAlignment="1" applyProtection="1">
      <alignment horizontal="left" vertical="center" wrapText="1"/>
      <protection locked="0"/>
    </xf>
    <xf numFmtId="0" fontId="45" fillId="0" borderId="35" xfId="0" applyFont="1" applyBorder="1" applyAlignment="1" applyProtection="1">
      <alignment horizontal="left" vertical="top" wrapText="1"/>
      <protection locked="0"/>
    </xf>
    <xf numFmtId="0" fontId="0" fillId="0" borderId="35" xfId="0" applyBorder="1" applyAlignment="1" applyProtection="1">
      <alignment horizontal="center" vertical="center" wrapText="1"/>
      <protection hidden="1"/>
    </xf>
    <xf numFmtId="0" fontId="0" fillId="0" borderId="3" xfId="0" applyBorder="1" applyAlignment="1" applyProtection="1">
      <alignment horizontal="left" vertical="top" wrapText="1"/>
      <protection hidden="1"/>
    </xf>
    <xf numFmtId="0" fontId="0" fillId="0" borderId="31" xfId="0" applyBorder="1" applyAlignment="1" applyProtection="1">
      <alignment horizontal="center" vertical="center" wrapText="1"/>
      <protection locked="0"/>
    </xf>
  </cellXfs>
  <cellStyles count="6">
    <cellStyle name="Millares" xfId="3" builtinId="3"/>
    <cellStyle name="Millares 2" xfId="4"/>
    <cellStyle name="Normal" xfId="0" builtinId="0"/>
    <cellStyle name="Normal 2" xfId="1"/>
    <cellStyle name="Porcentaje" xfId="5" builtinId="5"/>
    <cellStyle name="Porcentual 2" xfId="2"/>
  </cellStyles>
  <dxfs count="88">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t>
        <a:bodyPr/>
        <a:lstStyle/>
        <a:p>
          <a:endParaRPr lang="es-ES"/>
        </a:p>
      </dgm:t>
    </dgm:pt>
    <dgm:pt modelId="{B3342460-F253-4A2C-A29B-3DC29F5FE467}" type="pres">
      <dgm:prSet presAssocID="{2CB018DE-54DB-4D27-B8D2-ABB4344840D7}" presName="Name5" presStyleLbl="vennNode1" presStyleIdx="0" presStyleCnt="6">
        <dgm:presLayoutVars>
          <dgm:bulletEnabled val="1"/>
        </dgm:presLayoutVars>
      </dgm:prSet>
      <dgm:spPr/>
      <dgm:t>
        <a:bodyPr/>
        <a:lstStyle/>
        <a:p>
          <a:endParaRPr lang="es-ES"/>
        </a:p>
      </dgm:t>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t>
        <a:bodyPr/>
        <a:lstStyle/>
        <a:p>
          <a:endParaRPr lang="es-ES"/>
        </a:p>
      </dgm:t>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t>
        <a:bodyPr/>
        <a:lstStyle/>
        <a:p>
          <a:endParaRPr lang="es-ES"/>
        </a:p>
      </dgm:t>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t>
        <a:bodyPr/>
        <a:lstStyle/>
        <a:p>
          <a:endParaRPr lang="es-ES"/>
        </a:p>
      </dgm:t>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t>
        <a:bodyPr/>
        <a:lstStyle/>
        <a:p>
          <a:endParaRPr lang="es-ES"/>
        </a:p>
      </dgm:t>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t>
        <a:bodyPr/>
        <a:lstStyle/>
        <a:p>
          <a:endParaRPr lang="es-ES"/>
        </a:p>
      </dgm:t>
    </dgm:pt>
  </dgm:ptLst>
  <dgm:cxnLst>
    <dgm:cxn modelId="{1E879759-E081-4557-B19D-205D2281E414}" type="presOf" srcId="{538F1A57-8BDB-4C56-8AC0-90879C375F48}" destId="{9D27A1CB-E83B-415B-9B61-545C1E0BD9B7}"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64486982-50EC-4776-AFB0-1AE7496F1043}" srcId="{BE02121F-FB70-4629-A946-739A69054CF5}" destId="{F662F26E-8411-405E-B967-B00AF3551F65}" srcOrd="5" destOrd="0" parTransId="{BC221607-FD87-42D0-A38B-67CBA477F765}" sibTransId="{81DF8EF0-36D5-415D-AC2F-CB82824453AD}"/>
    <dgm:cxn modelId="{50B0B83D-F19E-4898-8D5D-16C136097BB3}" type="presOf" srcId="{2CB018DE-54DB-4D27-B8D2-ABB4344840D7}" destId="{B3342460-F253-4A2C-A29B-3DC29F5FE467}" srcOrd="0" destOrd="0" presId="urn:microsoft.com/office/officeart/2005/8/layout/venn3"/>
    <dgm:cxn modelId="{D17C07E3-7177-4BF7-8D33-BE1CF57812BB}" type="presOf" srcId="{F662F26E-8411-405E-B967-B00AF3551F65}" destId="{8E23C061-D8F1-4FEF-ABF1-38659CBBA1C9}" srcOrd="0" destOrd="0" presId="urn:microsoft.com/office/officeart/2005/8/layout/venn3"/>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93AAB092-DE69-49A0-A3FF-37E81DF89E17}" type="presOf" srcId="{D31B6811-D07B-48D0-BEA3-F27AC56129AD}" destId="{F9FF677F-8ED7-43AE-858C-4E009FAB78A2}"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89223FDE-A043-4BAC-A040-B006B0A07E69}" srcId="{BE02121F-FB70-4629-A946-739A69054CF5}" destId="{E750F11B-9BBE-451B-9AC2-68ADC50D1CEB}" srcOrd="4" destOrd="0" parTransId="{026D7281-993D-4C70-B1B4-95651F2D6EC9}" sibTransId="{D71E2E25-1EC1-488A-A5E2-262139C2DB35}"/>
    <dgm:cxn modelId="{C798AA1F-8F06-43B4-848A-72C51B758239}" type="presOf" srcId="{BE02121F-FB70-4629-A946-739A69054CF5}" destId="{3299D503-B96F-4CE4-948C-E9D610261BE8}"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57" y="570598"/>
          <a:ext cx="1730590" cy="1730590"/>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5240" tIns="24130" rIns="95240" bIns="24130" numCol="1" spcCol="1270" anchor="ctr" anchorCtr="0">
          <a:noAutofit/>
        </a:bodyPr>
        <a:lstStyle/>
        <a:p>
          <a:pPr lvl="0" algn="ctr" defTabSz="844550">
            <a:lnSpc>
              <a:spcPct val="90000"/>
            </a:lnSpc>
            <a:spcBef>
              <a:spcPct val="0"/>
            </a:spcBef>
            <a:spcAft>
              <a:spcPct val="35000"/>
            </a:spcAft>
          </a:pPr>
          <a:r>
            <a:rPr lang="es-CO" sz="1900" kern="1200"/>
            <a:t>1. Establecer el contexto</a:t>
          </a:r>
        </a:p>
      </dsp:txBody>
      <dsp:txXfrm>
        <a:off x="255996" y="824037"/>
        <a:ext cx="1223712" cy="1223712"/>
      </dsp:txXfrm>
    </dsp:sp>
    <dsp:sp modelId="{F9FF677F-8ED7-43AE-858C-4E009FAB78A2}">
      <dsp:nvSpPr>
        <dsp:cNvPr id="0" name=""/>
        <dsp:cNvSpPr/>
      </dsp:nvSpPr>
      <dsp:spPr>
        <a:xfrm>
          <a:off x="1387029" y="570598"/>
          <a:ext cx="1730590" cy="1730590"/>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5240" tIns="24130" rIns="95240" bIns="24130" numCol="1" spcCol="1270" anchor="ctr" anchorCtr="0">
          <a:noAutofit/>
        </a:bodyPr>
        <a:lstStyle/>
        <a:p>
          <a:pPr lvl="0" algn="ctr" defTabSz="844550">
            <a:lnSpc>
              <a:spcPct val="90000"/>
            </a:lnSpc>
            <a:spcBef>
              <a:spcPct val="0"/>
            </a:spcBef>
            <a:spcAft>
              <a:spcPct val="35000"/>
            </a:spcAft>
          </a:pPr>
          <a:r>
            <a:rPr lang="es-CO" sz="1900" kern="1200"/>
            <a:t>2. Identificar el riesgo</a:t>
          </a:r>
        </a:p>
      </dsp:txBody>
      <dsp:txXfrm>
        <a:off x="1640468" y="824037"/>
        <a:ext cx="1223712" cy="1223712"/>
      </dsp:txXfrm>
    </dsp:sp>
    <dsp:sp modelId="{1D27E079-06D5-4731-8779-831A2E6B728C}">
      <dsp:nvSpPr>
        <dsp:cNvPr id="0" name=""/>
        <dsp:cNvSpPr/>
      </dsp:nvSpPr>
      <dsp:spPr>
        <a:xfrm>
          <a:off x="2771501" y="570598"/>
          <a:ext cx="1730590" cy="1730590"/>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5240" tIns="19050" rIns="95240" bIns="19050" numCol="1" spcCol="1270" anchor="ctr" anchorCtr="0">
          <a:noAutofit/>
        </a:bodyPr>
        <a:lstStyle/>
        <a:p>
          <a:pPr lvl="0" algn="ctr" defTabSz="666750">
            <a:lnSpc>
              <a:spcPct val="90000"/>
            </a:lnSpc>
            <a:spcBef>
              <a:spcPct val="0"/>
            </a:spcBef>
            <a:spcAft>
              <a:spcPct val="35000"/>
            </a:spcAft>
          </a:pPr>
          <a:r>
            <a:rPr lang="es-CO" sz="1500" kern="1200"/>
            <a:t>2.1 Analizar la probabilidade impacto</a:t>
          </a:r>
        </a:p>
      </dsp:txBody>
      <dsp:txXfrm>
        <a:off x="3024940" y="824037"/>
        <a:ext cx="1223712" cy="1223712"/>
      </dsp:txXfrm>
    </dsp:sp>
    <dsp:sp modelId="{9D27A1CB-E83B-415B-9B61-545C1E0BD9B7}">
      <dsp:nvSpPr>
        <dsp:cNvPr id="0" name=""/>
        <dsp:cNvSpPr/>
      </dsp:nvSpPr>
      <dsp:spPr>
        <a:xfrm>
          <a:off x="4155973" y="570598"/>
          <a:ext cx="1730590" cy="1730590"/>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5240" tIns="24130" rIns="95240" bIns="24130" numCol="1" spcCol="1270" anchor="ctr" anchorCtr="0">
          <a:noAutofit/>
        </a:bodyPr>
        <a:lstStyle/>
        <a:p>
          <a:pPr lvl="0" algn="ctr" defTabSz="844550">
            <a:lnSpc>
              <a:spcPct val="90000"/>
            </a:lnSpc>
            <a:spcBef>
              <a:spcPct val="0"/>
            </a:spcBef>
            <a:spcAft>
              <a:spcPct val="35000"/>
            </a:spcAft>
          </a:pPr>
          <a:r>
            <a:rPr lang="es-CO" sz="1900" kern="1200"/>
            <a:t>3. Valorar Controles</a:t>
          </a:r>
        </a:p>
      </dsp:txBody>
      <dsp:txXfrm>
        <a:off x="4409412" y="824037"/>
        <a:ext cx="1223712" cy="1223712"/>
      </dsp:txXfrm>
    </dsp:sp>
    <dsp:sp modelId="{F6C7A601-8A8D-4D2E-A780-0401F857D757}">
      <dsp:nvSpPr>
        <dsp:cNvPr id="0" name=""/>
        <dsp:cNvSpPr/>
      </dsp:nvSpPr>
      <dsp:spPr>
        <a:xfrm>
          <a:off x="5540445" y="570598"/>
          <a:ext cx="1730590" cy="1730590"/>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5240" tIns="24130" rIns="95240" bIns="24130" numCol="1" spcCol="1270" anchor="ctr" anchorCtr="0">
          <a:noAutofit/>
        </a:bodyPr>
        <a:lstStyle/>
        <a:p>
          <a:pPr lvl="0" algn="ctr" defTabSz="844550">
            <a:lnSpc>
              <a:spcPct val="90000"/>
            </a:lnSpc>
            <a:spcBef>
              <a:spcPct val="0"/>
            </a:spcBef>
            <a:spcAft>
              <a:spcPct val="35000"/>
            </a:spcAft>
          </a:pPr>
          <a:r>
            <a:rPr lang="es-CO" sz="1900" kern="1200"/>
            <a:t>4. Definir plan de manejo</a:t>
          </a:r>
        </a:p>
      </dsp:txBody>
      <dsp:txXfrm>
        <a:off x="5793884" y="824037"/>
        <a:ext cx="1223712" cy="1223712"/>
      </dsp:txXfrm>
    </dsp:sp>
    <dsp:sp modelId="{8E23C061-D8F1-4FEF-ABF1-38659CBBA1C9}">
      <dsp:nvSpPr>
        <dsp:cNvPr id="0" name=""/>
        <dsp:cNvSpPr/>
      </dsp:nvSpPr>
      <dsp:spPr>
        <a:xfrm>
          <a:off x="6924918" y="555568"/>
          <a:ext cx="2033962" cy="1760650"/>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5240" tIns="22860" rIns="95240" bIns="22860" numCol="1" spcCol="1270" anchor="ctr" anchorCtr="0">
          <a:noAutofit/>
        </a:bodyPr>
        <a:lstStyle/>
        <a:p>
          <a:pPr lvl="0" algn="ctr" defTabSz="800100">
            <a:lnSpc>
              <a:spcPct val="90000"/>
            </a:lnSpc>
            <a:spcBef>
              <a:spcPct val="0"/>
            </a:spcBef>
            <a:spcAft>
              <a:spcPct val="35000"/>
            </a:spcAft>
          </a:pPr>
          <a:r>
            <a:rPr lang="es-CO" sz="1800" kern="1200"/>
            <a:t>5. Realizar monitoreo y seguimiento</a:t>
          </a:r>
        </a:p>
      </dsp:txBody>
      <dsp:txXfrm>
        <a:off x="7222785" y="813409"/>
        <a:ext cx="1438228" cy="1244968"/>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680358</xdr:colOff>
      <xdr:row>6</xdr:row>
      <xdr:rowOff>82829</xdr:rowOff>
    </xdr:to>
    <xdr:pic>
      <xdr:nvPicPr>
        <xdr:cNvPr id="2" name="Imagen 1">
          <a:extLst>
            <a:ext uri="{FF2B5EF4-FFF2-40B4-BE49-F238E27FC236}">
              <a16:creationId xmlns=""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_de_rie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N56"/>
  <sheetViews>
    <sheetView tabSelected="1" view="pageBreakPreview" zoomScale="80" zoomScaleNormal="100" zoomScaleSheetLayoutView="80" workbookViewId="0">
      <selection activeCell="A9" sqref="A9:M10"/>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2" max="12" width="12.5703125" customWidth="1"/>
    <col min="13" max="13" width="19.28515625" customWidth="1"/>
  </cols>
  <sheetData>
    <row r="1" spans="1:13" x14ac:dyDescent="0.25">
      <c r="A1" s="241"/>
      <c r="B1" s="242"/>
      <c r="C1" s="245" t="s">
        <v>231</v>
      </c>
      <c r="D1" s="245"/>
      <c r="E1" s="245"/>
      <c r="F1" s="245"/>
      <c r="G1" s="245"/>
      <c r="H1" s="245"/>
      <c r="I1" s="245"/>
      <c r="J1" s="245"/>
      <c r="K1" s="245"/>
      <c r="L1" s="247" t="s">
        <v>200</v>
      </c>
      <c r="M1" s="248"/>
    </row>
    <row r="2" spans="1:13" x14ac:dyDescent="0.25">
      <c r="A2" s="243"/>
      <c r="B2" s="244"/>
      <c r="C2" s="246"/>
      <c r="D2" s="246"/>
      <c r="E2" s="246"/>
      <c r="F2" s="246"/>
      <c r="G2" s="246"/>
      <c r="H2" s="246"/>
      <c r="I2" s="246"/>
      <c r="J2" s="246"/>
      <c r="K2" s="246"/>
      <c r="L2" s="249"/>
      <c r="M2" s="250"/>
    </row>
    <row r="3" spans="1:13" x14ac:dyDescent="0.25">
      <c r="A3" s="243"/>
      <c r="B3" s="244"/>
      <c r="C3" s="246"/>
      <c r="D3" s="246"/>
      <c r="E3" s="246"/>
      <c r="F3" s="246"/>
      <c r="G3" s="246"/>
      <c r="H3" s="246"/>
      <c r="I3" s="246"/>
      <c r="J3" s="246"/>
      <c r="K3" s="246"/>
      <c r="L3" s="249"/>
      <c r="M3" s="250"/>
    </row>
    <row r="4" spans="1:13" x14ac:dyDescent="0.25">
      <c r="A4" s="243"/>
      <c r="B4" s="244"/>
      <c r="C4" s="246"/>
      <c r="D4" s="246"/>
      <c r="E4" s="246"/>
      <c r="F4" s="246"/>
      <c r="G4" s="246"/>
      <c r="H4" s="246"/>
      <c r="I4" s="246"/>
      <c r="J4" s="246"/>
      <c r="K4" s="246"/>
      <c r="L4" s="249"/>
      <c r="M4" s="250"/>
    </row>
    <row r="5" spans="1:13" ht="15" customHeight="1" x14ac:dyDescent="0.25">
      <c r="A5" s="243"/>
      <c r="B5" s="244"/>
      <c r="C5" s="246"/>
      <c r="D5" s="246"/>
      <c r="E5" s="246"/>
      <c r="F5" s="246"/>
      <c r="G5" s="246"/>
      <c r="H5" s="246"/>
      <c r="I5" s="246"/>
      <c r="J5" s="246"/>
      <c r="K5" s="246"/>
      <c r="L5" s="251" t="s">
        <v>232</v>
      </c>
      <c r="M5" s="252" t="s">
        <v>233</v>
      </c>
    </row>
    <row r="6" spans="1:13" x14ac:dyDescent="0.25">
      <c r="A6" s="243"/>
      <c r="B6" s="244"/>
      <c r="C6" s="246"/>
      <c r="D6" s="246"/>
      <c r="E6" s="246"/>
      <c r="F6" s="246"/>
      <c r="G6" s="246"/>
      <c r="H6" s="246"/>
      <c r="I6" s="246"/>
      <c r="J6" s="246"/>
      <c r="K6" s="246"/>
      <c r="L6" s="251"/>
      <c r="M6" s="252"/>
    </row>
    <row r="7" spans="1:13" ht="22.5" customHeight="1" x14ac:dyDescent="0.25">
      <c r="A7" s="243"/>
      <c r="B7" s="244"/>
      <c r="C7" s="246"/>
      <c r="D7" s="246"/>
      <c r="E7" s="246"/>
      <c r="F7" s="246"/>
      <c r="G7" s="246"/>
      <c r="H7" s="246"/>
      <c r="I7" s="246"/>
      <c r="J7" s="246"/>
      <c r="K7" s="246"/>
      <c r="L7" s="140" t="s">
        <v>234</v>
      </c>
      <c r="M7" s="141">
        <v>2</v>
      </c>
    </row>
    <row r="8" spans="1:13" ht="19.5" customHeight="1" x14ac:dyDescent="0.25">
      <c r="A8" s="243"/>
      <c r="B8" s="244"/>
      <c r="C8" s="246"/>
      <c r="D8" s="246"/>
      <c r="E8" s="246"/>
      <c r="F8" s="246"/>
      <c r="G8" s="246"/>
      <c r="H8" s="246"/>
      <c r="I8" s="246"/>
      <c r="J8" s="246"/>
      <c r="K8" s="246"/>
      <c r="L8" s="140" t="s">
        <v>235</v>
      </c>
      <c r="M8" s="143">
        <v>43783</v>
      </c>
    </row>
    <row r="9" spans="1:13" x14ac:dyDescent="0.25">
      <c r="A9" s="253" t="s">
        <v>240</v>
      </c>
      <c r="B9" s="235" t="s">
        <v>302</v>
      </c>
      <c r="C9" s="236"/>
      <c r="D9" s="236"/>
      <c r="E9" s="239" t="s">
        <v>241</v>
      </c>
      <c r="F9" s="239"/>
      <c r="G9" s="240" t="s">
        <v>390</v>
      </c>
      <c r="H9" s="240"/>
      <c r="I9" s="240"/>
      <c r="J9" s="239" t="s">
        <v>389</v>
      </c>
      <c r="K9" s="239"/>
      <c r="L9" s="240" t="s">
        <v>391</v>
      </c>
      <c r="M9" s="585"/>
    </row>
    <row r="10" spans="1:13" s="2" customFormat="1" x14ac:dyDescent="0.25">
      <c r="A10" s="254"/>
      <c r="B10" s="237"/>
      <c r="C10" s="238"/>
      <c r="D10" s="238"/>
      <c r="E10" s="239"/>
      <c r="F10" s="239"/>
      <c r="G10" s="240"/>
      <c r="H10" s="240"/>
      <c r="I10" s="240"/>
      <c r="J10" s="239"/>
      <c r="K10" s="239"/>
      <c r="L10" s="240"/>
      <c r="M10" s="585"/>
    </row>
    <row r="11" spans="1:13" s="2" customFormat="1" x14ac:dyDescent="0.25">
      <c r="A11" s="25"/>
      <c r="B11" s="24"/>
      <c r="C11" s="24"/>
      <c r="D11" s="24"/>
      <c r="E11" s="24"/>
      <c r="F11" s="24"/>
      <c r="G11" s="24"/>
      <c r="H11" s="24"/>
      <c r="I11" s="24"/>
      <c r="J11" s="24"/>
      <c r="K11" s="24"/>
      <c r="L11" s="24"/>
      <c r="M11" s="26"/>
    </row>
    <row r="12" spans="1:13" s="2" customFormat="1" x14ac:dyDescent="0.25">
      <c r="A12" s="25"/>
      <c r="B12" s="24"/>
      <c r="C12" s="24"/>
      <c r="D12" s="24"/>
      <c r="E12" s="24"/>
      <c r="F12" s="24"/>
      <c r="G12" s="24"/>
      <c r="H12" s="24"/>
      <c r="I12" s="24"/>
      <c r="J12" s="24"/>
      <c r="K12" s="24"/>
      <c r="L12" s="24"/>
      <c r="M12" s="26"/>
    </row>
    <row r="13" spans="1:13" x14ac:dyDescent="0.25">
      <c r="A13" s="25"/>
      <c r="B13" s="24"/>
      <c r="C13" s="24"/>
      <c r="D13" s="24"/>
      <c r="E13" s="24"/>
      <c r="F13" s="24"/>
      <c r="G13" s="24"/>
      <c r="H13" s="24"/>
      <c r="I13" s="24"/>
      <c r="J13" s="24"/>
      <c r="K13" s="24"/>
      <c r="L13" s="24"/>
      <c r="M13" s="26"/>
    </row>
    <row r="14" spans="1:13" ht="15" customHeight="1" x14ac:dyDescent="0.25">
      <c r="A14" s="25"/>
      <c r="B14" s="24"/>
      <c r="C14" s="24"/>
      <c r="D14" s="24"/>
      <c r="E14" s="24"/>
      <c r="F14" s="24"/>
      <c r="G14" s="24"/>
      <c r="H14" s="24"/>
      <c r="I14" s="24"/>
      <c r="J14" s="24"/>
      <c r="K14" s="24"/>
      <c r="L14" s="24"/>
      <c r="M14" s="26"/>
    </row>
    <row r="15" spans="1:13" ht="16.5" customHeight="1" x14ac:dyDescent="0.25">
      <c r="A15" s="25"/>
      <c r="B15" s="24"/>
      <c r="C15" s="24"/>
      <c r="D15" s="24"/>
      <c r="E15" s="24"/>
      <c r="F15" s="24"/>
      <c r="G15" s="24"/>
      <c r="H15" s="24"/>
      <c r="I15" s="24"/>
      <c r="J15" s="24"/>
      <c r="K15" s="24"/>
      <c r="L15" s="24"/>
      <c r="M15" s="26"/>
    </row>
    <row r="16" spans="1:13" x14ac:dyDescent="0.25">
      <c r="A16" s="25"/>
      <c r="B16" s="24"/>
      <c r="C16" s="24"/>
      <c r="D16" s="24"/>
      <c r="E16" s="24"/>
      <c r="F16" s="24"/>
      <c r="G16" s="24"/>
      <c r="H16" s="24"/>
      <c r="I16" s="24"/>
      <c r="J16" s="24"/>
      <c r="K16" s="24"/>
      <c r="L16" s="24"/>
      <c r="M16" s="26"/>
    </row>
    <row r="17" spans="1:13" x14ac:dyDescent="0.25">
      <c r="A17" s="25"/>
      <c r="B17" s="24"/>
      <c r="C17" s="24"/>
      <c r="D17" s="24"/>
      <c r="E17" s="24"/>
      <c r="F17" s="24"/>
      <c r="G17" s="24"/>
      <c r="H17" s="24"/>
      <c r="I17" s="24"/>
      <c r="J17" s="24"/>
      <c r="K17" s="24"/>
      <c r="L17" s="24"/>
      <c r="M17" s="26"/>
    </row>
    <row r="18" spans="1:13" x14ac:dyDescent="0.25">
      <c r="A18" s="25"/>
      <c r="B18" s="24"/>
      <c r="C18" s="24"/>
      <c r="D18" s="24"/>
      <c r="E18" s="24"/>
      <c r="F18" s="24"/>
      <c r="G18" s="24"/>
      <c r="H18" s="24"/>
      <c r="I18" s="24"/>
      <c r="J18" s="24"/>
      <c r="K18" s="24"/>
      <c r="L18" s="24"/>
      <c r="M18" s="26"/>
    </row>
    <row r="19" spans="1:13" x14ac:dyDescent="0.25">
      <c r="A19" s="25"/>
      <c r="B19" s="24"/>
      <c r="C19" s="24"/>
      <c r="D19" s="24"/>
      <c r="E19" s="24"/>
      <c r="F19" s="24"/>
      <c r="G19" s="24"/>
      <c r="H19" s="24"/>
      <c r="I19" s="24"/>
      <c r="J19" s="24"/>
      <c r="K19" s="24"/>
      <c r="L19" s="24"/>
      <c r="M19" s="26"/>
    </row>
    <row r="20" spans="1:13" x14ac:dyDescent="0.25">
      <c r="A20" s="25"/>
      <c r="B20" s="24"/>
      <c r="C20" s="24"/>
      <c r="D20" s="24"/>
      <c r="E20" s="24"/>
      <c r="F20" s="24"/>
      <c r="G20" s="24"/>
      <c r="H20" s="24"/>
      <c r="I20" s="24"/>
      <c r="J20" s="24"/>
      <c r="K20" s="24"/>
      <c r="L20" s="24"/>
      <c r="M20" s="26"/>
    </row>
    <row r="21" spans="1:13" x14ac:dyDescent="0.25">
      <c r="A21" s="25"/>
      <c r="B21" s="24"/>
      <c r="C21" s="24"/>
      <c r="D21" s="24"/>
      <c r="E21" s="24"/>
      <c r="F21" s="24"/>
      <c r="G21" s="24"/>
      <c r="H21" s="24"/>
      <c r="I21" s="24"/>
      <c r="J21" s="24"/>
      <c r="K21" s="24"/>
      <c r="L21" s="24"/>
      <c r="M21" s="26"/>
    </row>
    <row r="22" spans="1:13" x14ac:dyDescent="0.25">
      <c r="A22" s="25"/>
      <c r="B22" s="24"/>
      <c r="C22" s="24"/>
      <c r="D22" s="24"/>
      <c r="E22" s="24"/>
      <c r="F22" s="24"/>
      <c r="G22" s="24"/>
      <c r="H22" s="24"/>
      <c r="I22" s="24"/>
      <c r="J22" s="24"/>
      <c r="K22" s="24"/>
      <c r="L22" s="24"/>
      <c r="M22" s="26"/>
    </row>
    <row r="23" spans="1:13" x14ac:dyDescent="0.25">
      <c r="A23" s="25"/>
      <c r="B23" s="24"/>
      <c r="C23" s="24"/>
      <c r="D23" s="24"/>
      <c r="E23" s="24"/>
      <c r="F23" s="24"/>
      <c r="G23" s="24"/>
      <c r="H23" s="24"/>
      <c r="I23" s="24"/>
      <c r="J23" s="24"/>
      <c r="K23" s="24"/>
      <c r="L23" s="24"/>
      <c r="M23" s="26"/>
    </row>
    <row r="24" spans="1:13" x14ac:dyDescent="0.25">
      <c r="A24" s="25"/>
      <c r="B24" s="24"/>
      <c r="C24" s="24"/>
      <c r="D24" s="24"/>
      <c r="E24" s="24"/>
      <c r="F24" s="24"/>
      <c r="G24" s="24"/>
      <c r="H24" s="24"/>
      <c r="I24" s="24"/>
      <c r="J24" s="24"/>
      <c r="K24" s="24"/>
      <c r="L24" s="24"/>
      <c r="M24" s="26"/>
    </row>
    <row r="25" spans="1:13" x14ac:dyDescent="0.25">
      <c r="A25" s="25"/>
      <c r="B25" s="24"/>
      <c r="C25" s="24"/>
      <c r="D25" s="24"/>
      <c r="E25" s="24"/>
      <c r="F25" s="24"/>
      <c r="G25" s="24"/>
      <c r="H25" s="24"/>
      <c r="I25" s="24"/>
      <c r="J25" s="24"/>
      <c r="K25" s="24"/>
      <c r="L25" s="24"/>
      <c r="M25" s="26"/>
    </row>
    <row r="26" spans="1:13" x14ac:dyDescent="0.25">
      <c r="A26" s="128" t="s">
        <v>218</v>
      </c>
      <c r="B26" s="139" t="s">
        <v>219</v>
      </c>
      <c r="C26" s="258" t="s">
        <v>236</v>
      </c>
      <c r="D26" s="258"/>
      <c r="E26" s="258"/>
      <c r="F26" s="258"/>
      <c r="G26" s="258"/>
      <c r="H26" s="258"/>
      <c r="I26" s="258"/>
      <c r="J26" s="258"/>
      <c r="K26" s="258"/>
      <c r="L26" s="258"/>
      <c r="M26" s="259"/>
    </row>
    <row r="27" spans="1:13" ht="28.5" customHeight="1" x14ac:dyDescent="0.25">
      <c r="A27" s="260">
        <v>1</v>
      </c>
      <c r="B27" s="142" t="s">
        <v>394</v>
      </c>
      <c r="C27" s="262" t="s">
        <v>237</v>
      </c>
      <c r="D27" s="262"/>
      <c r="E27" s="262"/>
      <c r="F27" s="262"/>
      <c r="G27" s="262"/>
      <c r="H27" s="262"/>
      <c r="I27" s="262"/>
      <c r="J27" s="262"/>
      <c r="K27" s="262"/>
      <c r="L27" s="262"/>
      <c r="M27" s="263"/>
    </row>
    <row r="28" spans="1:13" ht="31.5" customHeight="1" x14ac:dyDescent="0.25">
      <c r="A28" s="261"/>
      <c r="B28" s="142" t="s">
        <v>238</v>
      </c>
      <c r="C28" s="262" t="s">
        <v>239</v>
      </c>
      <c r="D28" s="262"/>
      <c r="E28" s="262"/>
      <c r="F28" s="262"/>
      <c r="G28" s="262"/>
      <c r="H28" s="262"/>
      <c r="I28" s="262"/>
      <c r="J28" s="262"/>
      <c r="K28" s="262"/>
      <c r="L28" s="262"/>
      <c r="M28" s="263"/>
    </row>
    <row r="29" spans="1:13" s="2" customFormat="1" ht="41.25" customHeight="1" x14ac:dyDescent="0.25">
      <c r="A29" s="190">
        <v>2</v>
      </c>
      <c r="B29" s="191" t="s">
        <v>395</v>
      </c>
      <c r="C29" s="232" t="s">
        <v>386</v>
      </c>
      <c r="D29" s="233"/>
      <c r="E29" s="233"/>
      <c r="F29" s="233"/>
      <c r="G29" s="233"/>
      <c r="H29" s="233"/>
      <c r="I29" s="233"/>
      <c r="J29" s="233"/>
      <c r="K29" s="233"/>
      <c r="L29" s="233"/>
      <c r="M29" s="234"/>
    </row>
    <row r="30" spans="1:13" s="2" customFormat="1" ht="41.25" customHeight="1" x14ac:dyDescent="0.25">
      <c r="A30" s="190">
        <v>3</v>
      </c>
      <c r="B30" s="191" t="s">
        <v>397</v>
      </c>
      <c r="C30" s="232" t="s">
        <v>396</v>
      </c>
      <c r="D30" s="233"/>
      <c r="E30" s="233"/>
      <c r="F30" s="233"/>
      <c r="G30" s="233"/>
      <c r="H30" s="233"/>
      <c r="I30" s="233"/>
      <c r="J30" s="233"/>
      <c r="K30" s="233"/>
      <c r="L30" s="233"/>
      <c r="M30" s="234"/>
    </row>
    <row r="31" spans="1:13" s="2" customFormat="1" ht="41.25" customHeight="1" x14ac:dyDescent="0.25">
      <c r="A31" s="190">
        <v>4</v>
      </c>
      <c r="B31" s="191" t="s">
        <v>393</v>
      </c>
      <c r="C31" s="232" t="s">
        <v>392</v>
      </c>
      <c r="D31" s="233"/>
      <c r="E31" s="233"/>
      <c r="F31" s="233"/>
      <c r="G31" s="233"/>
      <c r="H31" s="233"/>
      <c r="I31" s="233"/>
      <c r="J31" s="233"/>
      <c r="K31" s="233"/>
      <c r="L31" s="233"/>
      <c r="M31" s="234"/>
    </row>
    <row r="32" spans="1:13" x14ac:dyDescent="0.25">
      <c r="A32" s="25"/>
      <c r="B32" s="24"/>
      <c r="C32" s="24"/>
      <c r="D32" s="24"/>
      <c r="E32" s="24"/>
      <c r="F32" s="24"/>
      <c r="G32" s="24"/>
      <c r="H32" s="24"/>
      <c r="I32" s="24"/>
      <c r="J32" s="24"/>
      <c r="K32" s="24"/>
      <c r="L32" s="24"/>
      <c r="M32" s="26"/>
    </row>
    <row r="33" spans="1:14" x14ac:dyDescent="0.25">
      <c r="A33" s="125" t="s">
        <v>220</v>
      </c>
      <c r="B33" s="24"/>
      <c r="C33" s="24"/>
      <c r="D33" s="24"/>
      <c r="E33" s="24"/>
      <c r="F33" s="24"/>
      <c r="G33" s="24"/>
      <c r="H33" s="24"/>
      <c r="I33" s="24"/>
      <c r="J33" s="24"/>
      <c r="K33" s="24"/>
      <c r="L33" s="24"/>
      <c r="M33" s="26"/>
    </row>
    <row r="34" spans="1:14" x14ac:dyDescent="0.25">
      <c r="A34" s="125"/>
      <c r="B34" s="24"/>
      <c r="C34" s="24"/>
      <c r="D34" s="24"/>
      <c r="E34" s="24"/>
      <c r="F34" s="24"/>
      <c r="G34" s="24"/>
      <c r="H34" s="24"/>
      <c r="I34" s="24"/>
      <c r="J34" s="24"/>
      <c r="K34" s="24"/>
      <c r="L34" s="24"/>
      <c r="M34" s="26"/>
    </row>
    <row r="35" spans="1:14" x14ac:dyDescent="0.25">
      <c r="A35" s="126"/>
      <c r="B35" s="123" t="s">
        <v>221</v>
      </c>
      <c r="C35" s="255"/>
      <c r="D35" s="256"/>
      <c r="E35" s="256"/>
      <c r="F35" s="257"/>
      <c r="G35" s="123" t="s">
        <v>222</v>
      </c>
      <c r="H35" s="255"/>
      <c r="I35" s="256"/>
      <c r="J35" s="256"/>
      <c r="K35" s="257"/>
      <c r="L35" s="24"/>
      <c r="M35" s="26"/>
    </row>
    <row r="36" spans="1:14" x14ac:dyDescent="0.25">
      <c r="A36" s="127"/>
      <c r="B36" s="122" t="s">
        <v>223</v>
      </c>
      <c r="C36" s="255"/>
      <c r="D36" s="256"/>
      <c r="E36" s="256"/>
      <c r="F36" s="257"/>
      <c r="G36" s="122" t="s">
        <v>223</v>
      </c>
      <c r="H36" s="255"/>
      <c r="I36" s="256"/>
      <c r="J36" s="256"/>
      <c r="K36" s="257"/>
      <c r="L36" s="24"/>
      <c r="M36" s="26"/>
    </row>
    <row r="37" spans="1:14" x14ac:dyDescent="0.25">
      <c r="A37" s="127"/>
      <c r="B37" s="121" t="s">
        <v>224</v>
      </c>
      <c r="C37" s="255"/>
      <c r="D37" s="256"/>
      <c r="E37" s="256"/>
      <c r="F37" s="257"/>
      <c r="G37" s="121" t="s">
        <v>224</v>
      </c>
      <c r="H37" s="255"/>
      <c r="I37" s="256"/>
      <c r="J37" s="256"/>
      <c r="K37" s="257"/>
      <c r="L37" s="24"/>
      <c r="M37" s="26"/>
    </row>
    <row r="38" spans="1:14" x14ac:dyDescent="0.25">
      <c r="A38" s="127"/>
      <c r="B38" s="121" t="s">
        <v>130</v>
      </c>
      <c r="C38" s="255"/>
      <c r="D38" s="256"/>
      <c r="E38" s="256"/>
      <c r="F38" s="257"/>
      <c r="G38" s="121" t="s">
        <v>130</v>
      </c>
      <c r="H38" s="255"/>
      <c r="I38" s="256"/>
      <c r="J38" s="256"/>
      <c r="K38" s="257"/>
      <c r="L38" s="24"/>
      <c r="M38" s="26"/>
      <c r="N38" s="23"/>
    </row>
    <row r="39" spans="1:14" x14ac:dyDescent="0.25">
      <c r="A39" s="25"/>
      <c r="B39" s="121" t="s">
        <v>225</v>
      </c>
      <c r="C39" s="255"/>
      <c r="D39" s="256"/>
      <c r="E39" s="256"/>
      <c r="F39" s="257"/>
      <c r="G39" s="121" t="s">
        <v>225</v>
      </c>
      <c r="H39" s="255"/>
      <c r="I39" s="256"/>
      <c r="J39" s="256"/>
      <c r="K39" s="257"/>
      <c r="L39" s="24"/>
      <c r="M39" s="26"/>
      <c r="N39" s="23"/>
    </row>
    <row r="40" spans="1:14" s="2" customFormat="1" ht="15.75" thickBot="1" x14ac:dyDescent="0.3">
      <c r="A40" s="27"/>
      <c r="B40" s="28"/>
      <c r="C40" s="28"/>
      <c r="D40" s="28"/>
      <c r="E40" s="28"/>
      <c r="F40" s="28"/>
      <c r="G40" s="28"/>
      <c r="H40" s="28"/>
      <c r="I40" s="28"/>
      <c r="J40" s="28"/>
      <c r="K40" s="28"/>
      <c r="L40" s="28"/>
      <c r="M40" s="29"/>
      <c r="N40" s="23"/>
    </row>
    <row r="41" spans="1:14" ht="1.5" customHeight="1" x14ac:dyDescent="0.25">
      <c r="A41" s="23"/>
      <c r="B41" s="23"/>
      <c r="C41" s="23"/>
      <c r="D41" s="23"/>
      <c r="E41" s="23"/>
      <c r="F41" s="23"/>
      <c r="G41" s="23"/>
      <c r="H41" s="23"/>
      <c r="I41" s="23"/>
      <c r="J41" s="23"/>
      <c r="K41" s="23"/>
      <c r="L41" s="23"/>
      <c r="M41" s="23"/>
      <c r="N41" s="23"/>
    </row>
    <row r="42" spans="1:14" x14ac:dyDescent="0.25">
      <c r="A42" s="23"/>
      <c r="B42" s="23"/>
      <c r="C42" s="23"/>
      <c r="D42" s="23"/>
      <c r="E42" s="23"/>
      <c r="F42" s="23"/>
      <c r="G42" s="23"/>
      <c r="H42" s="23"/>
      <c r="I42" s="23"/>
      <c r="J42" s="23"/>
      <c r="K42" s="23"/>
      <c r="L42" s="23"/>
      <c r="M42" s="23"/>
      <c r="N42" s="23"/>
    </row>
    <row r="43" spans="1:14" x14ac:dyDescent="0.25">
      <c r="A43" s="23"/>
      <c r="B43" s="23"/>
      <c r="C43" s="23"/>
      <c r="D43" s="23"/>
      <c r="E43" s="23"/>
      <c r="F43" s="23"/>
      <c r="G43" s="23"/>
      <c r="H43" s="23"/>
      <c r="I43" s="23"/>
      <c r="J43" s="23"/>
      <c r="K43" s="23"/>
      <c r="L43" s="23"/>
      <c r="M43" s="23"/>
      <c r="N43" s="23"/>
    </row>
    <row r="44" spans="1:14" x14ac:dyDescent="0.25">
      <c r="A44" s="23"/>
      <c r="B44" s="23"/>
      <c r="C44" s="23"/>
      <c r="D44" s="23"/>
      <c r="E44" s="23"/>
      <c r="F44" s="23"/>
      <c r="G44" s="23"/>
      <c r="H44" s="23"/>
      <c r="I44" s="23"/>
      <c r="J44" s="23"/>
      <c r="K44" s="23"/>
      <c r="L44" s="23"/>
      <c r="M44" s="23"/>
      <c r="N44" s="23"/>
    </row>
    <row r="45" spans="1:14" x14ac:dyDescent="0.25">
      <c r="A45" s="23"/>
      <c r="B45" s="23"/>
      <c r="C45" s="23"/>
      <c r="D45" s="23"/>
      <c r="E45" s="23"/>
      <c r="F45" s="23"/>
      <c r="G45" s="23"/>
      <c r="H45" s="23"/>
      <c r="I45" s="23"/>
      <c r="J45" s="23"/>
      <c r="K45" s="23"/>
      <c r="L45" s="23"/>
      <c r="M45" s="23"/>
      <c r="N45" s="23"/>
    </row>
    <row r="46" spans="1:14" x14ac:dyDescent="0.25">
      <c r="L46" s="23"/>
      <c r="M46" s="23"/>
      <c r="N46" s="23"/>
    </row>
    <row r="47" spans="1:14" x14ac:dyDescent="0.25">
      <c r="L47" s="23"/>
      <c r="M47" s="23"/>
      <c r="N47" s="23"/>
    </row>
    <row r="48" spans="1:14" x14ac:dyDescent="0.25">
      <c r="L48" s="23"/>
      <c r="M48" s="23"/>
      <c r="N48" s="23"/>
    </row>
    <row r="49" spans="12:14" x14ac:dyDescent="0.25">
      <c r="L49" s="23"/>
      <c r="M49" s="23"/>
      <c r="N49" s="23"/>
    </row>
    <row r="50" spans="12:14" x14ac:dyDescent="0.25">
      <c r="L50" s="23"/>
      <c r="M50" s="23"/>
      <c r="N50" s="23"/>
    </row>
    <row r="51" spans="12:14" x14ac:dyDescent="0.25">
      <c r="N51" s="23"/>
    </row>
    <row r="52" spans="12:14" x14ac:dyDescent="0.25">
      <c r="N52" s="23"/>
    </row>
    <row r="53" spans="12:14" x14ac:dyDescent="0.25">
      <c r="N53" s="23"/>
    </row>
    <row r="54" spans="12:14" x14ac:dyDescent="0.25">
      <c r="N54" s="23"/>
    </row>
    <row r="55" spans="12:14" x14ac:dyDescent="0.25">
      <c r="N55" s="23"/>
    </row>
    <row r="56" spans="12:14" x14ac:dyDescent="0.25">
      <c r="N56" s="23"/>
    </row>
  </sheetData>
  <mergeCells count="28">
    <mergeCell ref="A9:A10"/>
    <mergeCell ref="C39:F39"/>
    <mergeCell ref="H36:K36"/>
    <mergeCell ref="H37:K37"/>
    <mergeCell ref="H38:K38"/>
    <mergeCell ref="H39:K39"/>
    <mergeCell ref="C35:F35"/>
    <mergeCell ref="H35:K35"/>
    <mergeCell ref="C36:F36"/>
    <mergeCell ref="C37:F37"/>
    <mergeCell ref="C38:F38"/>
    <mergeCell ref="C26:M26"/>
    <mergeCell ref="A27:A28"/>
    <mergeCell ref="C27:M27"/>
    <mergeCell ref="C28:M28"/>
    <mergeCell ref="C30:M30"/>
    <mergeCell ref="A1:B8"/>
    <mergeCell ref="C1:K8"/>
    <mergeCell ref="L1:M4"/>
    <mergeCell ref="L5:L6"/>
    <mergeCell ref="M5:M6"/>
    <mergeCell ref="C31:M31"/>
    <mergeCell ref="C29:M29"/>
    <mergeCell ref="L9:M10"/>
    <mergeCell ref="B9:D10"/>
    <mergeCell ref="E9:F10"/>
    <mergeCell ref="G9:I10"/>
    <mergeCell ref="J9:K10"/>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view="pageBreakPreview" topLeftCell="A2" zoomScale="90" zoomScaleNormal="80" zoomScaleSheetLayoutView="90" workbookViewId="0">
      <selection activeCell="V3" sqref="V3:Z8"/>
    </sheetView>
  </sheetViews>
  <sheetFormatPr baseColWidth="10" defaultRowHeight="15" x14ac:dyDescent="0.25"/>
  <cols>
    <col min="1" max="1" width="7.7109375" style="2" customWidth="1"/>
    <col min="2" max="2" width="144.28515625" style="2" customWidth="1"/>
    <col min="3" max="3" width="9.85546875" style="2" customWidth="1"/>
    <col min="4" max="4" width="9" style="2" customWidth="1"/>
    <col min="5" max="5" width="14.85546875" style="2" customWidth="1"/>
    <col min="6" max="6" width="11" style="2" customWidth="1"/>
    <col min="7" max="7" width="4.85546875" style="2" customWidth="1"/>
    <col min="8" max="8" width="4.140625" style="2" bestFit="1" customWidth="1"/>
    <col min="9" max="9" width="111.42578125" style="154" customWidth="1"/>
    <col min="10" max="10" width="5.5703125" style="165" customWidth="1"/>
    <col min="11" max="11" width="4.5703125" style="165" customWidth="1"/>
    <col min="12" max="12" width="5" style="165" customWidth="1"/>
    <col min="13" max="13" width="3.85546875" style="165" customWidth="1"/>
    <col min="14" max="14" width="4" style="165" customWidth="1"/>
    <col min="15" max="15" width="4.42578125" style="165" customWidth="1"/>
    <col min="16" max="16" width="5.7109375" style="165" customWidth="1"/>
    <col min="17" max="17" width="4.5703125" style="165" customWidth="1"/>
    <col min="18" max="18" width="5.5703125" style="165" customWidth="1"/>
    <col min="19" max="19" width="5.140625" style="165" customWidth="1"/>
    <col min="20" max="20" width="5.5703125" style="165" customWidth="1"/>
    <col min="21" max="21" width="3.28515625" style="2" customWidth="1"/>
    <col min="22" max="16384" width="11.42578125" style="2"/>
  </cols>
  <sheetData>
    <row r="1" spans="1:26" ht="58.5" customHeight="1" x14ac:dyDescent="0.25">
      <c r="A1" s="568" t="s">
        <v>333</v>
      </c>
      <c r="B1" s="568"/>
      <c r="C1" s="568"/>
      <c r="D1" s="568"/>
      <c r="E1" s="568"/>
      <c r="F1" s="569"/>
      <c r="H1" s="166" t="s">
        <v>334</v>
      </c>
      <c r="I1" s="167"/>
      <c r="J1" s="167"/>
      <c r="K1" s="167"/>
      <c r="L1" s="167"/>
      <c r="M1" s="167"/>
      <c r="N1" s="167"/>
      <c r="O1" s="167"/>
      <c r="P1" s="167"/>
      <c r="Q1" s="167"/>
      <c r="R1" s="167"/>
      <c r="S1" s="167"/>
      <c r="T1" s="168"/>
    </row>
    <row r="2" spans="1:26" ht="46.5" customHeight="1" thickBot="1" x14ac:dyDescent="0.3">
      <c r="A2" s="146" t="s">
        <v>335</v>
      </c>
      <c r="B2" s="147" t="s">
        <v>336</v>
      </c>
      <c r="C2" s="148" t="s">
        <v>337</v>
      </c>
      <c r="D2" s="148" t="s">
        <v>338</v>
      </c>
      <c r="E2" s="148" t="s">
        <v>385</v>
      </c>
      <c r="F2" s="148" t="s">
        <v>339</v>
      </c>
      <c r="H2" s="146" t="s">
        <v>335</v>
      </c>
      <c r="I2" s="149" t="s">
        <v>340</v>
      </c>
      <c r="J2" s="146" t="s">
        <v>72</v>
      </c>
      <c r="K2" s="146"/>
      <c r="L2" s="146"/>
      <c r="M2" s="146"/>
      <c r="N2" s="146"/>
      <c r="O2" s="146"/>
      <c r="P2" s="146"/>
      <c r="Q2" s="146"/>
      <c r="R2" s="146"/>
      <c r="S2" s="146"/>
      <c r="T2" s="146"/>
      <c r="V2" s="146" t="s">
        <v>341</v>
      </c>
    </row>
    <row r="3" spans="1:26" x14ac:dyDescent="0.25">
      <c r="A3" s="150" t="s">
        <v>72</v>
      </c>
      <c r="B3" s="151" t="s">
        <v>484</v>
      </c>
      <c r="C3" s="146" t="s">
        <v>485</v>
      </c>
      <c r="D3" s="146" t="s">
        <v>485</v>
      </c>
      <c r="E3" s="146" t="s">
        <v>485</v>
      </c>
      <c r="F3" s="146" t="s">
        <v>485</v>
      </c>
      <c r="H3" s="152">
        <v>1</v>
      </c>
      <c r="I3" s="153" t="s">
        <v>342</v>
      </c>
      <c r="J3" s="150">
        <v>1</v>
      </c>
      <c r="K3" s="150"/>
      <c r="L3" s="150"/>
      <c r="M3" s="150"/>
      <c r="N3" s="150"/>
      <c r="O3" s="150"/>
      <c r="P3" s="150"/>
      <c r="Q3" s="150"/>
      <c r="R3" s="150"/>
      <c r="S3" s="150"/>
      <c r="T3" s="150"/>
      <c r="U3" s="154"/>
      <c r="V3" s="570" t="s">
        <v>343</v>
      </c>
      <c r="W3" s="571"/>
      <c r="X3" s="571"/>
      <c r="Y3" s="571"/>
      <c r="Z3" s="572"/>
    </row>
    <row r="4" spans="1:26" x14ac:dyDescent="0.25">
      <c r="A4" s="150"/>
      <c r="B4" s="155"/>
      <c r="C4" s="155"/>
      <c r="D4" s="155"/>
      <c r="E4" s="155"/>
      <c r="F4" s="155"/>
      <c r="H4" s="152">
        <v>2</v>
      </c>
      <c r="I4" s="153" t="s">
        <v>344</v>
      </c>
      <c r="J4" s="150">
        <v>1</v>
      </c>
      <c r="K4" s="150"/>
      <c r="L4" s="150"/>
      <c r="M4" s="150"/>
      <c r="N4" s="150"/>
      <c r="O4" s="150"/>
      <c r="P4" s="150"/>
      <c r="Q4" s="150"/>
      <c r="R4" s="150"/>
      <c r="S4" s="150"/>
      <c r="T4" s="150"/>
      <c r="U4" s="154"/>
      <c r="V4" s="570"/>
      <c r="W4" s="573"/>
      <c r="X4" s="573"/>
      <c r="Y4" s="573"/>
      <c r="Z4" s="574"/>
    </row>
    <row r="5" spans="1:26" x14ac:dyDescent="0.25">
      <c r="A5" s="150"/>
      <c r="B5" s="155"/>
      <c r="C5" s="146"/>
      <c r="D5" s="146"/>
      <c r="E5" s="146"/>
      <c r="F5" s="146"/>
      <c r="H5" s="152">
        <v>3</v>
      </c>
      <c r="I5" s="153" t="s">
        <v>345</v>
      </c>
      <c r="J5" s="150">
        <v>1</v>
      </c>
      <c r="K5" s="150"/>
      <c r="L5" s="150"/>
      <c r="M5" s="150"/>
      <c r="N5" s="150"/>
      <c r="O5" s="150"/>
      <c r="P5" s="150"/>
      <c r="Q5" s="150"/>
      <c r="R5" s="150"/>
      <c r="S5" s="150"/>
      <c r="T5" s="150"/>
      <c r="U5" s="154"/>
      <c r="V5" s="570"/>
      <c r="W5" s="573"/>
      <c r="X5" s="573"/>
      <c r="Y5" s="573"/>
      <c r="Z5" s="574"/>
    </row>
    <row r="6" spans="1:26" x14ac:dyDescent="0.25">
      <c r="A6" s="150"/>
      <c r="B6" s="151"/>
      <c r="C6" s="146"/>
      <c r="D6" s="146"/>
      <c r="E6" s="146"/>
      <c r="F6" s="146"/>
      <c r="H6" s="152">
        <v>4</v>
      </c>
      <c r="I6" s="153" t="s">
        <v>346</v>
      </c>
      <c r="J6" s="150">
        <v>0</v>
      </c>
      <c r="K6" s="150"/>
      <c r="L6" s="150"/>
      <c r="M6" s="150"/>
      <c r="N6" s="150"/>
      <c r="O6" s="150"/>
      <c r="P6" s="150"/>
      <c r="Q6" s="150"/>
      <c r="R6" s="150"/>
      <c r="S6" s="150"/>
      <c r="T6" s="150"/>
      <c r="U6" s="154"/>
      <c r="V6" s="570"/>
      <c r="W6" s="573"/>
      <c r="X6" s="573"/>
      <c r="Y6" s="573"/>
      <c r="Z6" s="574"/>
    </row>
    <row r="7" spans="1:26" x14ac:dyDescent="0.25">
      <c r="A7" s="150"/>
      <c r="B7" s="151"/>
      <c r="C7" s="146"/>
      <c r="D7" s="146"/>
      <c r="E7" s="146"/>
      <c r="F7" s="146"/>
      <c r="H7" s="152">
        <v>5</v>
      </c>
      <c r="I7" s="153" t="s">
        <v>347</v>
      </c>
      <c r="J7" s="150">
        <v>1</v>
      </c>
      <c r="K7" s="150"/>
      <c r="L7" s="150"/>
      <c r="M7" s="150"/>
      <c r="N7" s="150"/>
      <c r="O7" s="150"/>
      <c r="P7" s="150"/>
      <c r="Q7" s="150"/>
      <c r="R7" s="150"/>
      <c r="S7" s="150"/>
      <c r="T7" s="150"/>
      <c r="U7" s="154"/>
      <c r="V7" s="570"/>
      <c r="W7" s="573"/>
      <c r="X7" s="573"/>
      <c r="Y7" s="573"/>
      <c r="Z7" s="574"/>
    </row>
    <row r="8" spans="1:26" ht="15.75" thickBot="1" x14ac:dyDescent="0.3">
      <c r="A8" s="150"/>
      <c r="B8" s="151"/>
      <c r="C8" s="146"/>
      <c r="D8" s="146"/>
      <c r="E8" s="146"/>
      <c r="F8" s="146"/>
      <c r="H8" s="152">
        <v>6</v>
      </c>
      <c r="I8" s="153" t="s">
        <v>348</v>
      </c>
      <c r="J8" s="150">
        <v>1</v>
      </c>
      <c r="K8" s="150"/>
      <c r="L8" s="150"/>
      <c r="M8" s="150"/>
      <c r="N8" s="150"/>
      <c r="O8" s="150"/>
      <c r="P8" s="150"/>
      <c r="Q8" s="150"/>
      <c r="R8" s="150"/>
      <c r="S8" s="150"/>
      <c r="T8" s="150"/>
      <c r="U8" s="154"/>
      <c r="V8" s="575"/>
      <c r="W8" s="576"/>
      <c r="X8" s="576"/>
      <c r="Y8" s="576"/>
      <c r="Z8" s="577"/>
    </row>
    <row r="9" spans="1:26" x14ac:dyDescent="0.25">
      <c r="A9" s="150"/>
      <c r="B9" s="151"/>
      <c r="C9" s="146"/>
      <c r="D9" s="146"/>
      <c r="E9" s="146"/>
      <c r="F9" s="146"/>
      <c r="H9" s="152">
        <v>7</v>
      </c>
      <c r="I9" s="153" t="s">
        <v>349</v>
      </c>
      <c r="J9" s="150">
        <v>0</v>
      </c>
      <c r="K9" s="150"/>
      <c r="L9" s="150"/>
      <c r="M9" s="150"/>
      <c r="N9" s="150"/>
      <c r="O9" s="150"/>
      <c r="P9" s="150"/>
      <c r="Q9" s="150"/>
      <c r="R9" s="150"/>
      <c r="S9" s="150"/>
      <c r="T9" s="150"/>
      <c r="U9" s="154"/>
      <c r="V9" s="156"/>
      <c r="W9" s="156"/>
      <c r="X9" s="156"/>
      <c r="Y9" s="156"/>
      <c r="Z9" s="156"/>
    </row>
    <row r="10" spans="1:26" x14ac:dyDescent="0.25">
      <c r="A10" s="150"/>
      <c r="B10" s="157"/>
      <c r="C10" s="146"/>
      <c r="D10" s="146"/>
      <c r="E10" s="146"/>
      <c r="F10" s="146"/>
      <c r="H10" s="150">
        <v>8</v>
      </c>
      <c r="I10" s="158" t="s">
        <v>350</v>
      </c>
      <c r="J10" s="150">
        <v>0</v>
      </c>
      <c r="K10" s="150"/>
      <c r="L10" s="150"/>
      <c r="M10" s="150"/>
      <c r="N10" s="150"/>
      <c r="O10" s="150"/>
      <c r="P10" s="150"/>
      <c r="Q10" s="150"/>
      <c r="R10" s="150"/>
      <c r="S10" s="150"/>
      <c r="T10" s="150"/>
      <c r="U10" s="154"/>
      <c r="V10" s="156"/>
      <c r="W10" s="156"/>
      <c r="X10" s="156"/>
      <c r="Y10" s="156"/>
      <c r="Z10" s="156"/>
    </row>
    <row r="11" spans="1:26" x14ac:dyDescent="0.25">
      <c r="A11" s="152"/>
      <c r="B11" s="159"/>
      <c r="C11" s="146"/>
      <c r="D11" s="146"/>
      <c r="E11" s="146"/>
      <c r="F11" s="146"/>
      <c r="H11" s="152">
        <v>9</v>
      </c>
      <c r="I11" s="153" t="s">
        <v>351</v>
      </c>
      <c r="J11" s="150">
        <v>1</v>
      </c>
      <c r="K11" s="150"/>
      <c r="L11" s="150"/>
      <c r="M11" s="150"/>
      <c r="N11" s="150"/>
      <c r="O11" s="150"/>
      <c r="P11" s="150"/>
      <c r="Q11" s="150"/>
      <c r="R11" s="150"/>
      <c r="S11" s="150"/>
      <c r="T11" s="150"/>
      <c r="U11" s="154"/>
      <c r="V11" s="156"/>
      <c r="W11" s="156"/>
      <c r="X11" s="156"/>
      <c r="Y11" s="156"/>
      <c r="Z11" s="156"/>
    </row>
    <row r="12" spans="1:26" x14ac:dyDescent="0.25">
      <c r="A12" s="152"/>
      <c r="B12" s="155"/>
      <c r="C12" s="146"/>
      <c r="D12" s="146"/>
      <c r="E12" s="146"/>
      <c r="F12" s="146"/>
      <c r="H12" s="152">
        <v>10</v>
      </c>
      <c r="I12" s="153" t="s">
        <v>352</v>
      </c>
      <c r="J12" s="150">
        <v>1</v>
      </c>
      <c r="K12" s="150"/>
      <c r="L12" s="150"/>
      <c r="M12" s="150"/>
      <c r="N12" s="150"/>
      <c r="O12" s="150"/>
      <c r="P12" s="150"/>
      <c r="Q12" s="150"/>
      <c r="R12" s="150"/>
      <c r="S12" s="150"/>
      <c r="T12" s="150"/>
      <c r="U12" s="154"/>
      <c r="V12" s="156"/>
      <c r="W12" s="156"/>
      <c r="X12" s="156"/>
      <c r="Y12" s="156"/>
      <c r="Z12" s="156"/>
    </row>
    <row r="13" spans="1:26" x14ac:dyDescent="0.25">
      <c r="A13" s="152"/>
      <c r="B13" s="155"/>
      <c r="C13" s="146"/>
      <c r="D13" s="146"/>
      <c r="E13" s="146"/>
      <c r="F13" s="146"/>
      <c r="H13" s="152">
        <v>11</v>
      </c>
      <c r="I13" s="153" t="s">
        <v>353</v>
      </c>
      <c r="J13" s="150">
        <v>1</v>
      </c>
      <c r="K13" s="150"/>
      <c r="L13" s="150"/>
      <c r="M13" s="150"/>
      <c r="N13" s="150"/>
      <c r="O13" s="150"/>
      <c r="P13" s="150"/>
      <c r="Q13" s="150"/>
      <c r="R13" s="150"/>
      <c r="S13" s="150"/>
      <c r="T13" s="150"/>
      <c r="U13" s="154"/>
    </row>
    <row r="14" spans="1:26" x14ac:dyDescent="0.25">
      <c r="A14" s="152"/>
      <c r="B14" s="155"/>
      <c r="C14" s="146"/>
      <c r="D14" s="146"/>
      <c r="E14" s="146"/>
      <c r="F14" s="146"/>
      <c r="H14" s="152">
        <v>12</v>
      </c>
      <c r="I14" s="153" t="s">
        <v>354</v>
      </c>
      <c r="J14" s="150">
        <v>1</v>
      </c>
      <c r="K14" s="150"/>
      <c r="L14" s="150"/>
      <c r="M14" s="150"/>
      <c r="N14" s="150"/>
      <c r="O14" s="150"/>
      <c r="P14" s="150"/>
      <c r="Q14" s="150"/>
      <c r="R14" s="150"/>
      <c r="S14" s="150"/>
      <c r="T14" s="150"/>
      <c r="U14" s="154"/>
    </row>
    <row r="15" spans="1:26" x14ac:dyDescent="0.25">
      <c r="A15" s="152"/>
      <c r="B15" s="155"/>
      <c r="C15" s="146"/>
      <c r="D15" s="146"/>
      <c r="E15" s="146"/>
      <c r="F15" s="146"/>
      <c r="H15" s="152">
        <v>13</v>
      </c>
      <c r="I15" s="153" t="s">
        <v>355</v>
      </c>
      <c r="J15" s="150">
        <v>0</v>
      </c>
      <c r="K15" s="150"/>
      <c r="L15" s="150"/>
      <c r="M15" s="150"/>
      <c r="N15" s="150"/>
      <c r="O15" s="150"/>
      <c r="P15" s="150"/>
      <c r="Q15" s="150"/>
      <c r="R15" s="150"/>
      <c r="S15" s="150"/>
      <c r="T15" s="150"/>
      <c r="U15" s="154"/>
    </row>
    <row r="16" spans="1:26" x14ac:dyDescent="0.25">
      <c r="A16" s="160"/>
      <c r="B16" s="161"/>
      <c r="C16" s="162"/>
      <c r="D16" s="162"/>
      <c r="E16" s="162"/>
      <c r="F16" s="162"/>
      <c r="H16" s="152">
        <v>14</v>
      </c>
      <c r="I16" s="153" t="s">
        <v>356</v>
      </c>
      <c r="J16" s="150">
        <v>1</v>
      </c>
      <c r="K16" s="150"/>
      <c r="L16" s="150"/>
      <c r="M16" s="150"/>
      <c r="N16" s="150"/>
      <c r="O16" s="150"/>
      <c r="P16" s="150"/>
      <c r="Q16" s="150"/>
      <c r="R16" s="150"/>
      <c r="S16" s="150"/>
      <c r="T16" s="150"/>
      <c r="U16" s="154"/>
    </row>
    <row r="17" spans="1:21" x14ac:dyDescent="0.25">
      <c r="A17" s="155"/>
      <c r="B17" s="155"/>
      <c r="C17" s="155"/>
      <c r="D17" s="155"/>
      <c r="E17" s="155"/>
      <c r="F17" s="155"/>
      <c r="H17" s="152">
        <v>15</v>
      </c>
      <c r="I17" s="153" t="s">
        <v>357</v>
      </c>
      <c r="J17" s="150">
        <v>0</v>
      </c>
      <c r="K17" s="150"/>
      <c r="L17" s="150"/>
      <c r="M17" s="150"/>
      <c r="N17" s="150"/>
      <c r="O17" s="150"/>
      <c r="P17" s="150"/>
      <c r="Q17" s="150"/>
      <c r="R17" s="150"/>
      <c r="S17" s="150"/>
      <c r="T17" s="150"/>
      <c r="U17" s="154"/>
    </row>
    <row r="18" spans="1:21" x14ac:dyDescent="0.25">
      <c r="A18" s="155"/>
      <c r="B18" s="155"/>
      <c r="C18" s="155"/>
      <c r="D18" s="155"/>
      <c r="E18" s="155"/>
      <c r="F18" s="155"/>
      <c r="H18" s="152">
        <v>16</v>
      </c>
      <c r="I18" s="153" t="s">
        <v>358</v>
      </c>
      <c r="J18" s="150">
        <v>0</v>
      </c>
      <c r="K18" s="150"/>
      <c r="L18" s="150"/>
      <c r="M18" s="150"/>
      <c r="N18" s="150"/>
      <c r="O18" s="150"/>
      <c r="P18" s="150"/>
      <c r="Q18" s="150"/>
      <c r="R18" s="150"/>
      <c r="S18" s="150"/>
      <c r="T18" s="150"/>
      <c r="U18" s="154"/>
    </row>
    <row r="19" spans="1:21" x14ac:dyDescent="0.25">
      <c r="A19" s="155"/>
      <c r="B19" s="155"/>
      <c r="C19" s="155"/>
      <c r="D19" s="155"/>
      <c r="E19" s="155"/>
      <c r="F19" s="155"/>
      <c r="H19" s="152">
        <v>17</v>
      </c>
      <c r="I19" s="153" t="s">
        <v>359</v>
      </c>
      <c r="J19" s="150">
        <v>0</v>
      </c>
      <c r="K19" s="150"/>
      <c r="L19" s="150"/>
      <c r="M19" s="150"/>
      <c r="N19" s="150"/>
      <c r="O19" s="150"/>
      <c r="P19" s="150"/>
      <c r="Q19" s="150"/>
      <c r="R19" s="150"/>
      <c r="S19" s="150"/>
      <c r="T19" s="150"/>
      <c r="U19" s="154"/>
    </row>
    <row r="20" spans="1:21" ht="15.75" thickBot="1" x14ac:dyDescent="0.3">
      <c r="H20" s="152">
        <v>18</v>
      </c>
      <c r="I20" s="153" t="s">
        <v>360</v>
      </c>
      <c r="J20" s="150">
        <v>0</v>
      </c>
      <c r="K20" s="150"/>
      <c r="L20" s="150"/>
      <c r="M20" s="150"/>
      <c r="N20" s="150"/>
      <c r="O20" s="150"/>
      <c r="P20" s="150"/>
      <c r="Q20" s="150"/>
      <c r="R20" s="150"/>
      <c r="S20" s="150"/>
      <c r="T20" s="150"/>
      <c r="U20" s="154"/>
    </row>
    <row r="21" spans="1:21" x14ac:dyDescent="0.25">
      <c r="B21" s="578" t="s">
        <v>361</v>
      </c>
      <c r="C21" s="579"/>
      <c r="D21" s="580"/>
      <c r="H21" s="152">
        <v>19</v>
      </c>
      <c r="I21" s="153" t="s">
        <v>362</v>
      </c>
      <c r="J21" s="150">
        <v>0</v>
      </c>
      <c r="K21" s="150"/>
      <c r="L21" s="150"/>
      <c r="M21" s="150"/>
      <c r="N21" s="150"/>
      <c r="O21" s="150"/>
      <c r="P21" s="150"/>
      <c r="Q21" s="150"/>
      <c r="R21" s="150"/>
      <c r="S21" s="150"/>
      <c r="T21" s="150"/>
      <c r="U21" s="154"/>
    </row>
    <row r="22" spans="1:21" ht="16.5" thickBot="1" x14ac:dyDescent="0.3">
      <c r="B22" s="581"/>
      <c r="C22" s="582"/>
      <c r="D22" s="583"/>
      <c r="H22" s="584" t="s">
        <v>363</v>
      </c>
      <c r="I22" s="584"/>
      <c r="J22" s="163">
        <f t="shared" ref="J22:T22" si="0">SUM(J3:J21)</f>
        <v>10</v>
      </c>
      <c r="K22" s="163">
        <f t="shared" si="0"/>
        <v>0</v>
      </c>
      <c r="L22" s="163">
        <f t="shared" si="0"/>
        <v>0</v>
      </c>
      <c r="M22" s="163">
        <f t="shared" si="0"/>
        <v>0</v>
      </c>
      <c r="N22" s="163">
        <f t="shared" si="0"/>
        <v>0</v>
      </c>
      <c r="O22" s="163">
        <f t="shared" si="0"/>
        <v>0</v>
      </c>
      <c r="P22" s="163">
        <f t="shared" si="0"/>
        <v>0</v>
      </c>
      <c r="Q22" s="163">
        <f t="shared" si="0"/>
        <v>0</v>
      </c>
      <c r="R22" s="163">
        <f t="shared" si="0"/>
        <v>0</v>
      </c>
      <c r="S22" s="163">
        <f t="shared" si="0"/>
        <v>0</v>
      </c>
      <c r="T22" s="163">
        <f t="shared" si="0"/>
        <v>0</v>
      </c>
      <c r="U22" s="164"/>
    </row>
  </sheetData>
  <mergeCells count="4">
    <mergeCell ref="A1:F1"/>
    <mergeCell ref="V3:Z8"/>
    <mergeCell ref="B21:D22"/>
    <mergeCell ref="H22:I22"/>
  </mergeCells>
  <pageMargins left="0.7" right="0.7" top="0.75" bottom="0.75" header="0.3" footer="0.3"/>
  <pageSetup paperSize="9" scale="2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66"/>
  <sheetViews>
    <sheetView view="pageBreakPreview" zoomScale="50" zoomScaleNormal="85" zoomScaleSheetLayoutView="50" workbookViewId="0">
      <selection activeCell="AB40" sqref="A40:XFD40"/>
    </sheetView>
  </sheetViews>
  <sheetFormatPr baseColWidth="10" defaultRowHeight="15" x14ac:dyDescent="0.25"/>
  <cols>
    <col min="1" max="1" width="18.85546875" style="2" customWidth="1"/>
    <col min="2" max="4" width="11.42578125" style="2"/>
    <col min="5" max="5" width="7.42578125" style="2" customWidth="1"/>
    <col min="6" max="9" width="11.42578125" style="2"/>
    <col min="10" max="10" width="20.28515625" style="2" customWidth="1"/>
    <col min="11" max="11" width="11.42578125" style="2"/>
    <col min="12" max="12" width="14.5703125" style="2" customWidth="1"/>
    <col min="13" max="13" width="19" style="2" customWidth="1"/>
    <col min="14" max="14" width="6.85546875" style="2" customWidth="1"/>
    <col min="15" max="16" width="5.85546875" style="2" customWidth="1"/>
    <col min="17" max="18" width="11.42578125" style="2"/>
    <col min="19" max="19" width="21.85546875" style="2" customWidth="1"/>
    <col min="20" max="21" width="11.42578125" style="2"/>
    <col min="22" max="22" width="18.42578125" style="2" customWidth="1"/>
    <col min="23" max="16384" width="11.42578125" style="2"/>
  </cols>
  <sheetData>
    <row r="1" spans="1:27" s="1" customFormat="1" ht="12" customHeight="1" x14ac:dyDescent="0.25">
      <c r="A1" s="336"/>
      <c r="B1" s="339" t="s">
        <v>226</v>
      </c>
      <c r="C1" s="340"/>
      <c r="D1" s="340"/>
      <c r="E1" s="340"/>
      <c r="F1" s="340"/>
      <c r="G1" s="340"/>
      <c r="H1" s="340"/>
      <c r="I1" s="340"/>
      <c r="J1" s="340"/>
      <c r="K1" s="340"/>
      <c r="L1" s="340"/>
      <c r="M1" s="340"/>
      <c r="N1" s="340"/>
      <c r="O1" s="340"/>
      <c r="P1" s="340"/>
      <c r="Q1" s="340"/>
      <c r="R1" s="340"/>
      <c r="S1" s="340"/>
      <c r="T1" s="340"/>
      <c r="U1" s="340"/>
      <c r="V1" s="340"/>
      <c r="W1" s="341"/>
      <c r="X1" s="309" t="s">
        <v>200</v>
      </c>
      <c r="Y1" s="310"/>
      <c r="Z1" s="310"/>
      <c r="AA1" s="311"/>
    </row>
    <row r="2" spans="1:27" s="1" customFormat="1" ht="12" customHeight="1" x14ac:dyDescent="0.25">
      <c r="A2" s="337"/>
      <c r="B2" s="339"/>
      <c r="C2" s="340"/>
      <c r="D2" s="340"/>
      <c r="E2" s="340"/>
      <c r="F2" s="340"/>
      <c r="G2" s="340"/>
      <c r="H2" s="340"/>
      <c r="I2" s="340"/>
      <c r="J2" s="340"/>
      <c r="K2" s="340"/>
      <c r="L2" s="340"/>
      <c r="M2" s="340"/>
      <c r="N2" s="340"/>
      <c r="O2" s="340"/>
      <c r="P2" s="340"/>
      <c r="Q2" s="340"/>
      <c r="R2" s="340"/>
      <c r="S2" s="340"/>
      <c r="T2" s="340"/>
      <c r="U2" s="340"/>
      <c r="V2" s="340"/>
      <c r="W2" s="341"/>
      <c r="X2" s="312"/>
      <c r="Y2" s="313"/>
      <c r="Z2" s="313"/>
      <c r="AA2" s="314"/>
    </row>
    <row r="3" spans="1:27" s="1" customFormat="1" ht="1.5" hidden="1" customHeight="1" x14ac:dyDescent="0.25">
      <c r="A3" s="337"/>
      <c r="B3" s="339"/>
      <c r="C3" s="340"/>
      <c r="D3" s="340"/>
      <c r="E3" s="340"/>
      <c r="F3" s="340"/>
      <c r="G3" s="340"/>
      <c r="H3" s="340"/>
      <c r="I3" s="340"/>
      <c r="J3" s="340"/>
      <c r="K3" s="340"/>
      <c r="L3" s="340"/>
      <c r="M3" s="340"/>
      <c r="N3" s="340"/>
      <c r="O3" s="340"/>
      <c r="P3" s="340"/>
      <c r="Q3" s="340"/>
      <c r="R3" s="340"/>
      <c r="S3" s="340"/>
      <c r="T3" s="340"/>
      <c r="U3" s="340"/>
      <c r="V3" s="340"/>
      <c r="W3" s="341"/>
      <c r="X3" s="312"/>
      <c r="Y3" s="313"/>
      <c r="Z3" s="313"/>
      <c r="AA3" s="314"/>
    </row>
    <row r="4" spans="1:27" s="1" customFormat="1" ht="3.75" customHeight="1" x14ac:dyDescent="0.25">
      <c r="A4" s="337"/>
      <c r="B4" s="339"/>
      <c r="C4" s="340"/>
      <c r="D4" s="340"/>
      <c r="E4" s="340"/>
      <c r="F4" s="340"/>
      <c r="G4" s="340"/>
      <c r="H4" s="340"/>
      <c r="I4" s="340"/>
      <c r="J4" s="340"/>
      <c r="K4" s="340"/>
      <c r="L4" s="340"/>
      <c r="M4" s="340"/>
      <c r="N4" s="340"/>
      <c r="O4" s="340"/>
      <c r="P4" s="340"/>
      <c r="Q4" s="340"/>
      <c r="R4" s="340"/>
      <c r="S4" s="340"/>
      <c r="T4" s="340"/>
      <c r="U4" s="340"/>
      <c r="V4" s="340"/>
      <c r="W4" s="341"/>
      <c r="X4" s="315"/>
      <c r="Y4" s="316"/>
      <c r="Z4" s="316"/>
      <c r="AA4" s="317"/>
    </row>
    <row r="5" spans="1:27" s="1" customFormat="1" ht="12" customHeight="1" x14ac:dyDescent="0.25">
      <c r="A5" s="337"/>
      <c r="B5" s="339"/>
      <c r="C5" s="340"/>
      <c r="D5" s="340"/>
      <c r="E5" s="340"/>
      <c r="F5" s="340"/>
      <c r="G5" s="340"/>
      <c r="H5" s="340"/>
      <c r="I5" s="340"/>
      <c r="J5" s="340"/>
      <c r="K5" s="340"/>
      <c r="L5" s="340"/>
      <c r="M5" s="340"/>
      <c r="N5" s="340"/>
      <c r="O5" s="340"/>
      <c r="P5" s="340"/>
      <c r="Q5" s="340"/>
      <c r="R5" s="340"/>
      <c r="S5" s="340"/>
      <c r="T5" s="340"/>
      <c r="U5" s="340"/>
      <c r="V5" s="340"/>
      <c r="W5" s="341"/>
      <c r="X5" s="318" t="s">
        <v>232</v>
      </c>
      <c r="Y5" s="319"/>
      <c r="Z5" s="318" t="s">
        <v>233</v>
      </c>
      <c r="AA5" s="319"/>
    </row>
    <row r="6" spans="1:27" s="1" customFormat="1" ht="7.5" customHeight="1" x14ac:dyDescent="0.25">
      <c r="A6" s="337"/>
      <c r="B6" s="339"/>
      <c r="C6" s="340"/>
      <c r="D6" s="340"/>
      <c r="E6" s="340"/>
      <c r="F6" s="340"/>
      <c r="G6" s="340"/>
      <c r="H6" s="340"/>
      <c r="I6" s="340"/>
      <c r="J6" s="340"/>
      <c r="K6" s="340"/>
      <c r="L6" s="340"/>
      <c r="M6" s="340"/>
      <c r="N6" s="340"/>
      <c r="O6" s="340"/>
      <c r="P6" s="340"/>
      <c r="Q6" s="340"/>
      <c r="R6" s="340"/>
      <c r="S6" s="340"/>
      <c r="T6" s="340"/>
      <c r="U6" s="340"/>
      <c r="V6" s="340"/>
      <c r="W6" s="341"/>
      <c r="X6" s="320"/>
      <c r="Y6" s="321"/>
      <c r="Z6" s="320"/>
      <c r="AA6" s="321"/>
    </row>
    <row r="7" spans="1:27" s="1" customFormat="1" ht="21" customHeight="1" x14ac:dyDescent="0.25">
      <c r="A7" s="337"/>
      <c r="B7" s="339"/>
      <c r="C7" s="340"/>
      <c r="D7" s="340"/>
      <c r="E7" s="340"/>
      <c r="F7" s="340"/>
      <c r="G7" s="340"/>
      <c r="H7" s="340"/>
      <c r="I7" s="340"/>
      <c r="J7" s="340"/>
      <c r="K7" s="340"/>
      <c r="L7" s="340"/>
      <c r="M7" s="340"/>
      <c r="N7" s="340"/>
      <c r="O7" s="340"/>
      <c r="P7" s="340"/>
      <c r="Q7" s="340"/>
      <c r="R7" s="340"/>
      <c r="S7" s="340"/>
      <c r="T7" s="340"/>
      <c r="U7" s="340"/>
      <c r="V7" s="340"/>
      <c r="W7" s="341"/>
      <c r="X7" s="322" t="s">
        <v>234</v>
      </c>
      <c r="Y7" s="323"/>
      <c r="Z7" s="322">
        <v>2</v>
      </c>
      <c r="AA7" s="323"/>
    </row>
    <row r="8" spans="1:27" s="1" customFormat="1" ht="18.75" customHeight="1" x14ac:dyDescent="0.25">
      <c r="A8" s="338"/>
      <c r="B8" s="342"/>
      <c r="C8" s="343"/>
      <c r="D8" s="343"/>
      <c r="E8" s="343"/>
      <c r="F8" s="343"/>
      <c r="G8" s="343"/>
      <c r="H8" s="343"/>
      <c r="I8" s="343"/>
      <c r="J8" s="343"/>
      <c r="K8" s="343"/>
      <c r="L8" s="343"/>
      <c r="M8" s="343"/>
      <c r="N8" s="343"/>
      <c r="O8" s="343"/>
      <c r="P8" s="343"/>
      <c r="Q8" s="343"/>
      <c r="R8" s="343"/>
      <c r="S8" s="343"/>
      <c r="T8" s="343"/>
      <c r="U8" s="343"/>
      <c r="V8" s="343"/>
      <c r="W8" s="344"/>
      <c r="X8" s="322" t="s">
        <v>235</v>
      </c>
      <c r="Y8" s="323"/>
      <c r="Z8" s="324">
        <v>43783</v>
      </c>
      <c r="AA8" s="325"/>
    </row>
    <row r="9" spans="1:27" s="1" customFormat="1" ht="25.5" customHeight="1" x14ac:dyDescent="0.25">
      <c r="A9" s="326" t="s">
        <v>330</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8"/>
    </row>
    <row r="10" spans="1:27" s="1" customFormat="1" ht="27" customHeight="1" x14ac:dyDescent="0.25">
      <c r="A10" s="329"/>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1"/>
    </row>
    <row r="11" spans="1:27" s="1" customFormat="1" ht="12" customHeight="1" x14ac:dyDescent="0.25">
      <c r="A11" s="332" t="s">
        <v>331</v>
      </c>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row>
    <row r="12" spans="1:27" s="1" customFormat="1" ht="12" customHeight="1" thickBot="1" x14ac:dyDescent="0.3">
      <c r="A12" s="334"/>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row>
    <row r="13" spans="1:27" s="1" customFormat="1" ht="17.25" customHeight="1" thickBot="1" x14ac:dyDescent="0.3">
      <c r="A13" s="345" t="s">
        <v>242</v>
      </c>
      <c r="B13" s="346"/>
      <c r="C13" s="346"/>
      <c r="D13" s="346"/>
      <c r="E13" s="346"/>
      <c r="F13" s="346"/>
      <c r="G13" s="346"/>
      <c r="H13" s="346"/>
      <c r="I13" s="347"/>
      <c r="J13" s="345" t="s">
        <v>243</v>
      </c>
      <c r="K13" s="346"/>
      <c r="L13" s="346"/>
      <c r="M13" s="346"/>
      <c r="N13" s="346"/>
      <c r="O13" s="346"/>
      <c r="P13" s="346"/>
      <c r="Q13" s="346"/>
      <c r="R13" s="347"/>
      <c r="S13" s="345" t="s">
        <v>240</v>
      </c>
      <c r="T13" s="346"/>
      <c r="U13" s="346"/>
      <c r="V13" s="346"/>
      <c r="W13" s="346"/>
      <c r="X13" s="346"/>
      <c r="Y13" s="346"/>
      <c r="Z13" s="346"/>
      <c r="AA13" s="347"/>
    </row>
    <row r="14" spans="1:27" s="1" customFormat="1" ht="18" customHeight="1" thickBot="1" x14ac:dyDescent="0.3">
      <c r="A14" s="124" t="s">
        <v>244</v>
      </c>
      <c r="B14" s="345" t="s">
        <v>155</v>
      </c>
      <c r="C14" s="346"/>
      <c r="D14" s="346"/>
      <c r="E14" s="347"/>
      <c r="F14" s="345" t="s">
        <v>228</v>
      </c>
      <c r="G14" s="346"/>
      <c r="H14" s="346"/>
      <c r="I14" s="347"/>
      <c r="J14" s="124" t="s">
        <v>244</v>
      </c>
      <c r="K14" s="345" t="s">
        <v>154</v>
      </c>
      <c r="L14" s="346"/>
      <c r="M14" s="347"/>
      <c r="N14" s="345" t="s">
        <v>228</v>
      </c>
      <c r="O14" s="346"/>
      <c r="P14" s="346"/>
      <c r="Q14" s="346"/>
      <c r="R14" s="347"/>
      <c r="S14" s="124" t="s">
        <v>244</v>
      </c>
      <c r="T14" s="345" t="s">
        <v>154</v>
      </c>
      <c r="U14" s="346"/>
      <c r="V14" s="347"/>
      <c r="W14" s="345" t="s">
        <v>228</v>
      </c>
      <c r="X14" s="346"/>
      <c r="Y14" s="346"/>
      <c r="Z14" s="346"/>
      <c r="AA14" s="347"/>
    </row>
    <row r="15" spans="1:27" s="1" customFormat="1" ht="105.75" hidden="1" customHeight="1" x14ac:dyDescent="0.25">
      <c r="A15" s="269" t="s">
        <v>260</v>
      </c>
      <c r="B15" s="293"/>
      <c r="C15" s="293"/>
      <c r="D15" s="293"/>
      <c r="E15" s="294"/>
      <c r="F15" s="275"/>
      <c r="G15" s="273"/>
      <c r="H15" s="273"/>
      <c r="I15" s="273"/>
      <c r="J15" s="269" t="s">
        <v>264</v>
      </c>
      <c r="K15" s="273"/>
      <c r="L15" s="273"/>
      <c r="M15" s="274"/>
      <c r="N15" s="275"/>
      <c r="O15" s="273"/>
      <c r="P15" s="273"/>
      <c r="Q15" s="273"/>
      <c r="R15" s="273"/>
      <c r="S15" s="269" t="s">
        <v>270</v>
      </c>
      <c r="T15" s="272"/>
      <c r="U15" s="273"/>
      <c r="V15" s="274"/>
      <c r="W15" s="275"/>
      <c r="X15" s="273"/>
      <c r="Y15" s="273"/>
      <c r="Z15" s="273"/>
      <c r="AA15" s="276"/>
    </row>
    <row r="16" spans="1:27" s="1" customFormat="1" ht="105.75" hidden="1" customHeight="1" x14ac:dyDescent="0.25">
      <c r="A16" s="270"/>
      <c r="B16" s="295"/>
      <c r="C16" s="295"/>
      <c r="D16" s="295"/>
      <c r="E16" s="296"/>
      <c r="F16" s="297"/>
      <c r="G16" s="298"/>
      <c r="H16" s="298"/>
      <c r="I16" s="298"/>
      <c r="J16" s="270"/>
      <c r="K16" s="278"/>
      <c r="L16" s="278"/>
      <c r="M16" s="279"/>
      <c r="N16" s="280"/>
      <c r="O16" s="278"/>
      <c r="P16" s="278"/>
      <c r="Q16" s="278"/>
      <c r="R16" s="278"/>
      <c r="S16" s="270"/>
      <c r="T16" s="299"/>
      <c r="U16" s="300"/>
      <c r="V16" s="301"/>
      <c r="W16" s="302"/>
      <c r="X16" s="300"/>
      <c r="Y16" s="300"/>
      <c r="Z16" s="300"/>
      <c r="AA16" s="303"/>
    </row>
    <row r="17" spans="1:27" s="1" customFormat="1" ht="73.5" hidden="1" customHeight="1" x14ac:dyDescent="0.25">
      <c r="A17" s="270"/>
      <c r="B17" s="304"/>
      <c r="C17" s="304"/>
      <c r="D17" s="304"/>
      <c r="E17" s="305"/>
      <c r="F17" s="306"/>
      <c r="G17" s="304"/>
      <c r="H17" s="304"/>
      <c r="I17" s="304"/>
      <c r="J17" s="270"/>
      <c r="K17" s="298"/>
      <c r="L17" s="298"/>
      <c r="M17" s="307"/>
      <c r="N17" s="297"/>
      <c r="O17" s="298"/>
      <c r="P17" s="298"/>
      <c r="Q17" s="298"/>
      <c r="R17" s="298"/>
      <c r="S17" s="270"/>
      <c r="T17" s="277"/>
      <c r="U17" s="278"/>
      <c r="V17" s="279"/>
      <c r="W17" s="280"/>
      <c r="X17" s="278"/>
      <c r="Y17" s="278"/>
      <c r="Z17" s="278"/>
      <c r="AA17" s="281"/>
    </row>
    <row r="18" spans="1:27" ht="96" hidden="1" customHeight="1" thickBot="1" x14ac:dyDescent="0.3">
      <c r="A18" s="271"/>
      <c r="B18" s="265"/>
      <c r="C18" s="265"/>
      <c r="D18" s="265"/>
      <c r="E18" s="266"/>
      <c r="F18" s="267"/>
      <c r="G18" s="265"/>
      <c r="H18" s="265"/>
      <c r="I18" s="265"/>
      <c r="J18" s="271"/>
      <c r="K18" s="292"/>
      <c r="L18" s="292"/>
      <c r="M18" s="308"/>
      <c r="N18" s="291"/>
      <c r="O18" s="292"/>
      <c r="P18" s="292"/>
      <c r="Q18" s="292"/>
      <c r="R18" s="292"/>
      <c r="S18" s="271"/>
      <c r="T18" s="264"/>
      <c r="U18" s="265"/>
      <c r="V18" s="266"/>
      <c r="W18" s="267"/>
      <c r="X18" s="265"/>
      <c r="Y18" s="265"/>
      <c r="Z18" s="265"/>
      <c r="AA18" s="268"/>
    </row>
    <row r="19" spans="1:27" ht="196.5" customHeight="1" x14ac:dyDescent="0.25">
      <c r="A19" s="269" t="s">
        <v>259</v>
      </c>
      <c r="B19" s="348"/>
      <c r="C19" s="348"/>
      <c r="D19" s="348"/>
      <c r="E19" s="349"/>
      <c r="F19" s="280"/>
      <c r="G19" s="278"/>
      <c r="H19" s="278"/>
      <c r="I19" s="278"/>
      <c r="J19" s="269" t="s">
        <v>265</v>
      </c>
      <c r="K19" s="588" t="s">
        <v>401</v>
      </c>
      <c r="L19" s="588"/>
      <c r="M19" s="589"/>
      <c r="N19" s="590" t="s">
        <v>399</v>
      </c>
      <c r="O19" s="591"/>
      <c r="P19" s="591"/>
      <c r="Q19" s="591"/>
      <c r="R19" s="592"/>
      <c r="S19" s="269" t="s">
        <v>271</v>
      </c>
      <c r="T19" s="278"/>
      <c r="U19" s="278"/>
      <c r="V19" s="279"/>
      <c r="W19" s="280"/>
      <c r="X19" s="278"/>
      <c r="Y19" s="278"/>
      <c r="Z19" s="278"/>
      <c r="AA19" s="281"/>
    </row>
    <row r="20" spans="1:27" ht="282.75" customHeight="1" thickBot="1" x14ac:dyDescent="0.3">
      <c r="A20" s="270"/>
      <c r="B20" s="348"/>
      <c r="C20" s="348"/>
      <c r="D20" s="348"/>
      <c r="E20" s="349"/>
      <c r="F20" s="280"/>
      <c r="G20" s="278"/>
      <c r="H20" s="278"/>
      <c r="I20" s="278"/>
      <c r="J20" s="270"/>
      <c r="K20" s="586" t="s">
        <v>400</v>
      </c>
      <c r="L20" s="586"/>
      <c r="M20" s="587"/>
      <c r="N20" s="593"/>
      <c r="O20" s="594"/>
      <c r="P20" s="594"/>
      <c r="Q20" s="594"/>
      <c r="R20" s="595"/>
      <c r="S20" s="270"/>
      <c r="T20" s="278"/>
      <c r="U20" s="278"/>
      <c r="V20" s="279"/>
      <c r="W20" s="280"/>
      <c r="X20" s="278"/>
      <c r="Y20" s="278"/>
      <c r="Z20" s="278"/>
      <c r="AA20" s="281"/>
    </row>
    <row r="21" spans="1:27" ht="90" hidden="1" customHeight="1" x14ac:dyDescent="0.25">
      <c r="A21" s="270"/>
      <c r="B21" s="348"/>
      <c r="C21" s="348"/>
      <c r="D21" s="348"/>
      <c r="E21" s="349"/>
      <c r="F21" s="280"/>
      <c r="G21" s="278"/>
      <c r="H21" s="278"/>
      <c r="I21" s="278"/>
      <c r="J21" s="270"/>
      <c r="K21" s="278"/>
      <c r="L21" s="278"/>
      <c r="M21" s="279"/>
      <c r="N21" s="280"/>
      <c r="O21" s="278"/>
      <c r="P21" s="278"/>
      <c r="Q21" s="278"/>
      <c r="R21" s="278"/>
      <c r="S21" s="270"/>
      <c r="T21" s="278"/>
      <c r="U21" s="278"/>
      <c r="V21" s="279"/>
      <c r="W21" s="280"/>
      <c r="X21" s="278"/>
      <c r="Y21" s="278"/>
      <c r="Z21" s="278"/>
      <c r="AA21" s="281"/>
    </row>
    <row r="22" spans="1:27" ht="99" hidden="1" customHeight="1" x14ac:dyDescent="0.25">
      <c r="A22" s="270"/>
      <c r="B22" s="348"/>
      <c r="C22" s="348"/>
      <c r="D22" s="348"/>
      <c r="E22" s="349"/>
      <c r="F22" s="280"/>
      <c r="G22" s="278"/>
      <c r="H22" s="278"/>
      <c r="I22" s="278"/>
      <c r="J22" s="270"/>
      <c r="K22" s="278"/>
      <c r="L22" s="278"/>
      <c r="M22" s="279"/>
      <c r="N22" s="361"/>
      <c r="O22" s="362"/>
      <c r="P22" s="362"/>
      <c r="Q22" s="362"/>
      <c r="R22" s="362"/>
      <c r="S22" s="270"/>
      <c r="T22" s="278"/>
      <c r="U22" s="278"/>
      <c r="V22" s="279"/>
      <c r="W22" s="280"/>
      <c r="X22" s="278"/>
      <c r="Y22" s="278"/>
      <c r="Z22" s="278"/>
      <c r="AA22" s="281"/>
    </row>
    <row r="23" spans="1:27" ht="99.75" hidden="1" customHeight="1" thickBot="1" x14ac:dyDescent="0.3">
      <c r="A23" s="270"/>
      <c r="B23" s="348"/>
      <c r="C23" s="348"/>
      <c r="D23" s="348"/>
      <c r="E23" s="349"/>
      <c r="F23" s="280"/>
      <c r="G23" s="278"/>
      <c r="H23" s="278"/>
      <c r="I23" s="278"/>
      <c r="J23" s="271"/>
      <c r="K23" s="278"/>
      <c r="L23" s="278"/>
      <c r="M23" s="279"/>
      <c r="N23" s="363"/>
      <c r="O23" s="363"/>
      <c r="P23" s="363"/>
      <c r="Q23" s="363"/>
      <c r="R23" s="280"/>
      <c r="S23" s="271"/>
      <c r="T23" s="278"/>
      <c r="U23" s="278"/>
      <c r="V23" s="279"/>
      <c r="W23" s="280"/>
      <c r="X23" s="278"/>
      <c r="Y23" s="278"/>
      <c r="Z23" s="278"/>
      <c r="AA23" s="281"/>
    </row>
    <row r="24" spans="1:27" ht="177.75" hidden="1" customHeight="1" x14ac:dyDescent="0.25">
      <c r="A24" s="269" t="s">
        <v>258</v>
      </c>
      <c r="B24" s="350"/>
      <c r="C24" s="293"/>
      <c r="D24" s="293"/>
      <c r="E24" s="294"/>
      <c r="F24" s="275"/>
      <c r="G24" s="273"/>
      <c r="H24" s="273"/>
      <c r="I24" s="276"/>
      <c r="J24" s="269" t="s">
        <v>266</v>
      </c>
      <c r="K24" s="272"/>
      <c r="L24" s="273"/>
      <c r="M24" s="274"/>
      <c r="N24" s="275"/>
      <c r="O24" s="273"/>
      <c r="P24" s="273"/>
      <c r="Q24" s="273"/>
      <c r="R24" s="276"/>
      <c r="S24" s="269" t="s">
        <v>272</v>
      </c>
      <c r="T24" s="272"/>
      <c r="U24" s="273"/>
      <c r="V24" s="274"/>
      <c r="W24" s="275"/>
      <c r="X24" s="273"/>
      <c r="Y24" s="273"/>
      <c r="Z24" s="273"/>
      <c r="AA24" s="276"/>
    </row>
    <row r="25" spans="1:27" ht="77.25" hidden="1" customHeight="1" x14ac:dyDescent="0.25">
      <c r="A25" s="270"/>
      <c r="B25" s="351"/>
      <c r="C25" s="348"/>
      <c r="D25" s="348"/>
      <c r="E25" s="349"/>
      <c r="F25" s="280"/>
      <c r="G25" s="278"/>
      <c r="H25" s="278"/>
      <c r="I25" s="281"/>
      <c r="J25" s="270"/>
      <c r="K25" s="277"/>
      <c r="L25" s="278"/>
      <c r="M25" s="279"/>
      <c r="N25" s="280"/>
      <c r="O25" s="278"/>
      <c r="P25" s="278"/>
      <c r="Q25" s="278"/>
      <c r="R25" s="281"/>
      <c r="S25" s="270"/>
      <c r="T25" s="277"/>
      <c r="U25" s="278"/>
      <c r="V25" s="279"/>
      <c r="W25" s="280"/>
      <c r="X25" s="278"/>
      <c r="Y25" s="278"/>
      <c r="Z25" s="278"/>
      <c r="AA25" s="281"/>
    </row>
    <row r="26" spans="1:27" ht="78" hidden="1" customHeight="1" thickBot="1" x14ac:dyDescent="0.3">
      <c r="A26" s="271"/>
      <c r="B26" s="352"/>
      <c r="C26" s="353"/>
      <c r="D26" s="353"/>
      <c r="E26" s="354"/>
      <c r="F26" s="267"/>
      <c r="G26" s="265"/>
      <c r="H26" s="265"/>
      <c r="I26" s="268"/>
      <c r="J26" s="271"/>
      <c r="K26" s="264"/>
      <c r="L26" s="265"/>
      <c r="M26" s="266"/>
      <c r="N26" s="267"/>
      <c r="O26" s="265"/>
      <c r="P26" s="265"/>
      <c r="Q26" s="265"/>
      <c r="R26" s="268"/>
      <c r="S26" s="271"/>
      <c r="T26" s="264"/>
      <c r="U26" s="265"/>
      <c r="V26" s="266"/>
      <c r="W26" s="267"/>
      <c r="X26" s="265"/>
      <c r="Y26" s="265"/>
      <c r="Z26" s="265"/>
      <c r="AA26" s="268"/>
    </row>
    <row r="27" spans="1:27" ht="109.5" customHeight="1" x14ac:dyDescent="0.25">
      <c r="A27" s="285" t="s">
        <v>261</v>
      </c>
      <c r="B27" s="358"/>
      <c r="C27" s="293"/>
      <c r="D27" s="293"/>
      <c r="E27" s="294"/>
      <c r="F27" s="275"/>
      <c r="G27" s="273"/>
      <c r="H27" s="273"/>
      <c r="I27" s="274"/>
      <c r="J27" s="288" t="s">
        <v>267</v>
      </c>
      <c r="K27" s="275" t="s">
        <v>404</v>
      </c>
      <c r="L27" s="273"/>
      <c r="M27" s="274"/>
      <c r="N27" s="590" t="s">
        <v>402</v>
      </c>
      <c r="O27" s="591"/>
      <c r="P27" s="591"/>
      <c r="Q27" s="591"/>
      <c r="R27" s="596"/>
      <c r="S27" s="288" t="s">
        <v>273</v>
      </c>
      <c r="T27" s="275" t="s">
        <v>406</v>
      </c>
      <c r="U27" s="273"/>
      <c r="V27" s="274"/>
      <c r="W27" s="590" t="s">
        <v>403</v>
      </c>
      <c r="X27" s="591"/>
      <c r="Y27" s="591"/>
      <c r="Z27" s="591"/>
      <c r="AA27" s="592"/>
    </row>
    <row r="28" spans="1:27" ht="111" customHeight="1" thickBot="1" x14ac:dyDescent="0.3">
      <c r="A28" s="286"/>
      <c r="B28" s="359"/>
      <c r="C28" s="348"/>
      <c r="D28" s="348"/>
      <c r="E28" s="349"/>
      <c r="F28" s="280"/>
      <c r="G28" s="278"/>
      <c r="H28" s="278"/>
      <c r="I28" s="279"/>
      <c r="J28" s="289"/>
      <c r="K28" s="280" t="s">
        <v>405</v>
      </c>
      <c r="L28" s="278"/>
      <c r="M28" s="279"/>
      <c r="N28" s="593"/>
      <c r="O28" s="594"/>
      <c r="P28" s="594"/>
      <c r="Q28" s="594"/>
      <c r="R28" s="597"/>
      <c r="S28" s="289"/>
      <c r="T28" s="280" t="s">
        <v>407</v>
      </c>
      <c r="U28" s="278"/>
      <c r="V28" s="279"/>
      <c r="W28" s="593"/>
      <c r="X28" s="594"/>
      <c r="Y28" s="594"/>
      <c r="Z28" s="594"/>
      <c r="AA28" s="595"/>
    </row>
    <row r="29" spans="1:27" ht="66.75" hidden="1" customHeight="1" x14ac:dyDescent="0.25">
      <c r="A29" s="286"/>
      <c r="B29" s="359"/>
      <c r="C29" s="348"/>
      <c r="D29" s="348"/>
      <c r="E29" s="349"/>
      <c r="F29" s="280"/>
      <c r="G29" s="278"/>
      <c r="H29" s="278"/>
      <c r="I29" s="279"/>
      <c r="J29" s="289"/>
      <c r="K29" s="280"/>
      <c r="L29" s="278"/>
      <c r="M29" s="279"/>
      <c r="N29" s="280"/>
      <c r="O29" s="278"/>
      <c r="P29" s="278"/>
      <c r="Q29" s="278"/>
      <c r="R29" s="279"/>
      <c r="S29" s="289"/>
      <c r="T29" s="280"/>
      <c r="U29" s="278"/>
      <c r="V29" s="279"/>
      <c r="W29" s="280"/>
      <c r="X29" s="278"/>
      <c r="Y29" s="278"/>
      <c r="Z29" s="278"/>
      <c r="AA29" s="281"/>
    </row>
    <row r="30" spans="1:27" ht="77.25" hidden="1" customHeight="1" x14ac:dyDescent="0.25">
      <c r="A30" s="286"/>
      <c r="B30" s="359"/>
      <c r="C30" s="348"/>
      <c r="D30" s="348"/>
      <c r="E30" s="349"/>
      <c r="F30" s="280"/>
      <c r="G30" s="278"/>
      <c r="H30" s="278"/>
      <c r="I30" s="279"/>
      <c r="J30" s="289"/>
      <c r="K30" s="280"/>
      <c r="L30" s="278"/>
      <c r="M30" s="279"/>
      <c r="N30" s="280"/>
      <c r="O30" s="278"/>
      <c r="P30" s="278"/>
      <c r="Q30" s="278"/>
      <c r="R30" s="279"/>
      <c r="S30" s="289"/>
      <c r="T30" s="280"/>
      <c r="U30" s="278"/>
      <c r="V30" s="279"/>
      <c r="W30" s="280"/>
      <c r="X30" s="278"/>
      <c r="Y30" s="278"/>
      <c r="Z30" s="278"/>
      <c r="AA30" s="281"/>
    </row>
    <row r="31" spans="1:27" ht="82.5" hidden="1" customHeight="1" thickBot="1" x14ac:dyDescent="0.3">
      <c r="A31" s="287"/>
      <c r="B31" s="360"/>
      <c r="C31" s="353"/>
      <c r="D31" s="353"/>
      <c r="E31" s="354"/>
      <c r="F31" s="267"/>
      <c r="G31" s="265"/>
      <c r="H31" s="265"/>
      <c r="I31" s="266"/>
      <c r="J31" s="290"/>
      <c r="K31" s="267"/>
      <c r="L31" s="265"/>
      <c r="M31" s="266"/>
      <c r="N31" s="267"/>
      <c r="O31" s="265"/>
      <c r="P31" s="265"/>
      <c r="Q31" s="265"/>
      <c r="R31" s="266"/>
      <c r="S31" s="290"/>
      <c r="T31" s="267"/>
      <c r="U31" s="265"/>
      <c r="V31" s="266"/>
      <c r="W31" s="267"/>
      <c r="X31" s="265"/>
      <c r="Y31" s="265"/>
      <c r="Z31" s="265"/>
      <c r="AA31" s="268"/>
    </row>
    <row r="32" spans="1:27" ht="248.25" customHeight="1" x14ac:dyDescent="0.25">
      <c r="A32" s="269" t="s">
        <v>262</v>
      </c>
      <c r="B32" s="350"/>
      <c r="C32" s="293"/>
      <c r="D32" s="293"/>
      <c r="E32" s="294"/>
      <c r="F32" s="275"/>
      <c r="G32" s="273"/>
      <c r="H32" s="273"/>
      <c r="I32" s="276"/>
      <c r="J32" s="355" t="s">
        <v>268</v>
      </c>
      <c r="K32" s="272"/>
      <c r="L32" s="273"/>
      <c r="M32" s="274"/>
      <c r="N32" s="275"/>
      <c r="O32" s="273"/>
      <c r="P32" s="273"/>
      <c r="Q32" s="273"/>
      <c r="R32" s="276"/>
      <c r="S32" s="282" t="s">
        <v>274</v>
      </c>
      <c r="T32" s="272" t="s">
        <v>398</v>
      </c>
      <c r="U32" s="273"/>
      <c r="V32" s="274"/>
      <c r="W32" s="275" t="s">
        <v>408</v>
      </c>
      <c r="X32" s="273"/>
      <c r="Y32" s="273"/>
      <c r="Z32" s="273"/>
      <c r="AA32" s="276"/>
    </row>
    <row r="33" spans="1:27" ht="85.5" hidden="1" customHeight="1" x14ac:dyDescent="0.25">
      <c r="A33" s="270"/>
      <c r="B33" s="351"/>
      <c r="C33" s="348"/>
      <c r="D33" s="348"/>
      <c r="E33" s="349"/>
      <c r="F33" s="280"/>
      <c r="G33" s="278"/>
      <c r="H33" s="278"/>
      <c r="I33" s="281"/>
      <c r="J33" s="356"/>
      <c r="K33" s="277"/>
      <c r="L33" s="278"/>
      <c r="M33" s="279"/>
      <c r="N33" s="280"/>
      <c r="O33" s="278"/>
      <c r="P33" s="278"/>
      <c r="Q33" s="278"/>
      <c r="R33" s="281"/>
      <c r="S33" s="283"/>
      <c r="T33" s="277"/>
      <c r="U33" s="278"/>
      <c r="V33" s="279"/>
      <c r="W33" s="280"/>
      <c r="X33" s="278"/>
      <c r="Y33" s="278"/>
      <c r="Z33" s="278"/>
      <c r="AA33" s="281"/>
    </row>
    <row r="34" spans="1:27" ht="77.25" hidden="1" customHeight="1" x14ac:dyDescent="0.25">
      <c r="A34" s="270"/>
      <c r="B34" s="351"/>
      <c r="C34" s="348"/>
      <c r="D34" s="348"/>
      <c r="E34" s="349"/>
      <c r="F34" s="280"/>
      <c r="G34" s="278"/>
      <c r="H34" s="278"/>
      <c r="I34" s="281"/>
      <c r="J34" s="356"/>
      <c r="K34" s="364"/>
      <c r="L34" s="298"/>
      <c r="M34" s="307"/>
      <c r="N34" s="297"/>
      <c r="O34" s="298"/>
      <c r="P34" s="298"/>
      <c r="Q34" s="298"/>
      <c r="R34" s="366"/>
      <c r="S34" s="283"/>
      <c r="T34" s="277"/>
      <c r="U34" s="278"/>
      <c r="V34" s="279"/>
      <c r="W34" s="280"/>
      <c r="X34" s="278"/>
      <c r="Y34" s="278"/>
      <c r="Z34" s="278"/>
      <c r="AA34" s="281"/>
    </row>
    <row r="35" spans="1:27" ht="75" hidden="1" customHeight="1" thickBot="1" x14ac:dyDescent="0.3">
      <c r="A35" s="271"/>
      <c r="B35" s="352"/>
      <c r="C35" s="353"/>
      <c r="D35" s="353"/>
      <c r="E35" s="354"/>
      <c r="F35" s="267"/>
      <c r="G35" s="265"/>
      <c r="H35" s="265"/>
      <c r="I35" s="268"/>
      <c r="J35" s="357"/>
      <c r="K35" s="365"/>
      <c r="L35" s="292"/>
      <c r="M35" s="308"/>
      <c r="N35" s="291"/>
      <c r="O35" s="292"/>
      <c r="P35" s="292"/>
      <c r="Q35" s="292"/>
      <c r="R35" s="367"/>
      <c r="S35" s="284"/>
      <c r="T35" s="264"/>
      <c r="U35" s="265"/>
      <c r="V35" s="266"/>
      <c r="W35" s="267"/>
      <c r="X35" s="265"/>
      <c r="Y35" s="265"/>
      <c r="Z35" s="265"/>
      <c r="AA35" s="268"/>
    </row>
    <row r="36" spans="1:27" ht="98.25" hidden="1" customHeight="1" x14ac:dyDescent="0.25">
      <c r="A36" s="269" t="s">
        <v>263</v>
      </c>
      <c r="B36" s="350"/>
      <c r="C36" s="293"/>
      <c r="D36" s="293"/>
      <c r="E36" s="294"/>
      <c r="F36" s="275"/>
      <c r="G36" s="273"/>
      <c r="H36" s="273"/>
      <c r="I36" s="276"/>
      <c r="J36" s="269" t="s">
        <v>269</v>
      </c>
      <c r="K36" s="272"/>
      <c r="L36" s="273"/>
      <c r="M36" s="274"/>
      <c r="N36" s="275"/>
      <c r="O36" s="273"/>
      <c r="P36" s="273"/>
      <c r="Q36" s="273"/>
      <c r="R36" s="276"/>
      <c r="S36" s="269" t="s">
        <v>275</v>
      </c>
      <c r="T36" s="272"/>
      <c r="U36" s="273"/>
      <c r="V36" s="274"/>
      <c r="W36" s="275"/>
      <c r="X36" s="273"/>
      <c r="Y36" s="273"/>
      <c r="Z36" s="273"/>
      <c r="AA36" s="276"/>
    </row>
    <row r="37" spans="1:27" ht="84" hidden="1" customHeight="1" x14ac:dyDescent="0.25">
      <c r="A37" s="270"/>
      <c r="B37" s="351"/>
      <c r="C37" s="348"/>
      <c r="D37" s="348"/>
      <c r="E37" s="349"/>
      <c r="F37" s="280"/>
      <c r="G37" s="278"/>
      <c r="H37" s="278"/>
      <c r="I37" s="281"/>
      <c r="J37" s="270"/>
      <c r="K37" s="277"/>
      <c r="L37" s="278"/>
      <c r="M37" s="279"/>
      <c r="N37" s="280"/>
      <c r="O37" s="278"/>
      <c r="P37" s="278"/>
      <c r="Q37" s="278"/>
      <c r="R37" s="281"/>
      <c r="S37" s="270"/>
      <c r="T37" s="277"/>
      <c r="U37" s="278"/>
      <c r="V37" s="279"/>
      <c r="W37" s="280"/>
      <c r="X37" s="278"/>
      <c r="Y37" s="278"/>
      <c r="Z37" s="278"/>
      <c r="AA37" s="281"/>
    </row>
    <row r="38" spans="1:27" ht="89.25" hidden="1" customHeight="1" x14ac:dyDescent="0.25">
      <c r="A38" s="270"/>
      <c r="B38" s="351"/>
      <c r="C38" s="348"/>
      <c r="D38" s="348"/>
      <c r="E38" s="349"/>
      <c r="F38" s="280"/>
      <c r="G38" s="278"/>
      <c r="H38" s="278"/>
      <c r="I38" s="281"/>
      <c r="J38" s="270"/>
      <c r="K38" s="277"/>
      <c r="L38" s="278"/>
      <c r="M38" s="279"/>
      <c r="N38" s="280"/>
      <c r="O38" s="278"/>
      <c r="P38" s="278"/>
      <c r="Q38" s="278"/>
      <c r="R38" s="281"/>
      <c r="S38" s="270"/>
      <c r="T38" s="277"/>
      <c r="U38" s="278"/>
      <c r="V38" s="279"/>
      <c r="W38" s="280"/>
      <c r="X38" s="278"/>
      <c r="Y38" s="278"/>
      <c r="Z38" s="278"/>
      <c r="AA38" s="281"/>
    </row>
    <row r="39" spans="1:27" ht="78.75" hidden="1" customHeight="1" x14ac:dyDescent="0.25">
      <c r="A39" s="270"/>
      <c r="B39" s="351"/>
      <c r="C39" s="348"/>
      <c r="D39" s="348"/>
      <c r="E39" s="349"/>
      <c r="F39" s="280"/>
      <c r="G39" s="278"/>
      <c r="H39" s="278"/>
      <c r="I39" s="281"/>
      <c r="J39" s="270"/>
      <c r="K39" s="277"/>
      <c r="L39" s="278"/>
      <c r="M39" s="279"/>
      <c r="N39" s="280"/>
      <c r="O39" s="278"/>
      <c r="P39" s="278"/>
      <c r="Q39" s="278"/>
      <c r="R39" s="281"/>
      <c r="S39" s="270"/>
      <c r="T39" s="277"/>
      <c r="U39" s="278"/>
      <c r="V39" s="279"/>
      <c r="W39" s="280"/>
      <c r="X39" s="278"/>
      <c r="Y39" s="278"/>
      <c r="Z39" s="278"/>
      <c r="AA39" s="281"/>
    </row>
    <row r="40" spans="1:27" ht="48" hidden="1" customHeight="1" thickBot="1" x14ac:dyDescent="0.3">
      <c r="A40" s="271"/>
      <c r="B40" s="352"/>
      <c r="C40" s="353"/>
      <c r="D40" s="353"/>
      <c r="E40" s="354"/>
      <c r="F40" s="267"/>
      <c r="G40" s="265"/>
      <c r="H40" s="265"/>
      <c r="I40" s="268"/>
      <c r="J40" s="271"/>
      <c r="K40" s="264"/>
      <c r="L40" s="265"/>
      <c r="M40" s="266"/>
      <c r="N40" s="267"/>
      <c r="O40" s="265"/>
      <c r="P40" s="265"/>
      <c r="Q40" s="265"/>
      <c r="R40" s="268"/>
      <c r="S40" s="271"/>
      <c r="T40" s="264"/>
      <c r="U40" s="265"/>
      <c r="V40" s="266"/>
      <c r="W40" s="267"/>
      <c r="X40" s="265"/>
      <c r="Y40" s="265"/>
      <c r="Z40" s="265"/>
      <c r="AA40" s="268"/>
    </row>
    <row r="41" spans="1:27" ht="24.75" customHeight="1" x14ac:dyDescent="0.25">
      <c r="A41" s="38"/>
      <c r="B41" s="38"/>
      <c r="C41" s="38"/>
      <c r="D41" s="38"/>
      <c r="E41" s="38"/>
      <c r="F41" s="38"/>
      <c r="G41" s="38"/>
      <c r="H41" s="38"/>
      <c r="I41" s="38"/>
      <c r="J41" s="38"/>
      <c r="K41" s="38"/>
      <c r="L41" s="38"/>
      <c r="M41" s="38"/>
      <c r="N41" s="38"/>
      <c r="O41" s="38"/>
      <c r="P41" s="38"/>
      <c r="Q41" s="38"/>
      <c r="R41" s="38"/>
    </row>
    <row r="42" spans="1:27" ht="24.75" customHeight="1" x14ac:dyDescent="0.25">
      <c r="A42" s="38"/>
      <c r="B42" s="38"/>
      <c r="C42" s="38"/>
      <c r="D42" s="38"/>
      <c r="E42" s="38"/>
      <c r="F42" s="38"/>
      <c r="G42" s="38"/>
      <c r="H42" s="38"/>
      <c r="I42" s="38"/>
      <c r="J42" s="38"/>
      <c r="K42" s="38"/>
      <c r="L42" s="38"/>
      <c r="M42" s="38"/>
      <c r="N42" s="38"/>
      <c r="O42" s="38"/>
      <c r="P42" s="38"/>
      <c r="Q42" s="38"/>
      <c r="R42" s="38"/>
    </row>
    <row r="43" spans="1:27" ht="24.75" customHeight="1" x14ac:dyDescent="0.25">
      <c r="A43" s="38"/>
      <c r="B43" s="38"/>
      <c r="C43" s="38"/>
      <c r="D43" s="38"/>
      <c r="E43" s="38"/>
      <c r="F43" s="38"/>
      <c r="G43" s="38"/>
      <c r="H43" s="38"/>
      <c r="I43" s="38"/>
      <c r="J43" s="38"/>
      <c r="K43" s="38"/>
      <c r="L43" s="38"/>
      <c r="M43" s="38"/>
      <c r="N43" s="38"/>
      <c r="O43" s="38"/>
      <c r="P43" s="38"/>
      <c r="Q43" s="38"/>
      <c r="R43" s="38"/>
    </row>
    <row r="44" spans="1:27" ht="24.75" customHeight="1" x14ac:dyDescent="0.25">
      <c r="A44" s="38"/>
      <c r="B44" s="38"/>
      <c r="C44" s="38"/>
      <c r="D44" s="38"/>
      <c r="E44" s="38"/>
      <c r="F44" s="38"/>
      <c r="G44" s="38"/>
      <c r="H44" s="38"/>
      <c r="I44" s="38"/>
      <c r="J44" s="38"/>
      <c r="K44" s="38"/>
      <c r="L44" s="38"/>
      <c r="M44" s="38"/>
      <c r="N44" s="38"/>
      <c r="O44" s="38"/>
      <c r="P44" s="38"/>
      <c r="Q44" s="38"/>
      <c r="R44" s="38"/>
    </row>
    <row r="45" spans="1:27" ht="24.75" customHeight="1" x14ac:dyDescent="0.25">
      <c r="A45" s="38"/>
      <c r="B45" s="38"/>
      <c r="C45" s="38"/>
      <c r="D45" s="38"/>
      <c r="E45" s="38"/>
      <c r="F45" s="38"/>
      <c r="G45" s="38"/>
      <c r="H45" s="38"/>
      <c r="I45" s="38"/>
      <c r="J45" s="38"/>
      <c r="K45" s="38"/>
      <c r="L45" s="38"/>
      <c r="M45" s="38"/>
      <c r="N45" s="38"/>
      <c r="O45" s="38"/>
      <c r="P45" s="38"/>
      <c r="Q45" s="38"/>
      <c r="R45" s="38"/>
    </row>
    <row r="46" spans="1:27" x14ac:dyDescent="0.25">
      <c r="A46" s="38"/>
      <c r="B46" s="38"/>
      <c r="C46" s="38"/>
      <c r="D46" s="38"/>
      <c r="E46" s="38"/>
      <c r="F46" s="38"/>
      <c r="G46" s="38"/>
      <c r="H46" s="38"/>
      <c r="I46" s="38"/>
      <c r="J46" s="38"/>
      <c r="K46" s="38"/>
      <c r="L46" s="38"/>
      <c r="M46" s="38"/>
      <c r="N46" s="38"/>
      <c r="O46" s="38"/>
      <c r="P46" s="38"/>
      <c r="Q46" s="38"/>
      <c r="R46" s="38"/>
    </row>
    <row r="47" spans="1:27" x14ac:dyDescent="0.25">
      <c r="A47" s="38"/>
      <c r="B47" s="38"/>
      <c r="C47" s="38"/>
      <c r="D47" s="38"/>
      <c r="E47" s="38"/>
      <c r="F47" s="38"/>
      <c r="G47" s="38"/>
      <c r="H47" s="38"/>
      <c r="I47" s="38"/>
      <c r="J47" s="38"/>
      <c r="K47" s="38"/>
      <c r="L47" s="38"/>
      <c r="M47" s="38"/>
      <c r="N47" s="38"/>
      <c r="O47" s="38"/>
      <c r="P47" s="38"/>
      <c r="Q47" s="38"/>
      <c r="R47" s="38"/>
    </row>
    <row r="48" spans="1:27" x14ac:dyDescent="0.25">
      <c r="A48" s="38"/>
      <c r="B48" s="38"/>
      <c r="C48" s="38"/>
      <c r="D48" s="38"/>
      <c r="E48" s="38"/>
      <c r="F48" s="38"/>
      <c r="G48" s="38"/>
      <c r="H48" s="38"/>
      <c r="I48" s="38"/>
      <c r="J48" s="38"/>
      <c r="K48" s="38"/>
      <c r="L48" s="38"/>
      <c r="M48" s="38"/>
      <c r="N48" s="38"/>
      <c r="O48" s="38"/>
      <c r="P48" s="38"/>
      <c r="Q48" s="38"/>
      <c r="R48" s="38"/>
    </row>
    <row r="49" spans="1:18" x14ac:dyDescent="0.25">
      <c r="A49" s="38"/>
      <c r="B49" s="38"/>
      <c r="C49" s="38"/>
      <c r="D49" s="38"/>
      <c r="E49" s="38"/>
      <c r="F49" s="38"/>
      <c r="G49" s="38"/>
      <c r="H49" s="38"/>
      <c r="I49" s="38"/>
      <c r="J49" s="38"/>
      <c r="K49" s="38"/>
      <c r="L49" s="38"/>
      <c r="M49" s="38"/>
      <c r="N49" s="38"/>
      <c r="O49" s="38"/>
      <c r="P49" s="38"/>
      <c r="Q49" s="38"/>
      <c r="R49" s="38"/>
    </row>
    <row r="50" spans="1:18" x14ac:dyDescent="0.25">
      <c r="A50" s="38"/>
      <c r="B50" s="38"/>
      <c r="C50" s="38"/>
      <c r="D50" s="38"/>
      <c r="E50" s="38"/>
      <c r="F50" s="38"/>
      <c r="G50" s="38"/>
      <c r="H50" s="38"/>
      <c r="I50" s="38"/>
      <c r="J50" s="38"/>
      <c r="K50" s="38"/>
      <c r="L50" s="38"/>
      <c r="M50" s="38"/>
      <c r="N50" s="38"/>
      <c r="O50" s="38"/>
      <c r="P50" s="38"/>
      <c r="Q50" s="38"/>
      <c r="R50" s="38"/>
    </row>
    <row r="51" spans="1:18" x14ac:dyDescent="0.25">
      <c r="A51" s="38"/>
      <c r="B51" s="38"/>
      <c r="C51" s="38"/>
      <c r="D51" s="38"/>
      <c r="E51" s="38"/>
      <c r="F51" s="38"/>
      <c r="G51" s="38"/>
      <c r="H51" s="38"/>
      <c r="I51" s="38"/>
      <c r="J51" s="38"/>
      <c r="K51" s="38"/>
      <c r="L51" s="38"/>
      <c r="M51" s="38"/>
      <c r="N51" s="38"/>
      <c r="O51" s="38"/>
      <c r="P51" s="38"/>
      <c r="Q51" s="38"/>
      <c r="R51" s="38"/>
    </row>
    <row r="52" spans="1:18" x14ac:dyDescent="0.25">
      <c r="A52" s="38"/>
      <c r="B52" s="38"/>
      <c r="C52" s="38"/>
      <c r="D52" s="38"/>
      <c r="E52" s="38"/>
      <c r="F52" s="38"/>
      <c r="G52" s="38"/>
      <c r="H52" s="38"/>
      <c r="I52" s="38"/>
      <c r="J52" s="38"/>
      <c r="K52" s="38"/>
      <c r="L52" s="38"/>
      <c r="M52" s="38"/>
      <c r="N52" s="38"/>
      <c r="O52" s="38"/>
      <c r="P52" s="38"/>
      <c r="Q52" s="38"/>
      <c r="R52" s="38"/>
    </row>
    <row r="53" spans="1:18" x14ac:dyDescent="0.25">
      <c r="A53" s="38"/>
      <c r="B53" s="38"/>
      <c r="C53" s="38"/>
      <c r="D53" s="38"/>
      <c r="E53" s="38"/>
      <c r="F53" s="38"/>
      <c r="G53" s="38"/>
      <c r="H53" s="38"/>
      <c r="I53" s="38"/>
      <c r="J53" s="38"/>
      <c r="K53" s="38"/>
      <c r="L53" s="38"/>
      <c r="M53" s="38"/>
      <c r="N53" s="38"/>
      <c r="O53" s="38"/>
      <c r="P53" s="38"/>
      <c r="Q53" s="38"/>
      <c r="R53" s="38"/>
    </row>
    <row r="54" spans="1:18" x14ac:dyDescent="0.25">
      <c r="A54" s="38"/>
      <c r="B54" s="38"/>
      <c r="C54" s="38"/>
      <c r="D54" s="38"/>
      <c r="E54" s="38"/>
      <c r="F54" s="38"/>
      <c r="G54" s="38"/>
      <c r="H54" s="38"/>
      <c r="I54" s="38"/>
      <c r="J54" s="38"/>
      <c r="K54" s="38"/>
      <c r="L54" s="38"/>
      <c r="M54" s="38"/>
      <c r="N54" s="38"/>
      <c r="O54" s="38"/>
      <c r="P54" s="38"/>
      <c r="Q54" s="38"/>
      <c r="R54" s="38"/>
    </row>
    <row r="55" spans="1:18" x14ac:dyDescent="0.25">
      <c r="A55" s="38"/>
      <c r="B55" s="38"/>
      <c r="C55" s="38"/>
      <c r="D55" s="38"/>
      <c r="E55" s="38"/>
      <c r="F55" s="38"/>
      <c r="G55" s="38"/>
      <c r="H55" s="38"/>
      <c r="I55" s="38"/>
      <c r="J55" s="38"/>
      <c r="K55" s="38"/>
      <c r="L55" s="38"/>
      <c r="M55" s="38"/>
      <c r="N55" s="38"/>
      <c r="O55" s="38"/>
      <c r="P55" s="38"/>
      <c r="Q55" s="38"/>
      <c r="R55" s="38"/>
    </row>
    <row r="56" spans="1:18" x14ac:dyDescent="0.25">
      <c r="A56" s="38"/>
      <c r="B56" s="38"/>
      <c r="C56" s="38"/>
      <c r="D56" s="38"/>
      <c r="E56" s="38"/>
      <c r="F56" s="38"/>
      <c r="G56" s="38"/>
      <c r="H56" s="38"/>
      <c r="I56" s="38"/>
      <c r="J56" s="38"/>
      <c r="K56" s="38"/>
      <c r="L56" s="38"/>
      <c r="M56" s="38"/>
      <c r="N56" s="38"/>
      <c r="O56" s="38"/>
      <c r="P56" s="38"/>
      <c r="Q56" s="38"/>
      <c r="R56" s="38"/>
    </row>
    <row r="57" spans="1:18" x14ac:dyDescent="0.25">
      <c r="A57" s="38"/>
      <c r="B57" s="38"/>
      <c r="C57" s="38"/>
      <c r="D57" s="38"/>
      <c r="E57" s="38"/>
      <c r="F57" s="38"/>
      <c r="G57" s="38"/>
      <c r="H57" s="38"/>
      <c r="I57" s="38"/>
      <c r="J57" s="38"/>
      <c r="K57" s="38"/>
      <c r="L57" s="38"/>
      <c r="M57" s="38"/>
      <c r="N57" s="38"/>
      <c r="O57" s="38"/>
      <c r="P57" s="38"/>
      <c r="Q57" s="38"/>
      <c r="R57" s="38"/>
    </row>
    <row r="58" spans="1:18" x14ac:dyDescent="0.25">
      <c r="A58" s="38"/>
      <c r="B58" s="38"/>
      <c r="C58" s="38"/>
      <c r="D58" s="38"/>
      <c r="E58" s="38"/>
      <c r="F58" s="38"/>
      <c r="G58" s="38"/>
      <c r="H58" s="38"/>
      <c r="I58" s="38"/>
      <c r="J58" s="38"/>
      <c r="K58" s="38"/>
      <c r="L58" s="38"/>
      <c r="M58" s="38"/>
      <c r="N58" s="38"/>
      <c r="O58" s="38"/>
      <c r="P58" s="38"/>
      <c r="Q58" s="38"/>
      <c r="R58" s="38"/>
    </row>
    <row r="59" spans="1:18" x14ac:dyDescent="0.25">
      <c r="A59" s="38"/>
      <c r="B59" s="38"/>
      <c r="C59" s="38"/>
      <c r="D59" s="38"/>
      <c r="E59" s="38"/>
      <c r="F59" s="38"/>
      <c r="G59" s="38"/>
      <c r="H59" s="38"/>
      <c r="I59" s="38"/>
      <c r="J59" s="38"/>
      <c r="K59" s="38"/>
      <c r="L59" s="38"/>
      <c r="M59" s="38"/>
      <c r="N59" s="38"/>
      <c r="O59" s="38"/>
      <c r="P59" s="38"/>
      <c r="Q59" s="38"/>
      <c r="R59" s="38"/>
    </row>
    <row r="60" spans="1:18" x14ac:dyDescent="0.25">
      <c r="A60" s="38"/>
      <c r="B60" s="38"/>
      <c r="C60" s="38"/>
      <c r="D60" s="38"/>
      <c r="E60" s="38"/>
      <c r="F60" s="38"/>
      <c r="G60" s="38"/>
      <c r="H60" s="38"/>
      <c r="I60" s="38"/>
      <c r="J60" s="38"/>
      <c r="K60" s="38"/>
      <c r="L60" s="38"/>
      <c r="M60" s="38"/>
      <c r="N60" s="38"/>
      <c r="O60" s="38"/>
      <c r="P60" s="38"/>
      <c r="Q60" s="38"/>
      <c r="R60" s="38"/>
    </row>
    <row r="61" spans="1:18" x14ac:dyDescent="0.25">
      <c r="A61" s="38"/>
      <c r="B61" s="38"/>
      <c r="C61" s="38"/>
      <c r="D61" s="38"/>
      <c r="E61" s="38"/>
      <c r="F61" s="38"/>
      <c r="G61" s="38"/>
      <c r="H61" s="38"/>
      <c r="I61" s="38"/>
      <c r="J61" s="38"/>
      <c r="K61" s="38"/>
      <c r="L61" s="38"/>
      <c r="M61" s="38"/>
      <c r="N61" s="38"/>
      <c r="O61" s="38"/>
      <c r="P61" s="38"/>
      <c r="Q61" s="38"/>
      <c r="R61" s="38"/>
    </row>
    <row r="62" spans="1:18" x14ac:dyDescent="0.25">
      <c r="A62" s="38"/>
      <c r="B62" s="38"/>
      <c r="C62" s="38"/>
      <c r="D62" s="38"/>
      <c r="E62" s="38"/>
      <c r="F62" s="38"/>
      <c r="G62" s="38"/>
      <c r="H62" s="38"/>
      <c r="I62" s="38"/>
      <c r="J62" s="38"/>
      <c r="K62" s="38"/>
      <c r="L62" s="38"/>
      <c r="M62" s="38"/>
      <c r="N62" s="38"/>
      <c r="O62" s="38"/>
      <c r="P62" s="38"/>
      <c r="Q62" s="38"/>
      <c r="R62" s="38"/>
    </row>
    <row r="63" spans="1:18" x14ac:dyDescent="0.25">
      <c r="A63" s="38"/>
      <c r="B63" s="38"/>
      <c r="C63" s="38"/>
      <c r="D63" s="38"/>
      <c r="E63" s="38"/>
      <c r="F63" s="38"/>
      <c r="G63" s="38"/>
      <c r="H63" s="38"/>
      <c r="I63" s="38"/>
      <c r="J63" s="38"/>
      <c r="K63" s="38"/>
      <c r="L63" s="38"/>
      <c r="M63" s="38"/>
      <c r="N63" s="38"/>
      <c r="O63" s="38"/>
      <c r="P63" s="38"/>
      <c r="Q63" s="38"/>
      <c r="R63" s="38"/>
    </row>
    <row r="64" spans="1:18" x14ac:dyDescent="0.25">
      <c r="A64" s="38"/>
      <c r="B64" s="38"/>
      <c r="C64" s="38"/>
      <c r="D64" s="38"/>
      <c r="E64" s="38"/>
      <c r="F64" s="38"/>
      <c r="G64" s="38"/>
      <c r="H64" s="38"/>
      <c r="I64" s="38"/>
      <c r="J64" s="38"/>
      <c r="K64" s="38"/>
      <c r="L64" s="38"/>
      <c r="M64" s="38"/>
      <c r="N64" s="38"/>
      <c r="O64" s="38"/>
      <c r="P64" s="38"/>
      <c r="Q64" s="38"/>
      <c r="R64" s="38"/>
    </row>
    <row r="65" spans="1:18" x14ac:dyDescent="0.25">
      <c r="A65" s="38"/>
      <c r="B65" s="38"/>
      <c r="C65" s="38"/>
      <c r="D65" s="38"/>
      <c r="E65" s="38"/>
      <c r="F65" s="38"/>
      <c r="G65" s="38"/>
      <c r="H65" s="38"/>
      <c r="I65" s="38"/>
      <c r="J65" s="38"/>
      <c r="K65" s="38"/>
      <c r="L65" s="38"/>
      <c r="M65" s="38"/>
      <c r="N65" s="38"/>
      <c r="O65" s="38"/>
      <c r="P65" s="38"/>
      <c r="Q65" s="38"/>
      <c r="R65" s="38"/>
    </row>
    <row r="66" spans="1:18" x14ac:dyDescent="0.25">
      <c r="A66" s="38"/>
      <c r="B66" s="38"/>
      <c r="C66" s="38"/>
      <c r="D66" s="38"/>
      <c r="E66" s="38"/>
      <c r="F66" s="38"/>
      <c r="G66" s="38"/>
      <c r="H66" s="38"/>
      <c r="I66" s="38"/>
      <c r="J66" s="38"/>
      <c r="K66" s="38"/>
      <c r="L66" s="38"/>
      <c r="M66" s="38"/>
      <c r="N66" s="38"/>
      <c r="O66" s="38"/>
      <c r="P66" s="38"/>
      <c r="Q66" s="38"/>
      <c r="R66" s="38"/>
    </row>
  </sheetData>
  <mergeCells count="191">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 ref="K19:M19"/>
    <mergeCell ref="K20:M20"/>
    <mergeCell ref="K21:M21"/>
    <mergeCell ref="K22:M22"/>
    <mergeCell ref="K23:M23"/>
    <mergeCell ref="N21:R21"/>
    <mergeCell ref="N22:R22"/>
    <mergeCell ref="N23:R23"/>
    <mergeCell ref="N19:R20"/>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B35:E35"/>
    <mergeCell ref="B36:E36"/>
    <mergeCell ref="B37:E37"/>
    <mergeCell ref="B38:E38"/>
    <mergeCell ref="B39:E39"/>
    <mergeCell ref="F32:I32"/>
    <mergeCell ref="F33:I33"/>
    <mergeCell ref="F34:I34"/>
    <mergeCell ref="F35:I35"/>
    <mergeCell ref="F39:I39"/>
    <mergeCell ref="B19:E19"/>
    <mergeCell ref="B20:E20"/>
    <mergeCell ref="F19:I19"/>
    <mergeCell ref="F20:I20"/>
    <mergeCell ref="B21:E21"/>
    <mergeCell ref="B22:E22"/>
    <mergeCell ref="B23:E23"/>
    <mergeCell ref="B24:E24"/>
    <mergeCell ref="B25:E25"/>
    <mergeCell ref="F21:I21"/>
    <mergeCell ref="F22:I22"/>
    <mergeCell ref="F23:I23"/>
    <mergeCell ref="F24:I24"/>
    <mergeCell ref="F25:I25"/>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6:E16"/>
    <mergeCell ref="F16:I16"/>
    <mergeCell ref="K16:M16"/>
    <mergeCell ref="N16:R16"/>
    <mergeCell ref="T16:V16"/>
    <mergeCell ref="W16:AA16"/>
    <mergeCell ref="B17:E17"/>
    <mergeCell ref="F17:I17"/>
    <mergeCell ref="K17:M17"/>
    <mergeCell ref="N17:R17"/>
    <mergeCell ref="T17:V17"/>
    <mergeCell ref="W17:AA17"/>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A27:A31"/>
    <mergeCell ref="J27:J31"/>
    <mergeCell ref="S27:S31"/>
    <mergeCell ref="T27:V27"/>
    <mergeCell ref="T28:V28"/>
    <mergeCell ref="T29:V29"/>
    <mergeCell ref="W29:AA29"/>
    <mergeCell ref="T30:V30"/>
    <mergeCell ref="W30:AA30"/>
    <mergeCell ref="T31:V31"/>
    <mergeCell ref="W31:AA31"/>
    <mergeCell ref="K27:M27"/>
    <mergeCell ref="K28:M28"/>
    <mergeCell ref="K29:M29"/>
    <mergeCell ref="K30:M30"/>
    <mergeCell ref="K31:M31"/>
    <mergeCell ref="N29:R29"/>
    <mergeCell ref="N30:R30"/>
    <mergeCell ref="N27:R28"/>
    <mergeCell ref="W27:AA28"/>
    <mergeCell ref="S32:S35"/>
    <mergeCell ref="T32:V32"/>
    <mergeCell ref="W32:AA32"/>
    <mergeCell ref="T33:V33"/>
    <mergeCell ref="W33:AA33"/>
    <mergeCell ref="T34:V34"/>
    <mergeCell ref="W34:AA34"/>
    <mergeCell ref="T35:V35"/>
    <mergeCell ref="W35:AA35"/>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s>
  <dataValidations count="3">
    <dataValidation type="list" allowBlank="1" showInputMessage="1" showErrorMessage="1" sqref="B10:R10">
      <formula1>Tipo</formula1>
    </dataValidation>
    <dataValidation type="list" allowBlank="1" showInputMessage="1" showErrorMessage="1" sqref="B11:R11">
      <formula1>INDIRECT(B10)</formula1>
    </dataValidation>
    <dataValidation type="list" allowBlank="1" showInputMessage="1" showErrorMessage="1" sqref="B12:R12">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V47"/>
  <sheetViews>
    <sheetView view="pageBreakPreview" topLeftCell="H5" zoomScale="80" zoomScaleNormal="100" zoomScaleSheetLayoutView="80" workbookViewId="0">
      <selection activeCell="L11" sqref="L11:L12"/>
    </sheetView>
  </sheetViews>
  <sheetFormatPr baseColWidth="10" defaultColWidth="4.7109375" defaultRowHeight="15" x14ac:dyDescent="0.25"/>
  <cols>
    <col min="1" max="1" width="6.7109375" customWidth="1"/>
    <col min="2" max="2" width="14.42578125" customWidth="1"/>
    <col min="3" max="3" width="17.85546875" customWidth="1"/>
    <col min="4" max="4" width="20.42578125" customWidth="1"/>
    <col min="5" max="5" width="28.28515625" customWidth="1"/>
    <col min="6" max="6" width="31.28515625" style="601" customWidth="1"/>
    <col min="7" max="7" width="28" style="601" customWidth="1"/>
    <col min="8" max="8" width="22" customWidth="1"/>
    <col min="9" max="9" width="22" style="2" customWidth="1"/>
    <col min="10" max="10" width="7.140625" style="2" bestFit="1" customWidth="1"/>
    <col min="11" max="11" width="17.28515625" customWidth="1"/>
    <col min="12" max="12" width="7.140625" bestFit="1" customWidth="1"/>
    <col min="13" max="13" width="18.5703125" customWidth="1"/>
    <col min="14" max="14" width="16.140625" customWidth="1"/>
    <col min="15" max="15" width="17.5703125" style="2" customWidth="1"/>
    <col min="16" max="16" width="15.7109375" style="2" customWidth="1"/>
    <col min="17" max="17" width="12.140625" style="2" customWidth="1"/>
    <col min="18" max="18" width="7.140625" style="2" bestFit="1" customWidth="1"/>
    <col min="19" max="19" width="13" customWidth="1"/>
    <col min="20" max="20" width="7.140625" bestFit="1" customWidth="1"/>
    <col min="21" max="21" width="16.140625" customWidth="1"/>
    <col min="22" max="22" width="13.7109375" customWidth="1"/>
  </cols>
  <sheetData>
    <row r="1" spans="1:22" s="2" customFormat="1" ht="15" customHeight="1" x14ac:dyDescent="0.25">
      <c r="A1" s="371"/>
      <c r="B1" s="372"/>
      <c r="C1" s="372"/>
      <c r="D1" s="373"/>
      <c r="E1" s="246" t="s">
        <v>226</v>
      </c>
      <c r="F1" s="246"/>
      <c r="G1" s="246"/>
      <c r="H1" s="246"/>
      <c r="I1" s="246"/>
      <c r="J1" s="246"/>
      <c r="K1" s="246"/>
      <c r="L1" s="246"/>
      <c r="M1" s="246"/>
      <c r="N1" s="246"/>
      <c r="O1" s="246"/>
      <c r="P1" s="246"/>
      <c r="Q1" s="246"/>
      <c r="R1" s="249" t="s">
        <v>201</v>
      </c>
      <c r="S1" s="249"/>
      <c r="T1" s="249"/>
      <c r="U1" s="249"/>
      <c r="V1" s="249"/>
    </row>
    <row r="2" spans="1:22" s="2" customFormat="1" ht="15" customHeight="1" x14ac:dyDescent="0.25">
      <c r="A2" s="339"/>
      <c r="B2" s="374"/>
      <c r="C2" s="374"/>
      <c r="D2" s="341"/>
      <c r="E2" s="246"/>
      <c r="F2" s="246"/>
      <c r="G2" s="246"/>
      <c r="H2" s="246"/>
      <c r="I2" s="246"/>
      <c r="J2" s="246"/>
      <c r="K2" s="246"/>
      <c r="L2" s="246"/>
      <c r="M2" s="246"/>
      <c r="N2" s="246"/>
      <c r="O2" s="246"/>
      <c r="P2" s="246"/>
      <c r="Q2" s="246"/>
      <c r="R2" s="249"/>
      <c r="S2" s="249"/>
      <c r="T2" s="249"/>
      <c r="U2" s="249"/>
      <c r="V2" s="249"/>
    </row>
    <row r="3" spans="1:22" s="2" customFormat="1" ht="15" customHeight="1" x14ac:dyDescent="0.25">
      <c r="A3" s="339"/>
      <c r="B3" s="374"/>
      <c r="C3" s="374"/>
      <c r="D3" s="341"/>
      <c r="E3" s="246"/>
      <c r="F3" s="246"/>
      <c r="G3" s="246"/>
      <c r="H3" s="246"/>
      <c r="I3" s="246"/>
      <c r="J3" s="246"/>
      <c r="K3" s="246"/>
      <c r="L3" s="246"/>
      <c r="M3" s="246"/>
      <c r="N3" s="246"/>
      <c r="O3" s="246"/>
      <c r="P3" s="246"/>
      <c r="Q3" s="246"/>
      <c r="R3" s="249"/>
      <c r="S3" s="249"/>
      <c r="T3" s="249"/>
      <c r="U3" s="249"/>
      <c r="V3" s="249"/>
    </row>
    <row r="4" spans="1:22" s="2" customFormat="1" ht="15" customHeight="1" x14ac:dyDescent="0.25">
      <c r="A4" s="339"/>
      <c r="B4" s="374"/>
      <c r="C4" s="374"/>
      <c r="D4" s="341"/>
      <c r="E4" s="246"/>
      <c r="F4" s="246"/>
      <c r="G4" s="246"/>
      <c r="H4" s="246"/>
      <c r="I4" s="246"/>
      <c r="J4" s="246"/>
      <c r="K4" s="246"/>
      <c r="L4" s="246"/>
      <c r="M4" s="246"/>
      <c r="N4" s="246"/>
      <c r="O4" s="246"/>
      <c r="P4" s="246"/>
      <c r="Q4" s="246"/>
      <c r="R4" s="249"/>
      <c r="S4" s="249"/>
      <c r="T4" s="249"/>
      <c r="U4" s="249"/>
      <c r="V4" s="249"/>
    </row>
    <row r="5" spans="1:22" s="2" customFormat="1" ht="15" customHeight="1" x14ac:dyDescent="0.25">
      <c r="A5" s="339"/>
      <c r="B5" s="374"/>
      <c r="C5" s="374"/>
      <c r="D5" s="341"/>
      <c r="E5" s="246"/>
      <c r="F5" s="246"/>
      <c r="G5" s="246"/>
      <c r="H5" s="246"/>
      <c r="I5" s="246"/>
      <c r="J5" s="246"/>
      <c r="K5" s="246"/>
      <c r="L5" s="246"/>
      <c r="M5" s="246"/>
      <c r="N5" s="246"/>
      <c r="O5" s="246"/>
      <c r="P5" s="246"/>
      <c r="Q5" s="246"/>
      <c r="R5" s="251" t="s">
        <v>232</v>
      </c>
      <c r="S5" s="251"/>
      <c r="T5" s="251"/>
      <c r="U5" s="251" t="s">
        <v>233</v>
      </c>
      <c r="V5" s="251"/>
    </row>
    <row r="6" spans="1:22" s="2" customFormat="1" ht="15" customHeight="1" x14ac:dyDescent="0.25">
      <c r="A6" s="339"/>
      <c r="B6" s="374"/>
      <c r="C6" s="374"/>
      <c r="D6" s="341"/>
      <c r="E6" s="246"/>
      <c r="F6" s="246"/>
      <c r="G6" s="246"/>
      <c r="H6" s="246"/>
      <c r="I6" s="246"/>
      <c r="J6" s="246"/>
      <c r="K6" s="246"/>
      <c r="L6" s="246"/>
      <c r="M6" s="246"/>
      <c r="N6" s="246"/>
      <c r="O6" s="246"/>
      <c r="P6" s="246"/>
      <c r="Q6" s="246"/>
      <c r="R6" s="251" t="s">
        <v>234</v>
      </c>
      <c r="S6" s="251"/>
      <c r="T6" s="251"/>
      <c r="U6" s="251">
        <v>2</v>
      </c>
      <c r="V6" s="251"/>
    </row>
    <row r="7" spans="1:22" s="2" customFormat="1" ht="15" customHeight="1" thickBot="1" x14ac:dyDescent="0.3">
      <c r="A7" s="375"/>
      <c r="B7" s="376"/>
      <c r="C7" s="376"/>
      <c r="D7" s="377"/>
      <c r="E7" s="370"/>
      <c r="F7" s="370"/>
      <c r="G7" s="370"/>
      <c r="H7" s="370"/>
      <c r="I7" s="370"/>
      <c r="J7" s="370"/>
      <c r="K7" s="370"/>
      <c r="L7" s="370"/>
      <c r="M7" s="370"/>
      <c r="N7" s="370"/>
      <c r="O7" s="370"/>
      <c r="P7" s="370"/>
      <c r="Q7" s="370"/>
      <c r="R7" s="368" t="s">
        <v>235</v>
      </c>
      <c r="S7" s="368"/>
      <c r="T7" s="368"/>
      <c r="U7" s="369">
        <v>43783</v>
      </c>
      <c r="V7" s="368"/>
    </row>
    <row r="8" spans="1:22" s="2" customFormat="1" ht="15.75" customHeight="1" x14ac:dyDescent="0.25">
      <c r="A8" s="430" t="s">
        <v>193</v>
      </c>
      <c r="B8" s="432" t="s">
        <v>206</v>
      </c>
      <c r="C8" s="432" t="s">
        <v>240</v>
      </c>
      <c r="D8" s="432" t="s">
        <v>245</v>
      </c>
      <c r="E8" s="434" t="s">
        <v>176</v>
      </c>
      <c r="F8" s="434" t="s">
        <v>207</v>
      </c>
      <c r="G8" s="434" t="s">
        <v>0</v>
      </c>
      <c r="H8" s="434" t="s">
        <v>276</v>
      </c>
      <c r="I8" s="424" t="s">
        <v>27</v>
      </c>
      <c r="J8" s="424"/>
      <c r="K8" s="424" t="s">
        <v>1</v>
      </c>
      <c r="L8" s="424"/>
      <c r="M8" s="424" t="s">
        <v>2</v>
      </c>
      <c r="N8" s="428" t="s">
        <v>149</v>
      </c>
      <c r="O8" s="436" t="s">
        <v>198</v>
      </c>
      <c r="P8" s="436" t="s">
        <v>199</v>
      </c>
      <c r="Q8" s="426" t="s">
        <v>27</v>
      </c>
      <c r="R8" s="426"/>
      <c r="S8" s="426" t="s">
        <v>6</v>
      </c>
      <c r="T8" s="426"/>
      <c r="U8" s="426" t="s">
        <v>7</v>
      </c>
      <c r="V8" s="438" t="s">
        <v>197</v>
      </c>
    </row>
    <row r="9" spans="1:22" ht="89.25" customHeight="1" thickBot="1" x14ac:dyDescent="0.3">
      <c r="A9" s="431"/>
      <c r="B9" s="433"/>
      <c r="C9" s="433"/>
      <c r="D9" s="433"/>
      <c r="E9" s="435"/>
      <c r="F9" s="435"/>
      <c r="G9" s="435"/>
      <c r="H9" s="435"/>
      <c r="I9" s="425"/>
      <c r="J9" s="425"/>
      <c r="K9" s="425"/>
      <c r="L9" s="425"/>
      <c r="M9" s="425"/>
      <c r="N9" s="429"/>
      <c r="O9" s="437"/>
      <c r="P9" s="437"/>
      <c r="Q9" s="427"/>
      <c r="R9" s="427"/>
      <c r="S9" s="427"/>
      <c r="T9" s="427"/>
      <c r="U9" s="427"/>
      <c r="V9" s="439"/>
    </row>
    <row r="10" spans="1:22" ht="87" customHeight="1" thickBot="1" x14ac:dyDescent="0.3">
      <c r="A10" s="214" t="s">
        <v>72</v>
      </c>
      <c r="B10" s="211" t="s">
        <v>80</v>
      </c>
      <c r="C10" s="211" t="s">
        <v>302</v>
      </c>
      <c r="D10" s="211" t="s">
        <v>299</v>
      </c>
      <c r="E10" s="212" t="s">
        <v>409</v>
      </c>
      <c r="F10" s="611" t="s">
        <v>410</v>
      </c>
      <c r="G10" s="610" t="s">
        <v>422</v>
      </c>
      <c r="H10" s="212" t="s">
        <v>328</v>
      </c>
      <c r="I10" s="213" t="s">
        <v>16</v>
      </c>
      <c r="J10" s="215">
        <f t="shared" ref="J10:J15" si="0">IF(I10="Raro",1,IF(I10="Improbable",2,IF(I10="Posible",3,IF(I10="Probable",4,IF(I10="Casi Seguro",5)))))</f>
        <v>3</v>
      </c>
      <c r="K10" s="213" t="s">
        <v>18</v>
      </c>
      <c r="L10" s="215">
        <v>4</v>
      </c>
      <c r="M10" s="215"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EXTREMA 76%</v>
      </c>
      <c r="N10" s="209" t="str">
        <f>IF('3.Controles'!D16=1,"C1",IF('3.Controles'!D16=2,"C1,C2",IF('3.Controles'!D16=3,"C1,C2,C3",IF('3.Controles'!D16=4,"C1,C2,C3,C4",IF('3.Controles'!D16=5,"C1,C2,C3,C4,C5",IF('3.Controles'!D16=6,"C1,C2,C3,C4,C5,C6"))))))</f>
        <v>C1,C2</v>
      </c>
      <c r="O10" s="209">
        <f>'3.Controles'!V16</f>
        <v>100</v>
      </c>
      <c r="P10" s="209">
        <f>'3.Controles'!V15</f>
        <v>100</v>
      </c>
      <c r="Q10" s="209" t="str">
        <f>IF(R10=1,"Raro",IF(R10=2,"Improbable",IF(R10=3,"Posible",IF(R10=4,"Probable",IF(R10=5,"Casi Seguro")))))</f>
        <v>Raro</v>
      </c>
      <c r="R10" s="209">
        <f>IF('3.Controles'!U16=1,IF('3.Controles'!V16&lt;55,J10,IF('3.Controles'!V16&lt;75,J10-1,IF('3.Controles'!V16&lt;110,J10-2))),J10)</f>
        <v>1</v>
      </c>
      <c r="S10" s="209" t="str">
        <f t="shared" ref="S10:S15" si="1">IF(T10=1,"Insignificante",IF(T10=2,"Menor",IF(T10=3,"Moderado",IF(T10=4,"Mayor",IF(T10=5,"Catastrofico")))))</f>
        <v>Menor</v>
      </c>
      <c r="T10" s="209">
        <f>IF('3.Controles'!U15=1,IF('3.Controles'!V15&lt;55,L10,IF('3.Controles'!V15&lt;75,L10-1,IF('3.Controles'!V15&lt;110,L10-2))),L10)</f>
        <v>2</v>
      </c>
      <c r="U10" s="210"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BAJO 16%</v>
      </c>
      <c r="V10" s="216" t="s">
        <v>74</v>
      </c>
    </row>
    <row r="11" spans="1:22" ht="59.25" customHeight="1" x14ac:dyDescent="0.25">
      <c r="A11" s="390" t="s">
        <v>145</v>
      </c>
      <c r="B11" s="393" t="s">
        <v>80</v>
      </c>
      <c r="C11" s="393" t="s">
        <v>302</v>
      </c>
      <c r="D11" s="393" t="s">
        <v>299</v>
      </c>
      <c r="E11" s="381" t="s">
        <v>411</v>
      </c>
      <c r="F11" s="63" t="s">
        <v>412</v>
      </c>
      <c r="G11" s="602" t="s">
        <v>413</v>
      </c>
      <c r="H11" s="381" t="s">
        <v>326</v>
      </c>
      <c r="I11" s="384" t="s">
        <v>13</v>
      </c>
      <c r="J11" s="387">
        <f t="shared" si="0"/>
        <v>2</v>
      </c>
      <c r="K11" s="384" t="s">
        <v>12</v>
      </c>
      <c r="L11" s="387">
        <f>IF(K11="Insignificante",1,IF(K11="Menor",2,IF(K11="Moderado",3,IF(K11="Mayor ",4,IF(K11="Catastrófico",5)))))</f>
        <v>2</v>
      </c>
      <c r="M11" s="387" t="str">
        <f>IF(AND(J11=1,L11=1),"BAJO 4%",IF(AND(J11=1,L11=2),"BAJO 16%",IF(AND(J11=2,L11=1),"BAJO 8%",IF(AND(J11=2,L11=2),"BAJO 20%",IF(AND(J11=3,L11=1),"BAJO 12%",IF(AND(J11=4,L11=1),"MODERADO 24%",IF(AND(J11=3,L11=2),"MODERADO 28%",IF(AND(J11=1,L11=3),"MODERADO 32%",IF(AND(J11=2,L11=3),"MODERADO 36%",IF(AND(J11=5,L11=1),"ALTO 40%",IF(AND(J11=4,L11=2),"ALTO 44%",IF(AND(J11=5,L11=2),"ALTO 48%",IF(AND(J11=3,L11=3),"ALTO 52%",IF(AND(J11=4,L11=3),"ALTO 56%",IF(AND(J11=1,L11=4),"ALTO 60%",IF(AND(J11=2,L11=4),"ALTO 64%",IF(AND(J11=1,L11=5),"ALTO 68%",IF(AND(J11=5,L11=3),"EXTREMA 72%",IF(AND(J11=3,L11=4),"EXTREMA 76%",IF(AND(J11=4,L11=4),"EXTREMA 80%",IF(AND(J11=5,L11=4),"EXTREMA 84%",IF(AND(J11=2,L11=5),"EXTREMA 88%",IF(AND(J11=3,L11=5),"EXTREMA 92%",IF(AND(J11=4,L11=5),"EXTREMA 96%",IF(AND(J11=5,L11=5),"EXTREMA 100%")))))))))))))))))))))))))</f>
        <v>BAJO 20%</v>
      </c>
      <c r="N11" s="396" t="str">
        <f>IF('3.Controles'!D24=1,"C1",IF('3.Controles'!D24=2,"C1,C2",IF('3.Controles'!D24=3,"C1,C2,C3",IF('3.Controles'!D24=4,"C1,C2,C3,C4",IF('3.Controles'!D24=5,"C1,C2,C3,C4,C5",IF('3.Controles'!D24=6,"C1,C2,C3,C4,C5,C6"))))))</f>
        <v>C1,C2</v>
      </c>
      <c r="O11" s="396">
        <f>'3.Controles'!V24</f>
        <v>100</v>
      </c>
      <c r="P11" s="396">
        <f>'3.Controles'!V23</f>
        <v>85</v>
      </c>
      <c r="Q11" s="396" t="s">
        <v>10</v>
      </c>
      <c r="R11" s="396">
        <v>1</v>
      </c>
      <c r="S11" s="396" t="s">
        <v>9</v>
      </c>
      <c r="T11" s="396">
        <v>1</v>
      </c>
      <c r="U11" s="422" t="str">
        <f>IF(AND(R11=1,T11=1),"BAJO 4%",IF(AND(R11=1,T11=2),"BAJO 16%",IF(AND(R11=2,T11=1),"BAJO 8%",IF(AND(R11=2,T11=2),"BAJO 20%",IF(AND(R11=3,T11=1),"BAJO 12%",IF(AND(R11=4,T11=1),"MODERADO 24%",IF(AND(R11=3,T11=2),"MODERADO 28%",IF(AND(R11=1,T11=3),"MODERADO 32%",IF(AND(R11=2,T11=3),"MODERADO 36%",IF(AND(R11=5,T11=1),"ALTO 40%",IF(AND(R11=4,T11=2),"ALTO 44%",IF(AND(R11=5,T11=2),"ALTO 48%",IF(AND(R11=3,T11=3),"ALTO 52%",IF(AND(R11=4,T11=3),"ALTO 56%",IF(AND(R11=1,T11=4),"ALTO 60%",IF(AND(R11=2,T11=4),"ALTO 64%",IF(AND(R11=1,T11=5),"ALTO 68%",IF(AND(R11=5,T11=3),"EXTREMA 72%",IF(AND(R11=3,T11=4),"EXTREMA 76%",IF(AND(R11=4,T11=4),"EXTREMA 80%",IF(AND(R11=5,T11=4),"EXTREMA 84%",IF(AND(R11=2,T11=5),"EXTREMA 88%",IF(AND(R11=3,T11=5),"EXTREMA 92%",IF(AND(R11=4,T11=5),"EXTREMA 96%",IF(AND(R11=5,T11=5),"EXTREMA 100%")))))))))))))))))))))))))</f>
        <v>BAJO 4%</v>
      </c>
      <c r="V11" s="402" t="s">
        <v>75</v>
      </c>
    </row>
    <row r="12" spans="1:22" s="2" customFormat="1" ht="48.75" customHeight="1" thickBot="1" x14ac:dyDescent="0.3">
      <c r="A12" s="391"/>
      <c r="B12" s="394"/>
      <c r="C12" s="394"/>
      <c r="D12" s="394"/>
      <c r="E12" s="382"/>
      <c r="F12" s="609" t="s">
        <v>414</v>
      </c>
      <c r="G12" s="603"/>
      <c r="H12" s="382"/>
      <c r="I12" s="385"/>
      <c r="J12" s="388"/>
      <c r="K12" s="385"/>
      <c r="L12" s="388"/>
      <c r="M12" s="388"/>
      <c r="N12" s="397"/>
      <c r="O12" s="398"/>
      <c r="P12" s="397"/>
      <c r="Q12" s="397"/>
      <c r="R12" s="397"/>
      <c r="S12" s="398"/>
      <c r="T12" s="398"/>
      <c r="U12" s="423"/>
      <c r="V12" s="403"/>
    </row>
    <row r="13" spans="1:22" ht="75" customHeight="1" x14ac:dyDescent="0.25">
      <c r="A13" s="390" t="s">
        <v>143</v>
      </c>
      <c r="B13" s="393" t="s">
        <v>80</v>
      </c>
      <c r="C13" s="393" t="s">
        <v>302</v>
      </c>
      <c r="D13" s="393" t="s">
        <v>299</v>
      </c>
      <c r="E13" s="381" t="s">
        <v>415</v>
      </c>
      <c r="F13" s="63" t="s">
        <v>416</v>
      </c>
      <c r="G13" s="602" t="s">
        <v>423</v>
      </c>
      <c r="H13" s="381" t="s">
        <v>17</v>
      </c>
      <c r="I13" s="384" t="s">
        <v>13</v>
      </c>
      <c r="J13" s="387">
        <f t="shared" ref="J13" si="2">IF(I13="Raro",1,IF(I13="Improbable",2,IF(I13="Posible",3,IF(I13="Probable",4,IF(I13="Casi Seguro",5)))))</f>
        <v>2</v>
      </c>
      <c r="K13" s="384" t="s">
        <v>280</v>
      </c>
      <c r="L13" s="387">
        <f>IF(K13="Insignificante",1,IF(K13="Menor",2,IF(K13="Moderado",3,IF(K13="Mayor ",4,IF(K13="Catastrófico",5)))))</f>
        <v>4</v>
      </c>
      <c r="M13" s="387" t="str">
        <f>IF(AND(J13=1,L13=1),"BAJO 4%",IF(AND(J13=1,L13=2),"BAJO 16%",IF(AND(J13=2,L13=1),"BAJO 8%",IF(AND(J13=2,L13=2),"BAJO 20%",IF(AND(J13=3,L13=1),"BAJO 12%",IF(AND(J13=4,L13=1),"MODERADO 24%",IF(AND(J13=3,L13=2),"MODERADO 28%",IF(AND(J13=1,L13=3),"MODERADO 32%",IF(AND(J13=2,L13=3),"MODERADO 36%",IF(AND(J13=5,L13=1),"ALTO 40%",IF(AND(J13=4,L13=2),"ALTO 44%",IF(AND(J13=5,L13=2),"ALTO 48%",IF(AND(J13=3,L13=3),"ALTO 52%",IF(AND(J13=4,L13=3),"ALTO 56%",IF(AND(J13=1,L13=4),"ALTO 60%",IF(AND(J13=2,L13=4),"ALTO 64%",IF(AND(J13=1,L13=5),"ALTO 68%",IF(AND(J13=5,L13=3),"EXTREMA 72%",IF(AND(J13=3,L13=4),"EXTREMA 76%",IF(AND(J13=4,L13=4),"EXTREMA 80%",IF(AND(J13=5,L13=4),"EXTREMA 84%",IF(AND(J13=2,L13=5),"EXTREMA 88%",IF(AND(J13=3,L13=5),"EXTREMA 92%",IF(AND(J13=4,L13=5),"EXTREMA 96%",IF(AND(J13=5,L13=5),"EXTREMA 100%")))))))))))))))))))))))))</f>
        <v>ALTO 64%</v>
      </c>
      <c r="N13" s="396" t="b">
        <f>IF('3.Controles'!D29=1,"C1",IF('3.Controles'!D29=2,"C1,C2",IF('3.Controles'!D29=3,"C1,C2,C3",IF('3.Controles'!D29=4,"C1,C2,C3,C4",IF('3.Controles'!D29=5,"C1,C2,C3,C4,C5",IF('3.Controles'!D29=6,"C1,C2,C3,C4,C5,C6"))))))</f>
        <v>0</v>
      </c>
      <c r="O13" s="396">
        <f>'3.Controles'!V32</f>
        <v>100</v>
      </c>
      <c r="P13" s="396">
        <v>0</v>
      </c>
      <c r="Q13" s="396" t="s">
        <v>10</v>
      </c>
      <c r="R13" s="396">
        <v>1</v>
      </c>
      <c r="S13" s="396" t="str">
        <f t="shared" ref="S13" si="3">IF(T13=1,"Insignificante",IF(T13=2,"Menor",IF(T13=3,"Moderado",IF(T13=4,"Mayor",IF(T13=5,"Catastrofico")))))</f>
        <v>Menor</v>
      </c>
      <c r="T13" s="396">
        <f>IF('3.Controles'!U31=1,IF('3.Controles'!V31&lt;55,L13,IF('3.Controles'!V31&lt;75,L13-1,IF('3.Controles'!V31&lt;110,L13-2))),L13)</f>
        <v>2</v>
      </c>
      <c r="U13" s="422" t="str">
        <f>IF(AND(R13=1,T13=1),"BAJO 4%",IF(AND(R13=1,T13=2),"BAJO 16%",IF(AND(R13=2,T13=1),"BAJO 8%",IF(AND(R13=2,T13=2),"BAJO 20%",IF(AND(R13=3,T13=1),"BAJO 12%",IF(AND(R13=4,T13=1),"MODERADO 24%",IF(AND(R13=3,T13=2),"MODERADO 28%",IF(AND(R13=1,T13=3),"MODERADO 32%",IF(AND(R13=2,T13=3),"MODERADO 36%",IF(AND(R13=5,T13=1),"ALTO 40%",IF(AND(R13=4,T13=2),"ALTO 44%",IF(AND(R13=5,T13=2),"ALTO 48%",IF(AND(R13=3,T13=3),"ALTO 52%",IF(AND(R13=4,T13=3),"ALTO 56%",IF(AND(R13=1,T13=4),"ALTO 60%",IF(AND(R13=2,T13=4),"ALTO 64%",IF(AND(R13=1,T13=5),"ALTO 68%",IF(AND(R13=5,T13=3),"EXTREMA 72%",IF(AND(R13=3,T13=4),"EXTREMA 76%",IF(AND(R13=4,T13=4),"EXTREMA 80%",IF(AND(R13=5,T13=4),"EXTREMA 84%",IF(AND(R13=2,T13=5),"EXTREMA 88%",IF(AND(R13=3,T13=5),"EXTREMA 92%",IF(AND(R13=4,T13=5),"EXTREMA 96%",IF(AND(R13=5,T13=5),"EXTREMA 100%")))))))))))))))))))))))))</f>
        <v>BAJO 16%</v>
      </c>
      <c r="V13" s="402" t="s">
        <v>74</v>
      </c>
    </row>
    <row r="14" spans="1:22" s="2" customFormat="1" ht="54" customHeight="1" thickBot="1" x14ac:dyDescent="0.3">
      <c r="A14" s="391"/>
      <c r="B14" s="394"/>
      <c r="C14" s="394"/>
      <c r="D14" s="394"/>
      <c r="E14" s="382"/>
      <c r="F14" s="609" t="s">
        <v>417</v>
      </c>
      <c r="G14" s="603"/>
      <c r="H14" s="382"/>
      <c r="I14" s="385"/>
      <c r="J14" s="388"/>
      <c r="K14" s="385"/>
      <c r="L14" s="388"/>
      <c r="M14" s="388"/>
      <c r="N14" s="397"/>
      <c r="O14" s="398"/>
      <c r="P14" s="397"/>
      <c r="Q14" s="397"/>
      <c r="R14" s="398"/>
      <c r="S14" s="397"/>
      <c r="T14" s="397"/>
      <c r="U14" s="423"/>
      <c r="V14" s="403"/>
    </row>
    <row r="15" spans="1:22" ht="73.5" customHeight="1" x14ac:dyDescent="0.25">
      <c r="A15" s="390" t="s">
        <v>144</v>
      </c>
      <c r="B15" s="393" t="s">
        <v>80</v>
      </c>
      <c r="C15" s="393" t="s">
        <v>302</v>
      </c>
      <c r="D15" s="393" t="s">
        <v>299</v>
      </c>
      <c r="E15" s="381" t="s">
        <v>418</v>
      </c>
      <c r="F15" s="63" t="s">
        <v>419</v>
      </c>
      <c r="G15" s="602" t="s">
        <v>420</v>
      </c>
      <c r="H15" s="381" t="s">
        <v>328</v>
      </c>
      <c r="I15" s="384" t="s">
        <v>16</v>
      </c>
      <c r="J15" s="387">
        <f t="shared" si="0"/>
        <v>3</v>
      </c>
      <c r="K15" s="384" t="s">
        <v>15</v>
      </c>
      <c r="L15" s="387">
        <f>IF(K15="Insignificante",1,IF(K15="Menor",2,IF(K15="Moderado",3,IF(K15="Mayor ",4,IF(K15="Catastrófico",5)))))</f>
        <v>3</v>
      </c>
      <c r="M15" s="387"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ALTO 52%</v>
      </c>
      <c r="N15" s="396" t="str">
        <f>IF('3.Controles'!D40=1,"C1",IF('3.Controles'!D40=2,"C1,C2",IF('3.Controles'!D40=3,"C1,C2,C3",IF('3.Controles'!D40=4,"C1,C2,C3,C4",IF('3.Controles'!D40=5,"C1,C2,C3,C4,C5",IF('3.Controles'!D40=6,"C1,C2,C3,C4,C5,C6"))))))</f>
        <v>C1,C2,C3</v>
      </c>
      <c r="O15" s="396">
        <f>'3.Controles'!V40</f>
        <v>95</v>
      </c>
      <c r="P15" s="396">
        <f>'3.Controles'!V39</f>
        <v>100</v>
      </c>
      <c r="Q15" s="396" t="str">
        <f t="shared" ref="Q15" si="4">IF(R15=1,"Raro",IF(R15=2,"Improbable",IF(R15=3,"Posible",IF(R15=4,"Probable",IF(R15=5,"Casi Seguro")))))</f>
        <v>Raro</v>
      </c>
      <c r="R15" s="396">
        <f>IF('3.Controles'!U40=1,IF('3.Controles'!V40&lt;55,J15,IF('3.Controles'!V40&lt;75,J15-1,IF('3.Controles'!V40&lt;110,J15-2))),J15)</f>
        <v>1</v>
      </c>
      <c r="S15" s="396" t="str">
        <f t="shared" si="1"/>
        <v>Insignificante</v>
      </c>
      <c r="T15" s="396">
        <f>IF('3.Controles'!U39=1,IF('3.Controles'!V39&lt;55,L15,IF('3.Controles'!V39&lt;75,L15-1,IF('3.Controles'!V39&lt;110,L15-2))),L15)</f>
        <v>1</v>
      </c>
      <c r="U15" s="399"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4%</v>
      </c>
      <c r="V15" s="378" t="s">
        <v>75</v>
      </c>
    </row>
    <row r="16" spans="1:22" s="2" customFormat="1" ht="51.75" customHeight="1" x14ac:dyDescent="0.25">
      <c r="A16" s="391"/>
      <c r="B16" s="394"/>
      <c r="C16" s="394"/>
      <c r="D16" s="394"/>
      <c r="E16" s="382"/>
      <c r="F16" s="609" t="s">
        <v>421</v>
      </c>
      <c r="G16" s="603"/>
      <c r="H16" s="382"/>
      <c r="I16" s="385"/>
      <c r="J16" s="388"/>
      <c r="K16" s="385"/>
      <c r="L16" s="388"/>
      <c r="M16" s="388"/>
      <c r="N16" s="397"/>
      <c r="O16" s="397"/>
      <c r="P16" s="397"/>
      <c r="Q16" s="397"/>
      <c r="R16" s="397"/>
      <c r="S16" s="397"/>
      <c r="T16" s="397"/>
      <c r="U16" s="400"/>
      <c r="V16" s="379"/>
    </row>
    <row r="17" spans="1:22" hidden="1" x14ac:dyDescent="0.25">
      <c r="A17" s="390" t="s">
        <v>146</v>
      </c>
      <c r="B17" s="393"/>
      <c r="C17" s="393"/>
      <c r="D17" s="393"/>
      <c r="E17" s="381"/>
      <c r="F17" s="63"/>
      <c r="G17" s="602"/>
      <c r="H17" s="381"/>
      <c r="I17" s="384"/>
      <c r="J17" s="387"/>
      <c r="K17" s="384"/>
      <c r="L17" s="387"/>
      <c r="M17" s="387"/>
      <c r="N17" s="396"/>
      <c r="O17" s="396"/>
      <c r="P17" s="396"/>
      <c r="Q17" s="396"/>
      <c r="R17" s="396"/>
      <c r="S17" s="396"/>
      <c r="T17" s="396"/>
      <c r="U17" s="399"/>
      <c r="V17" s="378"/>
    </row>
    <row r="18" spans="1:22" s="2" customFormat="1" hidden="1" x14ac:dyDescent="0.25">
      <c r="A18" s="391"/>
      <c r="B18" s="394"/>
      <c r="C18" s="394"/>
      <c r="D18" s="394"/>
      <c r="E18" s="382"/>
      <c r="F18" s="598"/>
      <c r="G18" s="603"/>
      <c r="H18" s="382"/>
      <c r="I18" s="385"/>
      <c r="J18" s="388"/>
      <c r="K18" s="385"/>
      <c r="L18" s="388"/>
      <c r="M18" s="388"/>
      <c r="N18" s="397"/>
      <c r="O18" s="397"/>
      <c r="P18" s="397"/>
      <c r="Q18" s="397"/>
      <c r="R18" s="397"/>
      <c r="S18" s="397"/>
      <c r="T18" s="397"/>
      <c r="U18" s="400"/>
      <c r="V18" s="379"/>
    </row>
    <row r="19" spans="1:22" s="2" customFormat="1" hidden="1" x14ac:dyDescent="0.25">
      <c r="A19" s="391"/>
      <c r="B19" s="394"/>
      <c r="C19" s="394"/>
      <c r="D19" s="394"/>
      <c r="E19" s="382"/>
      <c r="F19" s="598"/>
      <c r="G19" s="603"/>
      <c r="H19" s="382"/>
      <c r="I19" s="385"/>
      <c r="J19" s="388"/>
      <c r="K19" s="385"/>
      <c r="L19" s="388"/>
      <c r="M19" s="388"/>
      <c r="N19" s="397"/>
      <c r="O19" s="397"/>
      <c r="P19" s="397"/>
      <c r="Q19" s="397"/>
      <c r="R19" s="397"/>
      <c r="S19" s="397"/>
      <c r="T19" s="397"/>
      <c r="U19" s="400"/>
      <c r="V19" s="379"/>
    </row>
    <row r="20" spans="1:22" s="2" customFormat="1" hidden="1" x14ac:dyDescent="0.25">
      <c r="A20" s="391"/>
      <c r="B20" s="394"/>
      <c r="C20" s="394"/>
      <c r="D20" s="394"/>
      <c r="E20" s="382"/>
      <c r="F20" s="598"/>
      <c r="G20" s="603"/>
      <c r="H20" s="382"/>
      <c r="I20" s="385"/>
      <c r="J20" s="388"/>
      <c r="K20" s="385"/>
      <c r="L20" s="388"/>
      <c r="M20" s="388"/>
      <c r="N20" s="397"/>
      <c r="O20" s="397"/>
      <c r="P20" s="397"/>
      <c r="Q20" s="397"/>
      <c r="R20" s="397"/>
      <c r="S20" s="397"/>
      <c r="T20" s="397"/>
      <c r="U20" s="400"/>
      <c r="V20" s="379"/>
    </row>
    <row r="21" spans="1:22" s="2" customFormat="1" ht="15.75" hidden="1" thickBot="1" x14ac:dyDescent="0.3">
      <c r="A21" s="392"/>
      <c r="B21" s="395"/>
      <c r="C21" s="395"/>
      <c r="D21" s="395"/>
      <c r="E21" s="383"/>
      <c r="F21" s="599"/>
      <c r="G21" s="604"/>
      <c r="H21" s="383"/>
      <c r="I21" s="386"/>
      <c r="J21" s="389"/>
      <c r="K21" s="386"/>
      <c r="L21" s="389"/>
      <c r="M21" s="389"/>
      <c r="N21" s="398"/>
      <c r="O21" s="398"/>
      <c r="P21" s="398"/>
      <c r="Q21" s="398"/>
      <c r="R21" s="398"/>
      <c r="S21" s="398"/>
      <c r="T21" s="398"/>
      <c r="U21" s="401"/>
      <c r="V21" s="380"/>
    </row>
    <row r="22" spans="1:22" s="2" customFormat="1" hidden="1" x14ac:dyDescent="0.25">
      <c r="A22" s="390" t="s">
        <v>157</v>
      </c>
      <c r="B22" s="393"/>
      <c r="C22" s="393"/>
      <c r="D22" s="393"/>
      <c r="E22" s="381"/>
      <c r="F22" s="63"/>
      <c r="G22" s="602"/>
      <c r="H22" s="381"/>
      <c r="I22" s="384"/>
      <c r="J22" s="387"/>
      <c r="K22" s="384"/>
      <c r="L22" s="387"/>
      <c r="M22" s="387"/>
      <c r="N22" s="396"/>
      <c r="O22" s="396"/>
      <c r="P22" s="396"/>
      <c r="Q22" s="396"/>
      <c r="R22" s="396"/>
      <c r="S22" s="396"/>
      <c r="T22" s="396"/>
      <c r="U22" s="399"/>
      <c r="V22" s="378"/>
    </row>
    <row r="23" spans="1:22" s="2" customFormat="1" hidden="1" x14ac:dyDescent="0.25">
      <c r="A23" s="391"/>
      <c r="B23" s="394"/>
      <c r="C23" s="394"/>
      <c r="D23" s="394"/>
      <c r="E23" s="382"/>
      <c r="F23" s="598"/>
      <c r="G23" s="603"/>
      <c r="H23" s="382"/>
      <c r="I23" s="385"/>
      <c r="J23" s="388"/>
      <c r="K23" s="385"/>
      <c r="L23" s="388"/>
      <c r="M23" s="388"/>
      <c r="N23" s="397"/>
      <c r="O23" s="397"/>
      <c r="P23" s="397"/>
      <c r="Q23" s="397"/>
      <c r="R23" s="397"/>
      <c r="S23" s="397"/>
      <c r="T23" s="397"/>
      <c r="U23" s="400"/>
      <c r="V23" s="379"/>
    </row>
    <row r="24" spans="1:22" s="2" customFormat="1" hidden="1" x14ac:dyDescent="0.25">
      <c r="A24" s="391"/>
      <c r="B24" s="394"/>
      <c r="C24" s="394"/>
      <c r="D24" s="394"/>
      <c r="E24" s="382"/>
      <c r="F24" s="598"/>
      <c r="G24" s="603"/>
      <c r="H24" s="382"/>
      <c r="I24" s="385"/>
      <c r="J24" s="388"/>
      <c r="K24" s="385"/>
      <c r="L24" s="388"/>
      <c r="M24" s="388"/>
      <c r="N24" s="397"/>
      <c r="O24" s="397"/>
      <c r="P24" s="397"/>
      <c r="Q24" s="397"/>
      <c r="R24" s="397"/>
      <c r="S24" s="397"/>
      <c r="T24" s="397"/>
      <c r="U24" s="400"/>
      <c r="V24" s="379"/>
    </row>
    <row r="25" spans="1:22" s="2" customFormat="1" hidden="1" x14ac:dyDescent="0.25">
      <c r="A25" s="391"/>
      <c r="B25" s="394"/>
      <c r="C25" s="394"/>
      <c r="D25" s="394"/>
      <c r="E25" s="382"/>
      <c r="F25" s="598"/>
      <c r="G25" s="603"/>
      <c r="H25" s="382"/>
      <c r="I25" s="385"/>
      <c r="J25" s="388"/>
      <c r="K25" s="385"/>
      <c r="L25" s="388"/>
      <c r="M25" s="388"/>
      <c r="N25" s="397"/>
      <c r="O25" s="397"/>
      <c r="P25" s="397"/>
      <c r="Q25" s="397"/>
      <c r="R25" s="397"/>
      <c r="S25" s="397"/>
      <c r="T25" s="397"/>
      <c r="U25" s="400"/>
      <c r="V25" s="379"/>
    </row>
    <row r="26" spans="1:22" s="2" customFormat="1" ht="15.75" hidden="1" thickBot="1" x14ac:dyDescent="0.3">
      <c r="A26" s="392"/>
      <c r="B26" s="395"/>
      <c r="C26" s="395"/>
      <c r="D26" s="395"/>
      <c r="E26" s="383"/>
      <c r="F26" s="599"/>
      <c r="G26" s="604"/>
      <c r="H26" s="383"/>
      <c r="I26" s="386"/>
      <c r="J26" s="389"/>
      <c r="K26" s="386"/>
      <c r="L26" s="389"/>
      <c r="M26" s="389"/>
      <c r="N26" s="398"/>
      <c r="O26" s="398"/>
      <c r="P26" s="398"/>
      <c r="Q26" s="398"/>
      <c r="R26" s="398"/>
      <c r="S26" s="398"/>
      <c r="T26" s="398"/>
      <c r="U26" s="401"/>
      <c r="V26" s="380"/>
    </row>
    <row r="27" spans="1:22" s="2" customFormat="1" hidden="1" x14ac:dyDescent="0.25">
      <c r="A27" s="390" t="s">
        <v>158</v>
      </c>
      <c r="B27" s="393"/>
      <c r="C27" s="393"/>
      <c r="D27" s="393"/>
      <c r="E27" s="381"/>
      <c r="F27" s="63"/>
      <c r="G27" s="602"/>
      <c r="H27" s="381"/>
      <c r="I27" s="384"/>
      <c r="J27" s="387"/>
      <c r="K27" s="384"/>
      <c r="L27" s="387"/>
      <c r="M27" s="387"/>
      <c r="N27" s="396"/>
      <c r="O27" s="396"/>
      <c r="P27" s="396"/>
      <c r="Q27" s="396"/>
      <c r="R27" s="396"/>
      <c r="S27" s="396"/>
      <c r="T27" s="396"/>
      <c r="U27" s="399"/>
      <c r="V27" s="378"/>
    </row>
    <row r="28" spans="1:22" s="2" customFormat="1" hidden="1" x14ac:dyDescent="0.25">
      <c r="A28" s="391"/>
      <c r="B28" s="394"/>
      <c r="C28" s="394"/>
      <c r="D28" s="394"/>
      <c r="E28" s="382"/>
      <c r="F28" s="598"/>
      <c r="G28" s="603"/>
      <c r="H28" s="382"/>
      <c r="I28" s="385"/>
      <c r="J28" s="388"/>
      <c r="K28" s="385"/>
      <c r="L28" s="388"/>
      <c r="M28" s="388"/>
      <c r="N28" s="397"/>
      <c r="O28" s="397"/>
      <c r="P28" s="397"/>
      <c r="Q28" s="397"/>
      <c r="R28" s="397"/>
      <c r="S28" s="397"/>
      <c r="T28" s="397"/>
      <c r="U28" s="400"/>
      <c r="V28" s="379"/>
    </row>
    <row r="29" spans="1:22" s="2" customFormat="1" hidden="1" x14ac:dyDescent="0.25">
      <c r="A29" s="391"/>
      <c r="B29" s="394"/>
      <c r="C29" s="394"/>
      <c r="D29" s="394"/>
      <c r="E29" s="382"/>
      <c r="F29" s="598"/>
      <c r="G29" s="603"/>
      <c r="H29" s="382"/>
      <c r="I29" s="385"/>
      <c r="J29" s="388"/>
      <c r="K29" s="385"/>
      <c r="L29" s="388"/>
      <c r="M29" s="388"/>
      <c r="N29" s="397"/>
      <c r="O29" s="397"/>
      <c r="P29" s="397"/>
      <c r="Q29" s="397"/>
      <c r="R29" s="397"/>
      <c r="S29" s="397"/>
      <c r="T29" s="397"/>
      <c r="U29" s="400"/>
      <c r="V29" s="379"/>
    </row>
    <row r="30" spans="1:22" s="2" customFormat="1" hidden="1" x14ac:dyDescent="0.25">
      <c r="A30" s="391"/>
      <c r="B30" s="394"/>
      <c r="C30" s="394"/>
      <c r="D30" s="394"/>
      <c r="E30" s="382"/>
      <c r="F30" s="598"/>
      <c r="G30" s="603"/>
      <c r="H30" s="382"/>
      <c r="I30" s="385"/>
      <c r="J30" s="388"/>
      <c r="K30" s="385"/>
      <c r="L30" s="388"/>
      <c r="M30" s="388"/>
      <c r="N30" s="397"/>
      <c r="O30" s="397"/>
      <c r="P30" s="397"/>
      <c r="Q30" s="397"/>
      <c r="R30" s="397"/>
      <c r="S30" s="397"/>
      <c r="T30" s="397"/>
      <c r="U30" s="400"/>
      <c r="V30" s="379"/>
    </row>
    <row r="31" spans="1:22" s="2" customFormat="1" ht="15.75" hidden="1" thickBot="1" x14ac:dyDescent="0.3">
      <c r="A31" s="392"/>
      <c r="B31" s="395"/>
      <c r="C31" s="395"/>
      <c r="D31" s="395"/>
      <c r="E31" s="383"/>
      <c r="F31" s="599"/>
      <c r="G31" s="604"/>
      <c r="H31" s="383"/>
      <c r="I31" s="386"/>
      <c r="J31" s="389"/>
      <c r="K31" s="386"/>
      <c r="L31" s="389"/>
      <c r="M31" s="389"/>
      <c r="N31" s="398"/>
      <c r="O31" s="398"/>
      <c r="P31" s="398"/>
      <c r="Q31" s="398"/>
      <c r="R31" s="398"/>
      <c r="S31" s="398"/>
      <c r="T31" s="398"/>
      <c r="U31" s="401"/>
      <c r="V31" s="380"/>
    </row>
    <row r="32" spans="1:22" s="2" customFormat="1" hidden="1" x14ac:dyDescent="0.25">
      <c r="A32" s="390" t="s">
        <v>159</v>
      </c>
      <c r="B32" s="393"/>
      <c r="C32" s="393"/>
      <c r="D32" s="393"/>
      <c r="E32" s="381"/>
      <c r="F32" s="63"/>
      <c r="G32" s="602"/>
      <c r="H32" s="381"/>
      <c r="I32" s="384"/>
      <c r="J32" s="387"/>
      <c r="K32" s="384"/>
      <c r="L32" s="387"/>
      <c r="M32" s="387"/>
      <c r="N32" s="396"/>
      <c r="O32" s="396"/>
      <c r="P32" s="396"/>
      <c r="Q32" s="396"/>
      <c r="R32" s="396"/>
      <c r="S32" s="396"/>
      <c r="T32" s="396"/>
      <c r="U32" s="399"/>
      <c r="V32" s="378"/>
    </row>
    <row r="33" spans="1:22" s="2" customFormat="1" hidden="1" x14ac:dyDescent="0.25">
      <c r="A33" s="391"/>
      <c r="B33" s="394"/>
      <c r="C33" s="394"/>
      <c r="D33" s="394"/>
      <c r="E33" s="382"/>
      <c r="F33" s="598"/>
      <c r="G33" s="603"/>
      <c r="H33" s="382"/>
      <c r="I33" s="385"/>
      <c r="J33" s="388"/>
      <c r="K33" s="385"/>
      <c r="L33" s="388"/>
      <c r="M33" s="388"/>
      <c r="N33" s="397"/>
      <c r="O33" s="397"/>
      <c r="P33" s="397"/>
      <c r="Q33" s="397"/>
      <c r="R33" s="397"/>
      <c r="S33" s="397"/>
      <c r="T33" s="397"/>
      <c r="U33" s="400"/>
      <c r="V33" s="379"/>
    </row>
    <row r="34" spans="1:22" s="2" customFormat="1" hidden="1" x14ac:dyDescent="0.25">
      <c r="A34" s="391"/>
      <c r="B34" s="394"/>
      <c r="C34" s="394"/>
      <c r="D34" s="394"/>
      <c r="E34" s="382"/>
      <c r="F34" s="598"/>
      <c r="G34" s="603"/>
      <c r="H34" s="382"/>
      <c r="I34" s="385"/>
      <c r="J34" s="388"/>
      <c r="K34" s="385"/>
      <c r="L34" s="388"/>
      <c r="M34" s="388"/>
      <c r="N34" s="397"/>
      <c r="O34" s="397"/>
      <c r="P34" s="397"/>
      <c r="Q34" s="397"/>
      <c r="R34" s="397"/>
      <c r="S34" s="397"/>
      <c r="T34" s="397"/>
      <c r="U34" s="400"/>
      <c r="V34" s="379"/>
    </row>
    <row r="35" spans="1:22" s="2" customFormat="1" hidden="1" x14ac:dyDescent="0.25">
      <c r="A35" s="391"/>
      <c r="B35" s="394"/>
      <c r="C35" s="394"/>
      <c r="D35" s="394"/>
      <c r="E35" s="382"/>
      <c r="F35" s="598"/>
      <c r="G35" s="603"/>
      <c r="H35" s="382"/>
      <c r="I35" s="385"/>
      <c r="J35" s="388"/>
      <c r="K35" s="385"/>
      <c r="L35" s="388"/>
      <c r="M35" s="388"/>
      <c r="N35" s="397"/>
      <c r="O35" s="397"/>
      <c r="P35" s="397"/>
      <c r="Q35" s="397"/>
      <c r="R35" s="397"/>
      <c r="S35" s="397"/>
      <c r="T35" s="397"/>
      <c r="U35" s="400"/>
      <c r="V35" s="379"/>
    </row>
    <row r="36" spans="1:22" s="2" customFormat="1" ht="15.75" hidden="1" thickBot="1" x14ac:dyDescent="0.3">
      <c r="A36" s="392"/>
      <c r="B36" s="395"/>
      <c r="C36" s="395"/>
      <c r="D36" s="395"/>
      <c r="E36" s="383"/>
      <c r="F36" s="599"/>
      <c r="G36" s="604"/>
      <c r="H36" s="383"/>
      <c r="I36" s="386"/>
      <c r="J36" s="389"/>
      <c r="K36" s="386"/>
      <c r="L36" s="389"/>
      <c r="M36" s="389"/>
      <c r="N36" s="398"/>
      <c r="O36" s="398"/>
      <c r="P36" s="398"/>
      <c r="Q36" s="398"/>
      <c r="R36" s="398"/>
      <c r="S36" s="398"/>
      <c r="T36" s="398"/>
      <c r="U36" s="401"/>
      <c r="V36" s="380"/>
    </row>
    <row r="37" spans="1:22" s="2" customFormat="1" hidden="1" x14ac:dyDescent="0.25">
      <c r="A37" s="390" t="s">
        <v>160</v>
      </c>
      <c r="B37" s="393"/>
      <c r="C37" s="393"/>
      <c r="D37" s="393"/>
      <c r="E37" s="381"/>
      <c r="F37" s="63"/>
      <c r="G37" s="602"/>
      <c r="H37" s="381"/>
      <c r="I37" s="384"/>
      <c r="J37" s="387"/>
      <c r="K37" s="384"/>
      <c r="L37" s="387"/>
      <c r="M37" s="387"/>
      <c r="N37" s="396"/>
      <c r="O37" s="396"/>
      <c r="P37" s="396"/>
      <c r="Q37" s="396"/>
      <c r="R37" s="396"/>
      <c r="S37" s="396"/>
      <c r="T37" s="396"/>
      <c r="U37" s="399"/>
      <c r="V37" s="378"/>
    </row>
    <row r="38" spans="1:22" s="2" customFormat="1" hidden="1" x14ac:dyDescent="0.25">
      <c r="A38" s="391"/>
      <c r="B38" s="394"/>
      <c r="C38" s="394"/>
      <c r="D38" s="394"/>
      <c r="E38" s="382"/>
      <c r="F38" s="598"/>
      <c r="G38" s="603"/>
      <c r="H38" s="382"/>
      <c r="I38" s="385"/>
      <c r="J38" s="388"/>
      <c r="K38" s="385"/>
      <c r="L38" s="388"/>
      <c r="M38" s="388"/>
      <c r="N38" s="397"/>
      <c r="O38" s="397"/>
      <c r="P38" s="397"/>
      <c r="Q38" s="397"/>
      <c r="R38" s="397"/>
      <c r="S38" s="397"/>
      <c r="T38" s="397"/>
      <c r="U38" s="400"/>
      <c r="V38" s="379"/>
    </row>
    <row r="39" spans="1:22" s="2" customFormat="1" hidden="1" x14ac:dyDescent="0.25">
      <c r="A39" s="391"/>
      <c r="B39" s="394"/>
      <c r="C39" s="394"/>
      <c r="D39" s="394"/>
      <c r="E39" s="382"/>
      <c r="F39" s="598"/>
      <c r="G39" s="603"/>
      <c r="H39" s="382"/>
      <c r="I39" s="385"/>
      <c r="J39" s="388"/>
      <c r="K39" s="385"/>
      <c r="L39" s="388"/>
      <c r="M39" s="388"/>
      <c r="N39" s="397"/>
      <c r="O39" s="397"/>
      <c r="P39" s="397"/>
      <c r="Q39" s="397"/>
      <c r="R39" s="397"/>
      <c r="S39" s="397"/>
      <c r="T39" s="397"/>
      <c r="U39" s="400"/>
      <c r="V39" s="379"/>
    </row>
    <row r="40" spans="1:22" s="2" customFormat="1" hidden="1" x14ac:dyDescent="0.25">
      <c r="A40" s="391"/>
      <c r="B40" s="394"/>
      <c r="C40" s="394"/>
      <c r="D40" s="394"/>
      <c r="E40" s="382"/>
      <c r="F40" s="598"/>
      <c r="G40" s="603"/>
      <c r="H40" s="382"/>
      <c r="I40" s="385"/>
      <c r="J40" s="388"/>
      <c r="K40" s="385"/>
      <c r="L40" s="388"/>
      <c r="M40" s="388"/>
      <c r="N40" s="397"/>
      <c r="O40" s="397"/>
      <c r="P40" s="397"/>
      <c r="Q40" s="397"/>
      <c r="R40" s="397"/>
      <c r="S40" s="397"/>
      <c r="T40" s="397"/>
      <c r="U40" s="400"/>
      <c r="V40" s="379"/>
    </row>
    <row r="41" spans="1:22" s="2" customFormat="1" ht="15.75" hidden="1" thickBot="1" x14ac:dyDescent="0.3">
      <c r="A41" s="392"/>
      <c r="B41" s="395"/>
      <c r="C41" s="395"/>
      <c r="D41" s="395"/>
      <c r="E41" s="383"/>
      <c r="F41" s="599"/>
      <c r="G41" s="604"/>
      <c r="H41" s="383"/>
      <c r="I41" s="386"/>
      <c r="J41" s="389"/>
      <c r="K41" s="386"/>
      <c r="L41" s="389"/>
      <c r="M41" s="389"/>
      <c r="N41" s="398"/>
      <c r="O41" s="398"/>
      <c r="P41" s="398"/>
      <c r="Q41" s="398"/>
      <c r="R41" s="398"/>
      <c r="S41" s="398"/>
      <c r="T41" s="398"/>
      <c r="U41" s="401"/>
      <c r="V41" s="380"/>
    </row>
    <row r="42" spans="1:22" hidden="1" x14ac:dyDescent="0.25">
      <c r="A42" s="416" t="s">
        <v>161</v>
      </c>
      <c r="B42" s="393"/>
      <c r="C42" s="393"/>
      <c r="D42" s="393"/>
      <c r="E42" s="419"/>
      <c r="F42" s="63"/>
      <c r="G42" s="605"/>
      <c r="H42" s="381"/>
      <c r="I42" s="413"/>
      <c r="J42" s="410"/>
      <c r="K42" s="413"/>
      <c r="L42" s="410"/>
      <c r="M42" s="410"/>
      <c r="N42" s="407"/>
      <c r="O42" s="396"/>
      <c r="P42" s="396"/>
      <c r="Q42" s="407"/>
      <c r="R42" s="407"/>
      <c r="S42" s="407"/>
      <c r="T42" s="407"/>
      <c r="U42" s="404"/>
      <c r="V42" s="378"/>
    </row>
    <row r="43" spans="1:22" s="2" customFormat="1" hidden="1" x14ac:dyDescent="0.25">
      <c r="A43" s="417"/>
      <c r="B43" s="394"/>
      <c r="C43" s="394"/>
      <c r="D43" s="394"/>
      <c r="E43" s="420"/>
      <c r="F43" s="64"/>
      <c r="G43" s="606"/>
      <c r="H43" s="382"/>
      <c r="I43" s="414"/>
      <c r="J43" s="411"/>
      <c r="K43" s="414"/>
      <c r="L43" s="411"/>
      <c r="M43" s="411"/>
      <c r="N43" s="408"/>
      <c r="O43" s="397"/>
      <c r="P43" s="397"/>
      <c r="Q43" s="408"/>
      <c r="R43" s="408"/>
      <c r="S43" s="408"/>
      <c r="T43" s="408"/>
      <c r="U43" s="405"/>
      <c r="V43" s="379"/>
    </row>
    <row r="44" spans="1:22" s="2" customFormat="1" hidden="1" x14ac:dyDescent="0.25">
      <c r="A44" s="417"/>
      <c r="B44" s="394"/>
      <c r="C44" s="394"/>
      <c r="D44" s="394"/>
      <c r="E44" s="420"/>
      <c r="F44" s="64"/>
      <c r="G44" s="606"/>
      <c r="H44" s="382"/>
      <c r="I44" s="414"/>
      <c r="J44" s="411"/>
      <c r="K44" s="414"/>
      <c r="L44" s="411"/>
      <c r="M44" s="411"/>
      <c r="N44" s="408"/>
      <c r="O44" s="397"/>
      <c r="P44" s="397"/>
      <c r="Q44" s="408"/>
      <c r="R44" s="408"/>
      <c r="S44" s="408"/>
      <c r="T44" s="408"/>
      <c r="U44" s="405"/>
      <c r="V44" s="379"/>
    </row>
    <row r="45" spans="1:22" s="2" customFormat="1" hidden="1" x14ac:dyDescent="0.25">
      <c r="A45" s="417"/>
      <c r="B45" s="394"/>
      <c r="C45" s="394"/>
      <c r="D45" s="394"/>
      <c r="E45" s="420"/>
      <c r="F45" s="64"/>
      <c r="G45" s="606"/>
      <c r="H45" s="382"/>
      <c r="I45" s="414"/>
      <c r="J45" s="411"/>
      <c r="K45" s="414"/>
      <c r="L45" s="411"/>
      <c r="M45" s="411"/>
      <c r="N45" s="408"/>
      <c r="O45" s="397"/>
      <c r="P45" s="397"/>
      <c r="Q45" s="408"/>
      <c r="R45" s="408"/>
      <c r="S45" s="408"/>
      <c r="T45" s="408"/>
      <c r="U45" s="405"/>
      <c r="V45" s="379"/>
    </row>
    <row r="46" spans="1:22" s="2" customFormat="1" ht="15.75" hidden="1" thickBot="1" x14ac:dyDescent="0.3">
      <c r="A46" s="418"/>
      <c r="B46" s="395"/>
      <c r="C46" s="395"/>
      <c r="D46" s="395"/>
      <c r="E46" s="421"/>
      <c r="F46" s="65"/>
      <c r="G46" s="607"/>
      <c r="H46" s="383"/>
      <c r="I46" s="415"/>
      <c r="J46" s="412"/>
      <c r="K46" s="415"/>
      <c r="L46" s="412"/>
      <c r="M46" s="412"/>
      <c r="N46" s="409"/>
      <c r="O46" s="398"/>
      <c r="P46" s="398"/>
      <c r="Q46" s="409"/>
      <c r="R46" s="409"/>
      <c r="S46" s="409"/>
      <c r="T46" s="409"/>
      <c r="U46" s="406"/>
      <c r="V46" s="380"/>
    </row>
    <row r="47" spans="1:22" s="2" customFormat="1" x14ac:dyDescent="0.25">
      <c r="A47" s="66"/>
      <c r="B47" s="67"/>
      <c r="C47" s="67"/>
      <c r="D47" s="67"/>
      <c r="E47" s="68"/>
      <c r="F47" s="600"/>
      <c r="G47" s="608"/>
      <c r="H47" s="68"/>
      <c r="I47" s="69"/>
      <c r="J47" s="70"/>
      <c r="K47" s="69"/>
      <c r="L47" s="70"/>
      <c r="M47" s="70"/>
      <c r="N47" s="71"/>
      <c r="O47" s="71"/>
      <c r="P47" s="71"/>
      <c r="Q47" s="72"/>
      <c r="R47" s="72"/>
      <c r="S47" s="72"/>
      <c r="T47" s="72"/>
      <c r="U47" s="73"/>
    </row>
  </sheetData>
  <dataConsolidate/>
  <mergeCells count="216">
    <mergeCell ref="O27:O31"/>
    <mergeCell ref="O32:O36"/>
    <mergeCell ref="O37:O41"/>
    <mergeCell ref="O42:O46"/>
    <mergeCell ref="R1:V4"/>
    <mergeCell ref="R5:T5"/>
    <mergeCell ref="P11:P12"/>
    <mergeCell ref="P13:P14"/>
    <mergeCell ref="P15:P16"/>
    <mergeCell ref="P17:P21"/>
    <mergeCell ref="P22:P26"/>
    <mergeCell ref="P27:P31"/>
    <mergeCell ref="P32:P36"/>
    <mergeCell ref="V8:V9"/>
    <mergeCell ref="T11:T12"/>
    <mergeCell ref="U11:U12"/>
    <mergeCell ref="U15:U16"/>
    <mergeCell ref="S13:S14"/>
    <mergeCell ref="T13:T14"/>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A11:A12"/>
    <mergeCell ref="B11:B12"/>
    <mergeCell ref="C11:C12"/>
    <mergeCell ref="G11:G12"/>
    <mergeCell ref="H11:H12"/>
    <mergeCell ref="I11:I12"/>
    <mergeCell ref="D11:D12"/>
    <mergeCell ref="E11:E12"/>
    <mergeCell ref="R11:R12"/>
    <mergeCell ref="S11:S12"/>
    <mergeCell ref="K11:K12"/>
    <mergeCell ref="J11:J12"/>
    <mergeCell ref="L11:L12"/>
    <mergeCell ref="M11:M12"/>
    <mergeCell ref="N11:N12"/>
    <mergeCell ref="Q11:Q12"/>
    <mergeCell ref="O11:O12"/>
    <mergeCell ref="U13:U14"/>
    <mergeCell ref="A15:A16"/>
    <mergeCell ref="B15:B16"/>
    <mergeCell ref="C15:C16"/>
    <mergeCell ref="D15:D16"/>
    <mergeCell ref="E15:E16"/>
    <mergeCell ref="G15:G16"/>
    <mergeCell ref="H15:H16"/>
    <mergeCell ref="I15:I16"/>
    <mergeCell ref="J15:J16"/>
    <mergeCell ref="K15:K16"/>
    <mergeCell ref="L15:L16"/>
    <mergeCell ref="M15:M16"/>
    <mergeCell ref="N15:N16"/>
    <mergeCell ref="L13:L14"/>
    <mergeCell ref="M13:M14"/>
    <mergeCell ref="N13:N14"/>
    <mergeCell ref="Q13:Q14"/>
    <mergeCell ref="R13:R14"/>
    <mergeCell ref="O15:O16"/>
    <mergeCell ref="K13:K14"/>
    <mergeCell ref="A13:A14"/>
    <mergeCell ref="B13:B14"/>
    <mergeCell ref="C13:C14"/>
    <mergeCell ref="A17:A21"/>
    <mergeCell ref="B17:B21"/>
    <mergeCell ref="C17:C21"/>
    <mergeCell ref="D17:D21"/>
    <mergeCell ref="E17:E21"/>
    <mergeCell ref="Q15:Q16"/>
    <mergeCell ref="R15:R16"/>
    <mergeCell ref="G17:G21"/>
    <mergeCell ref="H17:H21"/>
    <mergeCell ref="I17:I21"/>
    <mergeCell ref="J17:J21"/>
    <mergeCell ref="K17:K21"/>
    <mergeCell ref="O17:O21"/>
    <mergeCell ref="O13:O14"/>
    <mergeCell ref="D13:D14"/>
    <mergeCell ref="E13:E14"/>
    <mergeCell ref="G13:G14"/>
    <mergeCell ref="H13:H14"/>
    <mergeCell ref="I13:I14"/>
    <mergeCell ref="J13:J14"/>
    <mergeCell ref="S15:S16"/>
    <mergeCell ref="T15:T16"/>
    <mergeCell ref="N22:N26"/>
    <mergeCell ref="L17:L21"/>
    <mergeCell ref="M17:M21"/>
    <mergeCell ref="N17:N21"/>
    <mergeCell ref="Q17:Q21"/>
    <mergeCell ref="R17:R21"/>
    <mergeCell ref="O22:O26"/>
    <mergeCell ref="D22:D26"/>
    <mergeCell ref="E22:E26"/>
    <mergeCell ref="G22:G26"/>
    <mergeCell ref="H22:H26"/>
    <mergeCell ref="I22:I26"/>
    <mergeCell ref="J22:J26"/>
    <mergeCell ref="L22:L26"/>
    <mergeCell ref="K22:K26"/>
    <mergeCell ref="M22:M26"/>
    <mergeCell ref="Q32:Q36"/>
    <mergeCell ref="R32:R36"/>
    <mergeCell ref="S32:S36"/>
    <mergeCell ref="T32:T36"/>
    <mergeCell ref="U32:U36"/>
    <mergeCell ref="T27:T31"/>
    <mergeCell ref="U27:U31"/>
    <mergeCell ref="A32:A36"/>
    <mergeCell ref="B32:B36"/>
    <mergeCell ref="C32:C36"/>
    <mergeCell ref="D32:D36"/>
    <mergeCell ref="E32:E36"/>
    <mergeCell ref="G32:G36"/>
    <mergeCell ref="H32:H36"/>
    <mergeCell ref="I32:I36"/>
    <mergeCell ref="J32:J36"/>
    <mergeCell ref="K27:K31"/>
    <mergeCell ref="K32:K36"/>
    <mergeCell ref="L32:L36"/>
    <mergeCell ref="M32:M36"/>
    <mergeCell ref="N32:N36"/>
    <mergeCell ref="M27:M31"/>
    <mergeCell ref="N27:N31"/>
    <mergeCell ref="Q27:Q31"/>
    <mergeCell ref="E37:E41"/>
    <mergeCell ref="G37:G41"/>
    <mergeCell ref="H37:H41"/>
    <mergeCell ref="I37:I41"/>
    <mergeCell ref="J37:J41"/>
    <mergeCell ref="A37:A41"/>
    <mergeCell ref="A42:A46"/>
    <mergeCell ref="B37:B41"/>
    <mergeCell ref="C37:C41"/>
    <mergeCell ref="D37:D41"/>
    <mergeCell ref="D42:D46"/>
    <mergeCell ref="C42:C46"/>
    <mergeCell ref="B42:B46"/>
    <mergeCell ref="J42:J46"/>
    <mergeCell ref="I42:I46"/>
    <mergeCell ref="H42:H46"/>
    <mergeCell ref="G42:G46"/>
    <mergeCell ref="E42:E46"/>
    <mergeCell ref="K37:K41"/>
    <mergeCell ref="L37:L41"/>
    <mergeCell ref="M37:M41"/>
    <mergeCell ref="N37:N41"/>
    <mergeCell ref="Q37:Q41"/>
    <mergeCell ref="Q42:Q46"/>
    <mergeCell ref="N42:N46"/>
    <mergeCell ref="M42:M46"/>
    <mergeCell ref="L42:L46"/>
    <mergeCell ref="K42:K46"/>
    <mergeCell ref="P37:P41"/>
    <mergeCell ref="P42:P46"/>
    <mergeCell ref="V32:V36"/>
    <mergeCell ref="V37:V41"/>
    <mergeCell ref="V42:V46"/>
    <mergeCell ref="V11:V12"/>
    <mergeCell ref="V13:V14"/>
    <mergeCell ref="V15:V16"/>
    <mergeCell ref="V17:V21"/>
    <mergeCell ref="R37:R41"/>
    <mergeCell ref="S37:S41"/>
    <mergeCell ref="T37:T41"/>
    <mergeCell ref="U37:U41"/>
    <mergeCell ref="U42:U46"/>
    <mergeCell ref="T42:T46"/>
    <mergeCell ref="S42:S46"/>
    <mergeCell ref="R42:R46"/>
    <mergeCell ref="R27:R31"/>
    <mergeCell ref="S27:S31"/>
    <mergeCell ref="R22:R26"/>
    <mergeCell ref="S22:S26"/>
    <mergeCell ref="T22:T26"/>
    <mergeCell ref="U22:U26"/>
    <mergeCell ref="S17:S21"/>
    <mergeCell ref="T17:T21"/>
    <mergeCell ref="R6:T6"/>
    <mergeCell ref="R7:T7"/>
    <mergeCell ref="U5:V5"/>
    <mergeCell ref="U6:V6"/>
    <mergeCell ref="U7:V7"/>
    <mergeCell ref="E1:Q7"/>
    <mergeCell ref="A1:D7"/>
    <mergeCell ref="V22:V26"/>
    <mergeCell ref="V27:V31"/>
    <mergeCell ref="G27:G31"/>
    <mergeCell ref="H27:H31"/>
    <mergeCell ref="I27:I31"/>
    <mergeCell ref="J27:J31"/>
    <mergeCell ref="L27:L31"/>
    <mergeCell ref="A27:A31"/>
    <mergeCell ref="B27:B31"/>
    <mergeCell ref="C27:C31"/>
    <mergeCell ref="D27:D31"/>
    <mergeCell ref="E27:E31"/>
    <mergeCell ref="Q22:Q26"/>
    <mergeCell ref="U17:U21"/>
    <mergeCell ref="A22:A26"/>
    <mergeCell ref="B22:B26"/>
    <mergeCell ref="C22:C26"/>
  </mergeCells>
  <dataValidations count="8">
    <dataValidation type="list" allowBlank="1" showInputMessage="1" showErrorMessage="1" sqref="B47">
      <formula1>Tipo</formula1>
    </dataValidation>
    <dataValidation type="list" allowBlank="1" showInputMessage="1" showErrorMessage="1" sqref="D47">
      <formula1>Dependencia</formula1>
    </dataValidation>
    <dataValidation type="list" allowBlank="1" showInputMessage="1" showErrorMessage="1" sqref="H47">
      <formula1>tipo_riesgo</formula1>
    </dataValidation>
    <dataValidation type="list" allowBlank="1" showInputMessage="1" showErrorMessage="1" sqref="C47">
      <formula1>INDIRECT(B47)</formula1>
    </dataValidation>
    <dataValidation allowBlank="1" showInputMessage="1" showErrorMessage="1" promptTitle="Identificación de Controles" prompt="Remitase a la prestaña de identificación y valoración de controles" sqref="N15 N17 N22 N27 N32 N37 N42 N10:N11 N47:O47 N13"/>
    <dataValidation type="list" allowBlank="1" showInputMessage="1" showErrorMessage="1" sqref="K47 K22 K27 K32 K37 K42 K10:K17">
      <formula1>INDIRECT(H10)</formula1>
    </dataValidation>
    <dataValidation allowBlank="1" showErrorMessage="1" sqref="Q10:R11 P47:R47 Q15:R15 Q17:R17 Q22:R22 Q27:R27 Q32:R32 Q37:R37 Q42:R42 Q13:R13 O10:P46"/>
    <dataValidation type="list" allowBlank="1" showInputMessage="1" showErrorMessage="1" sqref="H10:H46">
      <formula1>TIPOLOGIA_DE_RIESGOS</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0" operator="containsText" id="{F40A36B7-25FE-40F5-98A0-E4C0CF58FA82}">
            <xm:f>NOT(ISERROR(SEARCH("EXTREMA",M10)))</xm:f>
            <xm:f>"EXTREMA"</xm:f>
            <x14:dxf>
              <fill>
                <patternFill>
                  <bgColor rgb="FFFF0000"/>
                </patternFill>
              </fill>
            </x14:dxf>
          </x14:cfRule>
          <x14:cfRule type="containsText" priority="51" operator="containsText" id="{917ADA60-C6EA-4F6B-900E-A1D5547CA741}">
            <xm:f>NOT(ISERROR(SEARCH("ALTO",M10)))</xm:f>
            <xm:f>"ALTO"</xm:f>
            <x14:dxf>
              <fill>
                <patternFill>
                  <bgColor rgb="FFFFC000"/>
                </patternFill>
              </fill>
            </x14:dxf>
          </x14:cfRule>
          <x14:cfRule type="containsText" priority="52" operator="containsText" id="{A25B921C-3EA3-4641-83A2-ED63FED6D155}">
            <xm:f>NOT(ISERROR(SEARCH("MODERADO",M10)))</xm:f>
            <xm:f>"MODERADO"</xm:f>
            <x14:dxf>
              <fill>
                <patternFill>
                  <bgColor theme="3" tint="0.39994506668294322"/>
                </patternFill>
              </fill>
            </x14:dxf>
          </x14:cfRule>
          <x14:cfRule type="containsText" priority="53" operator="containsText" id="{98750D7E-0E85-4A3F-AABF-6043EC4241B4}">
            <xm:f>NOT(ISERROR(SEARCH("BAJO",M10)))</xm:f>
            <xm:f>"BAJO"</xm:f>
            <x14:dxf>
              <fill>
                <patternFill>
                  <bgColor rgb="FF92D050"/>
                </patternFill>
              </fill>
            </x14:dxf>
          </x14:cfRule>
          <xm:sqref>M10:M11 U11 M15 U15 M17 U17</xm:sqref>
        </x14:conditionalFormatting>
        <x14:conditionalFormatting xmlns:xm="http://schemas.microsoft.com/office/excel/2006/main">
          <x14:cfRule type="containsText" priority="45" operator="containsText" id="{64C4A8A0-62FA-4E8B-8953-3DF2B544662F}">
            <xm:f>NOT(ISERROR(SEARCH("EXTREMA",U10)))</xm:f>
            <xm:f>"EXTREMA"</xm:f>
            <x14:dxf>
              <fill>
                <patternFill>
                  <bgColor rgb="FFFF0000"/>
                </patternFill>
              </fill>
            </x14:dxf>
          </x14:cfRule>
          <x14:cfRule type="containsText" priority="47" operator="containsText" id="{0DC40D6F-7DF9-4BCD-9D67-4ADBA6B4E442}">
            <xm:f>NOT(ISERROR(SEARCH("ALTO",U10)))</xm:f>
            <xm:f>"ALTO"</xm:f>
            <x14:dxf>
              <fill>
                <patternFill>
                  <bgColor rgb="FFFFC000"/>
                </patternFill>
              </fill>
            </x14:dxf>
          </x14:cfRule>
          <x14:cfRule type="containsText" priority="48" operator="containsText" id="{EC10C430-4352-4DDC-93DD-B949142AD40B}">
            <xm:f>NOT(ISERROR(SEARCH("MODERADO",U10)))</xm:f>
            <xm:f>"MODERADO"</xm:f>
            <x14:dxf>
              <fill>
                <patternFill>
                  <bgColor theme="3" tint="0.39994506668294322"/>
                </patternFill>
              </fill>
            </x14:dxf>
          </x14:cfRule>
          <x14:cfRule type="containsText" priority="49" operator="containsText" id="{9E31E861-9C6E-46A4-87C8-9D5AB7FA8A28}">
            <xm:f>NOT(ISERROR(SEARCH("BAJO",U10)))</xm:f>
            <xm:f>"BAJO"</xm:f>
            <x14:dxf>
              <fill>
                <patternFill>
                  <bgColor rgb="FF92D050"/>
                </patternFill>
              </fill>
            </x14:dxf>
          </x14:cfRule>
          <xm:sqref>U10</xm:sqref>
        </x14:conditionalFormatting>
        <x14:conditionalFormatting xmlns:xm="http://schemas.microsoft.com/office/excel/2006/main">
          <x14:cfRule type="containsText" priority="41" operator="containsText" id="{F96C9432-B748-4463-857E-26655F75D1E2}">
            <xm:f>NOT(ISERROR(SEARCH("EXTREMA",M22)))</xm:f>
            <xm:f>"EXTREMA"</xm:f>
            <x14:dxf>
              <fill>
                <patternFill>
                  <bgColor rgb="FFFF0000"/>
                </patternFill>
              </fill>
            </x14:dxf>
          </x14:cfRule>
          <x14:cfRule type="containsText" priority="42" operator="containsText" id="{BF1BA400-929C-4B92-B9C0-7EAFADB798DF}">
            <xm:f>NOT(ISERROR(SEARCH("ALTO",M22)))</xm:f>
            <xm:f>"ALTO"</xm:f>
            <x14:dxf>
              <fill>
                <patternFill>
                  <bgColor rgb="FFFFC000"/>
                </patternFill>
              </fill>
            </x14:dxf>
          </x14:cfRule>
          <x14:cfRule type="containsText" priority="43" operator="containsText" id="{33F99B30-89F6-44B6-8370-5F8B23489862}">
            <xm:f>NOT(ISERROR(SEARCH("MODERADO",M22)))</xm:f>
            <xm:f>"MODERADO"</xm:f>
            <x14:dxf>
              <fill>
                <patternFill>
                  <bgColor theme="3" tint="0.39994506668294322"/>
                </patternFill>
              </fill>
            </x14:dxf>
          </x14:cfRule>
          <x14:cfRule type="containsText" priority="44" operator="containsText" id="{D273EEDA-90A1-4BB4-BB74-4BC4D04044DE}">
            <xm:f>NOT(ISERROR(SEARCH("BAJO",M22)))</xm:f>
            <xm:f>"BAJO"</xm:f>
            <x14:dxf>
              <fill>
                <patternFill>
                  <bgColor rgb="FF92D050"/>
                </patternFill>
              </fill>
            </x14:dxf>
          </x14:cfRule>
          <xm:sqref>M22</xm:sqref>
        </x14:conditionalFormatting>
        <x14:conditionalFormatting xmlns:xm="http://schemas.microsoft.com/office/excel/2006/main">
          <x14:cfRule type="containsText" priority="37" operator="containsText" id="{B4F9D8BC-8A04-49C1-B793-AE6309CC8A09}">
            <xm:f>NOT(ISERROR(SEARCH("EXTREMA",U22)))</xm:f>
            <xm:f>"EXTREMA"</xm:f>
            <x14:dxf>
              <fill>
                <patternFill>
                  <bgColor rgb="FFFF0000"/>
                </patternFill>
              </fill>
            </x14:dxf>
          </x14:cfRule>
          <x14:cfRule type="containsText" priority="38" operator="containsText" id="{1993BAE9-28B1-487F-A9D1-5742D8DD4088}">
            <xm:f>NOT(ISERROR(SEARCH("ALTO",U22)))</xm:f>
            <xm:f>"ALTO"</xm:f>
            <x14:dxf>
              <fill>
                <patternFill>
                  <bgColor rgb="FFFFC000"/>
                </patternFill>
              </fill>
            </x14:dxf>
          </x14:cfRule>
          <x14:cfRule type="containsText" priority="39" operator="containsText" id="{E980AE25-43B3-486B-A636-E2CD39178D0C}">
            <xm:f>NOT(ISERROR(SEARCH("MODERADO",U22)))</xm:f>
            <xm:f>"MODERADO"</xm:f>
            <x14:dxf>
              <fill>
                <patternFill>
                  <bgColor theme="3" tint="0.39994506668294322"/>
                </patternFill>
              </fill>
            </x14:dxf>
          </x14:cfRule>
          <x14:cfRule type="containsText" priority="40" operator="containsText" id="{B7881C1E-C83D-4BD7-93FB-AE2FFB77430A}">
            <xm:f>NOT(ISERROR(SEARCH("BAJO",U22)))</xm:f>
            <xm:f>"BAJO"</xm:f>
            <x14:dxf>
              <fill>
                <patternFill>
                  <bgColor rgb="FF92D050"/>
                </patternFill>
              </fill>
            </x14:dxf>
          </x14:cfRule>
          <xm:sqref>U22</xm:sqref>
        </x14:conditionalFormatting>
        <x14:conditionalFormatting xmlns:xm="http://schemas.microsoft.com/office/excel/2006/main">
          <x14:cfRule type="containsText" priority="33" operator="containsText" id="{25CE4D52-A59B-41A5-BB5B-F3C8E058F8CA}">
            <xm:f>NOT(ISERROR(SEARCH("EXTREMA",M27)))</xm:f>
            <xm:f>"EXTREMA"</xm:f>
            <x14:dxf>
              <fill>
                <patternFill>
                  <bgColor rgb="FFFF0000"/>
                </patternFill>
              </fill>
            </x14:dxf>
          </x14:cfRule>
          <x14:cfRule type="containsText" priority="34" operator="containsText" id="{D280CF7A-B0E7-4BC9-B5AC-9FBC13D1E5A2}">
            <xm:f>NOT(ISERROR(SEARCH("ALTO",M27)))</xm:f>
            <xm:f>"ALTO"</xm:f>
            <x14:dxf>
              <fill>
                <patternFill>
                  <bgColor rgb="FFFFC000"/>
                </patternFill>
              </fill>
            </x14:dxf>
          </x14:cfRule>
          <x14:cfRule type="containsText" priority="35" operator="containsText" id="{B334F80A-0994-4234-BD85-4EFAC77A39FA}">
            <xm:f>NOT(ISERROR(SEARCH("MODERADO",M27)))</xm:f>
            <xm:f>"MODERADO"</xm:f>
            <x14:dxf>
              <fill>
                <patternFill>
                  <bgColor theme="3" tint="0.39994506668294322"/>
                </patternFill>
              </fill>
            </x14:dxf>
          </x14:cfRule>
          <x14:cfRule type="containsText" priority="36" operator="containsText" id="{D6E78068-DCF6-480B-9465-91552C566240}">
            <xm:f>NOT(ISERROR(SEARCH("BAJO",M27)))</xm:f>
            <xm:f>"BAJO"</xm:f>
            <x14:dxf>
              <fill>
                <patternFill>
                  <bgColor rgb="FF92D050"/>
                </patternFill>
              </fill>
            </x14:dxf>
          </x14:cfRule>
          <xm:sqref>M27</xm:sqref>
        </x14:conditionalFormatting>
        <x14:conditionalFormatting xmlns:xm="http://schemas.microsoft.com/office/excel/2006/main">
          <x14:cfRule type="containsText" priority="29" operator="containsText" id="{2372652E-4953-438F-9CF4-297953A37F12}">
            <xm:f>NOT(ISERROR(SEARCH("EXTREMA",U27)))</xm:f>
            <xm:f>"EXTREMA"</xm:f>
            <x14:dxf>
              <fill>
                <patternFill>
                  <bgColor rgb="FFFF0000"/>
                </patternFill>
              </fill>
            </x14:dxf>
          </x14:cfRule>
          <x14:cfRule type="containsText" priority="30" operator="containsText" id="{D02AD5B3-6EC5-49E0-A4BF-745257707460}">
            <xm:f>NOT(ISERROR(SEARCH("ALTO",U27)))</xm:f>
            <xm:f>"ALTO"</xm:f>
            <x14:dxf>
              <fill>
                <patternFill>
                  <bgColor rgb="FFFFC000"/>
                </patternFill>
              </fill>
            </x14:dxf>
          </x14:cfRule>
          <x14:cfRule type="containsText" priority="31" operator="containsText" id="{995E31E1-60E0-4749-B33F-9C191A7C4B65}">
            <xm:f>NOT(ISERROR(SEARCH("MODERADO",U27)))</xm:f>
            <xm:f>"MODERADO"</xm:f>
            <x14:dxf>
              <fill>
                <patternFill>
                  <bgColor theme="3" tint="0.39994506668294322"/>
                </patternFill>
              </fill>
            </x14:dxf>
          </x14:cfRule>
          <x14:cfRule type="containsText" priority="32" operator="containsText" id="{8CA3D0B9-24D9-4942-B3B3-281FE5F33C1A}">
            <xm:f>NOT(ISERROR(SEARCH("BAJO",U27)))</xm:f>
            <xm:f>"BAJO"</xm:f>
            <x14:dxf>
              <fill>
                <patternFill>
                  <bgColor rgb="FF92D050"/>
                </patternFill>
              </fill>
            </x14:dxf>
          </x14:cfRule>
          <xm:sqref>U27</xm:sqref>
        </x14:conditionalFormatting>
        <x14:conditionalFormatting xmlns:xm="http://schemas.microsoft.com/office/excel/2006/main">
          <x14:cfRule type="containsText" priority="25" operator="containsText" id="{00FF94A1-63DE-430A-8DB1-8668D93ABB10}">
            <xm:f>NOT(ISERROR(SEARCH("EXTREMA",M37)))</xm:f>
            <xm:f>"EXTREMA"</xm:f>
            <x14:dxf>
              <fill>
                <patternFill>
                  <bgColor rgb="FFFF0000"/>
                </patternFill>
              </fill>
            </x14:dxf>
          </x14:cfRule>
          <x14:cfRule type="containsText" priority="26" operator="containsText" id="{A46A3D0B-A367-401E-A39B-8DC2B3A55CD9}">
            <xm:f>NOT(ISERROR(SEARCH("ALTO",M37)))</xm:f>
            <xm:f>"ALTO"</xm:f>
            <x14:dxf>
              <fill>
                <patternFill>
                  <bgColor rgb="FFFFC000"/>
                </patternFill>
              </fill>
            </x14:dxf>
          </x14:cfRule>
          <x14:cfRule type="containsText" priority="27" operator="containsText" id="{D55D6ECB-7296-47E8-9C0C-4DE848DD1BED}">
            <xm:f>NOT(ISERROR(SEARCH("MODERADO",M37)))</xm:f>
            <xm:f>"MODERADO"</xm:f>
            <x14:dxf>
              <fill>
                <patternFill>
                  <bgColor theme="3" tint="0.39994506668294322"/>
                </patternFill>
              </fill>
            </x14:dxf>
          </x14:cfRule>
          <x14:cfRule type="containsText" priority="28" operator="containsText" id="{AD6A8448-5F67-413A-9BCC-54628D0A29B3}">
            <xm:f>NOT(ISERROR(SEARCH("BAJO",M37)))</xm:f>
            <xm:f>"BAJO"</xm:f>
            <x14:dxf>
              <fill>
                <patternFill>
                  <bgColor rgb="FF92D050"/>
                </patternFill>
              </fill>
            </x14:dxf>
          </x14:cfRule>
          <xm:sqref>M37 M42 M47</xm:sqref>
        </x14:conditionalFormatting>
        <x14:conditionalFormatting xmlns:xm="http://schemas.microsoft.com/office/excel/2006/main">
          <x14:cfRule type="containsText" priority="21" operator="containsText" id="{B4E360CE-EFF6-426A-9BDC-0E29B17D942C}">
            <xm:f>NOT(ISERROR(SEARCH("EXTREMA",U37)))</xm:f>
            <xm:f>"EXTREMA"</xm:f>
            <x14:dxf>
              <fill>
                <patternFill>
                  <bgColor rgb="FFFF0000"/>
                </patternFill>
              </fill>
            </x14:dxf>
          </x14:cfRule>
          <x14:cfRule type="containsText" priority="22" operator="containsText" id="{944F530A-9671-4E34-88E1-281AB9ADC080}">
            <xm:f>NOT(ISERROR(SEARCH("ALTO",U37)))</xm:f>
            <xm:f>"ALTO"</xm:f>
            <x14:dxf>
              <fill>
                <patternFill>
                  <bgColor rgb="FFFFC000"/>
                </patternFill>
              </fill>
            </x14:dxf>
          </x14:cfRule>
          <x14:cfRule type="containsText" priority="23" operator="containsText" id="{BB86A710-6B33-41A0-8C08-512EADA3C77F}">
            <xm:f>NOT(ISERROR(SEARCH("MODERADO",U37)))</xm:f>
            <xm:f>"MODERADO"</xm:f>
            <x14:dxf>
              <fill>
                <patternFill>
                  <bgColor theme="3" tint="0.39994506668294322"/>
                </patternFill>
              </fill>
            </x14:dxf>
          </x14:cfRule>
          <x14:cfRule type="containsText" priority="24" operator="containsText" id="{5A57A475-14B3-458A-B335-0053031E55E0}">
            <xm:f>NOT(ISERROR(SEARCH("BAJO",U37)))</xm:f>
            <xm:f>"BAJO"</xm:f>
            <x14:dxf>
              <fill>
                <patternFill>
                  <bgColor rgb="FF92D050"/>
                </patternFill>
              </fill>
            </x14:dxf>
          </x14:cfRule>
          <xm:sqref>U37 U42 U47</xm:sqref>
        </x14:conditionalFormatting>
        <x14:conditionalFormatting xmlns:xm="http://schemas.microsoft.com/office/excel/2006/main">
          <x14:cfRule type="containsText" priority="17" operator="containsText" id="{74A15230-79D7-4829-BBF1-1FEE7EA13BEC}">
            <xm:f>NOT(ISERROR(SEARCH("EXTREMA",M32)))</xm:f>
            <xm:f>"EXTREMA"</xm:f>
            <x14:dxf>
              <fill>
                <patternFill>
                  <bgColor rgb="FFFF0000"/>
                </patternFill>
              </fill>
            </x14:dxf>
          </x14:cfRule>
          <x14:cfRule type="containsText" priority="18" operator="containsText" id="{5B4129F8-A5DB-4CE9-8E01-A589C2165011}">
            <xm:f>NOT(ISERROR(SEARCH("ALTO",M32)))</xm:f>
            <xm:f>"ALTO"</xm:f>
            <x14:dxf>
              <fill>
                <patternFill>
                  <bgColor rgb="FFFFC000"/>
                </patternFill>
              </fill>
            </x14:dxf>
          </x14:cfRule>
          <x14:cfRule type="containsText" priority="19" operator="containsText" id="{9E24E903-4828-42BD-AB3B-C583B8F76AC6}">
            <xm:f>NOT(ISERROR(SEARCH("MODERADO",M32)))</xm:f>
            <xm:f>"MODERADO"</xm:f>
            <x14:dxf>
              <fill>
                <patternFill>
                  <bgColor theme="3" tint="0.39994506668294322"/>
                </patternFill>
              </fill>
            </x14:dxf>
          </x14:cfRule>
          <x14:cfRule type="containsText" priority="20" operator="containsText" id="{62EB567A-7483-45BC-B778-583B8C4234FC}">
            <xm:f>NOT(ISERROR(SEARCH("BAJO",M32)))</xm:f>
            <xm:f>"BAJO"</xm:f>
            <x14:dxf>
              <fill>
                <patternFill>
                  <bgColor rgb="FF92D050"/>
                </patternFill>
              </fill>
            </x14:dxf>
          </x14:cfRule>
          <xm:sqref>M32</xm:sqref>
        </x14:conditionalFormatting>
        <x14:conditionalFormatting xmlns:xm="http://schemas.microsoft.com/office/excel/2006/main">
          <x14:cfRule type="containsText" priority="13" operator="containsText" id="{48F8E2E0-F6DD-4FBD-B324-E783C3D20592}">
            <xm:f>NOT(ISERROR(SEARCH("EXTREMA",U32)))</xm:f>
            <xm:f>"EXTREMA"</xm:f>
            <x14:dxf>
              <fill>
                <patternFill>
                  <bgColor rgb="FFFF0000"/>
                </patternFill>
              </fill>
            </x14:dxf>
          </x14:cfRule>
          <x14:cfRule type="containsText" priority="14" operator="containsText" id="{9F8CF875-CA75-4165-8B4C-AE6434AC7591}">
            <xm:f>NOT(ISERROR(SEARCH("ALTO",U32)))</xm:f>
            <xm:f>"ALTO"</xm:f>
            <x14:dxf>
              <fill>
                <patternFill>
                  <bgColor rgb="FFFFC000"/>
                </patternFill>
              </fill>
            </x14:dxf>
          </x14:cfRule>
          <x14:cfRule type="containsText" priority="15" operator="containsText" id="{43B8C671-6B2C-4448-BB8D-7ADF24686DD6}">
            <xm:f>NOT(ISERROR(SEARCH("MODERADO",U32)))</xm:f>
            <xm:f>"MODERADO"</xm:f>
            <x14:dxf>
              <fill>
                <patternFill>
                  <bgColor theme="3" tint="0.39994506668294322"/>
                </patternFill>
              </fill>
            </x14:dxf>
          </x14:cfRule>
          <x14:cfRule type="containsText" priority="16" operator="containsText" id="{20C5AC10-8F02-499F-86F5-A19E85AFE211}">
            <xm:f>NOT(ISERROR(SEARCH("BAJO",U32)))</xm:f>
            <xm:f>"BAJO"</xm:f>
            <x14:dxf>
              <fill>
                <patternFill>
                  <bgColor rgb="FF92D050"/>
                </patternFill>
              </fill>
            </x14:dxf>
          </x14:cfRule>
          <xm:sqref>U32</xm:sqref>
        </x14:conditionalFormatting>
        <x14:conditionalFormatting xmlns:xm="http://schemas.microsoft.com/office/excel/2006/main">
          <x14:cfRule type="containsText" priority="5" operator="containsText" id="{9A5C3A7E-48A6-46AF-8B5E-3D46B43D4015}">
            <xm:f>NOT(ISERROR(SEARCH("EXTREMA",U13)))</xm:f>
            <xm:f>"EXTREMA"</xm:f>
            <x14:dxf>
              <fill>
                <patternFill>
                  <bgColor rgb="FFFF0000"/>
                </patternFill>
              </fill>
            </x14:dxf>
          </x14:cfRule>
          <x14:cfRule type="containsText" priority="6" operator="containsText" id="{04A161CF-33A7-4CDC-9324-A14D6285B6A8}">
            <xm:f>NOT(ISERROR(SEARCH("ALTO",U13)))</xm:f>
            <xm:f>"ALTO"</xm:f>
            <x14:dxf>
              <fill>
                <patternFill>
                  <bgColor rgb="FFFFC000"/>
                </patternFill>
              </fill>
            </x14:dxf>
          </x14:cfRule>
          <x14:cfRule type="containsText" priority="7" operator="containsText" id="{37A08FF0-FF3E-4A1A-AFA6-96C7B776433B}">
            <xm:f>NOT(ISERROR(SEARCH("MODERADO",U13)))</xm:f>
            <xm:f>"MODERADO"</xm:f>
            <x14:dxf>
              <fill>
                <patternFill>
                  <bgColor theme="3" tint="0.39994506668294322"/>
                </patternFill>
              </fill>
            </x14:dxf>
          </x14:cfRule>
          <x14:cfRule type="containsText" priority="8" operator="containsText" id="{2489B2E7-3343-43BD-A1B3-4604CFF1C3FE}">
            <xm:f>NOT(ISERROR(SEARCH("BAJO",U13)))</xm:f>
            <xm:f>"BAJO"</xm:f>
            <x14:dxf>
              <fill>
                <patternFill>
                  <bgColor rgb="FF92D050"/>
                </patternFill>
              </fill>
            </x14:dxf>
          </x14:cfRule>
          <xm:sqref>U13</xm:sqref>
        </x14:conditionalFormatting>
        <x14:conditionalFormatting xmlns:xm="http://schemas.microsoft.com/office/excel/2006/main">
          <x14:cfRule type="containsText" priority="1" operator="containsText" id="{2B3167C8-B405-4DA9-AFEB-B2A1C2DDAF2E}">
            <xm:f>NOT(ISERROR(SEARCH("EXTREMA",M13)))</xm:f>
            <xm:f>"EXTREMA"</xm:f>
            <x14:dxf>
              <fill>
                <patternFill>
                  <bgColor rgb="FFFF0000"/>
                </patternFill>
              </fill>
            </x14:dxf>
          </x14:cfRule>
          <x14:cfRule type="containsText" priority="2" operator="containsText" id="{BAFA7244-794C-4901-9FCB-2A9C12D4A371}">
            <xm:f>NOT(ISERROR(SEARCH("ALTO",M13)))</xm:f>
            <xm:f>"ALTO"</xm:f>
            <x14:dxf>
              <fill>
                <patternFill>
                  <bgColor rgb="FFFFC000"/>
                </patternFill>
              </fill>
            </x14:dxf>
          </x14:cfRule>
          <x14:cfRule type="containsText" priority="3" operator="containsText" id="{AB1E410F-43A0-410B-AD82-17423564D71E}">
            <xm:f>NOT(ISERROR(SEARCH("MODERADO",M13)))</xm:f>
            <xm:f>"MODERADO"</xm:f>
            <x14:dxf>
              <fill>
                <patternFill>
                  <bgColor theme="3" tint="0.39994506668294322"/>
                </patternFill>
              </fill>
            </x14:dxf>
          </x14:cfRule>
          <x14:cfRule type="containsText" priority="4" operator="containsText" id="{5F55DAD8-5428-41F1-8E0F-2D1E10E831EF}">
            <xm:f>NOT(ISERROR(SEARCH("BAJO",M13)))</xm:f>
            <xm:f>"BAJO"</xm:f>
            <x14:dxf>
              <fill>
                <patternFill>
                  <bgColor rgb="FF92D050"/>
                </patternFill>
              </fill>
            </x14:dxf>
          </x14:cfRule>
          <xm:sqref>M13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ErrorMessage="1">
          <x14:formula1>
            <xm:f>Hoja3!$C$2:$C$6</xm:f>
          </x14:formula1>
          <xm:sqref>I10:I11 I47 I15 I17 I22 I27 I32 I37 I42 I13</xm:sqref>
        </x14:dataValidation>
        <x14:dataValidation type="list" allowBlank="1" showInputMessage="1" showErrorMessage="1">
          <x14:formula1>
            <xm:f>Hoja1!$B$3:$B$6</xm:f>
          </x14:formula1>
          <xm:sqref>B17:B46</xm:sqref>
        </x14:dataValidation>
        <x14:dataValidation type="list" allowBlank="1" showInputMessage="1" showErrorMessage="1">
          <x14:formula1>
            <xm:f>Hoja1!$F$3:$F$19</xm:f>
          </x14:formula1>
          <xm:sqref>C17:C46</xm:sqref>
        </x14:dataValidation>
        <x14:dataValidation type="list" allowBlank="1" showInputMessage="1" showErrorMessage="1">
          <x14:formula1>
            <xm:f>Hoja1!$E$3:$E$19</xm:f>
          </x14:formula1>
          <xm:sqref>D17:D46</xm:sqref>
        </x14:dataValidation>
        <x14:dataValidation type="list" allowBlank="1" showInputMessage="1" showErrorMessage="1">
          <x14:formula1>
            <xm:f>[1]Hoja1!#REF!</xm:f>
          </x14:formula1>
          <xm:sqref>D10:D16</xm:sqref>
        </x14:dataValidation>
        <x14:dataValidation type="list" allowBlank="1" showInputMessage="1" showErrorMessage="1">
          <x14:formula1>
            <xm:f>[1]Hoja1!#REF!</xm:f>
          </x14:formula1>
          <xm:sqref>C10:C16</xm:sqref>
        </x14:dataValidation>
        <x14:dataValidation type="list" allowBlank="1" showInputMessage="1" showErrorMessage="1">
          <x14:formula1>
            <xm:f>[1]Hoja1!#REF!</xm:f>
          </x14:formula1>
          <xm:sqref>B10:B16</xm:sqref>
        </x14:dataValidation>
        <x14:dataValidation type="list" allowBlank="1" showInputMessage="1" showErrorMessage="1" promptTitle="Plan de Manejo" prompt="Ir a la hoja de plan Manejo para documentar el plan de acción">
          <x14:formula1>
            <xm:f>Hoja3!$E$2:$E$5</xm:f>
          </x14:formula1>
          <xm:sqref>V10:V46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277</v>
      </c>
      <c r="C2" t="s">
        <v>276</v>
      </c>
      <c r="D2" t="s">
        <v>1</v>
      </c>
      <c r="E2" t="s">
        <v>245</v>
      </c>
      <c r="F2" t="s">
        <v>240</v>
      </c>
      <c r="G2" t="s">
        <v>304</v>
      </c>
    </row>
    <row r="3" spans="2:8" x14ac:dyDescent="0.25">
      <c r="B3" t="s">
        <v>8</v>
      </c>
      <c r="C3" t="s">
        <v>326</v>
      </c>
      <c r="D3" t="s">
        <v>9</v>
      </c>
      <c r="E3" t="s">
        <v>281</v>
      </c>
      <c r="F3" t="s">
        <v>247</v>
      </c>
      <c r="G3" t="s">
        <v>305</v>
      </c>
      <c r="H3">
        <v>15</v>
      </c>
    </row>
    <row r="4" spans="2:8" x14ac:dyDescent="0.25">
      <c r="B4" t="s">
        <v>246</v>
      </c>
      <c r="C4" t="s">
        <v>278</v>
      </c>
      <c r="D4" t="s">
        <v>12</v>
      </c>
      <c r="E4" s="2" t="s">
        <v>281</v>
      </c>
      <c r="F4" t="s">
        <v>249</v>
      </c>
      <c r="G4" t="s">
        <v>306</v>
      </c>
      <c r="H4">
        <v>0</v>
      </c>
    </row>
    <row r="5" spans="2:8" x14ac:dyDescent="0.25">
      <c r="B5" t="s">
        <v>79</v>
      </c>
      <c r="C5" t="s">
        <v>325</v>
      </c>
      <c r="D5" t="s">
        <v>15</v>
      </c>
      <c r="E5" t="s">
        <v>282</v>
      </c>
      <c r="F5" t="s">
        <v>248</v>
      </c>
    </row>
    <row r="6" spans="2:8" x14ac:dyDescent="0.25">
      <c r="B6" t="s">
        <v>80</v>
      </c>
      <c r="C6" t="s">
        <v>279</v>
      </c>
      <c r="D6" t="s">
        <v>280</v>
      </c>
      <c r="E6" t="s">
        <v>283</v>
      </c>
      <c r="F6" t="s">
        <v>250</v>
      </c>
      <c r="G6" t="s">
        <v>307</v>
      </c>
    </row>
    <row r="7" spans="2:8" x14ac:dyDescent="0.25">
      <c r="C7" t="s">
        <v>329</v>
      </c>
      <c r="D7" t="s">
        <v>21</v>
      </c>
      <c r="E7" t="s">
        <v>284</v>
      </c>
      <c r="F7" t="s">
        <v>285</v>
      </c>
      <c r="G7" s="2" t="s">
        <v>305</v>
      </c>
      <c r="H7" s="2">
        <v>15</v>
      </c>
    </row>
    <row r="8" spans="2:8" x14ac:dyDescent="0.25">
      <c r="C8" t="s">
        <v>17</v>
      </c>
      <c r="E8" s="2" t="s">
        <v>286</v>
      </c>
      <c r="F8" t="s">
        <v>251</v>
      </c>
      <c r="G8" s="2" t="s">
        <v>306</v>
      </c>
      <c r="H8" s="2">
        <v>0</v>
      </c>
    </row>
    <row r="9" spans="2:8" x14ac:dyDescent="0.25">
      <c r="C9" t="s">
        <v>327</v>
      </c>
      <c r="E9" t="s">
        <v>287</v>
      </c>
      <c r="F9" t="s">
        <v>288</v>
      </c>
    </row>
    <row r="10" spans="2:8" x14ac:dyDescent="0.25">
      <c r="C10" t="s">
        <v>328</v>
      </c>
      <c r="E10" t="s">
        <v>289</v>
      </c>
      <c r="F10" t="s">
        <v>290</v>
      </c>
      <c r="G10" t="s">
        <v>308</v>
      </c>
    </row>
    <row r="11" spans="2:8" x14ac:dyDescent="0.25">
      <c r="E11" t="s">
        <v>291</v>
      </c>
      <c r="F11" t="s">
        <v>252</v>
      </c>
      <c r="G11" t="s">
        <v>309</v>
      </c>
      <c r="H11" s="2">
        <v>15</v>
      </c>
    </row>
    <row r="12" spans="2:8" x14ac:dyDescent="0.25">
      <c r="E12" t="s">
        <v>292</v>
      </c>
      <c r="F12" t="s">
        <v>256</v>
      </c>
      <c r="G12" t="s">
        <v>310</v>
      </c>
      <c r="H12" s="2">
        <v>0</v>
      </c>
    </row>
    <row r="13" spans="2:8" x14ac:dyDescent="0.25">
      <c r="B13" t="s">
        <v>380</v>
      </c>
      <c r="E13" t="s">
        <v>293</v>
      </c>
      <c r="F13" t="s">
        <v>253</v>
      </c>
    </row>
    <row r="14" spans="2:8" x14ac:dyDescent="0.25">
      <c r="B14" s="2" t="s">
        <v>381</v>
      </c>
      <c r="E14" t="s">
        <v>294</v>
      </c>
      <c r="F14" t="s">
        <v>257</v>
      </c>
      <c r="G14" t="s">
        <v>311</v>
      </c>
    </row>
    <row r="15" spans="2:8" x14ac:dyDescent="0.25">
      <c r="B15" t="s">
        <v>313</v>
      </c>
      <c r="E15" t="s">
        <v>295</v>
      </c>
      <c r="F15" t="s">
        <v>296</v>
      </c>
      <c r="G15" t="s">
        <v>312</v>
      </c>
      <c r="H15">
        <v>15</v>
      </c>
    </row>
    <row r="16" spans="2:8" x14ac:dyDescent="0.25">
      <c r="E16" t="s">
        <v>297</v>
      </c>
      <c r="F16" t="s">
        <v>255</v>
      </c>
      <c r="G16" t="s">
        <v>314</v>
      </c>
      <c r="H16">
        <v>10</v>
      </c>
    </row>
    <row r="17" spans="2:8" x14ac:dyDescent="0.25">
      <c r="E17" t="s">
        <v>298</v>
      </c>
      <c r="F17" t="s">
        <v>254</v>
      </c>
      <c r="G17" t="s">
        <v>313</v>
      </c>
      <c r="H17">
        <v>0</v>
      </c>
    </row>
    <row r="18" spans="2:8" x14ac:dyDescent="0.25">
      <c r="E18" t="s">
        <v>300</v>
      </c>
      <c r="F18" t="s">
        <v>301</v>
      </c>
    </row>
    <row r="19" spans="2:8" x14ac:dyDescent="0.25">
      <c r="E19" t="s">
        <v>299</v>
      </c>
      <c r="F19" t="s">
        <v>302</v>
      </c>
      <c r="G19" t="s">
        <v>315</v>
      </c>
    </row>
    <row r="20" spans="2:8" x14ac:dyDescent="0.25">
      <c r="B20" t="s">
        <v>376</v>
      </c>
      <c r="G20" t="s">
        <v>317</v>
      </c>
      <c r="H20" s="2">
        <v>15</v>
      </c>
    </row>
    <row r="21" spans="2:8" x14ac:dyDescent="0.25">
      <c r="B21" t="s">
        <v>164</v>
      </c>
      <c r="G21" t="s">
        <v>316</v>
      </c>
      <c r="H21" s="2">
        <v>0</v>
      </c>
    </row>
    <row r="22" spans="2:8" x14ac:dyDescent="0.25">
      <c r="B22" t="s">
        <v>377</v>
      </c>
    </row>
    <row r="23" spans="2:8" x14ac:dyDescent="0.25">
      <c r="G23" t="s">
        <v>318</v>
      </c>
    </row>
    <row r="24" spans="2:8" x14ac:dyDescent="0.25">
      <c r="G24" t="s">
        <v>319</v>
      </c>
      <c r="H24" s="2">
        <v>15</v>
      </c>
    </row>
    <row r="25" spans="2:8" ht="15.75" customHeight="1" x14ac:dyDescent="0.25">
      <c r="B25" t="s">
        <v>378</v>
      </c>
      <c r="C25" t="s">
        <v>317</v>
      </c>
      <c r="E25" s="156"/>
      <c r="G25" t="s">
        <v>320</v>
      </c>
      <c r="H25" s="2">
        <v>0</v>
      </c>
    </row>
    <row r="26" spans="2:8" x14ac:dyDescent="0.25">
      <c r="B26" t="s">
        <v>379</v>
      </c>
      <c r="C26" t="s">
        <v>316</v>
      </c>
    </row>
    <row r="27" spans="2:8" x14ac:dyDescent="0.25">
      <c r="G27" t="s">
        <v>321</v>
      </c>
    </row>
    <row r="28" spans="2:8" x14ac:dyDescent="0.25">
      <c r="G28" t="s">
        <v>322</v>
      </c>
      <c r="H28">
        <v>10</v>
      </c>
    </row>
    <row r="29" spans="2:8" x14ac:dyDescent="0.25">
      <c r="G29" t="s">
        <v>323</v>
      </c>
      <c r="H29">
        <v>5</v>
      </c>
    </row>
    <row r="30" spans="2:8" x14ac:dyDescent="0.25">
      <c r="G30" t="s">
        <v>324</v>
      </c>
    </row>
    <row r="36" spans="2:3" ht="15.75" thickBot="1" x14ac:dyDescent="0.3"/>
    <row r="37" spans="2:3" ht="35.25" thickBot="1" x14ac:dyDescent="0.3">
      <c r="B37" s="171" t="s">
        <v>365</v>
      </c>
      <c r="C37" s="171" t="s">
        <v>366</v>
      </c>
    </row>
    <row r="38" spans="2:3" ht="36" thickTop="1" thickBot="1" x14ac:dyDescent="0.3">
      <c r="B38" s="169" t="s">
        <v>15</v>
      </c>
      <c r="C38" s="169" t="s">
        <v>367</v>
      </c>
    </row>
    <row r="39" spans="2:3" ht="35.25" thickBot="1" x14ac:dyDescent="0.3">
      <c r="B39" s="170" t="s">
        <v>368</v>
      </c>
      <c r="C39" s="170" t="s">
        <v>369</v>
      </c>
    </row>
    <row r="92" spans="1:8" x14ac:dyDescent="0.25">
      <c r="A92" s="2"/>
      <c r="B92" s="2"/>
      <c r="C92" s="2"/>
      <c r="D92" s="2"/>
      <c r="E92" s="2"/>
      <c r="F92" s="2"/>
      <c r="G92" s="2"/>
      <c r="H92" s="2"/>
    </row>
    <row r="93" spans="1:8" x14ac:dyDescent="0.25">
      <c r="A93" s="2"/>
      <c r="B93" s="2"/>
      <c r="C93" s="2"/>
      <c r="D93" s="2"/>
      <c r="E93" s="2"/>
      <c r="F93" s="2"/>
      <c r="G93" s="2"/>
      <c r="H93" s="2"/>
    </row>
    <row r="94" spans="1:8" x14ac:dyDescent="0.25">
      <c r="A94" s="2"/>
      <c r="B94" s="2"/>
      <c r="C94" s="2"/>
      <c r="D94" s="2"/>
      <c r="E94" s="2"/>
      <c r="F94" s="2"/>
      <c r="G94" s="2"/>
      <c r="H94" s="2"/>
    </row>
    <row r="95" spans="1:8" x14ac:dyDescent="0.25">
      <c r="A95" s="2"/>
      <c r="B95" s="2"/>
      <c r="C95" s="2"/>
      <c r="D95" s="2"/>
      <c r="E95" s="2"/>
      <c r="F95" s="2"/>
      <c r="G95" s="2"/>
      <c r="H95" s="2"/>
    </row>
    <row r="96" spans="1:8" x14ac:dyDescent="0.25">
      <c r="A96" s="2"/>
      <c r="B96" s="2"/>
      <c r="C96" s="2"/>
      <c r="D96" s="2"/>
      <c r="E96" s="2"/>
      <c r="F96" s="2"/>
      <c r="G96" s="2"/>
    </row>
    <row r="97" spans="1:7" x14ac:dyDescent="0.25">
      <c r="A97" s="2"/>
      <c r="B97" s="2"/>
      <c r="C97" s="2"/>
      <c r="D97" s="2"/>
      <c r="E97" s="2"/>
      <c r="F97" s="2"/>
      <c r="G97"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88"/>
  <sheetViews>
    <sheetView view="pageBreakPreview" zoomScale="80" zoomScaleNormal="100" zoomScaleSheetLayoutView="80" workbookViewId="0">
      <selection activeCell="C36" sqref="A36:XFD37"/>
    </sheetView>
  </sheetViews>
  <sheetFormatPr baseColWidth="10" defaultRowHeight="15" x14ac:dyDescent="0.25"/>
  <cols>
    <col min="1" max="1" width="10.28515625" style="2" customWidth="1"/>
    <col min="2" max="2" width="21.28515625" style="2" customWidth="1"/>
    <col min="3" max="3" width="24.28515625" style="2" customWidth="1"/>
    <col min="4" max="4" width="8.85546875" style="2" customWidth="1"/>
    <col min="5" max="5" width="25" customWidth="1"/>
    <col min="6" max="6" width="22" style="2" customWidth="1"/>
    <col min="8" max="8" width="13.7109375" customWidth="1"/>
    <col min="9" max="9" width="12.5703125" customWidth="1"/>
    <col min="10" max="10" width="8.140625" style="7" customWidth="1"/>
    <col min="11" max="11" width="17.140625" customWidth="1"/>
    <col min="12" max="12" width="6.28515625" style="7" customWidth="1"/>
    <col min="13" max="13" width="21.42578125" customWidth="1"/>
    <col min="14" max="14" width="4.85546875" style="7" customWidth="1"/>
    <col min="15" max="15" width="25.7109375" style="2" customWidth="1"/>
    <col min="16" max="16" width="4.42578125" style="7" customWidth="1"/>
    <col min="17" max="17" width="24.42578125" customWidth="1"/>
    <col min="18" max="18" width="6.42578125" style="7" customWidth="1"/>
    <col min="19" max="19" width="22.42578125" style="62" customWidth="1"/>
    <col min="20" max="20" width="6.140625" style="7" customWidth="1"/>
    <col min="21" max="21" width="17" customWidth="1"/>
    <col min="22" max="22" width="8.5703125" style="7" customWidth="1"/>
    <col min="23" max="23" width="13.85546875" style="7" customWidth="1"/>
    <col min="24" max="24" width="12.140625" style="113" customWidth="1"/>
    <col min="25" max="25" width="11.42578125" style="113"/>
    <col min="26" max="26" width="12.7109375" style="113"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443"/>
      <c r="B1" s="444"/>
      <c r="C1" s="374" t="s">
        <v>226</v>
      </c>
      <c r="D1" s="374"/>
      <c r="E1" s="374"/>
      <c r="F1" s="374"/>
      <c r="G1" s="374"/>
      <c r="H1" s="374"/>
      <c r="I1" s="374"/>
      <c r="J1" s="374"/>
      <c r="K1" s="374"/>
      <c r="L1" s="374"/>
      <c r="M1" s="374"/>
      <c r="N1" s="374"/>
      <c r="O1" s="374"/>
      <c r="P1" s="374"/>
      <c r="Q1" s="374"/>
      <c r="R1" s="374"/>
      <c r="S1" s="374"/>
      <c r="T1" s="374"/>
      <c r="U1" s="374"/>
      <c r="V1" s="374"/>
      <c r="W1" s="341"/>
      <c r="X1" s="249" t="s">
        <v>202</v>
      </c>
      <c r="Y1" s="249"/>
      <c r="Z1" s="249"/>
    </row>
    <row r="2" spans="1:29" s="1" customFormat="1" ht="12" customHeight="1" x14ac:dyDescent="0.25">
      <c r="A2" s="443"/>
      <c r="B2" s="444"/>
      <c r="C2" s="374"/>
      <c r="D2" s="374"/>
      <c r="E2" s="374"/>
      <c r="F2" s="374"/>
      <c r="G2" s="374"/>
      <c r="H2" s="374"/>
      <c r="I2" s="374"/>
      <c r="J2" s="374"/>
      <c r="K2" s="374"/>
      <c r="L2" s="374"/>
      <c r="M2" s="374"/>
      <c r="N2" s="374"/>
      <c r="O2" s="374"/>
      <c r="P2" s="374"/>
      <c r="Q2" s="374"/>
      <c r="R2" s="374"/>
      <c r="S2" s="374"/>
      <c r="T2" s="374"/>
      <c r="U2" s="374"/>
      <c r="V2" s="374"/>
      <c r="W2" s="341"/>
      <c r="X2" s="249"/>
      <c r="Y2" s="249"/>
      <c r="Z2" s="249"/>
    </row>
    <row r="3" spans="1:29" s="1" customFormat="1" ht="12" customHeight="1" x14ac:dyDescent="0.25">
      <c r="A3" s="443"/>
      <c r="B3" s="444"/>
      <c r="C3" s="374"/>
      <c r="D3" s="374"/>
      <c r="E3" s="374"/>
      <c r="F3" s="374"/>
      <c r="G3" s="374"/>
      <c r="H3" s="374"/>
      <c r="I3" s="374"/>
      <c r="J3" s="374"/>
      <c r="K3" s="374"/>
      <c r="L3" s="374"/>
      <c r="M3" s="374"/>
      <c r="N3" s="374"/>
      <c r="O3" s="374"/>
      <c r="P3" s="374"/>
      <c r="Q3" s="374"/>
      <c r="R3" s="374"/>
      <c r="S3" s="374"/>
      <c r="T3" s="374"/>
      <c r="U3" s="374"/>
      <c r="V3" s="374"/>
      <c r="W3" s="341"/>
      <c r="X3" s="249"/>
      <c r="Y3" s="249"/>
      <c r="Z3" s="249"/>
    </row>
    <row r="4" spans="1:29" s="1" customFormat="1" ht="12" customHeight="1" x14ac:dyDescent="0.25">
      <c r="A4" s="443"/>
      <c r="B4" s="444"/>
      <c r="C4" s="374"/>
      <c r="D4" s="374"/>
      <c r="E4" s="374"/>
      <c r="F4" s="374"/>
      <c r="G4" s="374"/>
      <c r="H4" s="374"/>
      <c r="I4" s="374"/>
      <c r="J4" s="374"/>
      <c r="K4" s="374"/>
      <c r="L4" s="374"/>
      <c r="M4" s="374"/>
      <c r="N4" s="374"/>
      <c r="O4" s="374"/>
      <c r="P4" s="374"/>
      <c r="Q4" s="374"/>
      <c r="R4" s="374"/>
      <c r="S4" s="374"/>
      <c r="T4" s="374"/>
      <c r="U4" s="374"/>
      <c r="V4" s="374"/>
      <c r="W4" s="341"/>
      <c r="X4" s="249"/>
      <c r="Y4" s="249"/>
      <c r="Z4" s="249"/>
    </row>
    <row r="5" spans="1:29" s="1" customFormat="1" ht="15" customHeight="1" x14ac:dyDescent="0.25">
      <c r="A5" s="443"/>
      <c r="B5" s="444"/>
      <c r="C5" s="374"/>
      <c r="D5" s="374"/>
      <c r="E5" s="374"/>
      <c r="F5" s="374"/>
      <c r="G5" s="374"/>
      <c r="H5" s="374"/>
      <c r="I5" s="374"/>
      <c r="J5" s="374"/>
      <c r="K5" s="374"/>
      <c r="L5" s="374"/>
      <c r="M5" s="374"/>
      <c r="N5" s="374"/>
      <c r="O5" s="374"/>
      <c r="P5" s="374"/>
      <c r="Q5" s="374"/>
      <c r="R5" s="374"/>
      <c r="S5" s="374"/>
      <c r="T5" s="374"/>
      <c r="U5" s="374"/>
      <c r="V5" s="374"/>
      <c r="W5" s="341"/>
      <c r="X5" s="144" t="s">
        <v>232</v>
      </c>
      <c r="Y5" s="322" t="s">
        <v>233</v>
      </c>
      <c r="Z5" s="323"/>
    </row>
    <row r="6" spans="1:29" s="1" customFormat="1" ht="15" customHeight="1" x14ac:dyDescent="0.25">
      <c r="A6" s="443"/>
      <c r="B6" s="444"/>
      <c r="C6" s="374"/>
      <c r="D6" s="374"/>
      <c r="E6" s="374"/>
      <c r="F6" s="374"/>
      <c r="G6" s="374"/>
      <c r="H6" s="374"/>
      <c r="I6" s="374"/>
      <c r="J6" s="374"/>
      <c r="K6" s="374"/>
      <c r="L6" s="374"/>
      <c r="M6" s="374"/>
      <c r="N6" s="374"/>
      <c r="O6" s="374"/>
      <c r="P6" s="374"/>
      <c r="Q6" s="374"/>
      <c r="R6" s="374"/>
      <c r="S6" s="374"/>
      <c r="T6" s="374"/>
      <c r="U6" s="374"/>
      <c r="V6" s="374"/>
      <c r="W6" s="341"/>
      <c r="X6" s="144" t="s">
        <v>234</v>
      </c>
      <c r="Y6" s="322">
        <v>2</v>
      </c>
      <c r="Z6" s="323"/>
    </row>
    <row r="7" spans="1:29" s="1" customFormat="1" ht="18" customHeight="1" x14ac:dyDescent="0.25">
      <c r="A7" s="445"/>
      <c r="B7" s="446"/>
      <c r="C7" s="343"/>
      <c r="D7" s="343"/>
      <c r="E7" s="343"/>
      <c r="F7" s="343"/>
      <c r="G7" s="343"/>
      <c r="H7" s="343"/>
      <c r="I7" s="343"/>
      <c r="J7" s="343"/>
      <c r="K7" s="343"/>
      <c r="L7" s="343"/>
      <c r="M7" s="343"/>
      <c r="N7" s="343"/>
      <c r="O7" s="343"/>
      <c r="P7" s="343"/>
      <c r="Q7" s="343"/>
      <c r="R7" s="343"/>
      <c r="S7" s="343"/>
      <c r="T7" s="343"/>
      <c r="U7" s="343"/>
      <c r="V7" s="343"/>
      <c r="W7" s="344"/>
      <c r="X7" s="145" t="s">
        <v>235</v>
      </c>
      <c r="Y7" s="322">
        <v>43783</v>
      </c>
      <c r="Z7" s="323"/>
    </row>
    <row r="8" spans="1:29" ht="109.5" thickBot="1" x14ac:dyDescent="0.3">
      <c r="A8" s="186" t="s">
        <v>208</v>
      </c>
      <c r="B8" s="186" t="s">
        <v>176</v>
      </c>
      <c r="C8" s="186" t="s">
        <v>192</v>
      </c>
      <c r="D8" s="187" t="s">
        <v>209</v>
      </c>
      <c r="E8" s="187" t="s">
        <v>142</v>
      </c>
      <c r="F8" s="187" t="s">
        <v>303</v>
      </c>
      <c r="G8" s="187" t="s">
        <v>210</v>
      </c>
      <c r="H8" s="187" t="s">
        <v>211</v>
      </c>
      <c r="I8" s="187" t="s">
        <v>304</v>
      </c>
      <c r="J8" s="188" t="s">
        <v>67</v>
      </c>
      <c r="K8" s="187" t="s">
        <v>307</v>
      </c>
      <c r="L8" s="188" t="s">
        <v>67</v>
      </c>
      <c r="M8" s="187" t="s">
        <v>308</v>
      </c>
      <c r="N8" s="188" t="s">
        <v>67</v>
      </c>
      <c r="O8" s="189" t="s">
        <v>382</v>
      </c>
      <c r="P8" s="188" t="s">
        <v>67</v>
      </c>
      <c r="Q8" s="187" t="s">
        <v>315</v>
      </c>
      <c r="R8" s="188" t="s">
        <v>67</v>
      </c>
      <c r="S8" s="187" t="s">
        <v>318</v>
      </c>
      <c r="T8" s="188" t="s">
        <v>67</v>
      </c>
      <c r="U8" s="187" t="s">
        <v>321</v>
      </c>
      <c r="V8" s="188" t="s">
        <v>67</v>
      </c>
      <c r="W8" s="188" t="s">
        <v>212</v>
      </c>
      <c r="X8" s="188" t="s">
        <v>364</v>
      </c>
      <c r="Y8" s="188" t="s">
        <v>370</v>
      </c>
      <c r="Z8" s="188" t="s">
        <v>383</v>
      </c>
    </row>
    <row r="9" spans="1:29" ht="107.25" customHeight="1" thickBot="1" x14ac:dyDescent="0.3">
      <c r="A9" s="440" t="s">
        <v>72</v>
      </c>
      <c r="B9" s="450" t="str">
        <f>'2.Identificacion_Riesgos'!E10</f>
        <v xml:space="preserve">Que transcurra el termino otorgado por la Ley para iniciar la acción disciplinaria  o que no se imponga la sanción correspondiente
</v>
      </c>
      <c r="C9" s="614" t="str">
        <f>'2.Identificacion_Riesgos'!F10</f>
        <v xml:space="preserve">Desatender las quejas radicadas y/o permitir el vencimiento de los términos legales de tal manera que se presenten los fenómenos de caducidad o prescripción
</v>
      </c>
      <c r="D9" s="12" t="s">
        <v>147</v>
      </c>
      <c r="E9" s="613" t="s">
        <v>424</v>
      </c>
      <c r="F9" s="613" t="s">
        <v>425</v>
      </c>
      <c r="G9" s="12" t="s">
        <v>54</v>
      </c>
      <c r="H9" s="12" t="s">
        <v>56</v>
      </c>
      <c r="I9" s="12" t="s">
        <v>305</v>
      </c>
      <c r="J9" s="227">
        <f t="shared" ref="J9:J14" si="0">IF(I9="Asignado",15,0)</f>
        <v>15</v>
      </c>
      <c r="K9" s="12" t="s">
        <v>378</v>
      </c>
      <c r="L9" s="227">
        <f>IF(K9="Adecuado",15,0)</f>
        <v>15</v>
      </c>
      <c r="M9" s="14" t="s">
        <v>309</v>
      </c>
      <c r="N9" s="227">
        <f>IF(M9="Oportuna",15,0)</f>
        <v>15</v>
      </c>
      <c r="O9" s="12" t="s">
        <v>380</v>
      </c>
      <c r="P9" s="227">
        <f t="shared" ref="P9:P14" si="1">IF(O9="Preventivo",15,0)</f>
        <v>15</v>
      </c>
      <c r="Q9" s="12" t="s">
        <v>317</v>
      </c>
      <c r="R9" s="227">
        <f t="shared" ref="R9:R14" si="2">IF(Q9="Confiable",15,0)</f>
        <v>15</v>
      </c>
      <c r="S9" s="14" t="s">
        <v>319</v>
      </c>
      <c r="T9" s="227">
        <f t="shared" ref="T9:T14" si="3">IF(S9="Se investigan y resuelven oportunamente",15,0)</f>
        <v>15</v>
      </c>
      <c r="U9" s="12" t="s">
        <v>322</v>
      </c>
      <c r="V9" s="227">
        <f t="shared" ref="V9:V14" si="4">IF(U9="Completa",10,IF(U9="Incompleta ",5,IF(U9="No existente",0,0)))</f>
        <v>10</v>
      </c>
      <c r="W9" s="227">
        <f>SUM(J9,L9,N9,P9,R9,T9,V9)</f>
        <v>100</v>
      </c>
      <c r="X9" s="150" t="str">
        <f>IF(W9&lt;=85,"DÉBIL",IF(AND(W9&gt;85,W9&lt;=95),"MODERADO",IF(W9&gt;96,"FUERTE","X")))</f>
        <v>FUERTE</v>
      </c>
      <c r="Y9" s="150" t="s">
        <v>376</v>
      </c>
      <c r="Z9" s="150" t="str">
        <f>IF(AND(X9="FUERTE",Y9="FUERTE"),"FUERTE",IF(AND(X9="FUERTE",Y9="MODERADO"),"MODERADO",IF(AND(X9="FUERTE",Y9="DÉBIL"),"DÉBIL",IF(AND(X9="MODERADO",Y9="FUERTE"),"MODERADO",IF(AND(X9="MODERADO",Y9="MODERADO"),"MODERADO",IF(AND(X9="MODERADO",Y9="DÉBIL"),"DÉBIL",IF(AND(X9="DÉBIL",Y9="FUERTE"),"DÉBIL",IF(AND(X9="DÉBIL",Y9="MODERADO"),"DÉBIL",IF(AND(X9="DÉBIL",Y9="DÉBIL"),"DÉBIL","XX")))))))))</f>
        <v>FUERTE</v>
      </c>
      <c r="AB9" s="172" t="s">
        <v>371</v>
      </c>
      <c r="AC9" s="172" t="s">
        <v>372</v>
      </c>
    </row>
    <row r="10" spans="1:29" ht="102" customHeight="1" thickTop="1" thickBot="1" x14ac:dyDescent="0.3">
      <c r="A10" s="441"/>
      <c r="B10" s="451"/>
      <c r="C10" s="219"/>
      <c r="D10" s="12" t="s">
        <v>148</v>
      </c>
      <c r="E10" s="613" t="s">
        <v>426</v>
      </c>
      <c r="F10" s="613" t="s">
        <v>427</v>
      </c>
      <c r="G10" s="12" t="s">
        <v>56</v>
      </c>
      <c r="H10" s="12" t="s">
        <v>54</v>
      </c>
      <c r="I10" s="12" t="s">
        <v>305</v>
      </c>
      <c r="J10" s="227">
        <f t="shared" si="0"/>
        <v>15</v>
      </c>
      <c r="K10" s="12" t="s">
        <v>378</v>
      </c>
      <c r="L10" s="227">
        <f>IF(K10="Adecuado",15,0)</f>
        <v>15</v>
      </c>
      <c r="M10" s="14" t="s">
        <v>309</v>
      </c>
      <c r="N10" s="227">
        <f>IF(M10="Oportuna",15,0)</f>
        <v>15</v>
      </c>
      <c r="O10" s="12" t="s">
        <v>380</v>
      </c>
      <c r="P10" s="227">
        <f t="shared" si="1"/>
        <v>15</v>
      </c>
      <c r="Q10" s="12" t="s">
        <v>317</v>
      </c>
      <c r="R10" s="227">
        <f t="shared" si="2"/>
        <v>15</v>
      </c>
      <c r="S10" s="14" t="s">
        <v>319</v>
      </c>
      <c r="T10" s="227">
        <f t="shared" si="3"/>
        <v>15</v>
      </c>
      <c r="U10" s="12" t="s">
        <v>322</v>
      </c>
      <c r="V10" s="227">
        <f t="shared" si="4"/>
        <v>10</v>
      </c>
      <c r="W10" s="227">
        <f>SUM(J10,L10,N10,P10,R10,T10,V10)</f>
        <v>100</v>
      </c>
      <c r="X10" s="150" t="str">
        <f>IF(W10&lt;=85,"DÉBIL",IF(AND(W10&gt;85,W10&lt;=95),"MODERADO",IF(W10&gt;96,"FUERTE","X")))</f>
        <v>FUERTE</v>
      </c>
      <c r="Y10" s="150" t="s">
        <v>376</v>
      </c>
      <c r="Z10" s="150" t="str">
        <f>IF(AND(X10="FUERTE",Y10="FUERTE"),"FUERTE",IF(AND(X10="FUERTE",Y10="MODERADO"),"MODERADO",IF(AND(X10="FUERTE",Y10="DÉBIL"),"DÉBIL",IF(AND(X10="MODERADO",Y10="FUERTE"),"MODERADO",IF(AND(X10="MODERADO",Y10="MODERADO"),"MODERADO",IF(AND(X10="MODERADO",Y10="DÉBIL"),"DÉBIL",IF(AND(X10="DÉBIL",Y10="FUERTE"),"DÉBIL",IF(AND(X10="DÉBIL",Y10="MODERADO"),"DÉBIL",IF(AND(X10="DÉBIL",Y10="DÉBIL"),"DÉBIL","XX")))))))))</f>
        <v>FUERTE</v>
      </c>
      <c r="AB10" s="173" t="s">
        <v>365</v>
      </c>
      <c r="AC10" s="180" t="s">
        <v>373</v>
      </c>
    </row>
    <row r="11" spans="1:29" ht="18" hidden="1" thickBot="1" x14ac:dyDescent="0.3">
      <c r="A11" s="441"/>
      <c r="B11" s="451"/>
      <c r="C11" s="77"/>
      <c r="D11" s="12"/>
      <c r="E11" s="612"/>
      <c r="F11" s="612"/>
      <c r="G11" s="12"/>
      <c r="H11" s="12"/>
      <c r="I11" s="12"/>
      <c r="J11" s="194"/>
      <c r="K11" s="12"/>
      <c r="L11" s="194"/>
      <c r="M11" s="14"/>
      <c r="N11" s="194"/>
      <c r="O11" s="12"/>
      <c r="P11" s="194"/>
      <c r="Q11" s="12"/>
      <c r="R11" s="194"/>
      <c r="S11" s="14"/>
      <c r="T11" s="194"/>
      <c r="U11" s="12"/>
      <c r="V11" s="194"/>
      <c r="W11" s="194"/>
      <c r="X11" s="150"/>
      <c r="Y11" s="150"/>
      <c r="Z11" s="177"/>
      <c r="AB11" s="174" t="s">
        <v>15</v>
      </c>
      <c r="AC11" s="181" t="s">
        <v>374</v>
      </c>
    </row>
    <row r="12" spans="1:29" ht="18" hidden="1" thickBot="1" x14ac:dyDescent="0.3">
      <c r="A12" s="441"/>
      <c r="B12" s="451"/>
      <c r="C12" s="77"/>
      <c r="D12" s="12"/>
      <c r="E12" s="612"/>
      <c r="F12" s="612"/>
      <c r="G12" s="12"/>
      <c r="H12" s="12"/>
      <c r="I12" s="12"/>
      <c r="J12" s="194"/>
      <c r="K12" s="12"/>
      <c r="L12" s="194"/>
      <c r="M12" s="14"/>
      <c r="N12" s="194"/>
      <c r="O12" s="12"/>
      <c r="P12" s="194"/>
      <c r="Q12" s="12"/>
      <c r="R12" s="194"/>
      <c r="S12" s="14"/>
      <c r="T12" s="194"/>
      <c r="U12" s="12"/>
      <c r="V12" s="194"/>
      <c r="W12" s="194"/>
      <c r="X12" s="150"/>
      <c r="Y12" s="150"/>
      <c r="Z12" s="177"/>
      <c r="AB12" s="174" t="s">
        <v>368</v>
      </c>
      <c r="AC12" s="181" t="s">
        <v>375</v>
      </c>
    </row>
    <row r="13" spans="1:29" hidden="1" x14ac:dyDescent="0.25">
      <c r="A13" s="441"/>
      <c r="B13" s="451"/>
      <c r="C13" s="77"/>
      <c r="D13" s="12"/>
      <c r="E13" s="612"/>
      <c r="F13" s="612"/>
      <c r="G13" s="12"/>
      <c r="H13" s="12"/>
      <c r="I13" s="12"/>
      <c r="J13" s="194"/>
      <c r="K13" s="12"/>
      <c r="L13" s="194"/>
      <c r="M13" s="14"/>
      <c r="N13" s="194"/>
      <c r="O13" s="12"/>
      <c r="P13" s="194"/>
      <c r="Q13" s="12"/>
      <c r="R13" s="194"/>
      <c r="S13" s="14"/>
      <c r="T13" s="194"/>
      <c r="U13" s="12"/>
      <c r="V13" s="194"/>
      <c r="W13" s="194"/>
      <c r="X13" s="150"/>
      <c r="Y13" s="150"/>
      <c r="Z13" s="177"/>
    </row>
    <row r="14" spans="1:29" ht="15.75" hidden="1" thickBot="1" x14ac:dyDescent="0.3">
      <c r="A14" s="441"/>
      <c r="B14" s="451"/>
      <c r="C14" s="77"/>
      <c r="D14" s="12"/>
      <c r="E14" s="612"/>
      <c r="F14" s="612"/>
      <c r="G14" s="12"/>
      <c r="H14" s="12"/>
      <c r="I14" s="12"/>
      <c r="J14" s="194"/>
      <c r="K14" s="12"/>
      <c r="L14" s="194"/>
      <c r="M14" s="14"/>
      <c r="N14" s="194"/>
      <c r="O14" s="12"/>
      <c r="P14" s="194"/>
      <c r="Q14" s="12"/>
      <c r="R14" s="194"/>
      <c r="S14" s="14"/>
      <c r="T14" s="194"/>
      <c r="U14" s="12"/>
      <c r="V14" s="194"/>
      <c r="W14" s="194"/>
      <c r="X14" s="150"/>
      <c r="Y14" s="150"/>
      <c r="Z14" s="177"/>
    </row>
    <row r="15" spans="1:29" s="2" customFormat="1" hidden="1" x14ac:dyDescent="0.25">
      <c r="A15" s="441"/>
      <c r="B15" s="185"/>
      <c r="C15" s="77"/>
      <c r="D15" s="15"/>
      <c r="E15" s="15"/>
      <c r="F15" s="15"/>
      <c r="G15" s="5" t="s">
        <v>56</v>
      </c>
      <c r="H15" s="5" t="s">
        <v>54</v>
      </c>
      <c r="I15" s="5"/>
      <c r="J15" s="5"/>
      <c r="K15" s="16"/>
      <c r="L15" s="5"/>
      <c r="M15" s="75"/>
      <c r="N15" s="5"/>
      <c r="O15" s="15"/>
      <c r="P15" s="5"/>
      <c r="Q15" s="16"/>
      <c r="R15" s="5"/>
      <c r="S15" s="182"/>
      <c r="T15" s="5" t="s">
        <v>1</v>
      </c>
      <c r="U15" s="5">
        <f>IF(G16&gt;0,1,0)</f>
        <v>1</v>
      </c>
      <c r="V15" s="5">
        <f>ROUNDDOWN(W15,0)</f>
        <v>100</v>
      </c>
      <c r="W15" s="5">
        <f>AVERAGEIF(G9:G14,"SI",W9:W14)</f>
        <v>100</v>
      </c>
      <c r="X15" s="150" t="str">
        <f t="shared" ref="X10:X73" si="5">IF(W15&lt;=85,"DÉBIL",IF(AND(W15&gt;85,W15&lt;=95),"MODERADO",IF(W15&gt;96,"FUERTE","X")))</f>
        <v>FUERTE</v>
      </c>
      <c r="Y15" s="150" t="s">
        <v>376</v>
      </c>
      <c r="Z15" s="177" t="str">
        <f t="shared" ref="Z10:Z35" si="6">IF(AND(X15="FUERTE",Y15="FUERTE"),"FUERTE",IF(AND(X15="FUERTE",Y15="MODERADO"),"MODERADO",IF(AND(X15="FUERTE",Y15="DÉBIL"),"DÉBIL",IF(AND(X15="MODERADO",Y15="FUERTE"),"MODERADO",IF(AND(X15="MODERADO",Y15="MODERADO"),"MODERADO",IF(AND(X15="MODERADO",Y15="DÉBIL"),"DÉBIL",IF(AND(X15="DÉBIL",Y15="FUERTE"),"DÉBIL",IF(AND(X15="DÉBIL",Y15="MODERADO"),"DÉBIL",IF(AND(X15="DÉBIL",Y15="DÉBIL"),"DÉBIL","XX")))))))))</f>
        <v>FUERTE</v>
      </c>
    </row>
    <row r="16" spans="1:29" hidden="1" x14ac:dyDescent="0.25">
      <c r="A16" s="442"/>
      <c r="B16" s="195"/>
      <c r="C16" s="196"/>
      <c r="D16" s="197">
        <f>COUNTA(D9:D14)</f>
        <v>2</v>
      </c>
      <c r="E16" s="197"/>
      <c r="F16" s="197"/>
      <c r="G16" s="198">
        <f>COUNTIF(G9:G14,"SI")</f>
        <v>1</v>
      </c>
      <c r="H16" s="198">
        <f>COUNTIF(H9:H14,"SI")</f>
        <v>1</v>
      </c>
      <c r="I16" s="198"/>
      <c r="J16" s="198"/>
      <c r="K16" s="199"/>
      <c r="L16" s="198"/>
      <c r="M16" s="200"/>
      <c r="N16" s="198"/>
      <c r="O16" s="197"/>
      <c r="P16" s="198"/>
      <c r="Q16" s="199"/>
      <c r="R16" s="198"/>
      <c r="S16" s="201"/>
      <c r="T16" s="198" t="s">
        <v>27</v>
      </c>
      <c r="U16" s="198">
        <f>IF(H16&gt;0,1,0)</f>
        <v>1</v>
      </c>
      <c r="V16" s="198">
        <f>ROUNDDOWN(W16,0)</f>
        <v>100</v>
      </c>
      <c r="W16" s="198">
        <f>AVERAGEIF(H9:H14,"SI",W9:W14)</f>
        <v>100</v>
      </c>
      <c r="X16" s="202" t="str">
        <f t="shared" si="5"/>
        <v>FUERTE</v>
      </c>
      <c r="Y16" s="202" t="s">
        <v>164</v>
      </c>
      <c r="Z16" s="203" t="str">
        <f t="shared" si="6"/>
        <v>MODERADO</v>
      </c>
    </row>
    <row r="17" spans="1:26" ht="83.25" customHeight="1" x14ac:dyDescent="0.25">
      <c r="A17" s="440" t="s">
        <v>145</v>
      </c>
      <c r="B17" s="447" t="str">
        <f>'2.Identificacion_Riesgos'!E11</f>
        <v>Desconocimiento de los derechos, deberes y prohibiciones asi como del procedimiento disciplinario por parte de los servidores públicos, que ayuden a prevenir y minimizar conductas disciplinables.</v>
      </c>
      <c r="C17" s="78" t="str">
        <f>'2.Identificacion_Riesgos'!F11</f>
        <v xml:space="preserve">1. Descuido del responsable de proyectar la actividad de prevención  de conductas disciplinarias en la OCID.   </v>
      </c>
      <c r="D17" s="11" t="s">
        <v>147</v>
      </c>
      <c r="E17" s="615" t="s">
        <v>428</v>
      </c>
      <c r="F17" s="615" t="s">
        <v>429</v>
      </c>
      <c r="G17" s="11" t="s">
        <v>56</v>
      </c>
      <c r="H17" s="11" t="s">
        <v>54</v>
      </c>
      <c r="I17" s="220" t="s">
        <v>305</v>
      </c>
      <c r="J17" s="620">
        <f>IF(I17="Asignado",15,0)</f>
        <v>15</v>
      </c>
      <c r="K17" s="220" t="s">
        <v>378</v>
      </c>
      <c r="L17" s="620">
        <f>IF(K17="Adecuado",15,0)</f>
        <v>15</v>
      </c>
      <c r="M17" s="224" t="s">
        <v>309</v>
      </c>
      <c r="N17" s="620">
        <f>IF(M17="Oportuna",15,0)</f>
        <v>15</v>
      </c>
      <c r="O17" s="220" t="s">
        <v>380</v>
      </c>
      <c r="P17" s="620">
        <f t="shared" ref="P17:P22" si="7">IF(O17="Preventivo",15,0)</f>
        <v>15</v>
      </c>
      <c r="Q17" s="220" t="s">
        <v>317</v>
      </c>
      <c r="R17" s="620">
        <f t="shared" ref="R17:R22" si="8">IF(Q17="Confiable",15,0)</f>
        <v>15</v>
      </c>
      <c r="S17" s="224" t="s">
        <v>319</v>
      </c>
      <c r="T17" s="620">
        <f t="shared" ref="T17:T22" si="9">IF(S17="Se investigan y resuelven oportunamente",15,0)</f>
        <v>15</v>
      </c>
      <c r="U17" s="220" t="s">
        <v>322</v>
      </c>
      <c r="V17" s="620">
        <f t="shared" ref="V17:V22" si="10">IF(U17="Completa",10,IF(U17="Incompleta ",5,IF(U17="No existente",0,0)))</f>
        <v>10</v>
      </c>
      <c r="W17" s="620">
        <f>SUM(J17,L17,N17,P17,R17,T17,V17)</f>
        <v>100</v>
      </c>
      <c r="X17" s="621" t="str">
        <f t="shared" si="5"/>
        <v>FUERTE</v>
      </c>
      <c r="Y17" s="621" t="s">
        <v>376</v>
      </c>
      <c r="Z17" s="622" t="str">
        <f t="shared" si="6"/>
        <v>FUERTE</v>
      </c>
    </row>
    <row r="18" spans="1:26" ht="78.75" customHeight="1" thickBot="1" x14ac:dyDescent="0.3">
      <c r="A18" s="441"/>
      <c r="B18" s="448"/>
      <c r="C18" s="77" t="str">
        <f>'2.Identificacion_Riesgos'!F12</f>
        <v xml:space="preserve">2.  Descuido del encargado de publicarla en CULTUNET.   </v>
      </c>
      <c r="D18" s="12" t="s">
        <v>148</v>
      </c>
      <c r="E18" s="613" t="s">
        <v>430</v>
      </c>
      <c r="F18" s="613" t="s">
        <v>431</v>
      </c>
      <c r="G18" s="12" t="s">
        <v>54</v>
      </c>
      <c r="H18" s="12" t="s">
        <v>54</v>
      </c>
      <c r="I18" s="12" t="s">
        <v>305</v>
      </c>
      <c r="J18" s="227">
        <f>IF(I18="Asignado",15,0)</f>
        <v>15</v>
      </c>
      <c r="K18" s="12" t="s">
        <v>378</v>
      </c>
      <c r="L18" s="227">
        <f t="shared" ref="L18:L22" si="11">IF(K18="Adecuado",15,0)</f>
        <v>15</v>
      </c>
      <c r="M18" s="14" t="s">
        <v>309</v>
      </c>
      <c r="N18" s="227">
        <f t="shared" ref="N18:N22" si="12">IF(M18="Oportuna",15,0)</f>
        <v>15</v>
      </c>
      <c r="O18" s="12" t="s">
        <v>380</v>
      </c>
      <c r="P18" s="227">
        <f t="shared" si="7"/>
        <v>15</v>
      </c>
      <c r="Q18" s="12" t="s">
        <v>317</v>
      </c>
      <c r="R18" s="227">
        <f t="shared" si="8"/>
        <v>15</v>
      </c>
      <c r="S18" s="14" t="s">
        <v>319</v>
      </c>
      <c r="T18" s="227">
        <f t="shared" si="9"/>
        <v>15</v>
      </c>
      <c r="U18" s="12" t="s">
        <v>322</v>
      </c>
      <c r="V18" s="227">
        <f t="shared" si="10"/>
        <v>10</v>
      </c>
      <c r="W18" s="227">
        <f t="shared" ref="W18:W22" si="13">SUM(J18,L18,N18,P18,R18,T18,V18)</f>
        <v>100</v>
      </c>
      <c r="X18" s="150" t="str">
        <f t="shared" si="5"/>
        <v>FUERTE</v>
      </c>
      <c r="Y18" s="150" t="s">
        <v>376</v>
      </c>
      <c r="Z18" s="150" t="str">
        <f t="shared" si="6"/>
        <v>FUERTE</v>
      </c>
    </row>
    <row r="19" spans="1:26" ht="45.75" hidden="1" thickBot="1" x14ac:dyDescent="0.3">
      <c r="A19" s="441"/>
      <c r="B19" s="448"/>
      <c r="C19" s="77" t="e">
        <f>'2.Identificacion_Riesgos'!#REF!</f>
        <v>#REF!</v>
      </c>
      <c r="D19" s="12"/>
      <c r="E19" s="612"/>
      <c r="F19" s="612"/>
      <c r="G19" s="12" t="s">
        <v>54</v>
      </c>
      <c r="H19" s="12" t="s">
        <v>56</v>
      </c>
      <c r="I19" s="12" t="s">
        <v>305</v>
      </c>
      <c r="J19" s="227">
        <f>IF(I19="Asignado",15,0)</f>
        <v>15</v>
      </c>
      <c r="K19" s="12" t="s">
        <v>378</v>
      </c>
      <c r="L19" s="227">
        <f t="shared" si="11"/>
        <v>15</v>
      </c>
      <c r="M19" s="14"/>
      <c r="N19" s="227">
        <f t="shared" si="12"/>
        <v>0</v>
      </c>
      <c r="O19" s="12" t="s">
        <v>313</v>
      </c>
      <c r="P19" s="227">
        <f t="shared" si="7"/>
        <v>0</v>
      </c>
      <c r="Q19" s="12" t="s">
        <v>317</v>
      </c>
      <c r="R19" s="227">
        <f t="shared" si="8"/>
        <v>15</v>
      </c>
      <c r="S19" s="14" t="s">
        <v>319</v>
      </c>
      <c r="T19" s="227">
        <f t="shared" si="9"/>
        <v>15</v>
      </c>
      <c r="U19" s="12" t="s">
        <v>322</v>
      </c>
      <c r="V19" s="227">
        <f t="shared" si="10"/>
        <v>10</v>
      </c>
      <c r="W19" s="227">
        <f t="shared" si="13"/>
        <v>70</v>
      </c>
      <c r="X19" s="150" t="str">
        <f>IF(W19&lt;=85,"DÉBIL",IF(AND(W19&gt;85,W19&lt;=95),"MODERADO",IF(W19&gt;96,"FUERTE","X")))</f>
        <v>DÉBIL</v>
      </c>
      <c r="Y19" s="150"/>
      <c r="Z19" s="150" t="str">
        <f t="shared" si="6"/>
        <v>XX</v>
      </c>
    </row>
    <row r="20" spans="1:26" ht="45.75" hidden="1" thickBot="1" x14ac:dyDescent="0.3">
      <c r="A20" s="441"/>
      <c r="B20" s="448"/>
      <c r="C20" s="77" t="e">
        <f>'2.Identificacion_Riesgos'!#REF!</f>
        <v>#REF!</v>
      </c>
      <c r="D20" s="12"/>
      <c r="E20" s="612"/>
      <c r="F20" s="612"/>
      <c r="G20" s="12"/>
      <c r="H20" s="12"/>
      <c r="I20" s="12"/>
      <c r="J20" s="227">
        <f>IF(I20="Asignado",15,0)</f>
        <v>0</v>
      </c>
      <c r="K20" s="12" t="s">
        <v>379</v>
      </c>
      <c r="L20" s="227">
        <f t="shared" si="11"/>
        <v>0</v>
      </c>
      <c r="M20" s="14"/>
      <c r="N20" s="227">
        <f t="shared" si="12"/>
        <v>0</v>
      </c>
      <c r="O20" s="12" t="s">
        <v>380</v>
      </c>
      <c r="P20" s="227">
        <f t="shared" si="7"/>
        <v>15</v>
      </c>
      <c r="Q20" s="12" t="s">
        <v>317</v>
      </c>
      <c r="R20" s="227">
        <f t="shared" si="8"/>
        <v>15</v>
      </c>
      <c r="S20" s="14" t="s">
        <v>320</v>
      </c>
      <c r="T20" s="227">
        <f t="shared" si="9"/>
        <v>0</v>
      </c>
      <c r="U20" s="12" t="s">
        <v>322</v>
      </c>
      <c r="V20" s="227">
        <f t="shared" si="10"/>
        <v>10</v>
      </c>
      <c r="W20" s="227">
        <f t="shared" si="13"/>
        <v>40</v>
      </c>
      <c r="X20" s="150" t="str">
        <f t="shared" si="5"/>
        <v>DÉBIL</v>
      </c>
      <c r="Y20" s="150"/>
      <c r="Z20" s="150" t="str">
        <f t="shared" si="6"/>
        <v>XX</v>
      </c>
    </row>
    <row r="21" spans="1:26" ht="57.75" hidden="1" customHeight="1" x14ac:dyDescent="0.3">
      <c r="A21" s="441"/>
      <c r="B21" s="448"/>
      <c r="C21" s="77" t="e">
        <f>'2.Identificacion_Riesgos'!#REF!</f>
        <v>#REF!</v>
      </c>
      <c r="D21" s="12"/>
      <c r="E21" s="612"/>
      <c r="F21" s="612"/>
      <c r="G21" s="12"/>
      <c r="H21" s="12"/>
      <c r="I21" s="12"/>
      <c r="J21" s="227">
        <f>IF(I21="Asignado",15,0)</f>
        <v>0</v>
      </c>
      <c r="K21" s="12" t="s">
        <v>378</v>
      </c>
      <c r="L21" s="227">
        <f t="shared" si="11"/>
        <v>15</v>
      </c>
      <c r="M21" s="14"/>
      <c r="N21" s="227">
        <f t="shared" si="12"/>
        <v>0</v>
      </c>
      <c r="O21" s="12" t="s">
        <v>381</v>
      </c>
      <c r="P21" s="227">
        <f t="shared" si="7"/>
        <v>0</v>
      </c>
      <c r="Q21" s="12" t="s">
        <v>317</v>
      </c>
      <c r="R21" s="227">
        <f t="shared" si="8"/>
        <v>15</v>
      </c>
      <c r="S21" s="14" t="s">
        <v>320</v>
      </c>
      <c r="T21" s="227">
        <f t="shared" si="9"/>
        <v>0</v>
      </c>
      <c r="U21" s="12" t="s">
        <v>322</v>
      </c>
      <c r="V21" s="227">
        <f t="shared" si="10"/>
        <v>10</v>
      </c>
      <c r="W21" s="227">
        <f t="shared" si="13"/>
        <v>40</v>
      </c>
      <c r="X21" s="150" t="str">
        <f t="shared" si="5"/>
        <v>DÉBIL</v>
      </c>
      <c r="Y21" s="150"/>
      <c r="Z21" s="150" t="str">
        <f t="shared" si="6"/>
        <v>XX</v>
      </c>
    </row>
    <row r="22" spans="1:26" s="2" customFormat="1" ht="36" hidden="1" customHeight="1" thickBot="1" x14ac:dyDescent="0.3">
      <c r="A22" s="441"/>
      <c r="B22" s="448"/>
      <c r="C22" s="77"/>
      <c r="D22" s="12"/>
      <c r="E22" s="612"/>
      <c r="F22" s="612"/>
      <c r="G22" s="12"/>
      <c r="H22" s="12"/>
      <c r="I22" s="12"/>
      <c r="J22" s="227"/>
      <c r="K22" s="12" t="s">
        <v>379</v>
      </c>
      <c r="L22" s="227">
        <f t="shared" si="11"/>
        <v>0</v>
      </c>
      <c r="M22" s="14"/>
      <c r="N22" s="227">
        <f t="shared" si="12"/>
        <v>0</v>
      </c>
      <c r="O22" s="12" t="s">
        <v>313</v>
      </c>
      <c r="P22" s="227">
        <f t="shared" si="7"/>
        <v>0</v>
      </c>
      <c r="Q22" s="12" t="s">
        <v>317</v>
      </c>
      <c r="R22" s="227">
        <f t="shared" si="8"/>
        <v>15</v>
      </c>
      <c r="S22" s="14" t="s">
        <v>319</v>
      </c>
      <c r="T22" s="227">
        <f t="shared" si="9"/>
        <v>15</v>
      </c>
      <c r="U22" s="12" t="s">
        <v>322</v>
      </c>
      <c r="V22" s="227">
        <f t="shared" si="10"/>
        <v>10</v>
      </c>
      <c r="W22" s="227">
        <f t="shared" si="13"/>
        <v>40</v>
      </c>
      <c r="X22" s="150" t="str">
        <f t="shared" si="5"/>
        <v>DÉBIL</v>
      </c>
      <c r="Y22" s="150"/>
      <c r="Z22" s="150" t="str">
        <f t="shared" si="6"/>
        <v>XX</v>
      </c>
    </row>
    <row r="23" spans="1:26" ht="21.75" hidden="1" customHeight="1" x14ac:dyDescent="0.3">
      <c r="A23" s="441"/>
      <c r="B23" s="185"/>
      <c r="C23" s="77"/>
      <c r="D23" s="10"/>
      <c r="E23" s="10"/>
      <c r="F23" s="10"/>
      <c r="G23" s="6"/>
      <c r="H23" s="6"/>
      <c r="I23" s="6"/>
      <c r="J23" s="5"/>
      <c r="K23" s="3"/>
      <c r="L23" s="8"/>
      <c r="M23" s="76"/>
      <c r="N23" s="8"/>
      <c r="O23" s="10"/>
      <c r="P23" s="5"/>
      <c r="Q23" s="3"/>
      <c r="R23" s="8"/>
      <c r="S23" s="184"/>
      <c r="T23" s="8" t="s">
        <v>1</v>
      </c>
      <c r="U23" s="5">
        <f>IF(G24&gt;0,1,0)</f>
        <v>1</v>
      </c>
      <c r="V23" s="8">
        <f>ROUNDDOWN(W23,0)</f>
        <v>85</v>
      </c>
      <c r="W23" s="8">
        <f>AVERAGEIF(G17:G22,"SI",W17:W22)</f>
        <v>85</v>
      </c>
      <c r="X23" s="150" t="str">
        <f t="shared" si="5"/>
        <v>DÉBIL</v>
      </c>
      <c r="Y23" s="150"/>
      <c r="Z23" s="150" t="str">
        <f t="shared" si="6"/>
        <v>XX</v>
      </c>
    </row>
    <row r="24" spans="1:26" ht="26.25" hidden="1" customHeight="1" thickBot="1" x14ac:dyDescent="0.3">
      <c r="A24" s="442"/>
      <c r="B24" s="195"/>
      <c r="C24" s="196"/>
      <c r="D24" s="197">
        <f>COUNTA(D17:D22)</f>
        <v>2</v>
      </c>
      <c r="E24" s="204"/>
      <c r="F24" s="204"/>
      <c r="G24" s="198">
        <f>COUNTIF(G16:G21,"SI")</f>
        <v>2</v>
      </c>
      <c r="H24" s="198">
        <f>COUNTIF(H17:H23,"SI")</f>
        <v>2</v>
      </c>
      <c r="I24" s="6"/>
      <c r="J24" s="6"/>
      <c r="K24" s="3"/>
      <c r="L24" s="6"/>
      <c r="M24" s="76"/>
      <c r="N24" s="6"/>
      <c r="O24" s="10"/>
      <c r="P24" s="6"/>
      <c r="Q24" s="3"/>
      <c r="R24" s="6"/>
      <c r="S24" s="184"/>
      <c r="T24" s="5" t="s">
        <v>27</v>
      </c>
      <c r="U24" s="5">
        <f>IF(H24&gt;0,1,0)</f>
        <v>1</v>
      </c>
      <c r="V24" s="5">
        <f>ROUNDDOWN(W24,0)</f>
        <v>100</v>
      </c>
      <c r="W24" s="5">
        <f>AVERAGEIF(H17:H22,"SI",W17:W22)</f>
        <v>100</v>
      </c>
      <c r="X24" s="150" t="str">
        <f t="shared" si="5"/>
        <v>FUERTE</v>
      </c>
      <c r="Y24" s="150"/>
      <c r="Z24" s="150" t="str">
        <f t="shared" si="6"/>
        <v>XX</v>
      </c>
    </row>
    <row r="25" spans="1:26" ht="89.25" customHeight="1" x14ac:dyDescent="0.25">
      <c r="A25" s="440" t="s">
        <v>143</v>
      </c>
      <c r="B25" s="447" t="str">
        <f>'2.Identificacion_Riesgos'!E13</f>
        <v xml:space="preserve">Inaplicabilidad de las disposiciones y prerrogativas  dispuestas en la Ley 1952 de 2019 (Codigo general disciplinario)
</v>
      </c>
      <c r="C25" s="219" t="str">
        <f>'2.Identificacion_Riesgos'!F13</f>
        <v xml:space="preserve">1. Falta de conocimiento de los operadores disciplinarios respecto del nuevo codigo general discipinario.     </v>
      </c>
      <c r="D25" s="12" t="s">
        <v>147</v>
      </c>
      <c r="E25" s="619" t="s">
        <v>432</v>
      </c>
      <c r="F25" s="619" t="s">
        <v>433</v>
      </c>
      <c r="G25" s="12" t="s">
        <v>56</v>
      </c>
      <c r="H25" s="12" t="s">
        <v>54</v>
      </c>
      <c r="I25" s="12" t="s">
        <v>305</v>
      </c>
      <c r="J25" s="227">
        <f>IF(I25="Asignado",15,0)</f>
        <v>15</v>
      </c>
      <c r="K25" s="12" t="s">
        <v>378</v>
      </c>
      <c r="L25" s="227">
        <f>IF(K25="Adecuado",15,0)</f>
        <v>15</v>
      </c>
      <c r="M25" s="14" t="s">
        <v>309</v>
      </c>
      <c r="N25" s="227">
        <f>IF(M25="Oportuna",15,0)</f>
        <v>15</v>
      </c>
      <c r="O25" s="12" t="s">
        <v>380</v>
      </c>
      <c r="P25" s="227">
        <f t="shared" ref="P25:P30" si="14">IF(O25="Preventivo",15,0)</f>
        <v>15</v>
      </c>
      <c r="Q25" s="12" t="s">
        <v>317</v>
      </c>
      <c r="R25" s="227">
        <f t="shared" ref="R25:R30" si="15">IF(Q25="Confiable",15,0)</f>
        <v>15</v>
      </c>
      <c r="S25" s="14" t="s">
        <v>319</v>
      </c>
      <c r="T25" s="227">
        <f t="shared" ref="T25:T30" si="16">IF(S25="Se investigan y resuelven oportunamente",15,0)</f>
        <v>15</v>
      </c>
      <c r="U25" s="12" t="s">
        <v>322</v>
      </c>
      <c r="V25" s="227">
        <f t="shared" ref="V25:V30" si="17">IF(U25="Completa",10,IF(U25="Incompleta ",5,IF(U25="No existente",0,0)))</f>
        <v>10</v>
      </c>
      <c r="W25" s="227">
        <f>SUM(J25,L25,N25,P25,R25,T25,V25)</f>
        <v>100</v>
      </c>
      <c r="X25" s="150" t="str">
        <f t="shared" si="5"/>
        <v>FUERTE</v>
      </c>
      <c r="Y25" s="150" t="s">
        <v>376</v>
      </c>
      <c r="Z25" s="150" t="str">
        <f t="shared" si="6"/>
        <v>FUERTE</v>
      </c>
    </row>
    <row r="26" spans="1:26" ht="127.5" customHeight="1" thickBot="1" x14ac:dyDescent="0.3">
      <c r="A26" s="441"/>
      <c r="B26" s="448"/>
      <c r="C26" s="219" t="str">
        <f>'2.Identificacion_Riesgos'!F14</f>
        <v xml:space="preserve">2. Falta de adecuaciones fisicas y tecnologicas para el adelantamiento de las audiencias  </v>
      </c>
      <c r="D26" s="12" t="s">
        <v>148</v>
      </c>
      <c r="E26" s="619" t="s">
        <v>434</v>
      </c>
      <c r="F26" s="613" t="s">
        <v>427</v>
      </c>
      <c r="G26" s="12" t="s">
        <v>54</v>
      </c>
      <c r="H26" s="12" t="s">
        <v>56</v>
      </c>
      <c r="I26" s="12" t="s">
        <v>305</v>
      </c>
      <c r="J26" s="227">
        <f>IF(I26="Asignado",15,0)</f>
        <v>15</v>
      </c>
      <c r="K26" s="12" t="s">
        <v>378</v>
      </c>
      <c r="L26" s="227">
        <f t="shared" ref="L26:L30" si="18">IF(K26="Adecuado",15,0)</f>
        <v>15</v>
      </c>
      <c r="M26" s="14" t="s">
        <v>309</v>
      </c>
      <c r="N26" s="227">
        <f t="shared" ref="N26:N30" si="19">IF(M26="Oportuna",15,0)</f>
        <v>15</v>
      </c>
      <c r="O26" s="12" t="s">
        <v>380</v>
      </c>
      <c r="P26" s="227">
        <f t="shared" si="14"/>
        <v>15</v>
      </c>
      <c r="Q26" s="12" t="s">
        <v>317</v>
      </c>
      <c r="R26" s="227">
        <f t="shared" si="15"/>
        <v>15</v>
      </c>
      <c r="S26" s="14" t="s">
        <v>319</v>
      </c>
      <c r="T26" s="227">
        <f t="shared" si="16"/>
        <v>15</v>
      </c>
      <c r="U26" s="12" t="s">
        <v>322</v>
      </c>
      <c r="V26" s="227">
        <f t="shared" si="17"/>
        <v>10</v>
      </c>
      <c r="W26" s="227">
        <f t="shared" ref="W26:W30" si="20">SUM(J26,L26,N26,P26,R26,T26,V26)</f>
        <v>100</v>
      </c>
      <c r="X26" s="150" t="str">
        <f t="shared" si="5"/>
        <v>FUERTE</v>
      </c>
      <c r="Y26" s="150" t="s">
        <v>376</v>
      </c>
      <c r="Z26" s="150" t="str">
        <f t="shared" si="6"/>
        <v>FUERTE</v>
      </c>
    </row>
    <row r="27" spans="1:26" ht="45.75" hidden="1" thickBot="1" x14ac:dyDescent="0.3">
      <c r="A27" s="441"/>
      <c r="B27" s="448"/>
      <c r="C27" s="617" t="e">
        <f>'2.Identificacion_Riesgos'!#REF!</f>
        <v>#REF!</v>
      </c>
      <c r="D27" s="104"/>
      <c r="E27" s="616"/>
      <c r="F27" s="618"/>
      <c r="G27" s="104"/>
      <c r="H27" s="104"/>
      <c r="I27" s="12"/>
      <c r="J27" s="194">
        <f>IF(I27="Asignado",15,0)</f>
        <v>0</v>
      </c>
      <c r="K27" s="12" t="s">
        <v>378</v>
      </c>
      <c r="L27" s="194">
        <f t="shared" si="18"/>
        <v>15</v>
      </c>
      <c r="M27" s="14"/>
      <c r="N27" s="194">
        <f t="shared" si="19"/>
        <v>0</v>
      </c>
      <c r="O27" s="12" t="s">
        <v>380</v>
      </c>
      <c r="P27" s="194">
        <f t="shared" si="14"/>
        <v>15</v>
      </c>
      <c r="Q27" s="12" t="s">
        <v>317</v>
      </c>
      <c r="R27" s="194">
        <f t="shared" si="15"/>
        <v>15</v>
      </c>
      <c r="S27" s="14" t="s">
        <v>319</v>
      </c>
      <c r="T27" s="194">
        <f t="shared" si="16"/>
        <v>15</v>
      </c>
      <c r="U27" s="12" t="s">
        <v>322</v>
      </c>
      <c r="V27" s="194">
        <f t="shared" si="17"/>
        <v>10</v>
      </c>
      <c r="W27" s="194">
        <f t="shared" si="20"/>
        <v>70</v>
      </c>
      <c r="X27" s="150" t="str">
        <f t="shared" si="5"/>
        <v>DÉBIL</v>
      </c>
      <c r="Y27" s="150"/>
      <c r="Z27" s="150" t="str">
        <f t="shared" si="6"/>
        <v>XX</v>
      </c>
    </row>
    <row r="28" spans="1:26" ht="45.75" hidden="1" thickBot="1" x14ac:dyDescent="0.3">
      <c r="A28" s="441"/>
      <c r="B28" s="448"/>
      <c r="C28" s="77" t="e">
        <f>'2.Identificacion_Riesgos'!#REF!</f>
        <v>#REF!</v>
      </c>
      <c r="D28" s="12"/>
      <c r="E28" s="21"/>
      <c r="F28" s="21"/>
      <c r="G28" s="12"/>
      <c r="H28" s="12"/>
      <c r="I28" s="12"/>
      <c r="J28" s="194">
        <f>IF(I28="Asignado",15,0)</f>
        <v>0</v>
      </c>
      <c r="K28" s="12" t="s">
        <v>378</v>
      </c>
      <c r="L28" s="194">
        <f t="shared" si="18"/>
        <v>15</v>
      </c>
      <c r="M28" s="14"/>
      <c r="N28" s="194">
        <f t="shared" si="19"/>
        <v>0</v>
      </c>
      <c r="O28" s="12"/>
      <c r="P28" s="194">
        <f t="shared" si="14"/>
        <v>0</v>
      </c>
      <c r="Q28" s="12" t="s">
        <v>317</v>
      </c>
      <c r="R28" s="194">
        <f t="shared" si="15"/>
        <v>15</v>
      </c>
      <c r="S28" s="14" t="s">
        <v>320</v>
      </c>
      <c r="T28" s="194">
        <f t="shared" si="16"/>
        <v>0</v>
      </c>
      <c r="U28" s="12" t="s">
        <v>322</v>
      </c>
      <c r="V28" s="194">
        <f t="shared" si="17"/>
        <v>10</v>
      </c>
      <c r="W28" s="194">
        <f t="shared" si="20"/>
        <v>40</v>
      </c>
      <c r="X28" s="150" t="str">
        <f t="shared" si="5"/>
        <v>DÉBIL</v>
      </c>
      <c r="Y28" s="150"/>
      <c r="Z28" s="150" t="str">
        <f t="shared" si="6"/>
        <v>XX</v>
      </c>
    </row>
    <row r="29" spans="1:26" ht="45.75" hidden="1" thickBot="1" x14ac:dyDescent="0.3">
      <c r="A29" s="441"/>
      <c r="B29" s="448"/>
      <c r="C29" s="77" t="e">
        <f>'2.Identificacion_Riesgos'!#REF!</f>
        <v>#REF!</v>
      </c>
      <c r="D29" s="12"/>
      <c r="E29" s="21"/>
      <c r="F29" s="21"/>
      <c r="G29" s="12"/>
      <c r="H29" s="12"/>
      <c r="I29" s="12"/>
      <c r="J29" s="194">
        <f>IF(I29="Asignado",15,0)</f>
        <v>0</v>
      </c>
      <c r="K29" s="12" t="s">
        <v>378</v>
      </c>
      <c r="L29" s="194">
        <f t="shared" si="18"/>
        <v>15</v>
      </c>
      <c r="M29" s="14"/>
      <c r="N29" s="194">
        <f t="shared" si="19"/>
        <v>0</v>
      </c>
      <c r="O29" s="12"/>
      <c r="P29" s="194">
        <f t="shared" si="14"/>
        <v>0</v>
      </c>
      <c r="Q29" s="12" t="s">
        <v>317</v>
      </c>
      <c r="R29" s="194">
        <f t="shared" si="15"/>
        <v>15</v>
      </c>
      <c r="S29" s="14" t="s">
        <v>320</v>
      </c>
      <c r="T29" s="194">
        <f t="shared" si="16"/>
        <v>0</v>
      </c>
      <c r="U29" s="12" t="s">
        <v>322</v>
      </c>
      <c r="V29" s="194">
        <f t="shared" si="17"/>
        <v>10</v>
      </c>
      <c r="W29" s="194">
        <f t="shared" si="20"/>
        <v>40</v>
      </c>
      <c r="X29" s="150" t="str">
        <f t="shared" si="5"/>
        <v>DÉBIL</v>
      </c>
      <c r="Y29" s="150"/>
      <c r="Z29" s="150" t="str">
        <f t="shared" si="6"/>
        <v>XX</v>
      </c>
    </row>
    <row r="30" spans="1:26" ht="32.25" hidden="1" customHeight="1" thickBot="1" x14ac:dyDescent="0.3">
      <c r="A30" s="441"/>
      <c r="B30" s="448"/>
      <c r="C30" s="77"/>
      <c r="D30" s="12"/>
      <c r="E30" s="21"/>
      <c r="F30" s="21"/>
      <c r="G30" s="12"/>
      <c r="H30" s="12"/>
      <c r="I30" s="12"/>
      <c r="J30" s="194"/>
      <c r="K30" s="12"/>
      <c r="L30" s="194">
        <f t="shared" si="18"/>
        <v>0</v>
      </c>
      <c r="M30" s="14"/>
      <c r="N30" s="194">
        <f t="shared" si="19"/>
        <v>0</v>
      </c>
      <c r="O30" s="12"/>
      <c r="P30" s="194">
        <f t="shared" si="14"/>
        <v>0</v>
      </c>
      <c r="Q30" s="12" t="s">
        <v>317</v>
      </c>
      <c r="R30" s="194">
        <f t="shared" si="15"/>
        <v>15</v>
      </c>
      <c r="S30" s="14" t="s">
        <v>319</v>
      </c>
      <c r="T30" s="194">
        <f t="shared" si="16"/>
        <v>15</v>
      </c>
      <c r="U30" s="12" t="s">
        <v>322</v>
      </c>
      <c r="V30" s="194">
        <f t="shared" si="17"/>
        <v>10</v>
      </c>
      <c r="W30" s="194">
        <f t="shared" si="20"/>
        <v>40</v>
      </c>
      <c r="X30" s="150" t="str">
        <f t="shared" si="5"/>
        <v>DÉBIL</v>
      </c>
      <c r="Y30" s="150"/>
      <c r="Z30" s="150" t="str">
        <f t="shared" si="6"/>
        <v>XX</v>
      </c>
    </row>
    <row r="31" spans="1:26" ht="15" hidden="1" customHeight="1" x14ac:dyDescent="0.3">
      <c r="A31" s="441"/>
      <c r="B31" s="77"/>
      <c r="C31" s="77"/>
      <c r="D31" s="10"/>
      <c r="E31" s="10"/>
      <c r="F31" s="10"/>
      <c r="G31" s="6"/>
      <c r="H31" s="6"/>
      <c r="I31" s="6"/>
      <c r="J31" s="5"/>
      <c r="K31" s="3"/>
      <c r="L31" s="8"/>
      <c r="M31" s="76"/>
      <c r="N31" s="8"/>
      <c r="O31" s="10"/>
      <c r="P31" s="5"/>
      <c r="Q31" s="3"/>
      <c r="R31" s="8"/>
      <c r="S31" s="184"/>
      <c r="T31" s="8" t="s">
        <v>1</v>
      </c>
      <c r="U31" s="5">
        <f>IF(G32&gt;0,1,0)</f>
        <v>1</v>
      </c>
      <c r="V31" s="8">
        <f>ROUNDDOWN(W31,0)</f>
        <v>100</v>
      </c>
      <c r="W31" s="8">
        <f>AVERAGEIF(G25:G30,"SI",W25:W30)</f>
        <v>100</v>
      </c>
      <c r="X31" s="150" t="str">
        <f t="shared" si="5"/>
        <v>FUERTE</v>
      </c>
      <c r="Y31" s="150"/>
      <c r="Z31" s="150" t="str">
        <f t="shared" si="6"/>
        <v>XX</v>
      </c>
    </row>
    <row r="32" spans="1:26" ht="18.75" hidden="1" customHeight="1" thickBot="1" x14ac:dyDescent="0.3">
      <c r="A32" s="442"/>
      <c r="B32" s="196"/>
      <c r="C32" s="196"/>
      <c r="D32" s="197">
        <f>COUNTA(D25:D30)</f>
        <v>2</v>
      </c>
      <c r="E32" s="204"/>
      <c r="F32" s="204"/>
      <c r="G32" s="198">
        <f>COUNTIF(G24:G29,"SI")</f>
        <v>1</v>
      </c>
      <c r="H32" s="198">
        <f>COUNTIF(H25:H31,"SI")</f>
        <v>1</v>
      </c>
      <c r="I32" s="205"/>
      <c r="J32" s="205"/>
      <c r="K32" s="206"/>
      <c r="L32" s="205"/>
      <c r="M32" s="207"/>
      <c r="N32" s="205"/>
      <c r="O32" s="204"/>
      <c r="P32" s="205"/>
      <c r="Q32" s="206"/>
      <c r="R32" s="205"/>
      <c r="S32" s="208"/>
      <c r="T32" s="198" t="s">
        <v>27</v>
      </c>
      <c r="U32" s="198">
        <f>IF(H32&gt;0,1,0)</f>
        <v>1</v>
      </c>
      <c r="V32" s="198">
        <f>ROUNDDOWN(W32,0)</f>
        <v>100</v>
      </c>
      <c r="W32" s="198">
        <f>AVERAGEIF(H25:H30,"SI",W25:W30)</f>
        <v>100</v>
      </c>
      <c r="X32" s="202" t="str">
        <f t="shared" si="5"/>
        <v>FUERTE</v>
      </c>
      <c r="Y32" s="202"/>
      <c r="Z32" s="150" t="str">
        <f t="shared" si="6"/>
        <v>XX</v>
      </c>
    </row>
    <row r="33" spans="1:26" ht="108" x14ac:dyDescent="0.25">
      <c r="A33" s="440" t="s">
        <v>144</v>
      </c>
      <c r="B33" s="447" t="str">
        <f>'2.Identificacion_Riesgos'!E15</f>
        <v>Extravio o no inclusión de los documentos fisicos o virtuales que hacen parte del expediente disciplinario</v>
      </c>
      <c r="C33" s="624" t="str">
        <f>'2.Identificacion_Riesgos'!F15</f>
        <v>1. No incluir cada unas de las actuaciones que se surten dentro de los procesos disciplinarios en los respectivos archivos fisicos y virtuales.</v>
      </c>
      <c r="D33" s="220" t="s">
        <v>147</v>
      </c>
      <c r="E33" s="625" t="s">
        <v>435</v>
      </c>
      <c r="F33" s="625" t="s">
        <v>427</v>
      </c>
      <c r="G33" s="220" t="s">
        <v>54</v>
      </c>
      <c r="H33" s="220" t="s">
        <v>56</v>
      </c>
      <c r="I33" s="11" t="s">
        <v>305</v>
      </c>
      <c r="J33" s="193">
        <f>IF(I33="Asignado",15,0)</f>
        <v>15</v>
      </c>
      <c r="K33" s="11" t="s">
        <v>378</v>
      </c>
      <c r="L33" s="193">
        <f>IF(K33="Adecuado",15,0)</f>
        <v>15</v>
      </c>
      <c r="M33" s="74" t="s">
        <v>309</v>
      </c>
      <c r="N33" s="193">
        <f>IF(M33="Oportuna",15,0)</f>
        <v>15</v>
      </c>
      <c r="O33" s="11" t="s">
        <v>380</v>
      </c>
      <c r="P33" s="193">
        <f t="shared" ref="P33:P38" si="21">IF(O33="Preventivo",15,0)</f>
        <v>15</v>
      </c>
      <c r="Q33" s="11" t="s">
        <v>317</v>
      </c>
      <c r="R33" s="193">
        <f t="shared" ref="R33:R38" si="22">IF(Q33="Confiable",15,0)</f>
        <v>15</v>
      </c>
      <c r="S33" s="74" t="s">
        <v>319</v>
      </c>
      <c r="T33" s="193">
        <f t="shared" ref="T33:T38" si="23">IF(S33="Se investigan y resuelven oportunamente",15,0)</f>
        <v>15</v>
      </c>
      <c r="U33" s="11" t="s">
        <v>322</v>
      </c>
      <c r="V33" s="193">
        <f t="shared" ref="V33:V38" si="24">IF(U33="Completa",10,IF(U33="Incompleta ",5,IF(U33="No existente",0,0)))</f>
        <v>10</v>
      </c>
      <c r="W33" s="193">
        <f>SUM(J33,L33,N33,P33,R33,T33,V33)</f>
        <v>100</v>
      </c>
      <c r="X33" s="175" t="str">
        <f t="shared" si="5"/>
        <v>FUERTE</v>
      </c>
      <c r="Y33" s="175" t="s">
        <v>376</v>
      </c>
      <c r="Z33" s="150" t="str">
        <f t="shared" si="6"/>
        <v>FUERTE</v>
      </c>
    </row>
    <row r="34" spans="1:26" ht="108" x14ac:dyDescent="0.25">
      <c r="A34" s="441"/>
      <c r="B34" s="448"/>
      <c r="C34" s="448" t="str">
        <f>'2.Identificacion_Riesgos'!F16</f>
        <v>2.  Extravio de los expedientes disciplinarios  fisicos y/o virtuales</v>
      </c>
      <c r="D34" s="12" t="s">
        <v>148</v>
      </c>
      <c r="E34" s="613" t="s">
        <v>436</v>
      </c>
      <c r="F34" s="613" t="s">
        <v>437</v>
      </c>
      <c r="G34" s="12" t="s">
        <v>54</v>
      </c>
      <c r="H34" s="12" t="s">
        <v>56</v>
      </c>
      <c r="I34" s="12" t="s">
        <v>305</v>
      </c>
      <c r="J34" s="194">
        <f>IF(I34="Asignado",15,0)</f>
        <v>15</v>
      </c>
      <c r="K34" s="12" t="s">
        <v>378</v>
      </c>
      <c r="L34" s="194">
        <f t="shared" ref="L34:L38" si="25">IF(K34="Adecuado",15,0)</f>
        <v>15</v>
      </c>
      <c r="M34" s="14" t="s">
        <v>309</v>
      </c>
      <c r="N34" s="194">
        <f t="shared" ref="N34:N38" si="26">IF(M34="Oportuna",15,0)</f>
        <v>15</v>
      </c>
      <c r="O34" s="12" t="s">
        <v>380</v>
      </c>
      <c r="P34" s="194">
        <f t="shared" si="21"/>
        <v>15</v>
      </c>
      <c r="Q34" s="12" t="s">
        <v>317</v>
      </c>
      <c r="R34" s="194">
        <f t="shared" si="22"/>
        <v>15</v>
      </c>
      <c r="S34" s="14" t="s">
        <v>319</v>
      </c>
      <c r="T34" s="194">
        <f t="shared" si="23"/>
        <v>15</v>
      </c>
      <c r="U34" s="12" t="s">
        <v>322</v>
      </c>
      <c r="V34" s="194">
        <f t="shared" si="24"/>
        <v>10</v>
      </c>
      <c r="W34" s="194">
        <f t="shared" ref="W34:W38" si="27">SUM(J34,L34,N34,P34,R34,T34,V34)</f>
        <v>100</v>
      </c>
      <c r="X34" s="150" t="str">
        <f t="shared" si="5"/>
        <v>FUERTE</v>
      </c>
      <c r="Y34" s="150" t="s">
        <v>376</v>
      </c>
      <c r="Z34" s="150" t="str">
        <f t="shared" si="6"/>
        <v>FUERTE</v>
      </c>
    </row>
    <row r="35" spans="1:26" ht="105" customHeight="1" x14ac:dyDescent="0.25">
      <c r="A35" s="441"/>
      <c r="B35" s="448"/>
      <c r="C35" s="448"/>
      <c r="D35" s="12" t="s">
        <v>332</v>
      </c>
      <c r="E35" s="619" t="s">
        <v>438</v>
      </c>
      <c r="F35" s="619" t="s">
        <v>427</v>
      </c>
      <c r="G35" s="12" t="s">
        <v>56</v>
      </c>
      <c r="H35" s="12" t="s">
        <v>54</v>
      </c>
      <c r="I35" s="12" t="s">
        <v>305</v>
      </c>
      <c r="J35" s="194">
        <f>IF(I35="Asignado",15,0)</f>
        <v>15</v>
      </c>
      <c r="K35" s="12" t="s">
        <v>378</v>
      </c>
      <c r="L35" s="194">
        <f t="shared" si="25"/>
        <v>15</v>
      </c>
      <c r="M35" s="14" t="s">
        <v>309</v>
      </c>
      <c r="N35" s="194">
        <f t="shared" si="26"/>
        <v>15</v>
      </c>
      <c r="O35" s="12" t="s">
        <v>381</v>
      </c>
      <c r="P35" s="194">
        <v>10</v>
      </c>
      <c r="Q35" s="12" t="s">
        <v>317</v>
      </c>
      <c r="R35" s="194">
        <f t="shared" si="22"/>
        <v>15</v>
      </c>
      <c r="S35" s="14" t="s">
        <v>319</v>
      </c>
      <c r="T35" s="194">
        <f t="shared" si="23"/>
        <v>15</v>
      </c>
      <c r="U35" s="12" t="s">
        <v>322</v>
      </c>
      <c r="V35" s="194">
        <f t="shared" si="24"/>
        <v>10</v>
      </c>
      <c r="W35" s="194">
        <f t="shared" si="27"/>
        <v>95</v>
      </c>
      <c r="X35" s="150" t="str">
        <f t="shared" si="5"/>
        <v>MODERADO</v>
      </c>
      <c r="Y35" s="150" t="s">
        <v>164</v>
      </c>
      <c r="Z35" s="150" t="str">
        <f t="shared" si="6"/>
        <v>MODERADO</v>
      </c>
    </row>
    <row r="36" spans="1:26" ht="45" hidden="1" x14ac:dyDescent="0.25">
      <c r="A36" s="441"/>
      <c r="B36" s="448"/>
      <c r="C36" s="617" t="e">
        <f>'2.Identificacion_Riesgos'!#REF!</f>
        <v>#REF!</v>
      </c>
      <c r="D36" s="104"/>
      <c r="E36" s="626"/>
      <c r="F36" s="626"/>
      <c r="G36" s="12"/>
      <c r="H36" s="104"/>
      <c r="I36" s="12"/>
      <c r="J36" s="194">
        <f>IF(I36="Asignado",15,0)</f>
        <v>0</v>
      </c>
      <c r="K36" s="12" t="s">
        <v>378</v>
      </c>
      <c r="L36" s="194">
        <f t="shared" si="25"/>
        <v>15</v>
      </c>
      <c r="M36" s="14"/>
      <c r="N36" s="194">
        <f t="shared" si="26"/>
        <v>0</v>
      </c>
      <c r="O36" s="12"/>
      <c r="P36" s="194">
        <f t="shared" si="21"/>
        <v>0</v>
      </c>
      <c r="Q36" s="12" t="s">
        <v>317</v>
      </c>
      <c r="R36" s="194">
        <f t="shared" si="22"/>
        <v>15</v>
      </c>
      <c r="S36" s="14" t="s">
        <v>320</v>
      </c>
      <c r="T36" s="194">
        <f t="shared" si="23"/>
        <v>0</v>
      </c>
      <c r="U36" s="12" t="s">
        <v>322</v>
      </c>
      <c r="V36" s="194">
        <f t="shared" si="24"/>
        <v>10</v>
      </c>
      <c r="W36" s="194">
        <f t="shared" si="27"/>
        <v>40</v>
      </c>
      <c r="X36" s="150" t="str">
        <f t="shared" si="5"/>
        <v>DÉBIL</v>
      </c>
      <c r="Y36" s="150"/>
      <c r="Z36" s="177"/>
    </row>
    <row r="37" spans="1:26" ht="45" hidden="1" x14ac:dyDescent="0.25">
      <c r="A37" s="441"/>
      <c r="B37" s="448"/>
      <c r="C37" s="77" t="e">
        <f>'2.Identificacion_Riesgos'!#REF!</f>
        <v>#REF!</v>
      </c>
      <c r="D37" s="12"/>
      <c r="E37" s="623"/>
      <c r="F37" s="623"/>
      <c r="G37" s="104"/>
      <c r="H37" s="12"/>
      <c r="I37" s="12"/>
      <c r="J37" s="194">
        <f>IF(I37="Asignado",15,0)</f>
        <v>0</v>
      </c>
      <c r="K37" s="12" t="s">
        <v>379</v>
      </c>
      <c r="L37" s="194">
        <f t="shared" si="25"/>
        <v>0</v>
      </c>
      <c r="M37" s="14"/>
      <c r="N37" s="194">
        <f t="shared" si="26"/>
        <v>0</v>
      </c>
      <c r="O37" s="12"/>
      <c r="P37" s="194">
        <f t="shared" si="21"/>
        <v>0</v>
      </c>
      <c r="Q37" s="12" t="s">
        <v>317</v>
      </c>
      <c r="R37" s="194">
        <f t="shared" si="22"/>
        <v>15</v>
      </c>
      <c r="S37" s="14" t="s">
        <v>320</v>
      </c>
      <c r="T37" s="194">
        <f t="shared" si="23"/>
        <v>0</v>
      </c>
      <c r="U37" s="12" t="s">
        <v>322</v>
      </c>
      <c r="V37" s="194">
        <f t="shared" si="24"/>
        <v>10</v>
      </c>
      <c r="W37" s="194">
        <f t="shared" si="27"/>
        <v>25</v>
      </c>
      <c r="X37" s="150" t="str">
        <f t="shared" si="5"/>
        <v>DÉBIL</v>
      </c>
      <c r="Y37" s="150"/>
      <c r="Z37" s="177"/>
    </row>
    <row r="38" spans="1:26" ht="45.75" hidden="1" customHeight="1" thickBot="1" x14ac:dyDescent="0.3">
      <c r="A38" s="441"/>
      <c r="B38" s="448"/>
      <c r="C38" s="77"/>
      <c r="D38" s="12"/>
      <c r="E38" s="616"/>
      <c r="F38" s="616"/>
      <c r="G38" s="12"/>
      <c r="H38" s="12"/>
      <c r="I38" s="12"/>
      <c r="J38" s="194"/>
      <c r="K38" s="12"/>
      <c r="L38" s="194">
        <f t="shared" si="25"/>
        <v>0</v>
      </c>
      <c r="M38" s="14"/>
      <c r="N38" s="194">
        <f t="shared" si="26"/>
        <v>0</v>
      </c>
      <c r="O38" s="12"/>
      <c r="P38" s="194">
        <f t="shared" si="21"/>
        <v>0</v>
      </c>
      <c r="Q38" s="12" t="s">
        <v>317</v>
      </c>
      <c r="R38" s="194">
        <f t="shared" si="22"/>
        <v>15</v>
      </c>
      <c r="S38" s="14" t="s">
        <v>319</v>
      </c>
      <c r="T38" s="194">
        <f t="shared" si="23"/>
        <v>15</v>
      </c>
      <c r="U38" s="12" t="s">
        <v>322</v>
      </c>
      <c r="V38" s="194">
        <f t="shared" si="24"/>
        <v>10</v>
      </c>
      <c r="W38" s="194">
        <f t="shared" si="27"/>
        <v>40</v>
      </c>
      <c r="X38" s="150" t="str">
        <f t="shared" si="5"/>
        <v>DÉBIL</v>
      </c>
      <c r="Y38" s="150"/>
      <c r="Z38" s="177"/>
    </row>
    <row r="39" spans="1:26" ht="18" hidden="1" customHeight="1" x14ac:dyDescent="0.25">
      <c r="A39" s="441"/>
      <c r="B39" s="77"/>
      <c r="C39" s="77"/>
      <c r="D39" s="10"/>
      <c r="E39" s="10"/>
      <c r="F39" s="10"/>
      <c r="G39" s="6"/>
      <c r="H39" s="6"/>
      <c r="I39" s="6"/>
      <c r="J39" s="5"/>
      <c r="K39" s="3"/>
      <c r="L39" s="8"/>
      <c r="M39" s="76"/>
      <c r="N39" s="8"/>
      <c r="O39" s="10"/>
      <c r="P39" s="5"/>
      <c r="Q39" s="3"/>
      <c r="R39" s="8"/>
      <c r="S39" s="184"/>
      <c r="T39" s="8" t="s">
        <v>1</v>
      </c>
      <c r="U39" s="5">
        <f>IF(G40&gt;0,1,0)</f>
        <v>1</v>
      </c>
      <c r="V39" s="8">
        <f>ROUNDDOWN(W39,0)</f>
        <v>100</v>
      </c>
      <c r="W39" s="8">
        <f>AVERAGEIF(G33:G38,"SI",W33:W38)</f>
        <v>100</v>
      </c>
      <c r="X39" s="150" t="str">
        <f t="shared" si="5"/>
        <v>FUERTE</v>
      </c>
      <c r="Y39" s="150"/>
      <c r="Z39" s="177"/>
    </row>
    <row r="40" spans="1:26" ht="24" hidden="1" customHeight="1" thickBot="1" x14ac:dyDescent="0.25">
      <c r="A40" s="442"/>
      <c r="B40" s="196"/>
      <c r="C40" s="196"/>
      <c r="D40" s="197">
        <f>COUNTA(D33:D38)</f>
        <v>3</v>
      </c>
      <c r="E40" s="204"/>
      <c r="F40" s="204"/>
      <c r="G40" s="198">
        <f>COUNTIF(G32:G37,"SI")</f>
        <v>2</v>
      </c>
      <c r="H40" s="198">
        <f>COUNTIF(H33:H39,"SI")</f>
        <v>1</v>
      </c>
      <c r="I40" s="205"/>
      <c r="J40" s="205"/>
      <c r="K40" s="206"/>
      <c r="L40" s="205"/>
      <c r="M40" s="207"/>
      <c r="N40" s="205"/>
      <c r="O40" s="204"/>
      <c r="P40" s="205"/>
      <c r="Q40" s="206"/>
      <c r="R40" s="205"/>
      <c r="S40" s="208"/>
      <c r="T40" s="198" t="s">
        <v>27</v>
      </c>
      <c r="U40" s="198">
        <f>IF(H40&gt;0,1,0)</f>
        <v>1</v>
      </c>
      <c r="V40" s="198">
        <f>ROUNDDOWN(W40,0)</f>
        <v>95</v>
      </c>
      <c r="W40" s="198">
        <f>AVERAGEIF(H33:H38,"SI",W33:W38)</f>
        <v>95</v>
      </c>
      <c r="X40" s="202" t="str">
        <f t="shared" si="5"/>
        <v>MODERADO</v>
      </c>
      <c r="Y40" s="202"/>
      <c r="Z40" s="203"/>
    </row>
    <row r="41" spans="1:26" ht="45" hidden="1" x14ac:dyDescent="0.25">
      <c r="A41" s="440" t="s">
        <v>146</v>
      </c>
      <c r="B41" s="447">
        <f>'2.Identificacion_Riesgos'!E17</f>
        <v>0</v>
      </c>
      <c r="C41" s="78">
        <f>'2.Identificacion_Riesgos'!F17</f>
        <v>0</v>
      </c>
      <c r="D41" s="11" t="s">
        <v>147</v>
      </c>
      <c r="E41" s="22"/>
      <c r="F41" s="22"/>
      <c r="G41" s="11" t="s">
        <v>56</v>
      </c>
      <c r="H41" s="11" t="s">
        <v>54</v>
      </c>
      <c r="I41" s="11" t="s">
        <v>305</v>
      </c>
      <c r="J41" s="193">
        <f>IF(I41="Asignado",15,0)</f>
        <v>15</v>
      </c>
      <c r="K41" s="11"/>
      <c r="L41" s="193"/>
      <c r="M41" s="74" t="s">
        <v>309</v>
      </c>
      <c r="N41" s="193">
        <f>IF(M41="Oportuna",15,0)</f>
        <v>15</v>
      </c>
      <c r="O41" s="11" t="s">
        <v>380</v>
      </c>
      <c r="P41" s="193">
        <f t="shared" ref="P41:P46" si="28">IF(O41="Preventivo",15,0)</f>
        <v>15</v>
      </c>
      <c r="Q41" s="11" t="s">
        <v>317</v>
      </c>
      <c r="R41" s="193">
        <f t="shared" ref="R41:R46" si="29">IF(Q41="Confiable",15,0)</f>
        <v>15</v>
      </c>
      <c r="S41" s="74" t="s">
        <v>319</v>
      </c>
      <c r="T41" s="193">
        <f t="shared" ref="T41:T46" si="30">IF(S41="Se investigan y resuelven oportunamente",15,0)</f>
        <v>15</v>
      </c>
      <c r="U41" s="11" t="s">
        <v>322</v>
      </c>
      <c r="V41" s="193">
        <f t="shared" ref="V41:V46" si="31">IF(U41="Completa",10,IF(U41="Incompleta ",5,IF(U41="No existente",0,0)))</f>
        <v>10</v>
      </c>
      <c r="W41" s="193">
        <f>SUM(J41,L41,N41,P41,R41,T41,V41)</f>
        <v>85</v>
      </c>
      <c r="X41" s="175" t="str">
        <f t="shared" si="5"/>
        <v>DÉBIL</v>
      </c>
      <c r="Y41" s="175"/>
      <c r="Z41" s="176"/>
    </row>
    <row r="42" spans="1:26" ht="45" hidden="1" x14ac:dyDescent="0.25">
      <c r="A42" s="441"/>
      <c r="B42" s="448"/>
      <c r="C42" s="77">
        <f>'2.Identificacion_Riesgos'!F18</f>
        <v>0</v>
      </c>
      <c r="D42" s="12" t="s">
        <v>148</v>
      </c>
      <c r="E42" s="21"/>
      <c r="F42" s="21"/>
      <c r="G42" s="12" t="s">
        <v>54</v>
      </c>
      <c r="H42" s="12" t="s">
        <v>54</v>
      </c>
      <c r="I42" s="12" t="s">
        <v>305</v>
      </c>
      <c r="J42" s="194">
        <f>IF(I42="Asignado",15,0)</f>
        <v>15</v>
      </c>
      <c r="K42" s="12"/>
      <c r="L42" s="194"/>
      <c r="M42" s="14"/>
      <c r="N42" s="194">
        <f t="shared" ref="N42:N46" si="32">IF(M42="Oportuna",15,0)</f>
        <v>0</v>
      </c>
      <c r="O42" s="12" t="s">
        <v>381</v>
      </c>
      <c r="P42" s="194">
        <f t="shared" si="28"/>
        <v>0</v>
      </c>
      <c r="Q42" s="12" t="s">
        <v>316</v>
      </c>
      <c r="R42" s="194">
        <f t="shared" si="29"/>
        <v>0</v>
      </c>
      <c r="S42" s="14" t="s">
        <v>320</v>
      </c>
      <c r="T42" s="194">
        <f t="shared" si="30"/>
        <v>0</v>
      </c>
      <c r="U42" s="12" t="s">
        <v>322</v>
      </c>
      <c r="V42" s="194">
        <f t="shared" si="31"/>
        <v>10</v>
      </c>
      <c r="W42" s="194">
        <f t="shared" ref="W42:W46" si="33">SUM(J42,L42,N42,P42,R42,T42,V42)</f>
        <v>25</v>
      </c>
      <c r="X42" s="150" t="str">
        <f t="shared" si="5"/>
        <v>DÉBIL</v>
      </c>
      <c r="Y42" s="150"/>
      <c r="Z42" s="177"/>
    </row>
    <row r="43" spans="1:26" ht="45" hidden="1" x14ac:dyDescent="0.25">
      <c r="A43" s="441"/>
      <c r="B43" s="448"/>
      <c r="C43" s="77">
        <f>'2.Identificacion_Riesgos'!F19</f>
        <v>0</v>
      </c>
      <c r="D43" s="12"/>
      <c r="E43" s="21"/>
      <c r="F43" s="21"/>
      <c r="G43" s="12"/>
      <c r="H43" s="12"/>
      <c r="I43" s="12"/>
      <c r="J43" s="194">
        <f>IF(I43="Asignado",15,0)</f>
        <v>0</v>
      </c>
      <c r="K43" s="12"/>
      <c r="L43" s="194"/>
      <c r="M43" s="14"/>
      <c r="N43" s="194">
        <f t="shared" si="32"/>
        <v>0</v>
      </c>
      <c r="O43" s="12" t="s">
        <v>380</v>
      </c>
      <c r="P43" s="194">
        <f t="shared" si="28"/>
        <v>15</v>
      </c>
      <c r="Q43" s="12" t="s">
        <v>317</v>
      </c>
      <c r="R43" s="194">
        <f t="shared" si="29"/>
        <v>15</v>
      </c>
      <c r="S43" s="14" t="s">
        <v>319</v>
      </c>
      <c r="T43" s="194">
        <f t="shared" si="30"/>
        <v>15</v>
      </c>
      <c r="U43" s="12" t="s">
        <v>322</v>
      </c>
      <c r="V43" s="194">
        <f t="shared" si="31"/>
        <v>10</v>
      </c>
      <c r="W43" s="194">
        <f t="shared" si="33"/>
        <v>55</v>
      </c>
      <c r="X43" s="150" t="str">
        <f t="shared" si="5"/>
        <v>DÉBIL</v>
      </c>
      <c r="Y43" s="150"/>
      <c r="Z43" s="177"/>
    </row>
    <row r="44" spans="1:26" ht="45" hidden="1" x14ac:dyDescent="0.25">
      <c r="A44" s="441"/>
      <c r="B44" s="448"/>
      <c r="C44" s="77">
        <f>'2.Identificacion_Riesgos'!F20</f>
        <v>0</v>
      </c>
      <c r="D44" s="12"/>
      <c r="E44" s="21"/>
      <c r="F44" s="21"/>
      <c r="G44" s="12"/>
      <c r="H44" s="12"/>
      <c r="I44" s="12"/>
      <c r="J44" s="194">
        <f>IF(I44="Asignado",15,0)</f>
        <v>0</v>
      </c>
      <c r="K44" s="12"/>
      <c r="L44" s="194"/>
      <c r="M44" s="14"/>
      <c r="N44" s="194">
        <f t="shared" si="32"/>
        <v>0</v>
      </c>
      <c r="O44" s="12"/>
      <c r="P44" s="194">
        <f t="shared" si="28"/>
        <v>0</v>
      </c>
      <c r="Q44" s="12" t="s">
        <v>317</v>
      </c>
      <c r="R44" s="194">
        <f t="shared" si="29"/>
        <v>15</v>
      </c>
      <c r="S44" s="14" t="s">
        <v>320</v>
      </c>
      <c r="T44" s="194">
        <f t="shared" si="30"/>
        <v>0</v>
      </c>
      <c r="U44" s="12" t="s">
        <v>322</v>
      </c>
      <c r="V44" s="194">
        <f t="shared" si="31"/>
        <v>10</v>
      </c>
      <c r="W44" s="194">
        <f t="shared" si="33"/>
        <v>25</v>
      </c>
      <c r="X44" s="150" t="str">
        <f t="shared" si="5"/>
        <v>DÉBIL</v>
      </c>
      <c r="Y44" s="150"/>
      <c r="Z44" s="177"/>
    </row>
    <row r="45" spans="1:26" ht="45.75" hidden="1" thickBot="1" x14ac:dyDescent="0.3">
      <c r="A45" s="441"/>
      <c r="B45" s="448"/>
      <c r="C45" s="77">
        <f>'2.Identificacion_Riesgos'!F21</f>
        <v>0</v>
      </c>
      <c r="D45" s="12"/>
      <c r="E45" s="21"/>
      <c r="F45" s="21"/>
      <c r="G45" s="12"/>
      <c r="H45" s="12"/>
      <c r="I45" s="12"/>
      <c r="J45" s="194">
        <f>IF(I45="Asignado",15,0)</f>
        <v>0</v>
      </c>
      <c r="K45" s="12"/>
      <c r="L45" s="194"/>
      <c r="M45" s="14"/>
      <c r="N45" s="194">
        <f t="shared" si="32"/>
        <v>0</v>
      </c>
      <c r="O45" s="12"/>
      <c r="P45" s="194">
        <f t="shared" si="28"/>
        <v>0</v>
      </c>
      <c r="Q45" s="12" t="s">
        <v>317</v>
      </c>
      <c r="R45" s="194">
        <f t="shared" si="29"/>
        <v>15</v>
      </c>
      <c r="S45" s="14" t="s">
        <v>320</v>
      </c>
      <c r="T45" s="194">
        <f t="shared" si="30"/>
        <v>0</v>
      </c>
      <c r="U45" s="12" t="s">
        <v>322</v>
      </c>
      <c r="V45" s="194">
        <f t="shared" si="31"/>
        <v>10</v>
      </c>
      <c r="W45" s="194">
        <f t="shared" si="33"/>
        <v>25</v>
      </c>
      <c r="X45" s="150" t="str">
        <f t="shared" si="5"/>
        <v>DÉBIL</v>
      </c>
      <c r="Y45" s="150"/>
      <c r="Z45" s="177"/>
    </row>
    <row r="46" spans="1:26" ht="45" hidden="1" x14ac:dyDescent="0.25">
      <c r="A46" s="441"/>
      <c r="B46" s="448"/>
      <c r="C46" s="77"/>
      <c r="D46" s="12"/>
      <c r="E46" s="21"/>
      <c r="F46" s="21"/>
      <c r="G46" s="12"/>
      <c r="H46" s="12"/>
      <c r="I46" s="12"/>
      <c r="J46" s="194"/>
      <c r="K46" s="12"/>
      <c r="L46" s="194"/>
      <c r="M46" s="14"/>
      <c r="N46" s="194">
        <f t="shared" si="32"/>
        <v>0</v>
      </c>
      <c r="O46" s="12"/>
      <c r="P46" s="194">
        <f t="shared" si="28"/>
        <v>0</v>
      </c>
      <c r="Q46" s="12" t="s">
        <v>317</v>
      </c>
      <c r="R46" s="194">
        <f t="shared" si="29"/>
        <v>15</v>
      </c>
      <c r="S46" s="14" t="s">
        <v>319</v>
      </c>
      <c r="T46" s="194">
        <f t="shared" si="30"/>
        <v>15</v>
      </c>
      <c r="U46" s="12" t="s">
        <v>322</v>
      </c>
      <c r="V46" s="194">
        <f t="shared" si="31"/>
        <v>10</v>
      </c>
      <c r="W46" s="194">
        <f t="shared" si="33"/>
        <v>40</v>
      </c>
      <c r="X46" s="150" t="str">
        <f t="shared" si="5"/>
        <v>DÉBIL</v>
      </c>
      <c r="Y46" s="150"/>
      <c r="Z46" s="177"/>
    </row>
    <row r="47" spans="1:26" ht="17.25" hidden="1" customHeight="1" x14ac:dyDescent="0.25">
      <c r="A47" s="441"/>
      <c r="B47" s="77"/>
      <c r="C47" s="77"/>
      <c r="D47" s="10"/>
      <c r="E47" s="10"/>
      <c r="F47" s="10"/>
      <c r="G47" s="3"/>
      <c r="H47" s="3"/>
      <c r="I47" s="3"/>
      <c r="J47" s="5"/>
      <c r="K47" s="3"/>
      <c r="L47" s="8"/>
      <c r="M47" s="184"/>
      <c r="N47" s="8"/>
      <c r="O47" s="10"/>
      <c r="P47" s="5"/>
      <c r="Q47" s="3"/>
      <c r="R47" s="8"/>
      <c r="S47" s="184"/>
      <c r="T47" s="8" t="s">
        <v>1</v>
      </c>
      <c r="U47" s="5">
        <f>IF(G48&gt;0,1,0)</f>
        <v>1</v>
      </c>
      <c r="V47" s="8">
        <f>ROUNDDOWN(W47,0)</f>
        <v>25</v>
      </c>
      <c r="W47" s="8">
        <f>AVERAGEIF(G41:G46,"SI",W41:W46)</f>
        <v>25</v>
      </c>
      <c r="X47" s="150" t="str">
        <f t="shared" si="5"/>
        <v>DÉBIL</v>
      </c>
      <c r="Y47" s="150"/>
      <c r="Z47" s="177"/>
    </row>
    <row r="48" spans="1:26" ht="17.25" hidden="1" customHeight="1" thickBot="1" x14ac:dyDescent="0.25">
      <c r="A48" s="442"/>
      <c r="B48" s="196"/>
      <c r="C48" s="196"/>
      <c r="D48" s="197">
        <f>COUNTA(D41:D46)</f>
        <v>2</v>
      </c>
      <c r="E48" s="204"/>
      <c r="F48" s="204"/>
      <c r="G48" s="198">
        <f>COUNTIF(G40:G45,"SI")</f>
        <v>1</v>
      </c>
      <c r="H48" s="198">
        <f>COUNTIF(H41:H47,"SI")</f>
        <v>2</v>
      </c>
      <c r="I48" s="206"/>
      <c r="J48" s="205"/>
      <c r="K48" s="206"/>
      <c r="L48" s="205"/>
      <c r="M48" s="208"/>
      <c r="N48" s="205"/>
      <c r="O48" s="204"/>
      <c r="P48" s="205"/>
      <c r="Q48" s="206"/>
      <c r="R48" s="205"/>
      <c r="S48" s="208"/>
      <c r="T48" s="198" t="s">
        <v>27</v>
      </c>
      <c r="U48" s="198">
        <f>IF(H48&gt;0,1,0)</f>
        <v>1</v>
      </c>
      <c r="V48" s="198">
        <f>ROUNDDOWN(W48,0)</f>
        <v>55</v>
      </c>
      <c r="W48" s="198">
        <f>AVERAGEIF(H41:H46,"SI",W41:W46)</f>
        <v>55</v>
      </c>
      <c r="X48" s="202" t="str">
        <f t="shared" si="5"/>
        <v>DÉBIL</v>
      </c>
      <c r="Y48" s="202"/>
      <c r="Z48" s="203"/>
    </row>
    <row r="49" spans="1:26" s="2" customFormat="1" ht="45" hidden="1" x14ac:dyDescent="0.25">
      <c r="A49" s="440" t="s">
        <v>157</v>
      </c>
      <c r="B49" s="447">
        <f>'2.Identificacion_Riesgos'!E22</f>
        <v>0</v>
      </c>
      <c r="C49" s="78">
        <f>'2.Identificacion_Riesgos'!F22</f>
        <v>0</v>
      </c>
      <c r="D49" s="11"/>
      <c r="E49" s="19"/>
      <c r="F49" s="19"/>
      <c r="G49" s="11"/>
      <c r="H49" s="11"/>
      <c r="I49" s="11"/>
      <c r="J49" s="193">
        <f>IF(I49="Asignado",15,0)</f>
        <v>0</v>
      </c>
      <c r="K49" s="11"/>
      <c r="L49" s="193"/>
      <c r="M49" s="74" t="s">
        <v>309</v>
      </c>
      <c r="N49" s="193">
        <f>IF(M49="Oportuna",15,0)</f>
        <v>15</v>
      </c>
      <c r="O49" s="11" t="s">
        <v>380</v>
      </c>
      <c r="P49" s="193">
        <f t="shared" ref="P49:P54" si="34">IF(O49="Preventivo",15,0)</f>
        <v>15</v>
      </c>
      <c r="Q49" s="11" t="s">
        <v>317</v>
      </c>
      <c r="R49" s="193">
        <f t="shared" ref="R49:R54" si="35">IF(Q49="Confiable",15,0)</f>
        <v>15</v>
      </c>
      <c r="S49" s="74" t="s">
        <v>319</v>
      </c>
      <c r="T49" s="193">
        <f t="shared" ref="T49:T54" si="36">IF(S49="Se investigan y resuelven oportunamente",15,0)</f>
        <v>15</v>
      </c>
      <c r="U49" s="11" t="s">
        <v>322</v>
      </c>
      <c r="V49" s="193">
        <f t="shared" ref="V49:V54" si="37">IF(U49="Completa",10,IF(U49="Incompleta ",5,IF(U49="No existente",0,0)))</f>
        <v>10</v>
      </c>
      <c r="W49" s="193">
        <f>SUM(J49,L49,N49,P49,R49,T49,V49)</f>
        <v>70</v>
      </c>
      <c r="X49" s="175" t="str">
        <f t="shared" si="5"/>
        <v>DÉBIL</v>
      </c>
      <c r="Y49" s="175"/>
      <c r="Z49" s="176"/>
    </row>
    <row r="50" spans="1:26" s="2" customFormat="1" ht="45" hidden="1" x14ac:dyDescent="0.25">
      <c r="A50" s="441"/>
      <c r="B50" s="448"/>
      <c r="C50" s="77">
        <f>'2.Identificacion_Riesgos'!F23</f>
        <v>0</v>
      </c>
      <c r="D50" s="12"/>
      <c r="E50" s="20"/>
      <c r="F50" s="20"/>
      <c r="G50" s="12"/>
      <c r="H50" s="12"/>
      <c r="I50" s="12"/>
      <c r="J50" s="194">
        <f>IF(I50="Asignado",15,0)</f>
        <v>0</v>
      </c>
      <c r="K50" s="12"/>
      <c r="L50" s="194"/>
      <c r="M50" s="14"/>
      <c r="N50" s="194">
        <f t="shared" ref="N50:N54" si="38">IF(M50="Oportuna",15,0)</f>
        <v>0</v>
      </c>
      <c r="O50" s="12" t="s">
        <v>381</v>
      </c>
      <c r="P50" s="194">
        <f t="shared" si="34"/>
        <v>0</v>
      </c>
      <c r="Q50" s="12" t="s">
        <v>316</v>
      </c>
      <c r="R50" s="194">
        <f t="shared" si="35"/>
        <v>0</v>
      </c>
      <c r="S50" s="14" t="s">
        <v>320</v>
      </c>
      <c r="T50" s="194">
        <f t="shared" si="36"/>
        <v>0</v>
      </c>
      <c r="U50" s="12" t="s">
        <v>322</v>
      </c>
      <c r="V50" s="194">
        <f t="shared" si="37"/>
        <v>10</v>
      </c>
      <c r="W50" s="194">
        <f t="shared" ref="W50" si="39">SUM(J50,L50,N50,P50,R50,T50,V50)</f>
        <v>10</v>
      </c>
      <c r="X50" s="150" t="str">
        <f t="shared" si="5"/>
        <v>DÉBIL</v>
      </c>
      <c r="Y50" s="150"/>
      <c r="Z50" s="177"/>
    </row>
    <row r="51" spans="1:26" s="2" customFormat="1" ht="45" hidden="1" x14ac:dyDescent="0.25">
      <c r="A51" s="441"/>
      <c r="B51" s="448"/>
      <c r="C51" s="77">
        <f>'2.Identificacion_Riesgos'!F24</f>
        <v>0</v>
      </c>
      <c r="D51" s="12"/>
      <c r="E51" s="20"/>
      <c r="F51" s="20"/>
      <c r="G51" s="12"/>
      <c r="H51" s="12"/>
      <c r="I51" s="12"/>
      <c r="J51" s="194">
        <f>IF(I51="Asignado",15,0)</f>
        <v>0</v>
      </c>
      <c r="K51" s="12"/>
      <c r="L51" s="194"/>
      <c r="M51" s="14"/>
      <c r="N51" s="194">
        <f t="shared" si="38"/>
        <v>0</v>
      </c>
      <c r="O51" s="12" t="s">
        <v>380</v>
      </c>
      <c r="P51" s="194">
        <f t="shared" si="34"/>
        <v>15</v>
      </c>
      <c r="Q51" s="12" t="s">
        <v>317</v>
      </c>
      <c r="R51" s="194">
        <f t="shared" si="35"/>
        <v>15</v>
      </c>
      <c r="S51" s="14" t="s">
        <v>319</v>
      </c>
      <c r="T51" s="194">
        <f t="shared" si="36"/>
        <v>15</v>
      </c>
      <c r="U51" s="12" t="s">
        <v>322</v>
      </c>
      <c r="V51" s="194">
        <f t="shared" si="37"/>
        <v>10</v>
      </c>
      <c r="W51" s="194">
        <f>SUM(J51,L51,N51,P51,R51,T51,V51)</f>
        <v>55</v>
      </c>
      <c r="X51" s="150" t="str">
        <f t="shared" si="5"/>
        <v>DÉBIL</v>
      </c>
      <c r="Y51" s="150"/>
      <c r="Z51" s="177"/>
    </row>
    <row r="52" spans="1:26" s="2" customFormat="1" ht="45" hidden="1" x14ac:dyDescent="0.25">
      <c r="A52" s="441"/>
      <c r="B52" s="448"/>
      <c r="C52" s="77">
        <f>'2.Identificacion_Riesgos'!F25</f>
        <v>0</v>
      </c>
      <c r="D52" s="12"/>
      <c r="E52" s="21"/>
      <c r="F52" s="21"/>
      <c r="G52" s="12"/>
      <c r="H52" s="12"/>
      <c r="I52" s="12"/>
      <c r="J52" s="194">
        <f>IF(I52="Asignado",15,0)</f>
        <v>0</v>
      </c>
      <c r="K52" s="12"/>
      <c r="L52" s="194"/>
      <c r="M52" s="14"/>
      <c r="N52" s="194">
        <f t="shared" si="38"/>
        <v>0</v>
      </c>
      <c r="O52" s="12"/>
      <c r="P52" s="194">
        <f t="shared" si="34"/>
        <v>0</v>
      </c>
      <c r="Q52" s="12" t="s">
        <v>317</v>
      </c>
      <c r="R52" s="194">
        <f t="shared" si="35"/>
        <v>15</v>
      </c>
      <c r="S52" s="14" t="s">
        <v>320</v>
      </c>
      <c r="T52" s="194">
        <f t="shared" si="36"/>
        <v>0</v>
      </c>
      <c r="U52" s="12" t="s">
        <v>322</v>
      </c>
      <c r="V52" s="194">
        <f t="shared" si="37"/>
        <v>10</v>
      </c>
      <c r="W52" s="194">
        <f t="shared" ref="W52:W54" si="40">SUM(J52,L52,N52,P52,R52,T52,V52)</f>
        <v>25</v>
      </c>
      <c r="X52" s="150" t="str">
        <f t="shared" si="5"/>
        <v>DÉBIL</v>
      </c>
      <c r="Y52" s="150"/>
      <c r="Z52" s="177"/>
    </row>
    <row r="53" spans="1:26" s="2" customFormat="1" ht="45.75" hidden="1" thickBot="1" x14ac:dyDescent="0.3">
      <c r="A53" s="441"/>
      <c r="B53" s="448"/>
      <c r="C53" s="77">
        <f>'2.Identificacion_Riesgos'!F26</f>
        <v>0</v>
      </c>
      <c r="D53" s="12"/>
      <c r="E53" s="21"/>
      <c r="F53" s="21"/>
      <c r="G53" s="12"/>
      <c r="H53" s="12"/>
      <c r="I53" s="12"/>
      <c r="J53" s="194">
        <f>IF(I53="Asignado",15,0)</f>
        <v>0</v>
      </c>
      <c r="K53" s="12"/>
      <c r="L53" s="194"/>
      <c r="M53" s="14"/>
      <c r="N53" s="194">
        <f t="shared" si="38"/>
        <v>0</v>
      </c>
      <c r="O53" s="12"/>
      <c r="P53" s="194">
        <f t="shared" si="34"/>
        <v>0</v>
      </c>
      <c r="Q53" s="12" t="s">
        <v>317</v>
      </c>
      <c r="R53" s="194">
        <f t="shared" si="35"/>
        <v>15</v>
      </c>
      <c r="S53" s="14" t="s">
        <v>320</v>
      </c>
      <c r="T53" s="194">
        <f t="shared" si="36"/>
        <v>0</v>
      </c>
      <c r="U53" s="12" t="s">
        <v>322</v>
      </c>
      <c r="V53" s="194">
        <f t="shared" si="37"/>
        <v>10</v>
      </c>
      <c r="W53" s="194">
        <f t="shared" si="40"/>
        <v>25</v>
      </c>
      <c r="X53" s="150" t="str">
        <f t="shared" si="5"/>
        <v>DÉBIL</v>
      </c>
      <c r="Y53" s="150"/>
      <c r="Z53" s="177"/>
    </row>
    <row r="54" spans="1:26" s="2" customFormat="1" ht="45" hidden="1" x14ac:dyDescent="0.25">
      <c r="A54" s="441"/>
      <c r="B54" s="448"/>
      <c r="C54" s="77"/>
      <c r="D54" s="12"/>
      <c r="E54" s="21"/>
      <c r="F54" s="21"/>
      <c r="G54" s="12"/>
      <c r="H54" s="12"/>
      <c r="I54" s="12"/>
      <c r="J54" s="194"/>
      <c r="K54" s="12"/>
      <c r="L54" s="194"/>
      <c r="M54" s="14"/>
      <c r="N54" s="194">
        <f t="shared" si="38"/>
        <v>0</v>
      </c>
      <c r="O54" s="12"/>
      <c r="P54" s="194">
        <f t="shared" si="34"/>
        <v>0</v>
      </c>
      <c r="Q54" s="12" t="s">
        <v>317</v>
      </c>
      <c r="R54" s="194">
        <f t="shared" si="35"/>
        <v>15</v>
      </c>
      <c r="S54" s="14" t="s">
        <v>319</v>
      </c>
      <c r="T54" s="194">
        <f t="shared" si="36"/>
        <v>15</v>
      </c>
      <c r="U54" s="12" t="s">
        <v>322</v>
      </c>
      <c r="V54" s="194">
        <f t="shared" si="37"/>
        <v>10</v>
      </c>
      <c r="W54" s="194">
        <f t="shared" si="40"/>
        <v>40</v>
      </c>
      <c r="X54" s="150" t="str">
        <f t="shared" si="5"/>
        <v>DÉBIL</v>
      </c>
      <c r="Y54" s="150"/>
      <c r="Z54" s="177"/>
    </row>
    <row r="55" spans="1:26" s="2" customFormat="1" hidden="1" x14ac:dyDescent="0.25">
      <c r="A55" s="441"/>
      <c r="B55" s="77"/>
      <c r="C55" s="77"/>
      <c r="D55" s="15"/>
      <c r="E55" s="15"/>
      <c r="F55" s="15"/>
      <c r="G55" s="5"/>
      <c r="H55" s="5"/>
      <c r="I55" s="5"/>
      <c r="J55" s="5"/>
      <c r="K55" s="16"/>
      <c r="L55" s="5"/>
      <c r="M55" s="75"/>
      <c r="N55" s="5"/>
      <c r="O55" s="15"/>
      <c r="P55" s="5"/>
      <c r="Q55" s="16"/>
      <c r="R55" s="5"/>
      <c r="S55" s="182"/>
      <c r="T55" s="5" t="s">
        <v>1</v>
      </c>
      <c r="U55" s="5">
        <f>IF(G56&gt;0,1,0)</f>
        <v>0</v>
      </c>
      <c r="V55" s="5" t="e">
        <f>ROUNDDOWN(W55,0)</f>
        <v>#DIV/0!</v>
      </c>
      <c r="W55" s="5" t="e">
        <f>AVERAGEIF(G49:G54,"SI",W49:W54)</f>
        <v>#DIV/0!</v>
      </c>
      <c r="X55" s="150" t="e">
        <f t="shared" si="5"/>
        <v>#DIV/0!</v>
      </c>
      <c r="Y55" s="150"/>
      <c r="Z55" s="177"/>
    </row>
    <row r="56" spans="1:26" s="2" customFormat="1" ht="15.75" hidden="1" thickBot="1" x14ac:dyDescent="0.3">
      <c r="A56" s="442"/>
      <c r="B56" s="196"/>
      <c r="C56" s="196"/>
      <c r="D56" s="197">
        <f>COUNTA(D49:D54)</f>
        <v>0</v>
      </c>
      <c r="E56" s="197"/>
      <c r="F56" s="197"/>
      <c r="G56" s="198">
        <f>COUNTIF(G49:G54,"SI")</f>
        <v>0</v>
      </c>
      <c r="H56" s="198">
        <f>COUNTIF(H49:H54,"SI")</f>
        <v>0</v>
      </c>
      <c r="I56" s="198"/>
      <c r="J56" s="198"/>
      <c r="K56" s="199"/>
      <c r="L56" s="198"/>
      <c r="M56" s="200"/>
      <c r="N56" s="198"/>
      <c r="O56" s="197"/>
      <c r="P56" s="198"/>
      <c r="Q56" s="199"/>
      <c r="R56" s="198"/>
      <c r="S56" s="201"/>
      <c r="T56" s="198" t="s">
        <v>27</v>
      </c>
      <c r="U56" s="198">
        <f>IF(H56&gt;0,1,0)</f>
        <v>0</v>
      </c>
      <c r="V56" s="198" t="e">
        <f>ROUNDDOWN(W56,0)</f>
        <v>#DIV/0!</v>
      </c>
      <c r="W56" s="198" t="e">
        <f>AVERAGEIF(H49:H54,"SI",W49:W54)</f>
        <v>#DIV/0!</v>
      </c>
      <c r="X56" s="202" t="e">
        <f t="shared" si="5"/>
        <v>#DIV/0!</v>
      </c>
      <c r="Y56" s="202"/>
      <c r="Z56" s="203"/>
    </row>
    <row r="57" spans="1:26" s="2" customFormat="1" ht="45" hidden="1" x14ac:dyDescent="0.25">
      <c r="A57" s="440" t="s">
        <v>158</v>
      </c>
      <c r="B57" s="447">
        <f>'2.Identificacion_Riesgos'!E27</f>
        <v>0</v>
      </c>
      <c r="C57" s="78">
        <f>'2.Identificacion_Riesgos'!F27</f>
        <v>0</v>
      </c>
      <c r="D57" s="11"/>
      <c r="E57" s="19"/>
      <c r="F57" s="19"/>
      <c r="G57" s="11"/>
      <c r="H57" s="11"/>
      <c r="I57" s="11"/>
      <c r="J57" s="193">
        <f>IF(I57="Asignado",15,0)</f>
        <v>0</v>
      </c>
      <c r="K57" s="11"/>
      <c r="L57" s="193"/>
      <c r="M57" s="74" t="s">
        <v>309</v>
      </c>
      <c r="N57" s="193">
        <f>IF(M57="Oportuna",15,0)</f>
        <v>15</v>
      </c>
      <c r="O57" s="11" t="s">
        <v>380</v>
      </c>
      <c r="P57" s="193">
        <f t="shared" ref="P57:P62" si="41">IF(O57="Preventivo",15,0)</f>
        <v>15</v>
      </c>
      <c r="Q57" s="11" t="s">
        <v>317</v>
      </c>
      <c r="R57" s="193">
        <f t="shared" ref="R57:R62" si="42">IF(Q57="Confiable",15,0)</f>
        <v>15</v>
      </c>
      <c r="S57" s="74" t="s">
        <v>319</v>
      </c>
      <c r="T57" s="193">
        <f t="shared" ref="T57:T62" si="43">IF(S57="Se investigan y resuelven oportunamente",15,0)</f>
        <v>15</v>
      </c>
      <c r="U57" s="11" t="s">
        <v>322</v>
      </c>
      <c r="V57" s="193">
        <f t="shared" ref="V57:V62" si="44">IF(U57="Completa",10,IF(U57="Incompleta ",5,IF(U57="No existente",0,0)))</f>
        <v>10</v>
      </c>
      <c r="W57" s="193">
        <f>SUM(J57,L57,N57,P57,R57,T57,V57)</f>
        <v>70</v>
      </c>
      <c r="X57" s="175" t="str">
        <f t="shared" si="5"/>
        <v>DÉBIL</v>
      </c>
      <c r="Y57" s="175"/>
      <c r="Z57" s="176"/>
    </row>
    <row r="58" spans="1:26" s="2" customFormat="1" ht="45" hidden="1" x14ac:dyDescent="0.25">
      <c r="A58" s="441"/>
      <c r="B58" s="448"/>
      <c r="C58" s="77">
        <f>'2.Identificacion_Riesgos'!F28</f>
        <v>0</v>
      </c>
      <c r="D58" s="12"/>
      <c r="E58" s="20"/>
      <c r="F58" s="20"/>
      <c r="G58" s="12"/>
      <c r="H58" s="12"/>
      <c r="I58" s="12"/>
      <c r="J58" s="194">
        <f>IF(I58="Asignado",15,0)</f>
        <v>0</v>
      </c>
      <c r="K58" s="12"/>
      <c r="L58" s="194"/>
      <c r="M58" s="14"/>
      <c r="N58" s="194">
        <f t="shared" ref="N58:N62" si="45">IF(M58="Oportuna",15,0)</f>
        <v>0</v>
      </c>
      <c r="O58" s="12" t="s">
        <v>381</v>
      </c>
      <c r="P58" s="194">
        <f t="shared" si="41"/>
        <v>0</v>
      </c>
      <c r="Q58" s="12" t="s">
        <v>316</v>
      </c>
      <c r="R58" s="194">
        <f t="shared" si="42"/>
        <v>0</v>
      </c>
      <c r="S58" s="14" t="s">
        <v>320</v>
      </c>
      <c r="T58" s="194">
        <f t="shared" si="43"/>
        <v>0</v>
      </c>
      <c r="U58" s="12" t="s">
        <v>322</v>
      </c>
      <c r="V58" s="194">
        <f t="shared" si="44"/>
        <v>10</v>
      </c>
      <c r="W58" s="194">
        <f t="shared" ref="W58" si="46">SUM(J58,L58,N58,P58,R58,T58,V58)</f>
        <v>10</v>
      </c>
      <c r="X58" s="150" t="str">
        <f t="shared" si="5"/>
        <v>DÉBIL</v>
      </c>
      <c r="Y58" s="150"/>
      <c r="Z58" s="177"/>
    </row>
    <row r="59" spans="1:26" s="2" customFormat="1" ht="45" hidden="1" x14ac:dyDescent="0.25">
      <c r="A59" s="441"/>
      <c r="B59" s="448"/>
      <c r="C59" s="77">
        <f>'2.Identificacion_Riesgos'!F29</f>
        <v>0</v>
      </c>
      <c r="D59" s="12"/>
      <c r="E59" s="20"/>
      <c r="F59" s="20"/>
      <c r="G59" s="12"/>
      <c r="H59" s="12"/>
      <c r="I59" s="12"/>
      <c r="J59" s="194">
        <f>IF(I59="Asignado",15,0)</f>
        <v>0</v>
      </c>
      <c r="K59" s="12"/>
      <c r="L59" s="194"/>
      <c r="M59" s="14"/>
      <c r="N59" s="194">
        <f t="shared" si="45"/>
        <v>0</v>
      </c>
      <c r="O59" s="12" t="s">
        <v>380</v>
      </c>
      <c r="P59" s="194">
        <f t="shared" si="41"/>
        <v>15</v>
      </c>
      <c r="Q59" s="12" t="s">
        <v>317</v>
      </c>
      <c r="R59" s="194">
        <f t="shared" si="42"/>
        <v>15</v>
      </c>
      <c r="S59" s="14" t="s">
        <v>319</v>
      </c>
      <c r="T59" s="194">
        <f t="shared" si="43"/>
        <v>15</v>
      </c>
      <c r="U59" s="12" t="s">
        <v>322</v>
      </c>
      <c r="V59" s="194">
        <f t="shared" si="44"/>
        <v>10</v>
      </c>
      <c r="W59" s="194">
        <f>SUM(J59,L59,N59,P59,R59,T59,V59)</f>
        <v>55</v>
      </c>
      <c r="X59" s="150" t="str">
        <f t="shared" si="5"/>
        <v>DÉBIL</v>
      </c>
      <c r="Y59" s="150"/>
      <c r="Z59" s="177"/>
    </row>
    <row r="60" spans="1:26" s="2" customFormat="1" ht="45" hidden="1" x14ac:dyDescent="0.25">
      <c r="A60" s="441"/>
      <c r="B60" s="448"/>
      <c r="C60" s="77">
        <f>'2.Identificacion_Riesgos'!F30</f>
        <v>0</v>
      </c>
      <c r="D60" s="12"/>
      <c r="E60" s="21"/>
      <c r="F60" s="21"/>
      <c r="G60" s="12"/>
      <c r="H60" s="12"/>
      <c r="I60" s="12"/>
      <c r="J60" s="194">
        <f>IF(I60="Asignado",15,0)</f>
        <v>0</v>
      </c>
      <c r="K60" s="12"/>
      <c r="L60" s="194"/>
      <c r="M60" s="14"/>
      <c r="N60" s="194">
        <f t="shared" si="45"/>
        <v>0</v>
      </c>
      <c r="O60" s="12"/>
      <c r="P60" s="194">
        <f t="shared" si="41"/>
        <v>0</v>
      </c>
      <c r="Q60" s="12" t="s">
        <v>317</v>
      </c>
      <c r="R60" s="194">
        <f t="shared" si="42"/>
        <v>15</v>
      </c>
      <c r="S60" s="14" t="s">
        <v>320</v>
      </c>
      <c r="T60" s="194">
        <f t="shared" si="43"/>
        <v>0</v>
      </c>
      <c r="U60" s="12" t="s">
        <v>322</v>
      </c>
      <c r="V60" s="194">
        <f t="shared" si="44"/>
        <v>10</v>
      </c>
      <c r="W60" s="194">
        <f t="shared" ref="W60:W62" si="47">SUM(J60,L60,N60,P60,R60,T60,V60)</f>
        <v>25</v>
      </c>
      <c r="X60" s="150" t="str">
        <f t="shared" si="5"/>
        <v>DÉBIL</v>
      </c>
      <c r="Y60" s="150"/>
      <c r="Z60" s="177"/>
    </row>
    <row r="61" spans="1:26" s="2" customFormat="1" ht="45.75" hidden="1" thickBot="1" x14ac:dyDescent="0.3">
      <c r="A61" s="441"/>
      <c r="B61" s="448"/>
      <c r="C61" s="77">
        <f>'2.Identificacion_Riesgos'!F31</f>
        <v>0</v>
      </c>
      <c r="D61" s="12"/>
      <c r="E61" s="21"/>
      <c r="F61" s="21"/>
      <c r="G61" s="12"/>
      <c r="H61" s="12"/>
      <c r="I61" s="12"/>
      <c r="J61" s="194">
        <f>IF(I61="Asignado",15,0)</f>
        <v>0</v>
      </c>
      <c r="K61" s="12"/>
      <c r="L61" s="194"/>
      <c r="M61" s="14"/>
      <c r="N61" s="194">
        <f t="shared" si="45"/>
        <v>0</v>
      </c>
      <c r="O61" s="12"/>
      <c r="P61" s="194">
        <f t="shared" si="41"/>
        <v>0</v>
      </c>
      <c r="Q61" s="12" t="s">
        <v>317</v>
      </c>
      <c r="R61" s="194">
        <f t="shared" si="42"/>
        <v>15</v>
      </c>
      <c r="S61" s="14" t="s">
        <v>320</v>
      </c>
      <c r="T61" s="194">
        <f t="shared" si="43"/>
        <v>0</v>
      </c>
      <c r="U61" s="12" t="s">
        <v>322</v>
      </c>
      <c r="V61" s="194">
        <f t="shared" si="44"/>
        <v>10</v>
      </c>
      <c r="W61" s="194">
        <f t="shared" si="47"/>
        <v>25</v>
      </c>
      <c r="X61" s="150" t="str">
        <f t="shared" si="5"/>
        <v>DÉBIL</v>
      </c>
      <c r="Y61" s="150"/>
      <c r="Z61" s="177"/>
    </row>
    <row r="62" spans="1:26" s="2" customFormat="1" ht="45" hidden="1" x14ac:dyDescent="0.25">
      <c r="A62" s="441"/>
      <c r="B62" s="448"/>
      <c r="C62" s="77"/>
      <c r="D62" s="12"/>
      <c r="E62" s="21"/>
      <c r="F62" s="21"/>
      <c r="G62" s="12"/>
      <c r="H62" s="12"/>
      <c r="I62" s="12"/>
      <c r="J62" s="194"/>
      <c r="K62" s="12"/>
      <c r="L62" s="194"/>
      <c r="M62" s="14"/>
      <c r="N62" s="194">
        <f t="shared" si="45"/>
        <v>0</v>
      </c>
      <c r="O62" s="12"/>
      <c r="P62" s="194">
        <f t="shared" si="41"/>
        <v>0</v>
      </c>
      <c r="Q62" s="12" t="s">
        <v>317</v>
      </c>
      <c r="R62" s="194">
        <f t="shared" si="42"/>
        <v>15</v>
      </c>
      <c r="S62" s="14" t="s">
        <v>319</v>
      </c>
      <c r="T62" s="194">
        <f t="shared" si="43"/>
        <v>15</v>
      </c>
      <c r="U62" s="12" t="s">
        <v>322</v>
      </c>
      <c r="V62" s="194">
        <f t="shared" si="44"/>
        <v>10</v>
      </c>
      <c r="W62" s="194">
        <f t="shared" si="47"/>
        <v>40</v>
      </c>
      <c r="X62" s="150" t="str">
        <f t="shared" si="5"/>
        <v>DÉBIL</v>
      </c>
      <c r="Y62" s="150"/>
      <c r="Z62" s="177"/>
    </row>
    <row r="63" spans="1:26" s="2" customFormat="1" hidden="1" x14ac:dyDescent="0.25">
      <c r="A63" s="441"/>
      <c r="B63" s="77"/>
      <c r="C63" s="77"/>
      <c r="D63" s="15"/>
      <c r="E63" s="15"/>
      <c r="F63" s="15"/>
      <c r="G63" s="5"/>
      <c r="H63" s="5"/>
      <c r="I63" s="5"/>
      <c r="J63" s="5"/>
      <c r="K63" s="16"/>
      <c r="L63" s="5"/>
      <c r="M63" s="5"/>
      <c r="N63" s="5"/>
      <c r="O63" s="15"/>
      <c r="P63" s="5"/>
      <c r="Q63" s="16"/>
      <c r="R63" s="5"/>
      <c r="S63" s="182"/>
      <c r="T63" s="5" t="s">
        <v>1</v>
      </c>
      <c r="U63" s="5">
        <f>IF(G64&gt;0,1,0)</f>
        <v>0</v>
      </c>
      <c r="V63" s="5" t="e">
        <f>ROUNDDOWN(W63,0)</f>
        <v>#DIV/0!</v>
      </c>
      <c r="W63" s="5" t="e">
        <f>AVERAGEIF(G57:G62,"SI",W57:W62)</f>
        <v>#DIV/0!</v>
      </c>
      <c r="X63" s="150" t="e">
        <f t="shared" si="5"/>
        <v>#DIV/0!</v>
      </c>
      <c r="Y63" s="150"/>
      <c r="Z63" s="177"/>
    </row>
    <row r="64" spans="1:26" s="2" customFormat="1" hidden="1" x14ac:dyDescent="0.25">
      <c r="A64" s="442"/>
      <c r="B64" s="196"/>
      <c r="C64" s="196"/>
      <c r="D64" s="197">
        <f>COUNTA(D57:D62)</f>
        <v>0</v>
      </c>
      <c r="E64" s="197"/>
      <c r="F64" s="197"/>
      <c r="G64" s="198">
        <f>COUNTIF(G57:G62,"SI")</f>
        <v>0</v>
      </c>
      <c r="H64" s="198">
        <f>COUNTIF(H57:H62,"SI")</f>
        <v>0</v>
      </c>
      <c r="I64" s="198"/>
      <c r="J64" s="198"/>
      <c r="K64" s="199"/>
      <c r="L64" s="198"/>
      <c r="M64" s="198"/>
      <c r="N64" s="198"/>
      <c r="O64" s="197"/>
      <c r="P64" s="198"/>
      <c r="Q64" s="199"/>
      <c r="R64" s="198"/>
      <c r="S64" s="201"/>
      <c r="T64" s="198" t="s">
        <v>27</v>
      </c>
      <c r="U64" s="198">
        <f>IF(H64&gt;0,1,0)</f>
        <v>0</v>
      </c>
      <c r="V64" s="198" t="e">
        <f>ROUNDDOWN(W64,0)</f>
        <v>#DIV/0!</v>
      </c>
      <c r="W64" s="198" t="e">
        <f>AVERAGEIF(H57:H62,"SI",W57:W62)</f>
        <v>#DIV/0!</v>
      </c>
      <c r="X64" s="202" t="e">
        <f t="shared" si="5"/>
        <v>#DIV/0!</v>
      </c>
      <c r="Y64" s="202"/>
      <c r="Z64" s="203"/>
    </row>
    <row r="65" spans="1:26" s="2" customFormat="1" ht="45" hidden="1" x14ac:dyDescent="0.25">
      <c r="A65" s="440" t="s">
        <v>159</v>
      </c>
      <c r="B65" s="447">
        <f>'2.Identificacion_Riesgos'!E32</f>
        <v>0</v>
      </c>
      <c r="C65" s="78">
        <f>'2.Identificacion_Riesgos'!F32</f>
        <v>0</v>
      </c>
      <c r="D65" s="11"/>
      <c r="E65" s="19"/>
      <c r="F65" s="19"/>
      <c r="G65" s="11"/>
      <c r="H65" s="11"/>
      <c r="I65" s="11"/>
      <c r="J65" s="193">
        <f>IF(I65="Asignado",15,0)</f>
        <v>0</v>
      </c>
      <c r="K65" s="11"/>
      <c r="L65" s="193"/>
      <c r="M65" s="74" t="s">
        <v>309</v>
      </c>
      <c r="N65" s="193">
        <f>IF(M65="Oportuna",15,0)</f>
        <v>15</v>
      </c>
      <c r="O65" s="11" t="s">
        <v>380</v>
      </c>
      <c r="P65" s="193">
        <f t="shared" ref="P65:P70" si="48">IF(O65="Preventivo",15,0)</f>
        <v>15</v>
      </c>
      <c r="Q65" s="11" t="s">
        <v>317</v>
      </c>
      <c r="R65" s="193">
        <f t="shared" ref="R65:R70" si="49">IF(Q65="Confiable",15,0)</f>
        <v>15</v>
      </c>
      <c r="S65" s="74" t="s">
        <v>319</v>
      </c>
      <c r="T65" s="193">
        <f t="shared" ref="T65:T70" si="50">IF(S65="Se investigan y resuelven oportunamente",15,0)</f>
        <v>15</v>
      </c>
      <c r="U65" s="11" t="s">
        <v>322</v>
      </c>
      <c r="V65" s="193">
        <f t="shared" ref="V65:V70" si="51">IF(U65="Completa",10,IF(U65="Incompleta ",5,IF(U65="No existente",0,0)))</f>
        <v>10</v>
      </c>
      <c r="W65" s="193">
        <f>SUM(J65,L65,N65,P65,R65,T65,V65)</f>
        <v>70</v>
      </c>
      <c r="X65" s="175" t="str">
        <f t="shared" si="5"/>
        <v>DÉBIL</v>
      </c>
      <c r="Y65" s="175"/>
      <c r="Z65" s="176"/>
    </row>
    <row r="66" spans="1:26" s="2" customFormat="1" ht="45" hidden="1" x14ac:dyDescent="0.25">
      <c r="A66" s="441"/>
      <c r="B66" s="448"/>
      <c r="C66" s="77">
        <f>'2.Identificacion_Riesgos'!F33</f>
        <v>0</v>
      </c>
      <c r="D66" s="12"/>
      <c r="E66" s="20"/>
      <c r="F66" s="20"/>
      <c r="G66" s="12"/>
      <c r="H66" s="12"/>
      <c r="I66" s="12"/>
      <c r="J66" s="194">
        <f>IF(I66="Asignado",15,0)</f>
        <v>0</v>
      </c>
      <c r="K66" s="12"/>
      <c r="L66" s="194"/>
      <c r="M66" s="14"/>
      <c r="N66" s="194">
        <f t="shared" ref="N66:N70" si="52">IF(M66="Oportuna",15,0)</f>
        <v>0</v>
      </c>
      <c r="O66" s="12" t="s">
        <v>381</v>
      </c>
      <c r="P66" s="194">
        <f t="shared" si="48"/>
        <v>0</v>
      </c>
      <c r="Q66" s="12" t="s">
        <v>316</v>
      </c>
      <c r="R66" s="194">
        <f t="shared" si="49"/>
        <v>0</v>
      </c>
      <c r="S66" s="14" t="s">
        <v>320</v>
      </c>
      <c r="T66" s="194">
        <f t="shared" si="50"/>
        <v>0</v>
      </c>
      <c r="U66" s="12" t="s">
        <v>322</v>
      </c>
      <c r="V66" s="194">
        <f t="shared" si="51"/>
        <v>10</v>
      </c>
      <c r="W66" s="194">
        <f t="shared" ref="W66" si="53">SUM(J66,L66,N66,P66,R66,T66,V66)</f>
        <v>10</v>
      </c>
      <c r="X66" s="150" t="str">
        <f t="shared" si="5"/>
        <v>DÉBIL</v>
      </c>
      <c r="Y66" s="150"/>
      <c r="Z66" s="177"/>
    </row>
    <row r="67" spans="1:26" s="2" customFormat="1" ht="45" hidden="1" x14ac:dyDescent="0.25">
      <c r="A67" s="441"/>
      <c r="B67" s="448"/>
      <c r="C67" s="77">
        <f>'2.Identificacion_Riesgos'!F34</f>
        <v>0</v>
      </c>
      <c r="D67" s="12"/>
      <c r="E67" s="20"/>
      <c r="F67" s="20"/>
      <c r="G67" s="12"/>
      <c r="H67" s="12"/>
      <c r="I67" s="12"/>
      <c r="J67" s="194">
        <f>IF(I67="Asignado",15,0)</f>
        <v>0</v>
      </c>
      <c r="K67" s="12"/>
      <c r="L67" s="194"/>
      <c r="M67" s="14"/>
      <c r="N67" s="194">
        <f t="shared" si="52"/>
        <v>0</v>
      </c>
      <c r="O67" s="12" t="s">
        <v>380</v>
      </c>
      <c r="P67" s="194">
        <f t="shared" si="48"/>
        <v>15</v>
      </c>
      <c r="Q67" s="12" t="s">
        <v>317</v>
      </c>
      <c r="R67" s="194">
        <f t="shared" si="49"/>
        <v>15</v>
      </c>
      <c r="S67" s="14" t="s">
        <v>319</v>
      </c>
      <c r="T67" s="194">
        <f t="shared" si="50"/>
        <v>15</v>
      </c>
      <c r="U67" s="12" t="s">
        <v>322</v>
      </c>
      <c r="V67" s="194">
        <f t="shared" si="51"/>
        <v>10</v>
      </c>
      <c r="W67" s="194">
        <f>SUM(J67,L67,N67,P67,R67,T67,V67)</f>
        <v>55</v>
      </c>
      <c r="X67" s="150" t="str">
        <f t="shared" si="5"/>
        <v>DÉBIL</v>
      </c>
      <c r="Y67" s="150"/>
      <c r="Z67" s="177"/>
    </row>
    <row r="68" spans="1:26" s="2" customFormat="1" ht="45" hidden="1" x14ac:dyDescent="0.25">
      <c r="A68" s="441"/>
      <c r="B68" s="448"/>
      <c r="C68" s="77">
        <f>'2.Identificacion_Riesgos'!F35</f>
        <v>0</v>
      </c>
      <c r="D68" s="12"/>
      <c r="E68" s="21"/>
      <c r="F68" s="21"/>
      <c r="G68" s="12"/>
      <c r="H68" s="12"/>
      <c r="I68" s="12"/>
      <c r="J68" s="194">
        <f>IF(I68="Asignado",15,0)</f>
        <v>0</v>
      </c>
      <c r="K68" s="12"/>
      <c r="L68" s="194"/>
      <c r="M68" s="14"/>
      <c r="N68" s="194">
        <f t="shared" si="52"/>
        <v>0</v>
      </c>
      <c r="O68" s="12"/>
      <c r="P68" s="194">
        <f t="shared" si="48"/>
        <v>0</v>
      </c>
      <c r="Q68" s="12" t="s">
        <v>317</v>
      </c>
      <c r="R68" s="194">
        <f t="shared" si="49"/>
        <v>15</v>
      </c>
      <c r="S68" s="14" t="s">
        <v>320</v>
      </c>
      <c r="T68" s="194">
        <f t="shared" si="50"/>
        <v>0</v>
      </c>
      <c r="U68" s="12" t="s">
        <v>322</v>
      </c>
      <c r="V68" s="194">
        <f t="shared" si="51"/>
        <v>10</v>
      </c>
      <c r="W68" s="194">
        <f t="shared" ref="W68:W70" si="54">SUM(J68,L68,N68,P68,R68,T68,V68)</f>
        <v>25</v>
      </c>
      <c r="X68" s="150" t="str">
        <f t="shared" si="5"/>
        <v>DÉBIL</v>
      </c>
      <c r="Y68" s="150"/>
      <c r="Z68" s="177"/>
    </row>
    <row r="69" spans="1:26" s="2" customFormat="1" ht="45.75" hidden="1" thickBot="1" x14ac:dyDescent="0.3">
      <c r="A69" s="441"/>
      <c r="B69" s="448"/>
      <c r="C69" s="77">
        <f>'2.Identificacion_Riesgos'!F36</f>
        <v>0</v>
      </c>
      <c r="D69" s="12"/>
      <c r="E69" s="21"/>
      <c r="F69" s="21"/>
      <c r="G69" s="12"/>
      <c r="H69" s="12"/>
      <c r="I69" s="12"/>
      <c r="J69" s="194">
        <f>IF(I69="Asignado",15,0)</f>
        <v>0</v>
      </c>
      <c r="K69" s="12"/>
      <c r="L69" s="194"/>
      <c r="M69" s="14"/>
      <c r="N69" s="194">
        <f t="shared" si="52"/>
        <v>0</v>
      </c>
      <c r="O69" s="12"/>
      <c r="P69" s="194">
        <f t="shared" si="48"/>
        <v>0</v>
      </c>
      <c r="Q69" s="12" t="s">
        <v>317</v>
      </c>
      <c r="R69" s="194">
        <f t="shared" si="49"/>
        <v>15</v>
      </c>
      <c r="S69" s="14" t="s">
        <v>320</v>
      </c>
      <c r="T69" s="194">
        <f t="shared" si="50"/>
        <v>0</v>
      </c>
      <c r="U69" s="12" t="s">
        <v>322</v>
      </c>
      <c r="V69" s="194">
        <f t="shared" si="51"/>
        <v>10</v>
      </c>
      <c r="W69" s="194">
        <f t="shared" si="54"/>
        <v>25</v>
      </c>
      <c r="X69" s="150" t="str">
        <f t="shared" si="5"/>
        <v>DÉBIL</v>
      </c>
      <c r="Y69" s="150"/>
      <c r="Z69" s="177"/>
    </row>
    <row r="70" spans="1:26" s="2" customFormat="1" ht="45" hidden="1" x14ac:dyDescent="0.25">
      <c r="A70" s="441"/>
      <c r="B70" s="448"/>
      <c r="C70" s="77"/>
      <c r="D70" s="12"/>
      <c r="E70" s="21"/>
      <c r="F70" s="21"/>
      <c r="G70" s="12"/>
      <c r="H70" s="12"/>
      <c r="I70" s="12"/>
      <c r="J70" s="194"/>
      <c r="K70" s="12"/>
      <c r="L70" s="194"/>
      <c r="M70" s="14"/>
      <c r="N70" s="194">
        <f t="shared" si="52"/>
        <v>0</v>
      </c>
      <c r="O70" s="12"/>
      <c r="P70" s="194">
        <f t="shared" si="48"/>
        <v>0</v>
      </c>
      <c r="Q70" s="12" t="s">
        <v>317</v>
      </c>
      <c r="R70" s="194">
        <f t="shared" si="49"/>
        <v>15</v>
      </c>
      <c r="S70" s="14" t="s">
        <v>319</v>
      </c>
      <c r="T70" s="194">
        <f t="shared" si="50"/>
        <v>15</v>
      </c>
      <c r="U70" s="12" t="s">
        <v>322</v>
      </c>
      <c r="V70" s="194">
        <f t="shared" si="51"/>
        <v>10</v>
      </c>
      <c r="W70" s="194">
        <f t="shared" si="54"/>
        <v>40</v>
      </c>
      <c r="X70" s="150" t="str">
        <f t="shared" si="5"/>
        <v>DÉBIL</v>
      </c>
      <c r="Y70" s="150"/>
      <c r="Z70" s="177"/>
    </row>
    <row r="71" spans="1:26" s="2" customFormat="1" hidden="1" x14ac:dyDescent="0.25">
      <c r="A71" s="441"/>
      <c r="B71" s="77"/>
      <c r="C71" s="77"/>
      <c r="D71" s="15"/>
      <c r="E71" s="15"/>
      <c r="F71" s="15"/>
      <c r="G71" s="5"/>
      <c r="H71" s="5"/>
      <c r="I71" s="5"/>
      <c r="J71" s="5"/>
      <c r="K71" s="16"/>
      <c r="L71" s="5"/>
      <c r="M71" s="5"/>
      <c r="N71" s="5"/>
      <c r="O71" s="15"/>
      <c r="P71" s="5"/>
      <c r="Q71" s="16"/>
      <c r="R71" s="5"/>
      <c r="S71" s="182"/>
      <c r="T71" s="5" t="s">
        <v>1</v>
      </c>
      <c r="U71" s="5">
        <f>IF(G72&gt;0,1,0)</f>
        <v>0</v>
      </c>
      <c r="V71" s="5" t="e">
        <f>ROUNDDOWN(W71,0)</f>
        <v>#DIV/0!</v>
      </c>
      <c r="W71" s="5" t="e">
        <f>AVERAGEIF(G65:G70,"SI",W65:W70)</f>
        <v>#DIV/0!</v>
      </c>
      <c r="X71" s="150" t="e">
        <f t="shared" si="5"/>
        <v>#DIV/0!</v>
      </c>
      <c r="Y71" s="150"/>
      <c r="Z71" s="177"/>
    </row>
    <row r="72" spans="1:26" s="2" customFormat="1" hidden="1" x14ac:dyDescent="0.25">
      <c r="A72" s="442"/>
      <c r="B72" s="196"/>
      <c r="C72" s="196"/>
      <c r="D72" s="197">
        <f>COUNTA(D65:D70)</f>
        <v>0</v>
      </c>
      <c r="E72" s="197"/>
      <c r="F72" s="197"/>
      <c r="G72" s="198">
        <f>COUNTIF(G65:G70,"SI")</f>
        <v>0</v>
      </c>
      <c r="H72" s="198">
        <f>COUNTIF(H65:H70,"SI")</f>
        <v>0</v>
      </c>
      <c r="I72" s="198"/>
      <c r="J72" s="198"/>
      <c r="K72" s="199"/>
      <c r="L72" s="198"/>
      <c r="M72" s="198"/>
      <c r="N72" s="198"/>
      <c r="O72" s="197"/>
      <c r="P72" s="198"/>
      <c r="Q72" s="199"/>
      <c r="R72" s="198"/>
      <c r="S72" s="201"/>
      <c r="T72" s="198" t="s">
        <v>27</v>
      </c>
      <c r="U72" s="198">
        <f>IF(H72&gt;0,1,0)</f>
        <v>0</v>
      </c>
      <c r="V72" s="198" t="e">
        <f>ROUNDDOWN(W72,0)</f>
        <v>#DIV/0!</v>
      </c>
      <c r="W72" s="198" t="e">
        <f>AVERAGEIF(H65:H70,"SI",W65:W70)</f>
        <v>#DIV/0!</v>
      </c>
      <c r="X72" s="202" t="e">
        <f t="shared" si="5"/>
        <v>#DIV/0!</v>
      </c>
      <c r="Y72" s="202"/>
      <c r="Z72" s="203"/>
    </row>
    <row r="73" spans="1:26" s="2" customFormat="1" ht="45" hidden="1" x14ac:dyDescent="0.25">
      <c r="A73" s="440" t="s">
        <v>160</v>
      </c>
      <c r="B73" s="447">
        <f>'2.Identificacion_Riesgos'!E37</f>
        <v>0</v>
      </c>
      <c r="C73" s="78">
        <f>'2.Identificacion_Riesgos'!F37</f>
        <v>0</v>
      </c>
      <c r="D73" s="11"/>
      <c r="E73" s="19"/>
      <c r="F73" s="19"/>
      <c r="G73" s="11"/>
      <c r="H73" s="11"/>
      <c r="I73" s="11"/>
      <c r="J73" s="193">
        <f>IF(I73="Asignado",15,0)</f>
        <v>0</v>
      </c>
      <c r="K73" s="11"/>
      <c r="L73" s="193"/>
      <c r="M73" s="74" t="s">
        <v>309</v>
      </c>
      <c r="N73" s="193">
        <f>IF(M73="Oportuna",15,0)</f>
        <v>15</v>
      </c>
      <c r="O73" s="11" t="s">
        <v>380</v>
      </c>
      <c r="P73" s="193">
        <f t="shared" ref="P73:P78" si="55">IF(O73="Preventivo",15,0)</f>
        <v>15</v>
      </c>
      <c r="Q73" s="11" t="s">
        <v>317</v>
      </c>
      <c r="R73" s="193">
        <f t="shared" ref="R73:R78" si="56">IF(Q73="Confiable",15,0)</f>
        <v>15</v>
      </c>
      <c r="S73" s="74" t="s">
        <v>319</v>
      </c>
      <c r="T73" s="193">
        <f t="shared" ref="T73:T78" si="57">IF(S73="Se investigan y resuelven oportunamente",15,0)</f>
        <v>15</v>
      </c>
      <c r="U73" s="11" t="s">
        <v>322</v>
      </c>
      <c r="V73" s="193">
        <f t="shared" ref="V73:V78" si="58">IF(U73="Completa",10,IF(U73="Incompleta ",5,IF(U73="No existente",0,0)))</f>
        <v>10</v>
      </c>
      <c r="W73" s="193">
        <f>SUM(J73,L73,N73,P73,R73,T73,V73)</f>
        <v>70</v>
      </c>
      <c r="X73" s="175" t="str">
        <f t="shared" si="5"/>
        <v>DÉBIL</v>
      </c>
      <c r="Y73" s="175"/>
      <c r="Z73" s="176"/>
    </row>
    <row r="74" spans="1:26" s="2" customFormat="1" ht="45" hidden="1" x14ac:dyDescent="0.25">
      <c r="A74" s="441"/>
      <c r="B74" s="448"/>
      <c r="C74" s="77">
        <f>'2.Identificacion_Riesgos'!F38</f>
        <v>0</v>
      </c>
      <c r="D74" s="12"/>
      <c r="E74" s="20"/>
      <c r="F74" s="20"/>
      <c r="G74" s="12"/>
      <c r="H74" s="12"/>
      <c r="I74" s="12"/>
      <c r="J74" s="194">
        <f>IF(I74="Asignado",15,0)</f>
        <v>0</v>
      </c>
      <c r="K74" s="12"/>
      <c r="L74" s="194"/>
      <c r="M74" s="14"/>
      <c r="N74" s="194">
        <f t="shared" ref="N74:N78" si="59">IF(M74="Oportuna",15,0)</f>
        <v>0</v>
      </c>
      <c r="O74" s="12" t="s">
        <v>381</v>
      </c>
      <c r="P74" s="194">
        <f t="shared" si="55"/>
        <v>0</v>
      </c>
      <c r="Q74" s="12" t="s">
        <v>316</v>
      </c>
      <c r="R74" s="194">
        <f t="shared" si="56"/>
        <v>0</v>
      </c>
      <c r="S74" s="14" t="s">
        <v>320</v>
      </c>
      <c r="T74" s="194">
        <f t="shared" si="57"/>
        <v>0</v>
      </c>
      <c r="U74" s="12" t="s">
        <v>322</v>
      </c>
      <c r="V74" s="194">
        <f t="shared" si="58"/>
        <v>10</v>
      </c>
      <c r="W74" s="194">
        <f t="shared" ref="W74" si="60">SUM(J74,L74,N74,P74,R74,T74,V74)</f>
        <v>10</v>
      </c>
      <c r="X74" s="150" t="str">
        <f t="shared" ref="X74:X85" si="61">IF(W74&lt;=85,"DÉBIL",IF(AND(W74&gt;85,W74&lt;=95),"MODERADO",IF(W74&gt;96,"FUERTE","X")))</f>
        <v>DÉBIL</v>
      </c>
      <c r="Y74" s="150"/>
      <c r="Z74" s="177"/>
    </row>
    <row r="75" spans="1:26" s="2" customFormat="1" ht="45" hidden="1" x14ac:dyDescent="0.25">
      <c r="A75" s="441"/>
      <c r="B75" s="448"/>
      <c r="C75" s="77">
        <f>'2.Identificacion_Riesgos'!F39</f>
        <v>0</v>
      </c>
      <c r="D75" s="12"/>
      <c r="E75" s="20"/>
      <c r="F75" s="20"/>
      <c r="G75" s="12"/>
      <c r="H75" s="12"/>
      <c r="I75" s="12"/>
      <c r="J75" s="194">
        <f>IF(I75="Asignado",15,0)</f>
        <v>0</v>
      </c>
      <c r="K75" s="12"/>
      <c r="L75" s="194"/>
      <c r="M75" s="14"/>
      <c r="N75" s="194">
        <f t="shared" si="59"/>
        <v>0</v>
      </c>
      <c r="O75" s="12" t="s">
        <v>380</v>
      </c>
      <c r="P75" s="194">
        <f t="shared" si="55"/>
        <v>15</v>
      </c>
      <c r="Q75" s="12" t="s">
        <v>317</v>
      </c>
      <c r="R75" s="194">
        <f t="shared" si="56"/>
        <v>15</v>
      </c>
      <c r="S75" s="14" t="s">
        <v>319</v>
      </c>
      <c r="T75" s="194">
        <f t="shared" si="57"/>
        <v>15</v>
      </c>
      <c r="U75" s="12" t="s">
        <v>322</v>
      </c>
      <c r="V75" s="194">
        <f t="shared" si="58"/>
        <v>10</v>
      </c>
      <c r="W75" s="194">
        <f>SUM(J75,L75,N75,P75,R75,T75,V75)</f>
        <v>55</v>
      </c>
      <c r="X75" s="150" t="str">
        <f t="shared" si="61"/>
        <v>DÉBIL</v>
      </c>
      <c r="Y75" s="150"/>
      <c r="Z75" s="177"/>
    </row>
    <row r="76" spans="1:26" s="2" customFormat="1" ht="45" hidden="1" x14ac:dyDescent="0.25">
      <c r="A76" s="441"/>
      <c r="B76" s="448"/>
      <c r="C76" s="77">
        <f>'2.Identificacion_Riesgos'!F40</f>
        <v>0</v>
      </c>
      <c r="D76" s="12"/>
      <c r="E76" s="21"/>
      <c r="F76" s="21"/>
      <c r="G76" s="12"/>
      <c r="H76" s="12"/>
      <c r="I76" s="12"/>
      <c r="J76" s="194">
        <f>IF(I76="Asignado",15,0)</f>
        <v>0</v>
      </c>
      <c r="K76" s="12"/>
      <c r="L76" s="194"/>
      <c r="M76" s="14"/>
      <c r="N76" s="194">
        <f t="shared" si="59"/>
        <v>0</v>
      </c>
      <c r="O76" s="12"/>
      <c r="P76" s="194">
        <f t="shared" si="55"/>
        <v>0</v>
      </c>
      <c r="Q76" s="12" t="s">
        <v>317</v>
      </c>
      <c r="R76" s="194">
        <f t="shared" si="56"/>
        <v>15</v>
      </c>
      <c r="S76" s="14" t="s">
        <v>320</v>
      </c>
      <c r="T76" s="194">
        <f t="shared" si="57"/>
        <v>0</v>
      </c>
      <c r="U76" s="12" t="s">
        <v>322</v>
      </c>
      <c r="V76" s="194">
        <f t="shared" si="58"/>
        <v>10</v>
      </c>
      <c r="W76" s="194">
        <f t="shared" ref="W76:W78" si="62">SUM(J76,L76,N76,P76,R76,T76,V76)</f>
        <v>25</v>
      </c>
      <c r="X76" s="150" t="str">
        <f t="shared" si="61"/>
        <v>DÉBIL</v>
      </c>
      <c r="Y76" s="150"/>
      <c r="Z76" s="177"/>
    </row>
    <row r="77" spans="1:26" s="2" customFormat="1" ht="45.75" hidden="1" thickBot="1" x14ac:dyDescent="0.3">
      <c r="A77" s="441"/>
      <c r="B77" s="448"/>
      <c r="C77" s="77">
        <f>'2.Identificacion_Riesgos'!F41</f>
        <v>0</v>
      </c>
      <c r="D77" s="12"/>
      <c r="E77" s="21"/>
      <c r="F77" s="21"/>
      <c r="G77" s="12"/>
      <c r="H77" s="12"/>
      <c r="I77" s="12"/>
      <c r="J77" s="194">
        <f>IF(I77="Asignado",15,0)</f>
        <v>0</v>
      </c>
      <c r="K77" s="12"/>
      <c r="L77" s="194"/>
      <c r="M77" s="14"/>
      <c r="N77" s="194">
        <f t="shared" si="59"/>
        <v>0</v>
      </c>
      <c r="O77" s="12"/>
      <c r="P77" s="194">
        <f t="shared" si="55"/>
        <v>0</v>
      </c>
      <c r="Q77" s="12" t="s">
        <v>317</v>
      </c>
      <c r="R77" s="194">
        <f t="shared" si="56"/>
        <v>15</v>
      </c>
      <c r="S77" s="14" t="s">
        <v>320</v>
      </c>
      <c r="T77" s="194">
        <f t="shared" si="57"/>
        <v>0</v>
      </c>
      <c r="U77" s="12" t="s">
        <v>322</v>
      </c>
      <c r="V77" s="194">
        <f t="shared" si="58"/>
        <v>10</v>
      </c>
      <c r="W77" s="194">
        <f t="shared" si="62"/>
        <v>25</v>
      </c>
      <c r="X77" s="150" t="str">
        <f t="shared" si="61"/>
        <v>DÉBIL</v>
      </c>
      <c r="Y77" s="150"/>
      <c r="Z77" s="177"/>
    </row>
    <row r="78" spans="1:26" s="2" customFormat="1" ht="45" hidden="1" x14ac:dyDescent="0.25">
      <c r="A78" s="441"/>
      <c r="B78" s="448"/>
      <c r="C78" s="77"/>
      <c r="D78" s="12"/>
      <c r="E78" s="21"/>
      <c r="F78" s="21"/>
      <c r="G78" s="12"/>
      <c r="H78" s="12"/>
      <c r="I78" s="12"/>
      <c r="J78" s="194"/>
      <c r="K78" s="12"/>
      <c r="L78" s="194"/>
      <c r="M78" s="14"/>
      <c r="N78" s="194">
        <f t="shared" si="59"/>
        <v>0</v>
      </c>
      <c r="O78" s="12"/>
      <c r="P78" s="194">
        <f t="shared" si="55"/>
        <v>0</v>
      </c>
      <c r="Q78" s="12" t="s">
        <v>317</v>
      </c>
      <c r="R78" s="194">
        <f t="shared" si="56"/>
        <v>15</v>
      </c>
      <c r="S78" s="14" t="s">
        <v>319</v>
      </c>
      <c r="T78" s="194">
        <f t="shared" si="57"/>
        <v>15</v>
      </c>
      <c r="U78" s="12" t="s">
        <v>322</v>
      </c>
      <c r="V78" s="194">
        <f t="shared" si="58"/>
        <v>10</v>
      </c>
      <c r="W78" s="194">
        <f t="shared" si="62"/>
        <v>40</v>
      </c>
      <c r="X78" s="150" t="str">
        <f t="shared" si="61"/>
        <v>DÉBIL</v>
      </c>
      <c r="Y78" s="150"/>
      <c r="Z78" s="177"/>
    </row>
    <row r="79" spans="1:26" s="2" customFormat="1" hidden="1" x14ac:dyDescent="0.25">
      <c r="A79" s="441"/>
      <c r="B79" s="77"/>
      <c r="C79" s="77"/>
      <c r="D79" s="15"/>
      <c r="E79" s="15"/>
      <c r="F79" s="15"/>
      <c r="G79" s="5"/>
      <c r="H79" s="5"/>
      <c r="I79" s="5"/>
      <c r="J79" s="5"/>
      <c r="K79" s="16"/>
      <c r="L79" s="5"/>
      <c r="M79" s="5"/>
      <c r="N79" s="5"/>
      <c r="O79" s="15"/>
      <c r="P79" s="5"/>
      <c r="Q79" s="16"/>
      <c r="R79" s="5"/>
      <c r="S79" s="182"/>
      <c r="T79" s="5" t="s">
        <v>1</v>
      </c>
      <c r="U79" s="5">
        <f>IF(G80&gt;0,1,0)</f>
        <v>0</v>
      </c>
      <c r="V79" s="5" t="e">
        <f>ROUNDDOWN(W79,0)</f>
        <v>#DIV/0!</v>
      </c>
      <c r="W79" s="5" t="e">
        <f>AVERAGEIF(G73:G78,"SI",W73:W78)</f>
        <v>#DIV/0!</v>
      </c>
      <c r="X79" s="150" t="e">
        <f t="shared" si="61"/>
        <v>#DIV/0!</v>
      </c>
      <c r="Y79" s="150"/>
      <c r="Z79" s="177"/>
    </row>
    <row r="80" spans="1:26" s="2" customFormat="1" hidden="1" x14ac:dyDescent="0.25">
      <c r="A80" s="442"/>
      <c r="B80" s="196"/>
      <c r="C80" s="196"/>
      <c r="D80" s="197">
        <f>COUNTA(D73:D78)</f>
        <v>0</v>
      </c>
      <c r="E80" s="197"/>
      <c r="F80" s="197"/>
      <c r="G80" s="198">
        <f>COUNTIF(G73:G78,"SI")</f>
        <v>0</v>
      </c>
      <c r="H80" s="198">
        <f>COUNTIF(H73:H78,"SI")</f>
        <v>0</v>
      </c>
      <c r="I80" s="198"/>
      <c r="J80" s="198"/>
      <c r="K80" s="199"/>
      <c r="L80" s="198"/>
      <c r="M80" s="198"/>
      <c r="N80" s="198"/>
      <c r="O80" s="197"/>
      <c r="P80" s="198"/>
      <c r="Q80" s="199"/>
      <c r="R80" s="198"/>
      <c r="S80" s="201"/>
      <c r="T80" s="198" t="s">
        <v>27</v>
      </c>
      <c r="U80" s="198">
        <f>IF(H80&gt;0,1,0)</f>
        <v>0</v>
      </c>
      <c r="V80" s="198" t="e">
        <f>ROUNDDOWN(W80,0)</f>
        <v>#DIV/0!</v>
      </c>
      <c r="W80" s="198" t="e">
        <f>AVERAGEIF(H73:H78,"SI",W73:W78)</f>
        <v>#DIV/0!</v>
      </c>
      <c r="X80" s="202" t="e">
        <f t="shared" si="61"/>
        <v>#DIV/0!</v>
      </c>
      <c r="Y80" s="202"/>
      <c r="Z80" s="203"/>
    </row>
    <row r="81" spans="1:26" s="2" customFormat="1" ht="45" hidden="1" x14ac:dyDescent="0.25">
      <c r="A81" s="440" t="s">
        <v>161</v>
      </c>
      <c r="B81" s="447">
        <f>'2.Identificacion_Riesgos'!E42</f>
        <v>0</v>
      </c>
      <c r="C81" s="78">
        <f>'2.Identificacion_Riesgos'!F42</f>
        <v>0</v>
      </c>
      <c r="D81" s="11"/>
      <c r="E81" s="19"/>
      <c r="F81" s="19"/>
      <c r="G81" s="11"/>
      <c r="H81" s="11"/>
      <c r="I81" s="11"/>
      <c r="J81" s="193">
        <f>IF(I81="Asignado",15,0)</f>
        <v>0</v>
      </c>
      <c r="K81" s="11"/>
      <c r="L81" s="193"/>
      <c r="M81" s="74" t="s">
        <v>309</v>
      </c>
      <c r="N81" s="193">
        <f>IF(M81="Oportuna",15,0)</f>
        <v>15</v>
      </c>
      <c r="O81" s="11" t="s">
        <v>380</v>
      </c>
      <c r="P81" s="193">
        <f t="shared" ref="P81:P86" si="63">IF(O81="Preventivo",15,0)</f>
        <v>15</v>
      </c>
      <c r="Q81" s="11" t="s">
        <v>317</v>
      </c>
      <c r="R81" s="193">
        <f t="shared" ref="R81:R86" si="64">IF(Q81="Confiable",15,0)</f>
        <v>15</v>
      </c>
      <c r="S81" s="74" t="s">
        <v>319</v>
      </c>
      <c r="T81" s="193">
        <f t="shared" ref="T81:T86" si="65">IF(S81="Se investigan y resuelven oportunamente",15,0)</f>
        <v>15</v>
      </c>
      <c r="U81" s="11" t="s">
        <v>322</v>
      </c>
      <c r="V81" s="193">
        <f t="shared" ref="V81:V86" si="66">IF(U81="Completa",10,IF(U81="Incompleta ",5,IF(U81="No existente",0,0)))</f>
        <v>10</v>
      </c>
      <c r="W81" s="193">
        <f>SUM(J81,L81,N81,P81,R81,T81,V81)</f>
        <v>70</v>
      </c>
      <c r="X81" s="175" t="str">
        <f t="shared" si="61"/>
        <v>DÉBIL</v>
      </c>
      <c r="Y81" s="175"/>
      <c r="Z81" s="176"/>
    </row>
    <row r="82" spans="1:26" s="2" customFormat="1" ht="45" hidden="1" x14ac:dyDescent="0.25">
      <c r="A82" s="441"/>
      <c r="B82" s="448"/>
      <c r="C82" s="77">
        <f>'2.Identificacion_Riesgos'!F43</f>
        <v>0</v>
      </c>
      <c r="D82" s="12"/>
      <c r="E82" s="20"/>
      <c r="F82" s="20"/>
      <c r="G82" s="12"/>
      <c r="H82" s="12"/>
      <c r="I82" s="12"/>
      <c r="J82" s="194">
        <f>IF(I82="Asignado",15,0)</f>
        <v>0</v>
      </c>
      <c r="K82" s="12"/>
      <c r="L82" s="194"/>
      <c r="M82" s="14"/>
      <c r="N82" s="194">
        <f t="shared" ref="N82:N86" si="67">IF(M82="Oportuna",15,0)</f>
        <v>0</v>
      </c>
      <c r="O82" s="12" t="s">
        <v>381</v>
      </c>
      <c r="P82" s="194">
        <f t="shared" si="63"/>
        <v>0</v>
      </c>
      <c r="Q82" s="12" t="s">
        <v>316</v>
      </c>
      <c r="R82" s="194">
        <f t="shared" si="64"/>
        <v>0</v>
      </c>
      <c r="S82" s="14" t="s">
        <v>320</v>
      </c>
      <c r="T82" s="194">
        <f t="shared" si="65"/>
        <v>0</v>
      </c>
      <c r="U82" s="12" t="s">
        <v>322</v>
      </c>
      <c r="V82" s="194">
        <f t="shared" si="66"/>
        <v>10</v>
      </c>
      <c r="W82" s="194">
        <f t="shared" ref="W82" si="68">SUM(J82,L82,N82,P82,R82,T82,V82)</f>
        <v>10</v>
      </c>
      <c r="X82" s="150" t="str">
        <f t="shared" si="61"/>
        <v>DÉBIL</v>
      </c>
      <c r="Y82" s="150"/>
      <c r="Z82" s="177"/>
    </row>
    <row r="83" spans="1:26" s="2" customFormat="1" ht="45" hidden="1" x14ac:dyDescent="0.25">
      <c r="A83" s="441"/>
      <c r="B83" s="448"/>
      <c r="C83" s="77">
        <f>'2.Identificacion_Riesgos'!F44</f>
        <v>0</v>
      </c>
      <c r="D83" s="12"/>
      <c r="E83" s="20"/>
      <c r="F83" s="20"/>
      <c r="G83" s="12"/>
      <c r="H83" s="12"/>
      <c r="I83" s="12"/>
      <c r="J83" s="194">
        <f>IF(I83="Asignado",15,0)</f>
        <v>0</v>
      </c>
      <c r="K83" s="12"/>
      <c r="L83" s="194"/>
      <c r="M83" s="14"/>
      <c r="N83" s="194">
        <f t="shared" si="67"/>
        <v>0</v>
      </c>
      <c r="O83" s="12" t="s">
        <v>380</v>
      </c>
      <c r="P83" s="194">
        <f t="shared" si="63"/>
        <v>15</v>
      </c>
      <c r="Q83" s="12" t="s">
        <v>317</v>
      </c>
      <c r="R83" s="194">
        <f t="shared" si="64"/>
        <v>15</v>
      </c>
      <c r="S83" s="14" t="s">
        <v>319</v>
      </c>
      <c r="T83" s="194">
        <f t="shared" si="65"/>
        <v>15</v>
      </c>
      <c r="U83" s="12" t="s">
        <v>322</v>
      </c>
      <c r="V83" s="194">
        <f t="shared" si="66"/>
        <v>10</v>
      </c>
      <c r="W83" s="194">
        <f>SUM(J83,L83,N83,P83,R83,T83,V83)</f>
        <v>55</v>
      </c>
      <c r="X83" s="150" t="str">
        <f t="shared" si="61"/>
        <v>DÉBIL</v>
      </c>
      <c r="Y83" s="150"/>
      <c r="Z83" s="177"/>
    </row>
    <row r="84" spans="1:26" s="2" customFormat="1" ht="45" hidden="1" x14ac:dyDescent="0.25">
      <c r="A84" s="441"/>
      <c r="B84" s="448"/>
      <c r="C84" s="77">
        <f>'2.Identificacion_Riesgos'!F45</f>
        <v>0</v>
      </c>
      <c r="D84" s="12"/>
      <c r="E84" s="21"/>
      <c r="F84" s="21"/>
      <c r="G84" s="12"/>
      <c r="H84" s="12"/>
      <c r="I84" s="12"/>
      <c r="J84" s="194">
        <f>IF(I84="Asignado",15,0)</f>
        <v>0</v>
      </c>
      <c r="K84" s="12"/>
      <c r="L84" s="194"/>
      <c r="M84" s="14"/>
      <c r="N84" s="194">
        <f t="shared" si="67"/>
        <v>0</v>
      </c>
      <c r="O84" s="12"/>
      <c r="P84" s="194">
        <f t="shared" si="63"/>
        <v>0</v>
      </c>
      <c r="Q84" s="12" t="s">
        <v>317</v>
      </c>
      <c r="R84" s="194">
        <f t="shared" si="64"/>
        <v>15</v>
      </c>
      <c r="S84" s="14" t="s">
        <v>320</v>
      </c>
      <c r="T84" s="194">
        <f t="shared" si="65"/>
        <v>0</v>
      </c>
      <c r="U84" s="12" t="s">
        <v>322</v>
      </c>
      <c r="V84" s="194">
        <f t="shared" si="66"/>
        <v>10</v>
      </c>
      <c r="W84" s="194">
        <f t="shared" ref="W84:W86" si="69">SUM(J84,L84,N84,P84,R84,T84,V84)</f>
        <v>25</v>
      </c>
      <c r="X84" s="150" t="str">
        <f t="shared" si="61"/>
        <v>DÉBIL</v>
      </c>
      <c r="Y84" s="150"/>
      <c r="Z84" s="177"/>
    </row>
    <row r="85" spans="1:26" s="2" customFormat="1" ht="45" hidden="1" x14ac:dyDescent="0.25">
      <c r="A85" s="441"/>
      <c r="B85" s="448"/>
      <c r="C85" s="77">
        <f>'2.Identificacion_Riesgos'!F46</f>
        <v>0</v>
      </c>
      <c r="D85" s="12"/>
      <c r="E85" s="21"/>
      <c r="F85" s="21"/>
      <c r="G85" s="12"/>
      <c r="H85" s="12"/>
      <c r="I85" s="12"/>
      <c r="J85" s="194">
        <f>IF(I85="Asignado",15,0)</f>
        <v>0</v>
      </c>
      <c r="K85" s="12"/>
      <c r="L85" s="194"/>
      <c r="M85" s="14"/>
      <c r="N85" s="194">
        <f t="shared" si="67"/>
        <v>0</v>
      </c>
      <c r="O85" s="12"/>
      <c r="P85" s="194">
        <f t="shared" si="63"/>
        <v>0</v>
      </c>
      <c r="Q85" s="12" t="s">
        <v>317</v>
      </c>
      <c r="R85" s="194">
        <f t="shared" si="64"/>
        <v>15</v>
      </c>
      <c r="S85" s="14" t="s">
        <v>320</v>
      </c>
      <c r="T85" s="194">
        <f t="shared" si="65"/>
        <v>0</v>
      </c>
      <c r="U85" s="12" t="s">
        <v>322</v>
      </c>
      <c r="V85" s="194">
        <f t="shared" si="66"/>
        <v>10</v>
      </c>
      <c r="W85" s="194">
        <f t="shared" si="69"/>
        <v>25</v>
      </c>
      <c r="X85" s="150" t="str">
        <f t="shared" si="61"/>
        <v>DÉBIL</v>
      </c>
      <c r="Y85" s="150"/>
      <c r="Z85" s="177"/>
    </row>
    <row r="86" spans="1:26" s="2" customFormat="1" ht="45" hidden="1" x14ac:dyDescent="0.25">
      <c r="A86" s="441"/>
      <c r="B86" s="448"/>
      <c r="C86" s="185"/>
      <c r="D86" s="12"/>
      <c r="E86" s="21"/>
      <c r="F86" s="21"/>
      <c r="G86" s="12"/>
      <c r="H86" s="12"/>
      <c r="I86" s="12"/>
      <c r="J86" s="194"/>
      <c r="K86" s="12"/>
      <c r="L86" s="194">
        <f t="shared" ref="L86" si="70">IF(K86="Adecuado",15,0)</f>
        <v>0</v>
      </c>
      <c r="M86" s="14"/>
      <c r="N86" s="194">
        <f t="shared" si="67"/>
        <v>0</v>
      </c>
      <c r="O86" s="12"/>
      <c r="P86" s="194">
        <f t="shared" si="63"/>
        <v>0</v>
      </c>
      <c r="Q86" s="12" t="s">
        <v>317</v>
      </c>
      <c r="R86" s="194">
        <f t="shared" si="64"/>
        <v>15</v>
      </c>
      <c r="S86" s="14" t="s">
        <v>319</v>
      </c>
      <c r="T86" s="194">
        <f t="shared" si="65"/>
        <v>15</v>
      </c>
      <c r="U86" s="12" t="s">
        <v>322</v>
      </c>
      <c r="V86" s="194">
        <f t="shared" si="66"/>
        <v>10</v>
      </c>
      <c r="W86" s="194">
        <f t="shared" si="69"/>
        <v>40</v>
      </c>
      <c r="X86" s="150"/>
      <c r="Y86" s="150"/>
      <c r="Z86" s="177"/>
    </row>
    <row r="87" spans="1:26" s="2" customFormat="1" hidden="1" x14ac:dyDescent="0.25">
      <c r="A87" s="441"/>
      <c r="B87" s="12"/>
      <c r="C87" s="12"/>
      <c r="D87" s="15"/>
      <c r="E87" s="15"/>
      <c r="F87" s="15"/>
      <c r="G87" s="5"/>
      <c r="H87" s="5"/>
      <c r="I87" s="5"/>
      <c r="J87" s="5"/>
      <c r="K87" s="16"/>
      <c r="L87" s="5"/>
      <c r="M87" s="5"/>
      <c r="N87" s="5"/>
      <c r="O87" s="15"/>
      <c r="P87" s="5"/>
      <c r="Q87" s="16"/>
      <c r="R87" s="5"/>
      <c r="S87" s="182"/>
      <c r="T87" s="5" t="s">
        <v>1</v>
      </c>
      <c r="U87" s="5">
        <f>IF(G88&gt;0,1,0)</f>
        <v>0</v>
      </c>
      <c r="V87" s="5" t="e">
        <f>ROUNDDOWN(W87,0)</f>
        <v>#DIV/0!</v>
      </c>
      <c r="W87" s="5" t="e">
        <f>AVERAGEIF(G81:G86,"SI",W81:W86)</f>
        <v>#DIV/0!</v>
      </c>
      <c r="X87" s="150"/>
      <c r="Y87" s="150"/>
      <c r="Z87" s="177"/>
    </row>
    <row r="88" spans="1:26" s="2" customFormat="1" ht="15.75" hidden="1" thickBot="1" x14ac:dyDescent="0.3">
      <c r="A88" s="449"/>
      <c r="B88" s="13"/>
      <c r="C88" s="13"/>
      <c r="D88" s="17">
        <f>COUNTA(D81:D86)</f>
        <v>0</v>
      </c>
      <c r="E88" s="17"/>
      <c r="F88" s="17"/>
      <c r="G88" s="9">
        <f>COUNTIF(G81:G86,"SI")</f>
        <v>0</v>
      </c>
      <c r="H88" s="9">
        <f>COUNTIF(H81:H86,"SI")</f>
        <v>0</v>
      </c>
      <c r="I88" s="9"/>
      <c r="J88" s="9"/>
      <c r="K88" s="18"/>
      <c r="L88" s="9"/>
      <c r="M88" s="9"/>
      <c r="N88" s="9"/>
      <c r="O88" s="17"/>
      <c r="P88" s="9"/>
      <c r="Q88" s="18"/>
      <c r="R88" s="9"/>
      <c r="S88" s="183"/>
      <c r="T88" s="9" t="s">
        <v>27</v>
      </c>
      <c r="U88" s="9">
        <f>IF(H88&gt;0,1,0)</f>
        <v>0</v>
      </c>
      <c r="V88" s="9" t="e">
        <f>ROUNDDOWN(W88,0)</f>
        <v>#DIV/0!</v>
      </c>
      <c r="W88" s="9" t="e">
        <f>AVERAGEIF(H81:H86,"SI",W81:W86)</f>
        <v>#DIV/0!</v>
      </c>
      <c r="X88" s="178"/>
      <c r="Y88" s="178"/>
      <c r="Z88" s="179"/>
    </row>
  </sheetData>
  <mergeCells count="27">
    <mergeCell ref="C34:C35"/>
    <mergeCell ref="B81:B86"/>
    <mergeCell ref="A81:A88"/>
    <mergeCell ref="A49:A56"/>
    <mergeCell ref="B49:B54"/>
    <mergeCell ref="A9:A16"/>
    <mergeCell ref="A17:A24"/>
    <mergeCell ref="A25:A32"/>
    <mergeCell ref="A73:A80"/>
    <mergeCell ref="B73:B78"/>
    <mergeCell ref="B57:B62"/>
    <mergeCell ref="B65:B70"/>
    <mergeCell ref="B9:B14"/>
    <mergeCell ref="B17:B22"/>
    <mergeCell ref="B25:B30"/>
    <mergeCell ref="B33:B38"/>
    <mergeCell ref="B41:B46"/>
    <mergeCell ref="A33:A40"/>
    <mergeCell ref="A41:A48"/>
    <mergeCell ref="A57:A64"/>
    <mergeCell ref="A65:A72"/>
    <mergeCell ref="A1:B7"/>
    <mergeCell ref="C1:W7"/>
    <mergeCell ref="X1:Z4"/>
    <mergeCell ref="Y5:Z5"/>
    <mergeCell ref="Y6:Z6"/>
    <mergeCell ref="Y7:Z7"/>
  </mergeCells>
  <conditionalFormatting sqref="X8:X1048576">
    <cfRule type="containsText" dxfId="39" priority="18" operator="containsText" text="FUERTE">
      <formula>NOT(ISERROR(SEARCH("FUERTE",X8)))</formula>
    </cfRule>
    <cfRule type="containsText" dxfId="38" priority="19" operator="containsText" text="MODERADO">
      <formula>NOT(ISERROR(SEARCH("MODERADO",X8)))</formula>
    </cfRule>
    <cfRule type="containsText" dxfId="37" priority="20" operator="containsText" text="DÉBIL">
      <formula>NOT(ISERROR(SEARCH("DÉBIL",X8)))</formula>
    </cfRule>
  </conditionalFormatting>
  <conditionalFormatting sqref="Y8:Y1048576">
    <cfRule type="containsText" dxfId="36" priority="11" operator="containsText" text="MODERADO">
      <formula>NOT(ISERROR(SEARCH("MODERADO",Y8)))</formula>
    </cfRule>
    <cfRule type="containsText" dxfId="35" priority="12" operator="containsText" text="MODERADO">
      <formula>NOT(ISERROR(SEARCH("MODERADO",Y8)))</formula>
    </cfRule>
    <cfRule type="containsText" dxfId="34" priority="13" operator="containsText" text="MODERDO">
      <formula>NOT(ISERROR(SEARCH("MODERDO",Y8)))</formula>
    </cfRule>
    <cfRule type="containsText" dxfId="33" priority="14" operator="containsText" text="FUERTE">
      <formula>NOT(ISERROR(SEARCH("FUERTE",Y8)))</formula>
    </cfRule>
    <cfRule type="containsText" dxfId="32" priority="15" operator="containsText" text="FUERTE">
      <formula>NOT(ISERROR(SEARCH("FUERTE",Y8)))</formula>
    </cfRule>
    <cfRule type="containsText" dxfId="31" priority="16" operator="containsText" text="MODERO">
      <formula>NOT(ISERROR(SEARCH("MODERO",Y8)))</formula>
    </cfRule>
    <cfRule type="containsText" dxfId="30" priority="17" operator="containsText" text="DÉBIL">
      <formula>NOT(ISERROR(SEARCH("DÉBIL",Y8)))</formula>
    </cfRule>
  </conditionalFormatting>
  <conditionalFormatting sqref="Z8">
    <cfRule type="containsText" dxfId="29" priority="4" stopIfTrue="1" operator="containsText" text="MODERADO">
      <formula>NOT(ISERROR(SEARCH("MODERADO",Z8)))</formula>
    </cfRule>
    <cfRule type="containsText" dxfId="28" priority="5" operator="containsText" text="MODERADO">
      <formula>NOT(ISERROR(SEARCH("MODERADO",Z8)))</formula>
    </cfRule>
    <cfRule type="containsText" dxfId="27" priority="6" operator="containsText" text="MODERDO">
      <formula>NOT(ISERROR(SEARCH("MODERDO",Z8)))</formula>
    </cfRule>
    <cfRule type="containsText" dxfId="26" priority="7" stopIfTrue="1" operator="containsText" text="FUERTE">
      <formula>NOT(ISERROR(SEARCH("FUERTE",Z8)))</formula>
    </cfRule>
    <cfRule type="containsText" dxfId="25" priority="8" operator="containsText" text="FUERTE">
      <formula>NOT(ISERROR(SEARCH("FUERTE",Z8)))</formula>
    </cfRule>
    <cfRule type="containsText" dxfId="24" priority="9" operator="containsText" text="MODERO">
      <formula>NOT(ISERROR(SEARCH("MODERO",Z8)))</formula>
    </cfRule>
    <cfRule type="containsText" dxfId="23" priority="10" stopIfTrue="1" operator="containsText" text="DÉBIL">
      <formula>NOT(ISERROR(SEARCH("DÉBIL",Z8)))</formula>
    </cfRule>
  </conditionalFormatting>
  <conditionalFormatting sqref="Z9:Z85">
    <cfRule type="containsText" dxfId="22" priority="1" operator="containsText" text="DÉBIL">
      <formula>NOT(ISERROR(SEARCH("DÉBIL",Z9)))</formula>
    </cfRule>
    <cfRule type="containsText" dxfId="21" priority="2" operator="containsText" text="MODERADO">
      <formula>NOT(ISERROR(SEARCH("MODERADO",Z9)))</formula>
    </cfRule>
    <cfRule type="containsText" dxfId="20" priority="3" operator="containsText" text="FUERTE">
      <formula>NOT(ISERROR(SEARCH("FUERTE",Z9)))</formula>
    </cfRule>
  </conditionalFormatting>
  <pageMargins left="0.7" right="0.7" top="0.75" bottom="0.75" header="0.3" footer="0.3"/>
  <pageSetup paperSize="9" scale="17" orientation="portrait" r:id="rId1"/>
  <ignoredErrors>
    <ignoredError sqref="D16 D24"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Hoja3!$A$39:$A$40</xm:f>
          </x14:formula1>
          <xm:sqref>I63 I87 I55 G9:H15 G49:H55 I23 I15 G73:H79 G57:H63 G25:H29 I71 I79 G41:H45 G65:H71 G81:H87 G33:H37 G17:H23</xm:sqref>
        </x14:dataValidation>
        <x14:dataValidation type="list" allowBlank="1" showInputMessage="1" showErrorMessage="1">
          <x14:formula1>
            <xm:f>Hoja1!$G$3:$G$4</xm:f>
          </x14:formula1>
          <xm:sqref>I9:I14 I17:I22 I25:I30 I33:I38 I41:I46 I49:I54 I57:I62 I65:I70 I73:I78 I81:I86</xm:sqref>
        </x14:dataValidation>
        <x14:dataValidation type="list" allowBlank="1" showInputMessage="1" showErrorMessage="1">
          <x14:formula1>
            <xm:f>Hoja1!$B$20:$B$22</xm:f>
          </x14:formula1>
          <xm:sqref>Y8:Y1048576</xm:sqref>
        </x14:dataValidation>
        <x14:dataValidation type="list" allowBlank="1" showInputMessage="1" showErrorMessage="1">
          <x14:formula1>
            <xm:f>Hoja1!$B$25:$B$26</xm:f>
          </x14:formula1>
          <xm:sqref>K8:K1048576</xm:sqref>
        </x14:dataValidation>
        <x14:dataValidation type="list" allowBlank="1" showInputMessage="1" showErrorMessage="1">
          <x14:formula1>
            <xm:f>Hoja1!$B$13:$B$15</xm:f>
          </x14:formula1>
          <xm:sqref>O9:O1048576</xm:sqref>
        </x14:dataValidation>
        <x14:dataValidation type="list" allowBlank="1" showInputMessage="1" showErrorMessage="1">
          <x14:formula1>
            <xm:f>Hoja1!$C$25:$C$26</xm:f>
          </x14:formula1>
          <xm:sqref>Q8:Q1048576</xm:sqref>
        </x14:dataValidation>
        <x14:dataValidation type="list" allowBlank="1" showInputMessage="1" showErrorMessage="1">
          <x14:formula1>
            <xm:f>Hoja1!$G$24:$G$25</xm:f>
          </x14:formula1>
          <xm:sqref>S8:S1048576</xm:sqref>
        </x14:dataValidation>
        <x14:dataValidation type="list" allowBlank="1" showInputMessage="1" showErrorMessage="1">
          <x14:formula1>
            <xm:f>Hoja1!$G$28:$G$30</xm:f>
          </x14:formula1>
          <xm:sqref>X1:X7 U8:U1048576</xm:sqref>
        </x14:dataValidation>
        <x14:dataValidation type="list" allowBlank="1" showInputMessage="1" showErrorMessage="1">
          <x14:formula1>
            <xm:f>Hoja1!$G$11:$G$12</xm:f>
          </x14:formula1>
          <xm:sqref>M9:M14 M17:M22 M25:M30 M33:M38 M41:M46 M49:M54 M57:M62 M65:M70 M73:M78 M81:M86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N90"/>
  <sheetViews>
    <sheetView view="pageBreakPreview" zoomScale="50" zoomScaleNormal="80" zoomScaleSheetLayoutView="50" workbookViewId="0">
      <selection activeCell="AQ54" sqref="AQ54"/>
    </sheetView>
  </sheetViews>
  <sheetFormatPr baseColWidth="10" defaultColWidth="6.85546875" defaultRowHeight="27.75" customHeight="1" x14ac:dyDescent="0.25"/>
  <cols>
    <col min="1" max="1" width="6.85546875" style="2"/>
    <col min="6" max="6" width="7.140625" customWidth="1"/>
    <col min="21" max="22" width="7" customWidth="1"/>
    <col min="26" max="26" width="6.42578125" customWidth="1"/>
  </cols>
  <sheetData>
    <row r="1" spans="1:40" s="2" customFormat="1" ht="27.75" customHeight="1" x14ac:dyDescent="0.25">
      <c r="A1" s="23"/>
      <c r="B1" s="493"/>
      <c r="C1" s="494"/>
      <c r="D1" s="494"/>
      <c r="E1" s="494"/>
      <c r="F1" s="494"/>
      <c r="G1" s="495"/>
      <c r="H1" s="498" t="s">
        <v>226</v>
      </c>
      <c r="I1" s="499"/>
      <c r="J1" s="499"/>
      <c r="K1" s="499"/>
      <c r="L1" s="499"/>
      <c r="M1" s="499"/>
      <c r="N1" s="499"/>
      <c r="O1" s="499"/>
      <c r="P1" s="499"/>
      <c r="Q1" s="499"/>
      <c r="R1" s="499"/>
      <c r="S1" s="499"/>
      <c r="T1" s="499"/>
      <c r="U1" s="499"/>
      <c r="V1" s="499"/>
      <c r="W1" s="499"/>
      <c r="X1" s="499"/>
      <c r="Y1" s="499"/>
      <c r="Z1" s="499"/>
      <c r="AA1" s="499"/>
      <c r="AB1" s="499"/>
      <c r="AC1" s="499"/>
      <c r="AD1" s="500"/>
      <c r="AE1" s="309" t="s">
        <v>204</v>
      </c>
      <c r="AF1" s="310"/>
      <c r="AG1" s="310"/>
      <c r="AH1" s="311"/>
      <c r="AI1" s="23"/>
      <c r="AJ1" s="23"/>
      <c r="AK1" s="23"/>
      <c r="AL1" s="23"/>
      <c r="AM1" s="23"/>
      <c r="AN1" s="23"/>
    </row>
    <row r="2" spans="1:40" s="2" customFormat="1" ht="27.75" customHeight="1" x14ac:dyDescent="0.25">
      <c r="A2" s="23"/>
      <c r="B2" s="443"/>
      <c r="C2" s="444"/>
      <c r="D2" s="444"/>
      <c r="E2" s="444"/>
      <c r="F2" s="444"/>
      <c r="G2" s="496"/>
      <c r="H2" s="501"/>
      <c r="I2" s="502"/>
      <c r="J2" s="502"/>
      <c r="K2" s="502"/>
      <c r="L2" s="502"/>
      <c r="M2" s="502"/>
      <c r="N2" s="502"/>
      <c r="O2" s="502"/>
      <c r="P2" s="502"/>
      <c r="Q2" s="502"/>
      <c r="R2" s="502"/>
      <c r="S2" s="502"/>
      <c r="T2" s="502"/>
      <c r="U2" s="502"/>
      <c r="V2" s="502"/>
      <c r="W2" s="502"/>
      <c r="X2" s="502"/>
      <c r="Y2" s="502"/>
      <c r="Z2" s="502"/>
      <c r="AA2" s="502"/>
      <c r="AB2" s="502"/>
      <c r="AC2" s="502"/>
      <c r="AD2" s="503"/>
      <c r="AE2" s="312"/>
      <c r="AF2" s="492"/>
      <c r="AG2" s="492"/>
      <c r="AH2" s="314"/>
      <c r="AI2" s="23"/>
      <c r="AJ2" s="23"/>
      <c r="AK2" s="23"/>
      <c r="AL2" s="23"/>
      <c r="AM2" s="23"/>
      <c r="AN2" s="23"/>
    </row>
    <row r="3" spans="1:40" s="2" customFormat="1" ht="27.75" customHeight="1" x14ac:dyDescent="0.25">
      <c r="A3" s="23"/>
      <c r="B3" s="443"/>
      <c r="C3" s="444"/>
      <c r="D3" s="444"/>
      <c r="E3" s="444"/>
      <c r="F3" s="444"/>
      <c r="G3" s="496"/>
      <c r="H3" s="501"/>
      <c r="I3" s="502"/>
      <c r="J3" s="502"/>
      <c r="K3" s="502"/>
      <c r="L3" s="502"/>
      <c r="M3" s="502"/>
      <c r="N3" s="502"/>
      <c r="O3" s="502"/>
      <c r="P3" s="502"/>
      <c r="Q3" s="502"/>
      <c r="R3" s="502"/>
      <c r="S3" s="502"/>
      <c r="T3" s="502"/>
      <c r="U3" s="502"/>
      <c r="V3" s="502"/>
      <c r="W3" s="502"/>
      <c r="X3" s="502"/>
      <c r="Y3" s="502"/>
      <c r="Z3" s="502"/>
      <c r="AA3" s="502"/>
      <c r="AB3" s="502"/>
      <c r="AC3" s="502"/>
      <c r="AD3" s="503"/>
      <c r="AE3" s="312"/>
      <c r="AF3" s="492"/>
      <c r="AG3" s="492"/>
      <c r="AH3" s="314"/>
      <c r="AI3" s="23"/>
      <c r="AJ3" s="23"/>
      <c r="AK3" s="23"/>
      <c r="AL3" s="23"/>
      <c r="AM3" s="23"/>
      <c r="AN3" s="23"/>
    </row>
    <row r="4" spans="1:40" s="2" customFormat="1" ht="27.75" customHeight="1" x14ac:dyDescent="0.25">
      <c r="A4" s="23"/>
      <c r="B4" s="443"/>
      <c r="C4" s="444"/>
      <c r="D4" s="444"/>
      <c r="E4" s="444"/>
      <c r="F4" s="444"/>
      <c r="G4" s="496"/>
      <c r="H4" s="501"/>
      <c r="I4" s="502"/>
      <c r="J4" s="502"/>
      <c r="K4" s="502"/>
      <c r="L4" s="502"/>
      <c r="M4" s="502"/>
      <c r="N4" s="502"/>
      <c r="O4" s="502"/>
      <c r="P4" s="502"/>
      <c r="Q4" s="502"/>
      <c r="R4" s="502"/>
      <c r="S4" s="502"/>
      <c r="T4" s="502"/>
      <c r="U4" s="502"/>
      <c r="V4" s="502"/>
      <c r="W4" s="502"/>
      <c r="X4" s="502"/>
      <c r="Y4" s="502"/>
      <c r="Z4" s="502"/>
      <c r="AA4" s="502"/>
      <c r="AB4" s="502"/>
      <c r="AC4" s="502"/>
      <c r="AD4" s="503"/>
      <c r="AE4" s="315"/>
      <c r="AF4" s="316"/>
      <c r="AG4" s="316"/>
      <c r="AH4" s="317"/>
      <c r="AI4" s="23"/>
      <c r="AJ4" s="23"/>
      <c r="AK4" s="23"/>
      <c r="AL4" s="23"/>
      <c r="AM4" s="23"/>
      <c r="AN4" s="23"/>
    </row>
    <row r="5" spans="1:40" s="2" customFormat="1" ht="27.75" customHeight="1" x14ac:dyDescent="0.25">
      <c r="A5" s="23"/>
      <c r="B5" s="443"/>
      <c r="C5" s="444"/>
      <c r="D5" s="444"/>
      <c r="E5" s="444"/>
      <c r="F5" s="444"/>
      <c r="G5" s="496"/>
      <c r="H5" s="501"/>
      <c r="I5" s="502"/>
      <c r="J5" s="502"/>
      <c r="K5" s="502"/>
      <c r="L5" s="502"/>
      <c r="M5" s="502"/>
      <c r="N5" s="502"/>
      <c r="O5" s="502"/>
      <c r="P5" s="502"/>
      <c r="Q5" s="502"/>
      <c r="R5" s="502"/>
      <c r="S5" s="502"/>
      <c r="T5" s="502"/>
      <c r="U5" s="502"/>
      <c r="V5" s="502"/>
      <c r="W5" s="502"/>
      <c r="X5" s="502"/>
      <c r="Y5" s="502"/>
      <c r="Z5" s="502"/>
      <c r="AA5" s="502"/>
      <c r="AB5" s="502"/>
      <c r="AC5" s="502"/>
      <c r="AD5" s="503"/>
      <c r="AE5" s="318" t="s">
        <v>387</v>
      </c>
      <c r="AF5" s="487"/>
      <c r="AG5" s="487"/>
      <c r="AH5" s="319"/>
      <c r="AI5" s="23"/>
      <c r="AJ5" s="23"/>
      <c r="AK5" s="23"/>
      <c r="AL5" s="23"/>
      <c r="AM5" s="23"/>
      <c r="AN5" s="23"/>
    </row>
    <row r="6" spans="1:40" s="2" customFormat="1" ht="27.75" customHeight="1" x14ac:dyDescent="0.25">
      <c r="A6" s="23"/>
      <c r="B6" s="443"/>
      <c r="C6" s="444"/>
      <c r="D6" s="444"/>
      <c r="E6" s="444"/>
      <c r="F6" s="444"/>
      <c r="G6" s="496"/>
      <c r="H6" s="501"/>
      <c r="I6" s="502"/>
      <c r="J6" s="502"/>
      <c r="K6" s="502"/>
      <c r="L6" s="502"/>
      <c r="M6" s="502"/>
      <c r="N6" s="502"/>
      <c r="O6" s="502"/>
      <c r="P6" s="502"/>
      <c r="Q6" s="502"/>
      <c r="R6" s="502"/>
      <c r="S6" s="502"/>
      <c r="T6" s="502"/>
      <c r="U6" s="502"/>
      <c r="V6" s="502"/>
      <c r="W6" s="502"/>
      <c r="X6" s="502"/>
      <c r="Y6" s="502"/>
      <c r="Z6" s="502"/>
      <c r="AA6" s="502"/>
      <c r="AB6" s="502"/>
      <c r="AC6" s="502"/>
      <c r="AD6" s="503"/>
      <c r="AE6" s="488"/>
      <c r="AF6" s="489"/>
      <c r="AG6" s="489"/>
      <c r="AH6" s="490"/>
      <c r="AI6" s="23"/>
      <c r="AJ6" s="23"/>
      <c r="AK6" s="23"/>
      <c r="AL6" s="23"/>
      <c r="AM6" s="23"/>
      <c r="AN6" s="23"/>
    </row>
    <row r="7" spans="1:40" s="2" customFormat="1" ht="27.75" customHeight="1" x14ac:dyDescent="0.25">
      <c r="A7" s="23"/>
      <c r="B7" s="443"/>
      <c r="C7" s="444"/>
      <c r="D7" s="444"/>
      <c r="E7" s="444"/>
      <c r="F7" s="444"/>
      <c r="G7" s="496"/>
      <c r="H7" s="501"/>
      <c r="I7" s="502"/>
      <c r="J7" s="502"/>
      <c r="K7" s="502"/>
      <c r="L7" s="502"/>
      <c r="M7" s="502"/>
      <c r="N7" s="502"/>
      <c r="O7" s="502"/>
      <c r="P7" s="502"/>
      <c r="Q7" s="502"/>
      <c r="R7" s="502"/>
      <c r="S7" s="502"/>
      <c r="T7" s="502"/>
      <c r="U7" s="502"/>
      <c r="V7" s="502"/>
      <c r="W7" s="502"/>
      <c r="X7" s="502"/>
      <c r="Y7" s="502"/>
      <c r="Z7" s="502"/>
      <c r="AA7" s="502"/>
      <c r="AB7" s="502"/>
      <c r="AC7" s="502"/>
      <c r="AD7" s="503"/>
      <c r="AE7" s="488"/>
      <c r="AF7" s="489"/>
      <c r="AG7" s="489"/>
      <c r="AH7" s="490"/>
      <c r="AI7" s="23"/>
      <c r="AJ7" s="23"/>
      <c r="AK7" s="23"/>
      <c r="AL7" s="23"/>
      <c r="AM7" s="23"/>
      <c r="AN7" s="23"/>
    </row>
    <row r="8" spans="1:40" s="2" customFormat="1" ht="27.75" customHeight="1" x14ac:dyDescent="0.25">
      <c r="A8" s="23"/>
      <c r="B8" s="445"/>
      <c r="C8" s="446"/>
      <c r="D8" s="446"/>
      <c r="E8" s="446"/>
      <c r="F8" s="446"/>
      <c r="G8" s="497"/>
      <c r="H8" s="504"/>
      <c r="I8" s="505"/>
      <c r="J8" s="505"/>
      <c r="K8" s="505"/>
      <c r="L8" s="505"/>
      <c r="M8" s="505"/>
      <c r="N8" s="505"/>
      <c r="O8" s="505"/>
      <c r="P8" s="505"/>
      <c r="Q8" s="505"/>
      <c r="R8" s="505"/>
      <c r="S8" s="505"/>
      <c r="T8" s="505"/>
      <c r="U8" s="505"/>
      <c r="V8" s="505"/>
      <c r="W8" s="505"/>
      <c r="X8" s="505"/>
      <c r="Y8" s="505"/>
      <c r="Z8" s="505"/>
      <c r="AA8" s="505"/>
      <c r="AB8" s="505"/>
      <c r="AC8" s="505"/>
      <c r="AD8" s="506"/>
      <c r="AE8" s="320"/>
      <c r="AF8" s="491"/>
      <c r="AG8" s="491"/>
      <c r="AH8" s="321"/>
      <c r="AI8" s="23"/>
      <c r="AJ8" s="23"/>
      <c r="AK8" s="23"/>
      <c r="AL8" s="23"/>
      <c r="AM8" s="23"/>
      <c r="AN8" s="23"/>
    </row>
    <row r="9" spans="1:40" s="2" customFormat="1" ht="27.75" customHeight="1" thickBot="1" x14ac:dyDescent="0.3">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row>
    <row r="10" spans="1:40" s="2" customFormat="1" ht="14.25" customHeight="1" x14ac:dyDescent="0.25">
      <c r="A10" s="23"/>
      <c r="B10" s="43"/>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5"/>
      <c r="AI10" s="23"/>
      <c r="AJ10" s="23"/>
      <c r="AK10" s="23"/>
      <c r="AL10" s="23"/>
      <c r="AM10" s="23"/>
      <c r="AN10" s="23"/>
    </row>
    <row r="11" spans="1:40" s="2" customFormat="1" ht="27.75" customHeight="1" x14ac:dyDescent="0.55000000000000004">
      <c r="A11" s="23"/>
      <c r="B11" s="458" t="s">
        <v>152</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60"/>
      <c r="AI11" s="23"/>
      <c r="AJ11" s="23"/>
      <c r="AK11" s="23"/>
      <c r="AL11" s="23"/>
      <c r="AM11" s="23"/>
      <c r="AN11" s="23"/>
    </row>
    <row r="12" spans="1:40" s="2" customFormat="1" ht="45" customHeight="1" x14ac:dyDescent="0.25">
      <c r="A12" s="23"/>
      <c r="B12" s="455" t="s">
        <v>172</v>
      </c>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7"/>
      <c r="AI12" s="23"/>
      <c r="AJ12" s="23"/>
      <c r="AK12" s="23"/>
      <c r="AL12" s="23"/>
      <c r="AM12" s="23"/>
      <c r="AN12" s="23"/>
    </row>
    <row r="13" spans="1:40" s="2" customFormat="1" ht="27.75" customHeight="1" x14ac:dyDescent="0.25">
      <c r="A13" s="23"/>
      <c r="B13" s="25"/>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6"/>
      <c r="AI13" s="23"/>
      <c r="AJ13" s="23"/>
      <c r="AK13" s="23"/>
      <c r="AL13" s="23"/>
      <c r="AM13" s="23"/>
      <c r="AN13" s="23"/>
    </row>
    <row r="14" spans="1:40" s="2" customFormat="1" ht="27.75" customHeight="1" x14ac:dyDescent="0.25">
      <c r="A14" s="23"/>
      <c r="B14" s="25"/>
      <c r="C14" s="24"/>
      <c r="D14" s="24"/>
      <c r="E14" s="24"/>
      <c r="F14" s="486" t="s">
        <v>1</v>
      </c>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24"/>
      <c r="AF14" s="24"/>
      <c r="AG14" s="24"/>
      <c r="AH14" s="26"/>
      <c r="AI14" s="23"/>
      <c r="AJ14" s="23"/>
      <c r="AK14" s="23"/>
      <c r="AL14" s="23"/>
      <c r="AM14" s="23"/>
      <c r="AN14" s="23"/>
    </row>
    <row r="15" spans="1:40" ht="27.75" customHeight="1" x14ac:dyDescent="0.25">
      <c r="A15" s="23"/>
      <c r="B15" s="25"/>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6"/>
      <c r="AI15" s="23"/>
      <c r="AJ15" s="23"/>
      <c r="AK15" s="23"/>
      <c r="AL15" s="23"/>
      <c r="AM15" s="23"/>
      <c r="AN15" s="23"/>
    </row>
    <row r="16" spans="1:40" ht="27.75" customHeight="1" thickBot="1" x14ac:dyDescent="0.3">
      <c r="A16" s="23"/>
      <c r="B16" s="25"/>
      <c r="C16" s="24"/>
      <c r="D16" s="24"/>
      <c r="E16" s="24"/>
      <c r="F16" s="465" t="s">
        <v>162</v>
      </c>
      <c r="G16" s="465"/>
      <c r="H16" s="465"/>
      <c r="I16" s="465"/>
      <c r="J16" s="465"/>
      <c r="K16" s="465" t="s">
        <v>163</v>
      </c>
      <c r="L16" s="465"/>
      <c r="M16" s="465"/>
      <c r="N16" s="465"/>
      <c r="O16" s="465"/>
      <c r="P16" s="465" t="s">
        <v>164</v>
      </c>
      <c r="Q16" s="465"/>
      <c r="R16" s="465"/>
      <c r="S16" s="465"/>
      <c r="T16" s="465"/>
      <c r="U16" s="465" t="s">
        <v>165</v>
      </c>
      <c r="V16" s="465"/>
      <c r="W16" s="465"/>
      <c r="X16" s="465"/>
      <c r="Y16" s="465"/>
      <c r="Z16" s="465" t="s">
        <v>166</v>
      </c>
      <c r="AA16" s="465"/>
      <c r="AB16" s="465"/>
      <c r="AC16" s="465"/>
      <c r="AD16" s="465"/>
      <c r="AE16" s="24"/>
      <c r="AF16" s="24"/>
      <c r="AG16" s="24"/>
      <c r="AH16" s="26"/>
      <c r="AI16" s="23"/>
      <c r="AJ16" s="23"/>
      <c r="AK16" s="23"/>
      <c r="AL16" s="23"/>
      <c r="AM16" s="23"/>
      <c r="AN16" s="23"/>
    </row>
    <row r="17" spans="1:40" ht="27.75" customHeight="1" x14ac:dyDescent="0.25">
      <c r="A17" s="23"/>
      <c r="B17" s="485" t="s">
        <v>27</v>
      </c>
      <c r="C17" s="39"/>
      <c r="D17" s="24"/>
      <c r="E17" s="24"/>
      <c r="F17" s="93" t="str">
        <f>IF(AND('2.Identificacion_Riesgos'!$J$10=1,'2.Identificacion_Riesgos'!$L$10=1),'2.Identificacion_Riesgos'!A10,"")</f>
        <v/>
      </c>
      <c r="G17" s="94" t="str">
        <f>IF(AND('2.Identificacion_Riesgos'!$J$11=1,'2.Identificacion_Riesgos'!$L$11=1),'2.Identificacion_Riesgos'!$A$11,"")</f>
        <v/>
      </c>
      <c r="H17" s="94" t="str">
        <f>IF(AND('2.Identificacion_Riesgos'!$J$13=1,'2.Identificacion_Riesgos'!$L$13=1),'2.Identificacion_Riesgos'!$A$13,"")</f>
        <v/>
      </c>
      <c r="I17" s="94" t="str">
        <f>IF(AND('2.Identificacion_Riesgos'!$J$15=1,'2.Identificacion_Riesgos'!$L$15=1),'2.Identificacion_Riesgos'!$A$15,"")</f>
        <v/>
      </c>
      <c r="J17" s="95" t="str">
        <f>IF(AND('2.Identificacion_Riesgos'!$J$17=1,'2.Identificacion_Riesgos'!$L$17=1),'2.Identificacion_Riesgos'!$A$17,"")</f>
        <v/>
      </c>
      <c r="K17" s="93" t="str">
        <f>IF(AND('2.Identificacion_Riesgos'!$J$10=1,'2.Identificacion_Riesgos'!$L$10=2),'2.Identificacion_Riesgos'!$A$10,"")</f>
        <v/>
      </c>
      <c r="L17" s="94" t="str">
        <f>IF(AND('2.Identificacion_Riesgos'!$J$11=1,'2.Identificacion_Riesgos'!$L$11=2),'2.Identificacion_Riesgos'!$A$11,"")</f>
        <v/>
      </c>
      <c r="M17" s="94" t="str">
        <f>IF(AND('2.Identificacion_Riesgos'!$J$13=1,'2.Identificacion_Riesgos'!$L$13=2),'2.Identificacion_Riesgos'!$A$13,"")</f>
        <v/>
      </c>
      <c r="N17" s="94" t="str">
        <f>IF(AND('2.Identificacion_Riesgos'!$J$15=1,'2.Identificacion_Riesgos'!$L$15=2),'2.Identificacion_Riesgos'!$A$15,"")</f>
        <v/>
      </c>
      <c r="O17" s="95" t="str">
        <f>IF(AND('2.Identificacion_Riesgos'!$J$17=1,'2.Identificacion_Riesgos'!$L$17=2),'2.Identificacion_Riesgos'!$A$17,"")</f>
        <v/>
      </c>
      <c r="P17" s="98" t="str">
        <f>IF(AND('2.Identificacion_Riesgos'!$J$10=1,'2.Identificacion_Riesgos'!$L$10=3),'2.Identificacion_Riesgos'!$A$10,"")</f>
        <v/>
      </c>
      <c r="Q17" s="99" t="str">
        <f>IF(AND('2.Identificacion_Riesgos'!$J$11=1,'2.Identificacion_Riesgos'!$L$11=3),'2.Identificacion_Riesgos'!$A$11,"")</f>
        <v/>
      </c>
      <c r="R17" s="99" t="str">
        <f>IF(AND('2.Identificacion_Riesgos'!$J$13=1,'2.Identificacion_Riesgos'!$L$13=3),'2.Identificacion_Riesgos'!$A$13,"")</f>
        <v/>
      </c>
      <c r="S17" s="99" t="str">
        <f>IF(AND('2.Identificacion_Riesgos'!$J$15=1,'2.Identificacion_Riesgos'!$L$15=3),'2.Identificacion_Riesgos'!$A$15,"")</f>
        <v/>
      </c>
      <c r="T17" s="100" t="str">
        <f>IF(AND('2.Identificacion_Riesgos'!$J$17=1,'2.Identificacion_Riesgos'!$L$17=3),'2.Identificacion_Riesgos'!$A$17,"")</f>
        <v/>
      </c>
      <c r="U17" s="88" t="str">
        <f>IF(AND('2.Identificacion_Riesgos'!$J$10=1,'2.Identificacion_Riesgos'!$L$10=4),'2.Identificacion_Riesgos'!$A$10,"")</f>
        <v/>
      </c>
      <c r="V17" s="89" t="str">
        <f>IF(AND('2.Identificacion_Riesgos'!$J$11=1,'2.Identificacion_Riesgos'!$L$11=4),'2.Identificacion_Riesgos'!$A$11,"")</f>
        <v/>
      </c>
      <c r="W17" s="89" t="str">
        <f>IF(AND('2.Identificacion_Riesgos'!$J$13=1,'2.Identificacion_Riesgos'!$L$13=4),'2.Identificacion_Riesgos'!$A$13,"")</f>
        <v/>
      </c>
      <c r="X17" s="89" t="str">
        <f>IF(AND('2.Identificacion_Riesgos'!$J$15=1,'2.Identificacion_Riesgos'!$L$15=4),'2.Identificacion_Riesgos'!$A$15,"")</f>
        <v/>
      </c>
      <c r="Y17" s="90" t="str">
        <f>IF(AND('2.Identificacion_Riesgos'!$J$17=1,'2.Identificacion_Riesgos'!$L$42=4),'2.Identificacion_Riesgos'!$A$17,"")</f>
        <v/>
      </c>
      <c r="Z17" s="88" t="str">
        <f>IF(AND('2.Identificacion_Riesgos'!$J$10=1,'2.Identificacion_Riesgos'!$L$10=5),'2.Identificacion_Riesgos'!$A$10,"")</f>
        <v/>
      </c>
      <c r="AA17" s="89" t="str">
        <f>IF(AND('2.Identificacion_Riesgos'!$J$11=1,'2.Identificacion_Riesgos'!$L$11=5),'2.Identificacion_Riesgos'!$A$11,"")</f>
        <v/>
      </c>
      <c r="AB17" s="89" t="str">
        <f>IF(AND('2.Identificacion_Riesgos'!$J$13=1,'2.Identificacion_Riesgos'!$L$13=5),'2.Identificacion_Riesgos'!$A$13,"")</f>
        <v/>
      </c>
      <c r="AC17" s="89" t="str">
        <f>IF(AND('2.Identificacion_Riesgos'!$J$15=1,'2.Identificacion_Riesgos'!$L$15=5),'2.Identificacion_Riesgos'!$A$15,"")</f>
        <v/>
      </c>
      <c r="AD17" s="90" t="str">
        <f>IF(AND('2.Identificacion_Riesgos'!$J$17=1,'2.Identificacion_Riesgos'!$L$17=5),'2.Identificacion_Riesgos'!$A$17,"")</f>
        <v/>
      </c>
      <c r="AE17" s="24"/>
      <c r="AF17" s="24"/>
      <c r="AG17" s="24"/>
      <c r="AH17" s="26"/>
      <c r="AI17" s="23"/>
      <c r="AJ17" s="23"/>
      <c r="AK17" s="23"/>
      <c r="AL17" s="23"/>
      <c r="AM17" s="23"/>
      <c r="AN17" s="23"/>
    </row>
    <row r="18" spans="1:40" ht="27.75" customHeight="1" x14ac:dyDescent="0.25">
      <c r="A18" s="23"/>
      <c r="B18" s="485"/>
      <c r="C18" s="465" t="s">
        <v>167</v>
      </c>
      <c r="D18" s="465"/>
      <c r="E18" s="465"/>
      <c r="F18" s="96" t="str">
        <f>IF(AND('2.Identificacion_Riesgos'!$J$22=1,'2.Identificacion_Riesgos'!$L$22=1),'2.Identificacion_Riesgos'!$A$22,"")</f>
        <v/>
      </c>
      <c r="G18" s="30" t="str">
        <f>IF(AND('2.Identificacion_Riesgos'!$J$27=1,'2.Identificacion_Riesgos'!$L$27=1),'2.Identificacion_Riesgos'!$A$27,"")</f>
        <v/>
      </c>
      <c r="H18" s="31" t="str">
        <f>IF(AND('2.Identificacion_Riesgos'!$J$32=1,'2.Identificacion_Riesgos'!$L$32=1),'2.Identificacion_Riesgos'!$A$32,"")</f>
        <v/>
      </c>
      <c r="I18" s="30" t="str">
        <f>IF(AND('2.Identificacion_Riesgos'!$J$37=1,'2.Identificacion_Riesgos'!$L$37=1),'2.Identificacion_Riesgos'!$A$37,"")</f>
        <v/>
      </c>
      <c r="J18" s="97" t="str">
        <f>IF(AND('2.Identificacion_Riesgos'!$J$42=1,'2.Identificacion_Riesgos'!$L$42=1),'2.Identificacion_Riesgos'!$A$42,"")</f>
        <v/>
      </c>
      <c r="K18" s="96" t="str">
        <f>IF(AND('2.Identificacion_Riesgos'!$J$22=1,'2.Identificacion_Riesgos'!$L$22=2),'2.Identificacion_Riesgos'!$A$22,"")</f>
        <v/>
      </c>
      <c r="L18" s="30" t="str">
        <f>IF(AND('2.Identificacion_Riesgos'!$J$27=1,'2.Identificacion_Riesgos'!$L$27=2),'2.Identificacion_Riesgos'!$A$27,"")</f>
        <v/>
      </c>
      <c r="M18" s="31" t="str">
        <f>IF(AND('2.Identificacion_Riesgos'!$J$32=1,'2.Identificacion_Riesgos'!$L$32=2),'2.Identificacion_Riesgos'!$A$32,"")</f>
        <v/>
      </c>
      <c r="N18" s="30" t="str">
        <f>IF(AND('2.Identificacion_Riesgos'!$J$37=1,'2.Identificacion_Riesgos'!$L$37=2),'2.Identificacion_Riesgos'!$A$37,"")</f>
        <v/>
      </c>
      <c r="O18" s="97" t="str">
        <f>IF(AND('2.Identificacion_Riesgos'!$J$42=1,'2.Identificacion_Riesgos'!$L$42=2),'2.Identificacion_Riesgos'!$A$42,"")</f>
        <v/>
      </c>
      <c r="P18" s="101" t="str">
        <f>IF(AND('2.Identificacion_Riesgos'!$J$22=1,'2.Identificacion_Riesgos'!$L$22=3),'2.Identificacion_Riesgos'!$A$22,"")</f>
        <v/>
      </c>
      <c r="Q18" s="32" t="str">
        <f>IF(AND('2.Identificacion_Riesgos'!$J$27=1,'2.Identificacion_Riesgos'!$L$27=3),'2.Identificacion_Riesgos'!$A$27,"")</f>
        <v/>
      </c>
      <c r="R18" s="33" t="str">
        <f>IF(AND('2.Identificacion_Riesgos'!$J$32=1,'2.Identificacion_Riesgos'!$L$32=3),'2.Identificacion_Riesgos'!$A$32,"")</f>
        <v/>
      </c>
      <c r="S18" s="32" t="str">
        <f>IF(AND('2.Identificacion_Riesgos'!$J$37=1,'2.Identificacion_Riesgos'!$L$37=3),'2.Identificacion_Riesgos'!$A$37,"")</f>
        <v/>
      </c>
      <c r="T18" s="102" t="str">
        <f>IF(AND('2.Identificacion_Riesgos'!$J$42=1,'2.Identificacion_Riesgos'!$L$42=3),'2.Identificacion_Riesgos'!$A$42,"")</f>
        <v/>
      </c>
      <c r="U18" s="91" t="str">
        <f>IF(AND('2.Identificacion_Riesgos'!$J$22=1,'2.Identificacion_Riesgos'!$L$22=4),'2.Identificacion_Riesgos'!$A$22,"")</f>
        <v/>
      </c>
      <c r="V18" s="34" t="str">
        <f>IF(AND('2.Identificacion_Riesgos'!$J$27=1,'2.Identificacion_Riesgos'!$L$27=4),'2.Identificacion_Riesgos'!$A$27,"")</f>
        <v/>
      </c>
      <c r="W18" s="35" t="str">
        <f>IF(AND('2.Identificacion_Riesgos'!$J$32=1,'2.Identificacion_Riesgos'!$L$32=4),'2.Identificacion_Riesgos'!$A$32,"")</f>
        <v/>
      </c>
      <c r="X18" s="34" t="str">
        <f>IF(AND('2.Identificacion_Riesgos'!$J$37=1,'2.Identificacion_Riesgos'!$L$37=4),'2.Identificacion_Riesgos'!$A$37,"")</f>
        <v/>
      </c>
      <c r="Y18" s="92" t="str">
        <f>IF(AND('2.Identificacion_Riesgos'!$J$42=1,'2.Identificacion_Riesgos'!$L$42=4),'2.Identificacion_Riesgos'!$A$42,"")</f>
        <v/>
      </c>
      <c r="Z18" s="91" t="str">
        <f>IF(AND('2.Identificacion_Riesgos'!$J$22=1,'2.Identificacion_Riesgos'!$L$22=5),'2.Identificacion_Riesgos'!$A$22,"")</f>
        <v/>
      </c>
      <c r="AA18" s="34" t="str">
        <f>IF(AND('2.Identificacion_Riesgos'!$J$27=1,'2.Identificacion_Riesgos'!$L$27=5),'2.Identificacion_Riesgos'!$A$27,"")</f>
        <v/>
      </c>
      <c r="AB18" s="35" t="str">
        <f>IF(AND('2.Identificacion_Riesgos'!$J$32=1,'2.Identificacion_Riesgos'!$L$32=5),'2.Identificacion_Riesgos'!$A$32,"")</f>
        <v/>
      </c>
      <c r="AC18" s="34" t="str">
        <f>IF(AND('2.Identificacion_Riesgos'!$J$37=1,'2.Identificacion_Riesgos'!$L$37=5),'2.Identificacion_Riesgos'!$A$37,"")</f>
        <v/>
      </c>
      <c r="AD18" s="92" t="str">
        <f>IF(AND('2.Identificacion_Riesgos'!$J$42=1,'2.Identificacion_Riesgos'!$L$42=5),'2.Identificacion_Riesgos'!$A$42,"")</f>
        <v/>
      </c>
      <c r="AE18" s="24"/>
      <c r="AF18" s="24"/>
      <c r="AG18" s="24"/>
      <c r="AH18" s="26"/>
      <c r="AI18" s="23"/>
      <c r="AJ18" s="23"/>
      <c r="AK18" s="23"/>
      <c r="AL18" s="23"/>
      <c r="AM18" s="23"/>
      <c r="AN18" s="23"/>
    </row>
    <row r="19" spans="1:40" ht="27.75" customHeight="1" thickBot="1" x14ac:dyDescent="0.3">
      <c r="A19" s="23"/>
      <c r="B19" s="485"/>
      <c r="C19" s="40"/>
      <c r="D19" s="40"/>
      <c r="E19" s="40"/>
      <c r="F19" s="482">
        <v>0.04</v>
      </c>
      <c r="G19" s="483"/>
      <c r="H19" s="483"/>
      <c r="I19" s="483"/>
      <c r="J19" s="484"/>
      <c r="K19" s="482">
        <v>0.16</v>
      </c>
      <c r="L19" s="483"/>
      <c r="M19" s="483"/>
      <c r="N19" s="483"/>
      <c r="O19" s="484"/>
      <c r="P19" s="469">
        <v>0.32</v>
      </c>
      <c r="Q19" s="470"/>
      <c r="R19" s="470"/>
      <c r="S19" s="470"/>
      <c r="T19" s="471"/>
      <c r="U19" s="461">
        <v>0.6</v>
      </c>
      <c r="V19" s="462"/>
      <c r="W19" s="462"/>
      <c r="X19" s="462"/>
      <c r="Y19" s="463"/>
      <c r="Z19" s="461">
        <v>0.68</v>
      </c>
      <c r="AA19" s="462"/>
      <c r="AB19" s="462"/>
      <c r="AC19" s="462"/>
      <c r="AD19" s="463"/>
      <c r="AE19" s="24"/>
      <c r="AF19" s="24"/>
      <c r="AG19" s="24"/>
      <c r="AH19" s="26"/>
      <c r="AI19" s="23"/>
      <c r="AJ19" s="23"/>
      <c r="AK19" s="23"/>
      <c r="AL19" s="23"/>
      <c r="AM19" s="23"/>
      <c r="AN19" s="23"/>
    </row>
    <row r="20" spans="1:40" ht="27.75" customHeight="1" x14ac:dyDescent="0.25">
      <c r="A20" s="23"/>
      <c r="B20" s="485"/>
      <c r="C20" s="40"/>
      <c r="D20" s="40"/>
      <c r="E20" s="40"/>
      <c r="F20" s="93" t="str">
        <f>IF(AND('2.Identificacion_Riesgos'!$J$10=2,'2.Identificacion_Riesgos'!$L$10=1),'2.Identificacion_Riesgos'!$A$10,"")</f>
        <v/>
      </c>
      <c r="G20" s="94" t="str">
        <f>IF(AND('2.Identificacion_Riesgos'!$J$11=2,'2.Identificacion_Riesgos'!$L$11=1),'2.Identificacion_Riesgos'!$A$11,"")</f>
        <v/>
      </c>
      <c r="H20" s="94" t="str">
        <f>IF(AND('2.Identificacion_Riesgos'!$J$13=2,'2.Identificacion_Riesgos'!$L$13=1),'2.Identificacion_Riesgos'!$A$13,"")</f>
        <v/>
      </c>
      <c r="I20" s="94" t="str">
        <f>IF(AND('2.Identificacion_Riesgos'!$J$15=2,'2.Identificacion_Riesgos'!$L$15=1),'2.Identificacion_Riesgos'!$A$15,"")</f>
        <v/>
      </c>
      <c r="J20" s="95" t="str">
        <f>IF(AND('2.Identificacion_Riesgos'!$J$17=2,'2.Identificacion_Riesgos'!$L$17=1),'2.Identificacion_Riesgos'!$A$17,"")</f>
        <v/>
      </c>
      <c r="K20" s="93" t="str">
        <f>IF(AND('2.Identificacion_Riesgos'!$J$10=2,'2.Identificacion_Riesgos'!$L$10=2),'2.Identificacion_Riesgos'!$A$10,"")</f>
        <v/>
      </c>
      <c r="L20" s="94" t="str">
        <f>IF(AND('2.Identificacion_Riesgos'!$J$11=2,'2.Identificacion_Riesgos'!$L$11=2),'2.Identificacion_Riesgos'!$A$11,"")</f>
        <v>R2</v>
      </c>
      <c r="M20" s="94" t="str">
        <f>IF(AND('2.Identificacion_Riesgos'!$J$13=2,'2.Identificacion_Riesgos'!$L$13=2),'2.Identificacion_Riesgos'!$A$13,"")</f>
        <v/>
      </c>
      <c r="N20" s="94" t="str">
        <f>IF(AND('2.Identificacion_Riesgos'!$J$15=2,'2.Identificacion_Riesgos'!$L$15=2),'2.Identificacion_Riesgos'!$A$15,"")</f>
        <v/>
      </c>
      <c r="O20" s="95" t="str">
        <f>IF(AND('2.Identificacion_Riesgos'!$J$17=2,'2.Identificacion_Riesgos'!$L$17=2),'2.Identificacion_Riesgos'!$A$17,"")</f>
        <v/>
      </c>
      <c r="P20" s="98" t="str">
        <f>IF(AND('2.Identificacion_Riesgos'!$J$10=2,'2.Identificacion_Riesgos'!$L$10=3),'2.Identificacion_Riesgos'!$A$10,"")</f>
        <v/>
      </c>
      <c r="Q20" s="99" t="str">
        <f>IF(AND('2.Identificacion_Riesgos'!$J$11=2,'2.Identificacion_Riesgos'!$L$11=3),'2.Identificacion_Riesgos'!$A$11,"")</f>
        <v/>
      </c>
      <c r="R20" s="99" t="str">
        <f>IF(AND('2.Identificacion_Riesgos'!$J$13=2,'2.Identificacion_Riesgos'!$L$13=3),'2.Identificacion_Riesgos'!$A$13,"")</f>
        <v/>
      </c>
      <c r="S20" s="99" t="str">
        <f>IF(AND('2.Identificacion_Riesgos'!$J$15=2,'2.Identificacion_Riesgos'!$L$15=3),'2.Identificacion_Riesgos'!$A$15,"")</f>
        <v/>
      </c>
      <c r="T20" s="100" t="str">
        <f>IF(AND('2.Identificacion_Riesgos'!$J$17=2,'2.Identificacion_Riesgos'!$L$17=3),'2.Identificacion_Riesgos'!$A$17,"")</f>
        <v/>
      </c>
      <c r="U20" s="88" t="str">
        <f>IF(AND('2.Identificacion_Riesgos'!$J$10=2,'2.Identificacion_Riesgos'!$L$10=4),'2.Identificacion_Riesgos'!$A$10,"")</f>
        <v/>
      </c>
      <c r="V20" s="89" t="str">
        <f>IF(AND('2.Identificacion_Riesgos'!$J$11=2,'2.Identificacion_Riesgos'!$L$11=4),'2.Identificacion_Riesgos'!$A$11,"")</f>
        <v/>
      </c>
      <c r="W20" s="89" t="str">
        <f>IF(AND('2.Identificacion_Riesgos'!$J$13=2,'2.Identificacion_Riesgos'!$L$13=4),'2.Identificacion_Riesgos'!$A$13,"")</f>
        <v>R3</v>
      </c>
      <c r="X20" s="89" t="str">
        <f>IF(AND('2.Identificacion_Riesgos'!$J$15=2,'2.Identificacion_Riesgos'!$L$15=4),'2.Identificacion_Riesgos'!$A$15,"")</f>
        <v/>
      </c>
      <c r="Y20" s="90" t="str">
        <f>IF(AND('2.Identificacion_Riesgos'!$J$17=2,'2.Identificacion_Riesgos'!$L$17=4),'2.Identificacion_Riesgos'!$A$17,"")</f>
        <v/>
      </c>
      <c r="Z20" s="83" t="str">
        <f>IF(AND('2.Identificacion_Riesgos'!$J$10=2,'2.Identificacion_Riesgos'!$L$10=5),'2.Identificacion_Riesgos'!$A$10,"")</f>
        <v/>
      </c>
      <c r="AA20" s="84" t="str">
        <f>IF(AND('2.Identificacion_Riesgos'!$J$11=2,'2.Identificacion_Riesgos'!$L$11=5),'2.Identificacion_Riesgos'!$A$11,"")</f>
        <v/>
      </c>
      <c r="AB20" s="84" t="str">
        <f>IF(AND('2.Identificacion_Riesgos'!$J$13=2,'2.Identificacion_Riesgos'!$L$13=5),'2.Identificacion_Riesgos'!$A$13,"")</f>
        <v/>
      </c>
      <c r="AC20" s="84" t="str">
        <f>IF(AND('2.Identificacion_Riesgos'!$J$15=2,'2.Identificacion_Riesgos'!$L$15=5),'2.Identificacion_Riesgos'!$A$15,"")</f>
        <v/>
      </c>
      <c r="AD20" s="85" t="str">
        <f>IF(AND('2.Identificacion_Riesgos'!$J$17=2,'2.Identificacion_Riesgos'!$L$17=5),'2.Identificacion_Riesgos'!$A$17,"")</f>
        <v/>
      </c>
      <c r="AE20" s="24"/>
      <c r="AF20" s="24"/>
      <c r="AG20" s="24"/>
      <c r="AH20" s="26"/>
      <c r="AI20" s="23"/>
      <c r="AJ20" s="23"/>
      <c r="AK20" s="23"/>
      <c r="AL20" s="23"/>
      <c r="AM20" s="23"/>
      <c r="AN20" s="23"/>
    </row>
    <row r="21" spans="1:40" ht="27.75" customHeight="1" x14ac:dyDescent="0.25">
      <c r="A21" s="23"/>
      <c r="B21" s="485"/>
      <c r="C21" s="465" t="s">
        <v>168</v>
      </c>
      <c r="D21" s="465"/>
      <c r="E21" s="465"/>
      <c r="F21" s="96" t="str">
        <f>IF(AND('2.Identificacion_Riesgos'!$J$22=2,'2.Identificacion_Riesgos'!$L$22=1),'2.Identificacion_Riesgos'!$A$22,"")</f>
        <v/>
      </c>
      <c r="G21" s="30" t="str">
        <f>IF(AND('2.Identificacion_Riesgos'!$J$27=2,'2.Identificacion_Riesgos'!$L$27=1),'2.Identificacion_Riesgos'!$A$27,"")</f>
        <v/>
      </c>
      <c r="H21" s="31" t="str">
        <f>IF(AND('2.Identificacion_Riesgos'!$J$32=2,'2.Identificacion_Riesgos'!$L$32=1),'2.Identificacion_Riesgos'!$A$32,"")</f>
        <v/>
      </c>
      <c r="I21" s="30" t="str">
        <f>IF(AND('2.Identificacion_Riesgos'!$J$37=2,'2.Identificacion_Riesgos'!$L$37=1),'2.Identificacion_Riesgos'!$A$37,"")</f>
        <v/>
      </c>
      <c r="J21" s="97" t="str">
        <f>IF(AND('2.Identificacion_Riesgos'!$J$42=2,'2.Identificacion_Riesgos'!$L$42=1),'2.Identificacion_Riesgos'!$A$42,"")</f>
        <v/>
      </c>
      <c r="K21" s="96" t="str">
        <f>IF(AND('2.Identificacion_Riesgos'!$J$22=2,'2.Identificacion_Riesgos'!$L$22=2),'2.Identificacion_Riesgos'!$A$22,"")</f>
        <v/>
      </c>
      <c r="L21" s="30" t="str">
        <f>IF(AND('2.Identificacion_Riesgos'!$J$27=2,'2.Identificacion_Riesgos'!$L$27=2),'2.Identificacion_Riesgos'!$A$27,"")</f>
        <v/>
      </c>
      <c r="M21" s="31" t="str">
        <f>IF(AND('2.Identificacion_Riesgos'!$J$32=2,'2.Identificacion_Riesgos'!$L$32=2),'2.Identificacion_Riesgos'!$A$32,"")</f>
        <v/>
      </c>
      <c r="N21" s="30" t="str">
        <f>IF(AND('2.Identificacion_Riesgos'!$J$37=2,'2.Identificacion_Riesgos'!$L$37=2),'2.Identificacion_Riesgos'!$A$37,"")</f>
        <v/>
      </c>
      <c r="O21" s="97" t="str">
        <f>IF(AND('2.Identificacion_Riesgos'!$J$42=2,'2.Identificacion_Riesgos'!$L$42=2),'2.Identificacion_Riesgos'!$A$42,"")</f>
        <v/>
      </c>
      <c r="P21" s="101" t="str">
        <f>IF(AND('2.Identificacion_Riesgos'!$J$22=2,'2.Identificacion_Riesgos'!$L$22=3),'2.Identificacion_Riesgos'!$A$22,"")</f>
        <v/>
      </c>
      <c r="Q21" s="32" t="str">
        <f>IF(AND('2.Identificacion_Riesgos'!$J$27=2,'2.Identificacion_Riesgos'!$L$27=3),'2.Identificacion_Riesgos'!$A$27,"")</f>
        <v/>
      </c>
      <c r="R21" s="33" t="str">
        <f>IF(AND('2.Identificacion_Riesgos'!$J$32=2,'2.Identificacion_Riesgos'!$L$32=3),'2.Identificacion_Riesgos'!$A$32,"")</f>
        <v/>
      </c>
      <c r="S21" s="32" t="str">
        <f>IF(AND('2.Identificacion_Riesgos'!$J$37=2,'2.Identificacion_Riesgos'!$L$37=3),'2.Identificacion_Riesgos'!$A$37,"")</f>
        <v/>
      </c>
      <c r="T21" s="102" t="str">
        <f>IF(AND('2.Identificacion_Riesgos'!$J$42=2,'2.Identificacion_Riesgos'!$L$42=3),'2.Identificacion_Riesgos'!$A$42,"")</f>
        <v/>
      </c>
      <c r="U21" s="91" t="str">
        <f>IF(AND('2.Identificacion_Riesgos'!$J$22=2,'2.Identificacion_Riesgos'!$L$22=4),'2.Identificacion_Riesgos'!$A$22,"")</f>
        <v/>
      </c>
      <c r="V21" s="34" t="str">
        <f>IF(AND('2.Identificacion_Riesgos'!$J$27=2,'2.Identificacion_Riesgos'!$L$27=4),'2.Identificacion_Riesgos'!$A$27,"")</f>
        <v/>
      </c>
      <c r="W21" s="35" t="str">
        <f>IF(AND('2.Identificacion_Riesgos'!$J$32=2,'2.Identificacion_Riesgos'!$L$32=4),'2.Identificacion_Riesgos'!$A$32,"")</f>
        <v/>
      </c>
      <c r="X21" s="34" t="str">
        <f>IF(AND('2.Identificacion_Riesgos'!$J$37=2,'2.Identificacion_Riesgos'!$L$37=4),'2.Identificacion_Riesgos'!$A$37,"")</f>
        <v/>
      </c>
      <c r="Y21" s="92" t="str">
        <f>IF(AND('2.Identificacion_Riesgos'!$J$42=2,'2.Identificacion_Riesgos'!$L$42=4),'2.Identificacion_Riesgos'!$A$42,"")</f>
        <v/>
      </c>
      <c r="Z21" s="86" t="str">
        <f>IF(AND('2.Identificacion_Riesgos'!$J$22=2,'2.Identificacion_Riesgos'!$L$22=5),'2.Identificacion_Riesgos'!$A$22,"")</f>
        <v/>
      </c>
      <c r="AA21" s="36" t="str">
        <f>IF(AND('2.Identificacion_Riesgos'!$J$27=2,'2.Identificacion_Riesgos'!$L$27=5),'2.Identificacion_Riesgos'!$A$27,"")</f>
        <v/>
      </c>
      <c r="AB21" s="37" t="str">
        <f>IF(AND('2.Identificacion_Riesgos'!$J$32=2,'2.Identificacion_Riesgos'!$L$32=5),'2.Identificacion_Riesgos'!$A$32,"")</f>
        <v/>
      </c>
      <c r="AC21" s="36" t="str">
        <f>IF(AND('2.Identificacion_Riesgos'!$J$37=2,'2.Identificacion_Riesgos'!$L$37=5),'2.Identificacion_Riesgos'!$A$37,"")</f>
        <v/>
      </c>
      <c r="AD21" s="87" t="str">
        <f>IF(AND('2.Identificacion_Riesgos'!$J$42=2,'2.Identificacion_Riesgos'!$L$42=5),'2.Identificacion_Riesgos'!$A$42,"")</f>
        <v/>
      </c>
      <c r="AE21" s="24"/>
      <c r="AF21" s="24"/>
      <c r="AG21" s="24"/>
      <c r="AH21" s="26"/>
      <c r="AI21" s="23"/>
      <c r="AJ21" s="23"/>
      <c r="AK21" s="23"/>
      <c r="AL21" s="23"/>
      <c r="AM21" s="23"/>
      <c r="AN21" s="23"/>
    </row>
    <row r="22" spans="1:40" ht="27.75" customHeight="1" thickBot="1" x14ac:dyDescent="0.3">
      <c r="A22" s="23"/>
      <c r="B22" s="485"/>
      <c r="C22" s="40"/>
      <c r="D22" s="40"/>
      <c r="E22" s="40"/>
      <c r="F22" s="482">
        <v>0.08</v>
      </c>
      <c r="G22" s="483"/>
      <c r="H22" s="483"/>
      <c r="I22" s="483"/>
      <c r="J22" s="484"/>
      <c r="K22" s="482">
        <v>0.2</v>
      </c>
      <c r="L22" s="483"/>
      <c r="M22" s="483"/>
      <c r="N22" s="483"/>
      <c r="O22" s="484"/>
      <c r="P22" s="469">
        <v>0.36</v>
      </c>
      <c r="Q22" s="470"/>
      <c r="R22" s="470"/>
      <c r="S22" s="470"/>
      <c r="T22" s="471"/>
      <c r="U22" s="461">
        <v>0.64</v>
      </c>
      <c r="V22" s="462"/>
      <c r="W22" s="462"/>
      <c r="X22" s="462"/>
      <c r="Y22" s="463"/>
      <c r="Z22" s="452">
        <v>0.88</v>
      </c>
      <c r="AA22" s="453"/>
      <c r="AB22" s="453"/>
      <c r="AC22" s="453"/>
      <c r="AD22" s="454"/>
      <c r="AE22" s="24"/>
      <c r="AF22" s="24"/>
      <c r="AG22" s="24"/>
      <c r="AH22" s="26"/>
      <c r="AI22" s="23"/>
      <c r="AJ22" s="23"/>
      <c r="AK22" s="23"/>
      <c r="AL22" s="23"/>
      <c r="AM22" s="23"/>
      <c r="AN22" s="23"/>
    </row>
    <row r="23" spans="1:40" ht="27.75" customHeight="1" x14ac:dyDescent="0.25">
      <c r="A23" s="23"/>
      <c r="B23" s="485"/>
      <c r="C23" s="40"/>
      <c r="D23" s="40"/>
      <c r="E23" s="40"/>
      <c r="F23" s="93" t="str">
        <f>IF(AND('2.Identificacion_Riesgos'!$J$10=3,'2.Identificacion_Riesgos'!$L$10=1),'2.Identificacion_Riesgos'!$A$10,"")</f>
        <v/>
      </c>
      <c r="G23" s="94" t="str">
        <f>IF(AND('2.Identificacion_Riesgos'!$J$11=3,'2.Identificacion_Riesgos'!$L$11=1),'2.Identificacion_Riesgos'!$A$11,"")</f>
        <v/>
      </c>
      <c r="H23" s="94" t="str">
        <f>IF(AND('2.Identificacion_Riesgos'!$J$13=3,'2.Identificacion_Riesgos'!$L$13=1),'2.Identificacion_Riesgos'!$A$13,"")</f>
        <v/>
      </c>
      <c r="I23" s="94" t="str">
        <f>IF(AND('2.Identificacion_Riesgos'!$J$15=3,'2.Identificacion_Riesgos'!$L$15=1),'2.Identificacion_Riesgos'!$A$15,"")</f>
        <v/>
      </c>
      <c r="J23" s="95" t="str">
        <f>IF(AND('2.Identificacion_Riesgos'!$J$17=3,'2.Identificacion_Riesgos'!$L$17=1),'2.Identificacion_Riesgos'!$A$17,"")</f>
        <v/>
      </c>
      <c r="K23" s="98" t="str">
        <f>IF(AND('2.Identificacion_Riesgos'!$J$10=3,'2.Identificacion_Riesgos'!$L$10=2),'2.Identificacion_Riesgos'!$A$10,"")</f>
        <v/>
      </c>
      <c r="L23" s="99" t="str">
        <f>IF(AND('2.Identificacion_Riesgos'!$J$11=3,'2.Identificacion_Riesgos'!$L$11=2),'2.Identificacion_Riesgos'!$A$11,"")</f>
        <v/>
      </c>
      <c r="M23" s="99" t="str">
        <f>IF(AND('2.Identificacion_Riesgos'!$J$13=3,'2.Identificacion_Riesgos'!$L$13=2),'2.Identificacion_Riesgos'!$A$13,"")</f>
        <v/>
      </c>
      <c r="N23" s="99" t="str">
        <f>IF(AND('2.Identificacion_Riesgos'!$J$15=3,'2.Identificacion_Riesgos'!$L$15=2),'2.Identificacion_Riesgos'!$A$15,"")</f>
        <v/>
      </c>
      <c r="O23" s="100" t="str">
        <f>IF(AND('2.Identificacion_Riesgos'!$J$17=3,'2.Identificacion_Riesgos'!$L$17=2),'2.Identificacion_Riesgos'!$A$17,"")</f>
        <v/>
      </c>
      <c r="P23" s="88" t="str">
        <f>IF(AND('2.Identificacion_Riesgos'!$J$10=3,'2.Identificacion_Riesgos'!$L$10=3),'2.Identificacion_Riesgos'!$A$10,"")</f>
        <v/>
      </c>
      <c r="Q23" s="89" t="str">
        <f>IF(AND('2.Identificacion_Riesgos'!$J$11=3,'2.Identificacion_Riesgos'!$L$11=3),'2.Identificacion_Riesgos'!$A$11,"")</f>
        <v/>
      </c>
      <c r="R23" s="89" t="str">
        <f>IF(AND('2.Identificacion_Riesgos'!$J$13=3,'2.Identificacion_Riesgos'!$L$13=3),'2.Identificacion_Riesgos'!$A$13,"")</f>
        <v/>
      </c>
      <c r="S23" s="89" t="str">
        <f>IF(AND('2.Identificacion_Riesgos'!$J$15=3,'2.Identificacion_Riesgos'!$L$15=3),'2.Identificacion_Riesgos'!$A$15,"")</f>
        <v>R4</v>
      </c>
      <c r="T23" s="90" t="str">
        <f>IF(AND('2.Identificacion_Riesgos'!$J$17=3,'2.Identificacion_Riesgos'!$L$17=3),'2.Identificacion_Riesgos'!$A$17,"")</f>
        <v/>
      </c>
      <c r="U23" s="83" t="str">
        <f>IF(AND('2.Identificacion_Riesgos'!$J$10=3,'2.Identificacion_Riesgos'!$L$10=4),'2.Identificacion_Riesgos'!$A$10,"")</f>
        <v>R1</v>
      </c>
      <c r="V23" s="84" t="str">
        <f>IF(AND('2.Identificacion_Riesgos'!$J$11=3,'2.Identificacion_Riesgos'!$L$11=4),'2.Identificacion_Riesgos'!$A$11,"")</f>
        <v/>
      </c>
      <c r="W23" s="84" t="str">
        <f>IF(AND('2.Identificacion_Riesgos'!$J$13=3,'2.Identificacion_Riesgos'!$L$13=4),'2.Identificacion_Riesgos'!$A$13,"")</f>
        <v/>
      </c>
      <c r="X23" s="84" t="str">
        <f>IF(AND('2.Identificacion_Riesgos'!$J$15=3,'2.Identificacion_Riesgos'!$L$15=4),'2.Identificacion_Riesgos'!$A$15,"")</f>
        <v/>
      </c>
      <c r="Y23" s="85" t="str">
        <f>IF(AND('2.Identificacion_Riesgos'!$J$17=3,'2.Identificacion_Riesgos'!$L$17=4),'2.Identificacion_Riesgos'!$A$17,"")</f>
        <v/>
      </c>
      <c r="Z23" s="83" t="str">
        <f>IF(AND('2.Identificacion_Riesgos'!$J$10=3,'2.Identificacion_Riesgos'!$L$10=5),'2.Identificacion_Riesgos'!$A$10,"")</f>
        <v/>
      </c>
      <c r="AA23" s="84" t="str">
        <f>IF(AND('2.Identificacion_Riesgos'!$J$11=3,'2.Identificacion_Riesgos'!$L$11=5),'2.Identificacion_Riesgos'!$A$11,"")</f>
        <v/>
      </c>
      <c r="AB23" s="84" t="str">
        <f>IF(AND('2.Identificacion_Riesgos'!$J$13=3,'2.Identificacion_Riesgos'!$L$13=5),'2.Identificacion_Riesgos'!$A$13,"")</f>
        <v/>
      </c>
      <c r="AC23" s="84" t="str">
        <f>IF(AND('2.Identificacion_Riesgos'!$J$15=3,'2.Identificacion_Riesgos'!$L$15=5),'2.Identificacion_Riesgos'!$A$15,"")</f>
        <v/>
      </c>
      <c r="AD23" s="85" t="str">
        <f>IF(AND('2.Identificacion_Riesgos'!$J$17=3,'2.Identificacion_Riesgos'!$L$17=5),'2.Identificacion_Riesgos'!$A$17,"")</f>
        <v/>
      </c>
      <c r="AE23" s="24"/>
      <c r="AF23" s="24"/>
      <c r="AG23" s="24"/>
      <c r="AH23" s="26"/>
      <c r="AI23" s="23"/>
      <c r="AJ23" s="23"/>
      <c r="AK23" s="23"/>
      <c r="AL23" s="23"/>
      <c r="AM23" s="23"/>
      <c r="AN23" s="23"/>
    </row>
    <row r="24" spans="1:40" ht="27.75" customHeight="1" x14ac:dyDescent="0.25">
      <c r="A24" s="23"/>
      <c r="B24" s="485"/>
      <c r="C24" s="465" t="s">
        <v>169</v>
      </c>
      <c r="D24" s="465"/>
      <c r="E24" s="465"/>
      <c r="F24" s="96" t="str">
        <f>IF(AND('2.Identificacion_Riesgos'!$J$22=3,'2.Identificacion_Riesgos'!$L$22=1),'2.Identificacion_Riesgos'!$A$22,"")</f>
        <v/>
      </c>
      <c r="G24" s="30" t="str">
        <f>IF(AND('2.Identificacion_Riesgos'!$J$27=3,'2.Identificacion_Riesgos'!$L$27=1),'2.Identificacion_Riesgos'!$A$27,"")</f>
        <v/>
      </c>
      <c r="H24" s="31" t="str">
        <f>IF(AND('2.Identificacion_Riesgos'!$J$32=3,'2.Identificacion_Riesgos'!$L$32=1),'2.Identificacion_Riesgos'!$A$32,"")</f>
        <v/>
      </c>
      <c r="I24" s="30" t="str">
        <f>IF(AND('2.Identificacion_Riesgos'!$J$37=3,'2.Identificacion_Riesgos'!$L$37=1),'2.Identificacion_Riesgos'!$A$37,"")</f>
        <v/>
      </c>
      <c r="J24" s="97" t="str">
        <f>IF(AND('2.Identificacion_Riesgos'!$J$42=3,'2.Identificacion_Riesgos'!$L$42=1),'2.Identificacion_Riesgos'!$A$42,"")</f>
        <v/>
      </c>
      <c r="K24" s="101" t="str">
        <f>IF(AND('2.Identificacion_Riesgos'!$J$22=3,'2.Identificacion_Riesgos'!$L$22=2),'2.Identificacion_Riesgos'!$A$22,"")</f>
        <v/>
      </c>
      <c r="L24" s="32" t="str">
        <f>IF(AND('2.Identificacion_Riesgos'!$J$27=3,'2.Identificacion_Riesgos'!$L$27=2),'2.Identificacion_Riesgos'!$A$27,"")</f>
        <v/>
      </c>
      <c r="M24" s="33" t="str">
        <f>IF(AND('2.Identificacion_Riesgos'!$J$32=3,'2.Identificacion_Riesgos'!$L$32=2),'2.Identificacion_Riesgos'!$A$32,"")</f>
        <v/>
      </c>
      <c r="N24" s="32" t="str">
        <f>IF(AND('2.Identificacion_Riesgos'!$J$37=3,'2.Identificacion_Riesgos'!$L$37=2),'2.Identificacion_Riesgos'!$A$37,"")</f>
        <v/>
      </c>
      <c r="O24" s="102" t="str">
        <f>IF(AND('2.Identificacion_Riesgos'!$J$42=3,'2.Identificacion_Riesgos'!$L$42=2),'2.Identificacion_Riesgos'!$A$42,"")</f>
        <v/>
      </c>
      <c r="P24" s="91" t="str">
        <f>IF(AND('2.Identificacion_Riesgos'!$J$22=3,'2.Identificacion_Riesgos'!$L$22=3),'2.Identificacion_Riesgos'!$A$22,"")</f>
        <v/>
      </c>
      <c r="Q24" s="34" t="str">
        <f>IF(AND('2.Identificacion_Riesgos'!$J$27=3,'2.Identificacion_Riesgos'!$L$27=3),'2.Identificacion_Riesgos'!$A$27,"")</f>
        <v/>
      </c>
      <c r="R24" s="35" t="str">
        <f>IF(AND('2.Identificacion_Riesgos'!$J$32=3,'2.Identificacion_Riesgos'!$L$32=3),'2.Identificacion_Riesgos'!$A$32,"")</f>
        <v/>
      </c>
      <c r="S24" s="34" t="str">
        <f>IF(AND('2.Identificacion_Riesgos'!$J$37=3,'2.Identificacion_Riesgos'!$L$37=3),'2.Identificacion_Riesgos'!$A$37,"")</f>
        <v/>
      </c>
      <c r="T24" s="92" t="str">
        <f>IF(AND('2.Identificacion_Riesgos'!$J$42=3,'2.Identificacion_Riesgos'!$L$42=3),'2.Identificacion_Riesgos'!$A$42,"")</f>
        <v/>
      </c>
      <c r="U24" s="86" t="str">
        <f>IF(AND('2.Identificacion_Riesgos'!$J$22=3,'2.Identificacion_Riesgos'!$L$22=4),'2.Identificacion_Riesgos'!$A$22,"")</f>
        <v/>
      </c>
      <c r="V24" s="36" t="str">
        <f>IF(AND('2.Identificacion_Riesgos'!$J$27=3,'2.Identificacion_Riesgos'!$L$27=4),'2.Identificacion_Riesgos'!$A$27,"")</f>
        <v/>
      </c>
      <c r="W24" s="37" t="str">
        <f>IF(AND('2.Identificacion_Riesgos'!$J$32=3,'2.Identificacion_Riesgos'!$L$32=4),'2.Identificacion_Riesgos'!$A$32,"")</f>
        <v/>
      </c>
      <c r="X24" s="36" t="str">
        <f>IF(AND('2.Identificacion_Riesgos'!$J$37=3,'2.Identificacion_Riesgos'!$L$37=4),'2.Identificacion_Riesgos'!$A$37,"")</f>
        <v/>
      </c>
      <c r="Y24" s="87" t="str">
        <f>IF(AND('2.Identificacion_Riesgos'!$J$42=3,'2.Identificacion_Riesgos'!$L$42=4),'2.Identificacion_Riesgos'!$A$42,"")</f>
        <v/>
      </c>
      <c r="Z24" s="86" t="str">
        <f>IF(AND('2.Identificacion_Riesgos'!$J$22=3,'2.Identificacion_Riesgos'!$L$22=5),'2.Identificacion_Riesgos'!$A$22,"")</f>
        <v/>
      </c>
      <c r="AA24" s="36" t="str">
        <f>IF(AND('2.Identificacion_Riesgos'!$J$27=3,'2.Identificacion_Riesgos'!$L$27=5),'2.Identificacion_Riesgos'!$A$27,"")</f>
        <v/>
      </c>
      <c r="AB24" s="37" t="str">
        <f>IF(AND('2.Identificacion_Riesgos'!$J$32=3,'2.Identificacion_Riesgos'!$L$32=5),'2.Identificacion_Riesgos'!$A$32,"")</f>
        <v/>
      </c>
      <c r="AC24" s="36" t="str">
        <f>IF(AND('2.Identificacion_Riesgos'!$J$37=3,'2.Identificacion_Riesgos'!$L$37=5),'2.Identificacion_Riesgos'!$A$37,"")</f>
        <v/>
      </c>
      <c r="AD24" s="87" t="str">
        <f>IF(AND('2.Identificacion_Riesgos'!$J$42=3,'2.Identificacion_Riesgos'!$L$42=5),'2.Identificacion_Riesgos'!$A$42,"")</f>
        <v/>
      </c>
      <c r="AE24" s="24"/>
      <c r="AF24" s="24"/>
      <c r="AG24" s="24"/>
      <c r="AH24" s="26"/>
      <c r="AI24" s="23"/>
      <c r="AJ24" s="23"/>
      <c r="AK24" s="23"/>
      <c r="AL24" s="23"/>
      <c r="AM24" s="23"/>
      <c r="AN24" s="23"/>
    </row>
    <row r="25" spans="1:40" ht="27.75" customHeight="1" thickBot="1" x14ac:dyDescent="0.3">
      <c r="A25" s="23"/>
      <c r="B25" s="485"/>
      <c r="C25" s="40"/>
      <c r="D25" s="40"/>
      <c r="E25" s="40"/>
      <c r="F25" s="482">
        <v>0.12</v>
      </c>
      <c r="G25" s="483"/>
      <c r="H25" s="483"/>
      <c r="I25" s="483"/>
      <c r="J25" s="484"/>
      <c r="K25" s="469">
        <v>0.28000000000000003</v>
      </c>
      <c r="L25" s="470"/>
      <c r="M25" s="470"/>
      <c r="N25" s="470"/>
      <c r="O25" s="471"/>
      <c r="P25" s="461">
        <v>0.52</v>
      </c>
      <c r="Q25" s="462"/>
      <c r="R25" s="462"/>
      <c r="S25" s="462"/>
      <c r="T25" s="463"/>
      <c r="U25" s="452">
        <v>0.76</v>
      </c>
      <c r="V25" s="453"/>
      <c r="W25" s="453"/>
      <c r="X25" s="453"/>
      <c r="Y25" s="454"/>
      <c r="Z25" s="452">
        <v>0.92</v>
      </c>
      <c r="AA25" s="453"/>
      <c r="AB25" s="453"/>
      <c r="AC25" s="453"/>
      <c r="AD25" s="454"/>
      <c r="AE25" s="24"/>
      <c r="AF25" s="24"/>
      <c r="AG25" s="24"/>
      <c r="AH25" s="26"/>
      <c r="AI25" s="23"/>
      <c r="AJ25" s="23"/>
      <c r="AK25" s="23"/>
      <c r="AL25" s="23"/>
      <c r="AM25" s="23"/>
      <c r="AN25" s="23"/>
    </row>
    <row r="26" spans="1:40" ht="27.75" customHeight="1" x14ac:dyDescent="0.25">
      <c r="A26" s="23"/>
      <c r="B26" s="485"/>
      <c r="C26" s="40"/>
      <c r="D26" s="40"/>
      <c r="E26" s="40"/>
      <c r="F26" s="98" t="str">
        <f>IF(AND('2.Identificacion_Riesgos'!$J$10=4,'2.Identificacion_Riesgos'!$L$10=1),'2.Identificacion_Riesgos'!$A$10,"")</f>
        <v/>
      </c>
      <c r="G26" s="99" t="str">
        <f>IF(AND('2.Identificacion_Riesgos'!$J$11=4,'2.Identificacion_Riesgos'!$L$11=1),'2.Identificacion_Riesgos'!$A$11,"")</f>
        <v/>
      </c>
      <c r="H26" s="99" t="str">
        <f>IF(AND('2.Identificacion_Riesgos'!$J$13=4,'2.Identificacion_Riesgos'!$L$13=1),'2.Identificacion_Riesgos'!$A$13,"")</f>
        <v/>
      </c>
      <c r="I26" s="99" t="str">
        <f>IF(AND('2.Identificacion_Riesgos'!$J$15=4,'2.Identificacion_Riesgos'!$L$15=1),'2.Identificacion_Riesgos'!$A$15,"")</f>
        <v/>
      </c>
      <c r="J26" s="100" t="str">
        <f>IF(AND('2.Identificacion_Riesgos'!$J$17=4,'2.Identificacion_Riesgos'!$L$17=1),'2.Identificacion_Riesgos'!$A$17,"")</f>
        <v/>
      </c>
      <c r="K26" s="88" t="str">
        <f>IF(AND('2.Identificacion_Riesgos'!$J$10=4,'2.Identificacion_Riesgos'!$L$10=2),'2.Identificacion_Riesgos'!$A$10,"")</f>
        <v/>
      </c>
      <c r="L26" s="89" t="str">
        <f>IF(AND('2.Identificacion_Riesgos'!$J$11=4,'2.Identificacion_Riesgos'!$L$11=2),'2.Identificacion_Riesgos'!$A$11,"")</f>
        <v/>
      </c>
      <c r="M26" s="89" t="str">
        <f>IF(AND('2.Identificacion_Riesgos'!$J$13=4,'2.Identificacion_Riesgos'!$L$13=2),'2.Identificacion_Riesgos'!$A$13,"")</f>
        <v/>
      </c>
      <c r="N26" s="89" t="str">
        <f>IF(AND('2.Identificacion_Riesgos'!$J$15=4,'2.Identificacion_Riesgos'!$L$15=2),'2.Identificacion_Riesgos'!$A$15,"")</f>
        <v/>
      </c>
      <c r="O26" s="90" t="str">
        <f>IF(AND('2.Identificacion_Riesgos'!$J$17=4,'2.Identificacion_Riesgos'!$L$17=2),'2.Identificacion_Riesgos'!$A$17,"")</f>
        <v/>
      </c>
      <c r="P26" s="88" t="str">
        <f>IF(AND('2.Identificacion_Riesgos'!$J$10=4,'2.Identificacion_Riesgos'!$L$10=3),'2.Identificacion_Riesgos'!$A$10,"")</f>
        <v/>
      </c>
      <c r="Q26" s="89" t="str">
        <f>IF(AND('2.Identificacion_Riesgos'!$J$11=4,'2.Identificacion_Riesgos'!$L$11=3),'2.Identificacion_Riesgos'!$A$11,"")</f>
        <v/>
      </c>
      <c r="R26" s="89" t="str">
        <f>IF(AND('2.Identificacion_Riesgos'!$J$13=4,'2.Identificacion_Riesgos'!$L$13=3),'2.Identificacion_Riesgos'!$A$13,"")</f>
        <v/>
      </c>
      <c r="S26" s="89" t="str">
        <f>IF(AND('2.Identificacion_Riesgos'!$J$15=4,'2.Identificacion_Riesgos'!$L$15=3),'2.Identificacion_Riesgos'!$A$15,"")</f>
        <v/>
      </c>
      <c r="T26" s="90" t="str">
        <f>IF(AND('2.Identificacion_Riesgos'!$J$17=4,'2.Identificacion_Riesgos'!$L$17=3),'2.Identificacion_Riesgos'!$A$17,"")</f>
        <v/>
      </c>
      <c r="U26" s="83" t="str">
        <f>IF(AND('2.Identificacion_Riesgos'!$J$10=4,'2.Identificacion_Riesgos'!$L$10=4),'2.Identificacion_Riesgos'!$A$10,"")</f>
        <v/>
      </c>
      <c r="V26" s="84" t="str">
        <f>IF(AND('2.Identificacion_Riesgos'!$J$11=4,'2.Identificacion_Riesgos'!$L$11=4),'2.Identificacion_Riesgos'!$A$11,"")</f>
        <v/>
      </c>
      <c r="W26" s="84" t="str">
        <f>IF(AND('2.Identificacion_Riesgos'!$J$13=4,'2.Identificacion_Riesgos'!$L$13=4),'2.Identificacion_Riesgos'!$A$13,"")</f>
        <v/>
      </c>
      <c r="X26" s="84" t="str">
        <f>IF(AND('2.Identificacion_Riesgos'!$J$15=4,'2.Identificacion_Riesgos'!$L$15=4),'2.Identificacion_Riesgos'!$A$15,"")</f>
        <v/>
      </c>
      <c r="Y26" s="85" t="str">
        <f>IF(AND('2.Identificacion_Riesgos'!$J$17=4,'2.Identificacion_Riesgos'!$L$17=4),'2.Identificacion_Riesgos'!$A$17,"")</f>
        <v/>
      </c>
      <c r="Z26" s="83" t="str">
        <f>IF(AND('2.Identificacion_Riesgos'!$J$10=4,'2.Identificacion_Riesgos'!$L$10=5),'2.Identificacion_Riesgos'!$A$10,"")</f>
        <v/>
      </c>
      <c r="AA26" s="84" t="str">
        <f>IF(AND('2.Identificacion_Riesgos'!$J$11=4,'2.Identificacion_Riesgos'!$L$11=5),'2.Identificacion_Riesgos'!$A$11,"")</f>
        <v/>
      </c>
      <c r="AB26" s="84" t="str">
        <f>IF(AND('2.Identificacion_Riesgos'!$J$13=4,'2.Identificacion_Riesgos'!$L$13=5),'2.Identificacion_Riesgos'!$A$13,"")</f>
        <v/>
      </c>
      <c r="AC26" s="84" t="str">
        <f>IF(AND('2.Identificacion_Riesgos'!$J$15=4,'2.Identificacion_Riesgos'!$L$15=5),'2.Identificacion_Riesgos'!$A$15,"")</f>
        <v/>
      </c>
      <c r="AD26" s="85" t="str">
        <f>IF(AND('2.Identificacion_Riesgos'!$J$17=4,'2.Identificacion_Riesgos'!$L$17=5),'2.Identificacion_Riesgos'!$A$17,"")</f>
        <v/>
      </c>
      <c r="AE26" s="24"/>
      <c r="AF26" s="24"/>
      <c r="AG26" s="24"/>
      <c r="AH26" s="26"/>
      <c r="AI26" s="23"/>
      <c r="AJ26" s="23"/>
      <c r="AK26" s="23"/>
      <c r="AL26" s="23"/>
      <c r="AM26" s="23"/>
      <c r="AN26" s="23"/>
    </row>
    <row r="27" spans="1:40" ht="27.75" customHeight="1" x14ac:dyDescent="0.25">
      <c r="A27" s="23"/>
      <c r="B27" s="485"/>
      <c r="C27" s="465" t="s">
        <v>170</v>
      </c>
      <c r="D27" s="465"/>
      <c r="E27" s="465"/>
      <c r="F27" s="101" t="str">
        <f>IF(AND('2.Identificacion_Riesgos'!$J$22=4,'2.Identificacion_Riesgos'!$L$22=1),'2.Identificacion_Riesgos'!$A$22,"")</f>
        <v/>
      </c>
      <c r="G27" s="32" t="str">
        <f>IF(AND('2.Identificacion_Riesgos'!$J$27=4,'2.Identificacion_Riesgos'!$L$27=1),'2.Identificacion_Riesgos'!$A$27,"")</f>
        <v/>
      </c>
      <c r="H27" s="33" t="str">
        <f>IF(AND('2.Identificacion_Riesgos'!$J$32=4,'2.Identificacion_Riesgos'!$L$32=1),'2.Identificacion_Riesgos'!$A$32,"")</f>
        <v/>
      </c>
      <c r="I27" s="32" t="str">
        <f>IF(AND('2.Identificacion_Riesgos'!$J$37=4,'2.Identificacion_Riesgos'!$L$37=1),'2.Identificacion_Riesgos'!$A$37,"")</f>
        <v/>
      </c>
      <c r="J27" s="102" t="str">
        <f>IF(AND('2.Identificacion_Riesgos'!$J$42=4,'2.Identificacion_Riesgos'!$L$42=1),'2.Identificacion_Riesgos'!$A$42,"")</f>
        <v/>
      </c>
      <c r="K27" s="91" t="str">
        <f>IF(AND('2.Identificacion_Riesgos'!$J$22=4,'2.Identificacion_Riesgos'!$L$22=2),'2.Identificacion_Riesgos'!$A$22,"")</f>
        <v/>
      </c>
      <c r="L27" s="34" t="str">
        <f>IF(AND('2.Identificacion_Riesgos'!$J$27=4,'2.Identificacion_Riesgos'!$L$27=2),'2.Identificacion_Riesgos'!$A$27,"")</f>
        <v/>
      </c>
      <c r="M27" s="35" t="str">
        <f>IF(AND('2.Identificacion_Riesgos'!$J$32=4,'2.Identificacion_Riesgos'!$L$32=2),'2.Identificacion_Riesgos'!$A$32,"")</f>
        <v/>
      </c>
      <c r="N27" s="34" t="str">
        <f>IF(AND('2.Identificacion_Riesgos'!$J$37=4,'2.Identificacion_Riesgos'!$L$37=2),'2.Identificacion_Riesgos'!$A$37,"")</f>
        <v/>
      </c>
      <c r="O27" s="92" t="str">
        <f>IF(AND('2.Identificacion_Riesgos'!$J$42=4,'2.Identificacion_Riesgos'!$L$42=2),'2.Identificacion_Riesgos'!$A$42,"")</f>
        <v/>
      </c>
      <c r="P27" s="91" t="str">
        <f>IF(AND('2.Identificacion_Riesgos'!$J$22=4,'2.Identificacion_Riesgos'!$L$22=3),'2.Identificacion_Riesgos'!$A$22,"")</f>
        <v/>
      </c>
      <c r="Q27" s="34" t="str">
        <f>IF(AND('2.Identificacion_Riesgos'!$J$27=4,'2.Identificacion_Riesgos'!$L$27=3),'2.Identificacion_Riesgos'!$A$27,"")</f>
        <v/>
      </c>
      <c r="R27" s="35" t="str">
        <f>IF(AND('2.Identificacion_Riesgos'!$J$32=4,'2.Identificacion_Riesgos'!$L$32=3),'2.Identificacion_Riesgos'!$A$32,"")</f>
        <v/>
      </c>
      <c r="S27" s="34" t="str">
        <f>IF(AND('2.Identificacion_Riesgos'!$J$37=4,'2.Identificacion_Riesgos'!$L$37=3),'2.Identificacion_Riesgos'!$A$37,"")</f>
        <v/>
      </c>
      <c r="T27" s="92" t="str">
        <f>IF(AND('2.Identificacion_Riesgos'!$J$42=4,'2.Identificacion_Riesgos'!$L$42=3),'2.Identificacion_Riesgos'!$A$42,"")</f>
        <v/>
      </c>
      <c r="U27" s="86" t="str">
        <f>IF(AND('2.Identificacion_Riesgos'!$J$22=4,'2.Identificacion_Riesgos'!$L$22=4),'2.Identificacion_Riesgos'!$A$22,"")</f>
        <v/>
      </c>
      <c r="V27" s="36" t="str">
        <f>IF(AND('2.Identificacion_Riesgos'!$J$27=4,'2.Identificacion_Riesgos'!$L$27=4),'2.Identificacion_Riesgos'!$A$27,"")</f>
        <v/>
      </c>
      <c r="W27" s="37" t="str">
        <f>IF(AND('2.Identificacion_Riesgos'!$J$32=4,'2.Identificacion_Riesgos'!$L$32=4),'2.Identificacion_Riesgos'!$A$32,"")</f>
        <v/>
      </c>
      <c r="X27" s="36" t="str">
        <f>IF(AND('2.Identificacion_Riesgos'!$J$37=4,'2.Identificacion_Riesgos'!$L$37=4),'2.Identificacion_Riesgos'!$A$37,"")</f>
        <v/>
      </c>
      <c r="Y27" s="87" t="str">
        <f>IF(AND('2.Identificacion_Riesgos'!$J$42=4,'2.Identificacion_Riesgos'!$L$42=4),'2.Identificacion_Riesgos'!$A$42,"")</f>
        <v/>
      </c>
      <c r="Z27" s="86" t="str">
        <f>IF(AND('2.Identificacion_Riesgos'!$J$22=4,'2.Identificacion_Riesgos'!$L$22=5),'2.Identificacion_Riesgos'!$A$22,"")</f>
        <v/>
      </c>
      <c r="AA27" s="36" t="str">
        <f>IF(AND('2.Identificacion_Riesgos'!$J$27=4,'2.Identificacion_Riesgos'!$L$27=5),'2.Identificacion_Riesgos'!$A$27,"")</f>
        <v/>
      </c>
      <c r="AB27" s="37" t="str">
        <f>IF(AND('2.Identificacion_Riesgos'!$J$32=4,'2.Identificacion_Riesgos'!$L$32=5),'2.Identificacion_Riesgos'!$A$32,"")</f>
        <v/>
      </c>
      <c r="AC27" s="36" t="str">
        <f>IF(AND('2.Identificacion_Riesgos'!$J$37=4,'2.Identificacion_Riesgos'!$L$37=5),'2.Identificacion_Riesgos'!$A$37,"")</f>
        <v/>
      </c>
      <c r="AD27" s="87" t="str">
        <f>IF(AND('2.Identificacion_Riesgos'!$J$42=4,'2.Identificacion_Riesgos'!$L$42=5),'2.Identificacion_Riesgos'!$A$42,"")</f>
        <v/>
      </c>
      <c r="AE27" s="24"/>
      <c r="AF27" s="24"/>
      <c r="AG27" s="24"/>
      <c r="AH27" s="26"/>
      <c r="AI27" s="23"/>
      <c r="AJ27" s="23"/>
      <c r="AK27" s="23"/>
      <c r="AL27" s="23"/>
      <c r="AM27" s="23"/>
      <c r="AN27" s="23"/>
    </row>
    <row r="28" spans="1:40" ht="27.75" customHeight="1" thickBot="1" x14ac:dyDescent="0.3">
      <c r="A28" s="23"/>
      <c r="B28" s="485"/>
      <c r="C28" s="40"/>
      <c r="D28" s="40"/>
      <c r="E28" s="40"/>
      <c r="F28" s="469">
        <v>0.24</v>
      </c>
      <c r="G28" s="470"/>
      <c r="H28" s="470"/>
      <c r="I28" s="470"/>
      <c r="J28" s="471"/>
      <c r="K28" s="461">
        <v>0.44</v>
      </c>
      <c r="L28" s="462"/>
      <c r="M28" s="462"/>
      <c r="N28" s="462"/>
      <c r="O28" s="463"/>
      <c r="P28" s="461">
        <v>0.56000000000000005</v>
      </c>
      <c r="Q28" s="462"/>
      <c r="R28" s="462"/>
      <c r="S28" s="462"/>
      <c r="T28" s="463"/>
      <c r="U28" s="452">
        <v>0.8</v>
      </c>
      <c r="V28" s="453"/>
      <c r="W28" s="453"/>
      <c r="X28" s="453"/>
      <c r="Y28" s="454"/>
      <c r="Z28" s="452">
        <v>0.96</v>
      </c>
      <c r="AA28" s="453"/>
      <c r="AB28" s="453"/>
      <c r="AC28" s="453"/>
      <c r="AD28" s="454"/>
      <c r="AE28" s="24"/>
      <c r="AF28" s="24"/>
      <c r="AG28" s="24"/>
      <c r="AH28" s="26"/>
      <c r="AI28" s="23"/>
      <c r="AJ28" s="23"/>
      <c r="AK28" s="23"/>
      <c r="AL28" s="23"/>
      <c r="AM28" s="23"/>
      <c r="AN28" s="23"/>
    </row>
    <row r="29" spans="1:40" ht="27.75" customHeight="1" x14ac:dyDescent="0.25">
      <c r="A29" s="23"/>
      <c r="B29" s="485"/>
      <c r="C29" s="40"/>
      <c r="D29" s="40"/>
      <c r="E29" s="40"/>
      <c r="F29" s="88" t="str">
        <f>IF(AND('2.Identificacion_Riesgos'!$J$10=5,'2.Identificacion_Riesgos'!$L$10=1),'2.Identificacion_Riesgos'!$A$10,"")</f>
        <v/>
      </c>
      <c r="G29" s="89" t="str">
        <f>IF(AND('2.Identificacion_Riesgos'!$J$11=5,'2.Identificacion_Riesgos'!$L$11=1),'2.Identificacion_Riesgos'!$A$11,"")</f>
        <v/>
      </c>
      <c r="H29" s="89" t="str">
        <f>IF(AND('2.Identificacion_Riesgos'!$J$13=5,'2.Identificacion_Riesgos'!$L$13=1),'2.Identificacion_Riesgos'!$A$13,"")</f>
        <v/>
      </c>
      <c r="I29" s="89" t="str">
        <f>IF(AND('2.Identificacion_Riesgos'!$J$15=5,'2.Identificacion_Riesgos'!$L$15=1),'2.Identificacion_Riesgos'!$A$15,"")</f>
        <v/>
      </c>
      <c r="J29" s="90" t="str">
        <f>IF(AND('2.Identificacion_Riesgos'!$J$17=5,'2.Identificacion_Riesgos'!$L$17=1),'2.Identificacion_Riesgos'!$A$17,"")</f>
        <v/>
      </c>
      <c r="K29" s="88" t="str">
        <f>IF(AND('2.Identificacion_Riesgos'!$J$10=5,'2.Identificacion_Riesgos'!$L$10=2),'2.Identificacion_Riesgos'!$A$10,"")</f>
        <v/>
      </c>
      <c r="L29" s="89" t="str">
        <f>IF(AND('2.Identificacion_Riesgos'!$J$11=5,'2.Identificacion_Riesgos'!$L$11=2),'2.Identificacion_Riesgos'!$A$11,"")</f>
        <v/>
      </c>
      <c r="M29" s="89" t="str">
        <f>IF(AND('2.Identificacion_Riesgos'!$J$13=5,'2.Identificacion_Riesgos'!$L$13=2),'2.Identificacion_Riesgos'!$A$13,"")</f>
        <v/>
      </c>
      <c r="N29" s="89" t="str">
        <f>IF(AND('2.Identificacion_Riesgos'!$J$15=5,'2.Identificacion_Riesgos'!$L$15=2),'2.Identificacion_Riesgos'!$A$15,"")</f>
        <v/>
      </c>
      <c r="O29" s="90" t="str">
        <f>IF(AND('2.Identificacion_Riesgos'!$J$17=5,'2.Identificacion_Riesgos'!$L$17=2),'2.Identificacion_Riesgos'!$A$17,"")</f>
        <v/>
      </c>
      <c r="P29" s="83" t="str">
        <f>IF(AND('2.Identificacion_Riesgos'!$J$10=5,'2.Identificacion_Riesgos'!$L$10=3),'2.Identificacion_Riesgos'!$A$10,"")</f>
        <v/>
      </c>
      <c r="Q29" s="84" t="str">
        <f>IF(AND('2.Identificacion_Riesgos'!$J$11=5,'2.Identificacion_Riesgos'!$L$11=3),'2.Identificacion_Riesgos'!$A$11,"")</f>
        <v/>
      </c>
      <c r="R29" s="84" t="str">
        <f>IF(AND('2.Identificacion_Riesgos'!$J$13=5,'2.Identificacion_Riesgos'!$L$13=3),'2.Identificacion_Riesgos'!$A$13,"")</f>
        <v/>
      </c>
      <c r="S29" s="84" t="str">
        <f>IF(AND('2.Identificacion_Riesgos'!$J$15=5,'2.Identificacion_Riesgos'!$L$15=3),'2.Identificacion_Riesgos'!$A$15,"")</f>
        <v/>
      </c>
      <c r="T29" s="85" t="str">
        <f>IF(AND('2.Identificacion_Riesgos'!$J$17=5,'2.Identificacion_Riesgos'!$L$17=3),'2.Identificacion_Riesgos'!$A$17,"")</f>
        <v/>
      </c>
      <c r="U29" s="83" t="str">
        <f>IF(AND('2.Identificacion_Riesgos'!$J$10=5,'2.Identificacion_Riesgos'!$L$10=4),'2.Identificacion_Riesgos'!$A$10,"")</f>
        <v/>
      </c>
      <c r="V29" s="84" t="str">
        <f>IF(AND('2.Identificacion_Riesgos'!$J$11=5,'2.Identificacion_Riesgos'!$L$11=4),'2.Identificacion_Riesgos'!$A$11,"")</f>
        <v/>
      </c>
      <c r="W29" s="84" t="str">
        <f>IF(AND('2.Identificacion_Riesgos'!$J$13=5,'2.Identificacion_Riesgos'!$L$13=4),'2.Identificacion_Riesgos'!$A$13,"")</f>
        <v/>
      </c>
      <c r="X29" s="84" t="str">
        <f>IF(AND('2.Identificacion_Riesgos'!$J$15=5,'2.Identificacion_Riesgos'!$L$15=4),'2.Identificacion_Riesgos'!$A$15,"")</f>
        <v/>
      </c>
      <c r="Y29" s="85" t="str">
        <f>IF(AND('2.Identificacion_Riesgos'!$J$17=5,'2.Identificacion_Riesgos'!$L$17=4),'2.Identificacion_Riesgos'!$A$17,"")</f>
        <v/>
      </c>
      <c r="Z29" s="83" t="str">
        <f>IF(AND('2.Identificacion_Riesgos'!$J$10=5,'2.Identificacion_Riesgos'!$L$10=5),'2.Identificacion_Riesgos'!$A$10,"")</f>
        <v/>
      </c>
      <c r="AA29" s="84" t="str">
        <f>IF(AND('2.Identificacion_Riesgos'!$J$11=5,'2.Identificacion_Riesgos'!$L$11=5),'2.Identificacion_Riesgos'!$A$11,"")</f>
        <v/>
      </c>
      <c r="AB29" s="84" t="str">
        <f>IF(AND('2.Identificacion_Riesgos'!$J$13=5,'2.Identificacion_Riesgos'!$L$13=5),'2.Identificacion_Riesgos'!$A$13,"")</f>
        <v/>
      </c>
      <c r="AC29" s="84" t="str">
        <f>IF(AND('2.Identificacion_Riesgos'!$J$15=5,'2.Identificacion_Riesgos'!$L$15=5),'2.Identificacion_Riesgos'!$A$15,"")</f>
        <v/>
      </c>
      <c r="AD29" s="85" t="str">
        <f>IF(AND('2.Identificacion_Riesgos'!$J$17=5,'2.Identificacion_Riesgos'!$L$17=5),'2.Identificacion_Riesgos'!$A$17,"")</f>
        <v/>
      </c>
      <c r="AE29" s="24"/>
      <c r="AF29" s="24"/>
      <c r="AG29" s="24"/>
      <c r="AH29" s="26"/>
      <c r="AI29" s="23"/>
      <c r="AJ29" s="23"/>
      <c r="AK29" s="23"/>
      <c r="AL29" s="23"/>
      <c r="AM29" s="23"/>
      <c r="AN29" s="23"/>
    </row>
    <row r="30" spans="1:40" ht="27.75" customHeight="1" x14ac:dyDescent="0.25">
      <c r="A30" s="23"/>
      <c r="B30" s="485"/>
      <c r="C30" s="465" t="s">
        <v>171</v>
      </c>
      <c r="D30" s="465"/>
      <c r="E30" s="465"/>
      <c r="F30" s="91" t="str">
        <f>IF(AND('2.Identificacion_Riesgos'!$J$22=5,'2.Identificacion_Riesgos'!$L$22=1),'2.Identificacion_Riesgos'!$A$22,"")</f>
        <v/>
      </c>
      <c r="G30" s="34" t="str">
        <f>IF(AND('2.Identificacion_Riesgos'!$J$27=5,'2.Identificacion_Riesgos'!$L$27=1),'2.Identificacion_Riesgos'!$A$27,"")</f>
        <v/>
      </c>
      <c r="H30" s="35" t="str">
        <f>IF(AND('2.Identificacion_Riesgos'!$J$32=5,'2.Identificacion_Riesgos'!$L$32=1),'2.Identificacion_Riesgos'!$A$32,"")</f>
        <v/>
      </c>
      <c r="I30" s="34" t="str">
        <f>IF(AND('2.Identificacion_Riesgos'!$J$37=5,'2.Identificacion_Riesgos'!$L$37=1),'2.Identificacion_Riesgos'!$A$37,"")</f>
        <v/>
      </c>
      <c r="J30" s="92" t="str">
        <f>IF(AND('2.Identificacion_Riesgos'!$J$42=5,'2.Identificacion_Riesgos'!$L$42=1),'2.Identificacion_Riesgos'!$A$42,"")</f>
        <v/>
      </c>
      <c r="K30" s="91" t="str">
        <f>IF(AND('2.Identificacion_Riesgos'!$J$22=5,'2.Identificacion_Riesgos'!$L$22=2),'2.Identificacion_Riesgos'!$A$22,"")</f>
        <v/>
      </c>
      <c r="L30" s="34" t="str">
        <f>IF(AND('2.Identificacion_Riesgos'!$J$27=5,'2.Identificacion_Riesgos'!$L$27=2),'2.Identificacion_Riesgos'!$A$27,"")</f>
        <v/>
      </c>
      <c r="M30" s="35" t="str">
        <f>IF(AND('2.Identificacion_Riesgos'!$J$32=5,'2.Identificacion_Riesgos'!$L$32=2),'2.Identificacion_Riesgos'!$A$32,"")</f>
        <v/>
      </c>
      <c r="N30" s="34" t="str">
        <f>IF(AND('2.Identificacion_Riesgos'!$J$37=5,'2.Identificacion_Riesgos'!$L$37=2),'2.Identificacion_Riesgos'!$A$37,"")</f>
        <v/>
      </c>
      <c r="O30" s="92" t="str">
        <f>IF(AND('2.Identificacion_Riesgos'!$J$42=5,'2.Identificacion_Riesgos'!$L$42=2),'2.Identificacion_Riesgos'!$A$42,"")</f>
        <v/>
      </c>
      <c r="P30" s="86" t="str">
        <f>IF(AND('2.Identificacion_Riesgos'!$J$22=5,'2.Identificacion_Riesgos'!$L$22=3),'2.Identificacion_Riesgos'!$A$22,"")</f>
        <v/>
      </c>
      <c r="Q30" s="36" t="str">
        <f>IF(AND('2.Identificacion_Riesgos'!$J$27=5,'2.Identificacion_Riesgos'!$L$27=3),'2.Identificacion_Riesgos'!$A$27,"")</f>
        <v/>
      </c>
      <c r="R30" s="37" t="str">
        <f>IF(AND('2.Identificacion_Riesgos'!$J$32=5,'2.Identificacion_Riesgos'!$L$32=3),'2.Identificacion_Riesgos'!$A$32,"")</f>
        <v/>
      </c>
      <c r="S30" s="36" t="str">
        <f>IF(AND('2.Identificacion_Riesgos'!$J$37=5,'2.Identificacion_Riesgos'!$L$37=3),'2.Identificacion_Riesgos'!$A$37,"")</f>
        <v/>
      </c>
      <c r="T30" s="87" t="str">
        <f>IF(AND('2.Identificacion_Riesgos'!$J$42=5,'2.Identificacion_Riesgos'!$L$42=3),'2.Identificacion_Riesgos'!$A$42,"")</f>
        <v/>
      </c>
      <c r="U30" s="86" t="str">
        <f>IF(AND('2.Identificacion_Riesgos'!$J$22=5,'2.Identificacion_Riesgos'!$L$22=4),'2.Identificacion_Riesgos'!$A$22,"")</f>
        <v/>
      </c>
      <c r="V30" s="36" t="str">
        <f>IF(AND('2.Identificacion_Riesgos'!$J$27=5,'2.Identificacion_Riesgos'!$L$27=4),'2.Identificacion_Riesgos'!$A$27,"")</f>
        <v/>
      </c>
      <c r="W30" s="37" t="str">
        <f>IF(AND('2.Identificacion_Riesgos'!$J$32=5,'2.Identificacion_Riesgos'!$L$32=4),'2.Identificacion_Riesgos'!$A$32,"")</f>
        <v/>
      </c>
      <c r="X30" s="36" t="str">
        <f>IF(AND('2.Identificacion_Riesgos'!$J$37=5,'2.Identificacion_Riesgos'!$L$37=4),'2.Identificacion_Riesgos'!$A$37,"")</f>
        <v/>
      </c>
      <c r="Y30" s="87" t="str">
        <f>IF(AND('2.Identificacion_Riesgos'!$J$42=5,'2.Identificacion_Riesgos'!$L$42=4),'2.Identificacion_Riesgos'!$A$42,"")</f>
        <v/>
      </c>
      <c r="Z30" s="86" t="str">
        <f>IF(AND('2.Identificacion_Riesgos'!$J$22=5,'2.Identificacion_Riesgos'!$L$22=5),'2.Identificacion_Riesgos'!$A$22,"")</f>
        <v/>
      </c>
      <c r="AA30" s="36" t="str">
        <f>IF(AND('2.Identificacion_Riesgos'!$J$27=5,'2.Identificacion_Riesgos'!$L$27=5),'2.Identificacion_Riesgos'!$A$27,"")</f>
        <v/>
      </c>
      <c r="AB30" s="37" t="str">
        <f>IF(AND('2.Identificacion_Riesgos'!$J$32=5,'2.Identificacion_Riesgos'!$L$32=5),'2.Identificacion_Riesgos'!$A$32,"")</f>
        <v/>
      </c>
      <c r="AC30" s="36" t="str">
        <f>IF(AND('2.Identificacion_Riesgos'!$J$37=5,'2.Identificacion_Riesgos'!$L$37=5),'2.Identificacion_Riesgos'!$A$37,"")</f>
        <v/>
      </c>
      <c r="AD30" s="87" t="str">
        <f>IF(AND('2.Identificacion_Riesgos'!$J$42=5,'2.Identificacion_Riesgos'!$L$42=5),'2.Identificacion_Riesgos'!$A$42,"")</f>
        <v/>
      </c>
      <c r="AE30" s="24"/>
      <c r="AF30" s="24"/>
      <c r="AG30" s="24"/>
      <c r="AH30" s="26"/>
      <c r="AI30" s="23"/>
      <c r="AJ30" s="23"/>
      <c r="AK30" s="23"/>
      <c r="AL30" s="23"/>
      <c r="AM30" s="23"/>
      <c r="AN30" s="23"/>
    </row>
    <row r="31" spans="1:40" ht="27.75" customHeight="1" thickBot="1" x14ac:dyDescent="0.3">
      <c r="A31" s="23"/>
      <c r="B31" s="485"/>
      <c r="C31" s="24"/>
      <c r="D31" s="24"/>
      <c r="E31" s="24"/>
      <c r="F31" s="461">
        <v>0.4</v>
      </c>
      <c r="G31" s="462"/>
      <c r="H31" s="462"/>
      <c r="I31" s="462"/>
      <c r="J31" s="463"/>
      <c r="K31" s="461">
        <v>0.48</v>
      </c>
      <c r="L31" s="462"/>
      <c r="M31" s="462"/>
      <c r="N31" s="462"/>
      <c r="O31" s="463"/>
      <c r="P31" s="452">
        <v>0.72</v>
      </c>
      <c r="Q31" s="453"/>
      <c r="R31" s="453"/>
      <c r="S31" s="453"/>
      <c r="T31" s="454"/>
      <c r="U31" s="452">
        <v>0.84</v>
      </c>
      <c r="V31" s="453"/>
      <c r="W31" s="453"/>
      <c r="X31" s="453"/>
      <c r="Y31" s="454"/>
      <c r="Z31" s="452">
        <v>1</v>
      </c>
      <c r="AA31" s="453"/>
      <c r="AB31" s="453"/>
      <c r="AC31" s="453"/>
      <c r="AD31" s="454"/>
      <c r="AE31" s="24"/>
      <c r="AF31" s="24"/>
      <c r="AG31" s="24"/>
      <c r="AH31" s="26"/>
      <c r="AI31" s="23"/>
      <c r="AJ31" s="23"/>
      <c r="AK31" s="23"/>
      <c r="AL31" s="23"/>
      <c r="AM31" s="23"/>
      <c r="AN31" s="23"/>
    </row>
    <row r="32" spans="1:40" ht="27.75" customHeight="1" x14ac:dyDescent="0.25">
      <c r="A32" s="23"/>
      <c r="B32" s="25"/>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6"/>
      <c r="AI32" s="23"/>
      <c r="AJ32" s="23"/>
      <c r="AK32" s="23"/>
      <c r="AL32" s="23"/>
      <c r="AM32" s="23"/>
      <c r="AN32" s="23"/>
    </row>
    <row r="33" spans="1:40" ht="27.75" customHeight="1" x14ac:dyDescent="0.25">
      <c r="A33" s="23"/>
      <c r="B33" s="25"/>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6"/>
      <c r="AI33" s="23"/>
      <c r="AJ33" s="23"/>
      <c r="AK33" s="23"/>
      <c r="AL33" s="23"/>
      <c r="AM33" s="23"/>
      <c r="AN33" s="23"/>
    </row>
    <row r="34" spans="1:40" ht="27.75" customHeight="1" thickBot="1" x14ac:dyDescent="0.3">
      <c r="A34" s="23"/>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9"/>
      <c r="AI34" s="23"/>
      <c r="AJ34" s="23"/>
      <c r="AK34" s="23"/>
      <c r="AL34" s="23"/>
      <c r="AM34" s="23"/>
      <c r="AN34" s="23"/>
    </row>
    <row r="35" spans="1:40" s="2" customFormat="1" ht="27.75" customHeight="1" x14ac:dyDescent="0.25">
      <c r="A35" s="2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3"/>
      <c r="AJ35" s="23"/>
      <c r="AK35" s="23"/>
      <c r="AL35" s="23"/>
      <c r="AM35" s="23"/>
      <c r="AN35" s="23"/>
    </row>
    <row r="36" spans="1:40" s="2" customFormat="1" ht="32.25" customHeight="1" thickBot="1" x14ac:dyDescent="0.3">
      <c r="A36" s="2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3"/>
      <c r="AJ36" s="23"/>
      <c r="AK36" s="23"/>
      <c r="AL36" s="23"/>
      <c r="AM36" s="23"/>
      <c r="AN36" s="23"/>
    </row>
    <row r="37" spans="1:40" ht="15.75" customHeight="1" x14ac:dyDescent="0.25">
      <c r="A37" s="23"/>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5"/>
      <c r="AI37" s="23"/>
      <c r="AJ37" s="23"/>
      <c r="AK37" s="23"/>
      <c r="AL37" s="23"/>
      <c r="AM37" s="23"/>
      <c r="AN37" s="23"/>
    </row>
    <row r="38" spans="1:40" s="2" customFormat="1" ht="27.75" customHeight="1" x14ac:dyDescent="0.55000000000000004">
      <c r="A38" s="23"/>
      <c r="B38" s="458" t="s">
        <v>153</v>
      </c>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60"/>
      <c r="AI38" s="23"/>
      <c r="AJ38" s="23"/>
      <c r="AK38" s="23"/>
      <c r="AL38" s="23"/>
      <c r="AM38" s="23"/>
      <c r="AN38" s="23"/>
    </row>
    <row r="39" spans="1:40" ht="27.75" customHeight="1" x14ac:dyDescent="0.25">
      <c r="A39" s="23"/>
      <c r="B39" s="455" t="s">
        <v>173</v>
      </c>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7"/>
      <c r="AI39" s="23"/>
      <c r="AJ39" s="23"/>
      <c r="AK39" s="23"/>
      <c r="AL39" s="23"/>
      <c r="AM39" s="23"/>
      <c r="AN39" s="23"/>
    </row>
    <row r="40" spans="1:40" ht="27.75" customHeight="1" x14ac:dyDescent="0.25">
      <c r="A40" s="23"/>
      <c r="B40" s="25"/>
      <c r="C40" s="24"/>
      <c r="D40" s="24"/>
      <c r="E40" s="24"/>
      <c r="F40" s="486" t="s">
        <v>1</v>
      </c>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24"/>
      <c r="AF40" s="24"/>
      <c r="AG40" s="24"/>
      <c r="AH40" s="26"/>
      <c r="AI40" s="23"/>
      <c r="AJ40" s="23"/>
      <c r="AK40" s="23"/>
      <c r="AL40" s="23"/>
      <c r="AM40" s="23"/>
      <c r="AN40" s="23"/>
    </row>
    <row r="41" spans="1:40" ht="27.75" customHeight="1" x14ac:dyDescent="0.25">
      <c r="A41" s="23"/>
      <c r="B41" s="25"/>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6"/>
      <c r="AI41" s="23"/>
      <c r="AJ41" s="23"/>
      <c r="AK41" s="23"/>
      <c r="AL41" s="23"/>
      <c r="AM41" s="23"/>
      <c r="AN41" s="23"/>
    </row>
    <row r="42" spans="1:40" ht="27.75" customHeight="1" thickBot="1" x14ac:dyDescent="0.3">
      <c r="A42" s="23"/>
      <c r="B42" s="25"/>
      <c r="C42" s="24"/>
      <c r="D42" s="24"/>
      <c r="E42" s="24"/>
      <c r="F42" s="465" t="s">
        <v>162</v>
      </c>
      <c r="G42" s="465"/>
      <c r="H42" s="465"/>
      <c r="I42" s="465"/>
      <c r="J42" s="465"/>
      <c r="K42" s="465" t="s">
        <v>163</v>
      </c>
      <c r="L42" s="465"/>
      <c r="M42" s="465"/>
      <c r="N42" s="465"/>
      <c r="O42" s="465"/>
      <c r="P42" s="465" t="s">
        <v>164</v>
      </c>
      <c r="Q42" s="465"/>
      <c r="R42" s="465"/>
      <c r="S42" s="465"/>
      <c r="T42" s="465"/>
      <c r="U42" s="465" t="s">
        <v>165</v>
      </c>
      <c r="V42" s="465"/>
      <c r="W42" s="465"/>
      <c r="X42" s="465"/>
      <c r="Y42" s="465"/>
      <c r="Z42" s="465" t="s">
        <v>166</v>
      </c>
      <c r="AA42" s="465"/>
      <c r="AB42" s="465"/>
      <c r="AC42" s="465"/>
      <c r="AD42" s="465"/>
      <c r="AE42" s="24"/>
      <c r="AF42" s="24"/>
      <c r="AG42" s="24"/>
      <c r="AH42" s="26"/>
      <c r="AI42" s="23"/>
      <c r="AJ42" s="23"/>
      <c r="AK42" s="23"/>
      <c r="AL42" s="23"/>
      <c r="AM42" s="23"/>
      <c r="AN42" s="23"/>
    </row>
    <row r="43" spans="1:40" ht="27.75" customHeight="1" x14ac:dyDescent="0.25">
      <c r="A43" s="23"/>
      <c r="B43" s="485" t="s">
        <v>27</v>
      </c>
      <c r="C43" s="41"/>
      <c r="D43" s="42"/>
      <c r="E43" s="42"/>
      <c r="F43" s="93" t="str">
        <f>IF(AND('2.Identificacion_Riesgos'!$R$10=1,'2.Identificacion_Riesgos'!$T$10=1),'2.Identificacion_Riesgos'!$A$10,"")</f>
        <v/>
      </c>
      <c r="G43" s="94" t="str">
        <f>IF(AND('2.Identificacion_Riesgos'!$R$11=1,'2.Identificacion_Riesgos'!$T$11=1),'2.Identificacion_Riesgos'!$A$11,"")</f>
        <v>R2</v>
      </c>
      <c r="H43" s="94" t="str">
        <f>IF(AND('2.Identificacion_Riesgos'!$R$13=1,'2.Identificacion_Riesgos'!$T$13=1),'2.Identificacion_Riesgos'!$A$13,"")</f>
        <v/>
      </c>
      <c r="I43" s="94" t="str">
        <f>IF(AND('2.Identificacion_Riesgos'!$R$15=1,'2.Identificacion_Riesgos'!$T$15=1),'2.Identificacion_Riesgos'!$A$15,"")</f>
        <v>R4</v>
      </c>
      <c r="J43" s="95" t="str">
        <f>IF(AND('2.Identificacion_Riesgos'!$R$17=1,'2.Identificacion_Riesgos'!$T$17=1),'2.Identificacion_Riesgos'!$A$17,"")</f>
        <v/>
      </c>
      <c r="K43" s="93" t="str">
        <f>IF(AND('2.Identificacion_Riesgos'!$R$10=1,'2.Identificacion_Riesgos'!$T$10=2),'2.Identificacion_Riesgos'!$A$10,"")</f>
        <v>R1</v>
      </c>
      <c r="L43" s="94" t="str">
        <f>IF(AND('2.Identificacion_Riesgos'!$R$11=1,'2.Identificacion_Riesgos'!$T$11=2),'2.Identificacion_Riesgos'!$A$11,"")</f>
        <v/>
      </c>
      <c r="M43" s="94" t="str">
        <f>IF(AND('2.Identificacion_Riesgos'!$R$13=1,'2.Identificacion_Riesgos'!$T$13=2),'2.Identificacion_Riesgos'!$A$13,"")</f>
        <v>R3</v>
      </c>
      <c r="N43" s="94" t="str">
        <f>IF(AND('2.Identificacion_Riesgos'!$R$15=1,'2.Identificacion_Riesgos'!$T$15=2),'2.Identificacion_Riesgos'!$A$15,"")</f>
        <v/>
      </c>
      <c r="O43" s="94" t="str">
        <f>IF(AND('2.Identificacion_Riesgos'!$R$17=1,'2.Identificacion_Riesgos'!$T$17=2),'2.Identificacion_Riesgos'!$A$17,"")</f>
        <v/>
      </c>
      <c r="P43" s="98" t="str">
        <f>IF(AND('2.Identificacion_Riesgos'!$R$10=1,'2.Identificacion_Riesgos'!$T$10=3),'2.Identificacion_Riesgos'!$A$10,"")</f>
        <v/>
      </c>
      <c r="Q43" s="99" t="str">
        <f>IF(AND('2.Identificacion_Riesgos'!$R$11=1,'2.Identificacion_Riesgos'!$T$11=3),'2.Identificacion_Riesgos'!$A$11,"")</f>
        <v/>
      </c>
      <c r="R43" s="99" t="str">
        <f>IF(AND('2.Identificacion_Riesgos'!$R$13=1,'2.Identificacion_Riesgos'!$T$13=3),'2.Identificacion_Riesgos'!$A$13,"")</f>
        <v/>
      </c>
      <c r="S43" s="99" t="str">
        <f>IF(AND('2.Identificacion_Riesgos'!$R$15=1,'2.Identificacion_Riesgos'!$T$15=3),'2.Identificacion_Riesgos'!$A$15,"")</f>
        <v/>
      </c>
      <c r="T43" s="100" t="str">
        <f>IF(AND('2.Identificacion_Riesgos'!$R$17=1,'2.Identificacion_Riesgos'!$T$17=3),'2.Identificacion_Riesgos'!$A$17,"")</f>
        <v/>
      </c>
      <c r="U43" s="88" t="str">
        <f>IF(AND('2.Identificacion_Riesgos'!$R$10=1,'2.Identificacion_Riesgos'!$T$10=4),'2.Identificacion_Riesgos'!$A$10,"")</f>
        <v/>
      </c>
      <c r="V43" s="89" t="str">
        <f>IF(AND('2.Identificacion_Riesgos'!$R$11=1,'2.Identificacion_Riesgos'!$T$11=4),'2.Identificacion_Riesgos'!$A$11,"")</f>
        <v/>
      </c>
      <c r="W43" s="89" t="str">
        <f>IF(AND('2.Identificacion_Riesgos'!$R$13=1,'2.Identificacion_Riesgos'!$T$13=4),'2.Identificacion_Riesgos'!$A$13,"")</f>
        <v/>
      </c>
      <c r="X43" s="89" t="str">
        <f>IF(AND('2.Identificacion_Riesgos'!$R$15=1,'2.Identificacion_Riesgos'!$T$15=4),'2.Identificacion_Riesgos'!$A$15,"")</f>
        <v/>
      </c>
      <c r="Y43" s="90" t="str">
        <f>IF(AND('2.Identificacion_Riesgos'!$R$17=1,'2.Identificacion_Riesgos'!$T$17=4),'2.Identificacion_Riesgos'!$A$17,"")</f>
        <v/>
      </c>
      <c r="Z43" s="89" t="str">
        <f>IF(AND('2.Identificacion_Riesgos'!$R$10=1,'2.Identificacion_Riesgos'!$T$10=5),'2.Identificacion_Riesgos'!$A$10,"")</f>
        <v/>
      </c>
      <c r="AA43" s="89" t="str">
        <f>IF(AND('2.Identificacion_Riesgos'!$R$11=1,'2.Identificacion_Riesgos'!$T$11=5),'2.Identificacion_Riesgos'!$A$11,"")</f>
        <v/>
      </c>
      <c r="AB43" s="89" t="str">
        <f>IF(AND('2.Identificacion_Riesgos'!$R$13=1,'2.Identificacion_Riesgos'!$T$13=5),'2.Identificacion_Riesgos'!$A$13,"")</f>
        <v/>
      </c>
      <c r="AC43" s="89" t="str">
        <f>IF(AND('2.Identificacion_Riesgos'!$R$15=1,'2.Identificacion_Riesgos'!$T$15=5),'2.Identificacion_Riesgos'!$A$15,"")</f>
        <v/>
      </c>
      <c r="AD43" s="90" t="str">
        <f>IF(AND('2.Identificacion_Riesgos'!$R$17=1,'2.Identificacion_Riesgos'!$T$17=5),'2.Identificacion_Riesgos'!$A$17,"")</f>
        <v/>
      </c>
      <c r="AE43" s="24"/>
      <c r="AF43" s="24"/>
      <c r="AG43" s="24"/>
      <c r="AH43" s="26"/>
      <c r="AI43" s="23"/>
      <c r="AJ43" s="23"/>
      <c r="AK43" s="23"/>
      <c r="AL43" s="23"/>
      <c r="AM43" s="23"/>
      <c r="AN43" s="23"/>
    </row>
    <row r="44" spans="1:40" ht="27.75" customHeight="1" x14ac:dyDescent="0.25">
      <c r="A44" s="23"/>
      <c r="B44" s="485"/>
      <c r="C44" s="464" t="s">
        <v>167</v>
      </c>
      <c r="D44" s="464"/>
      <c r="E44" s="464"/>
      <c r="F44" s="96" t="str">
        <f>IF(AND('2.Identificacion_Riesgos'!$R$22=1,'2.Identificacion_Riesgos'!$T$22=1),'2.Identificacion_Riesgos'!$A$22,"")</f>
        <v/>
      </c>
      <c r="G44" s="30" t="str">
        <f>IF(AND('2.Identificacion_Riesgos'!$R$27=1,'2.Identificacion_Riesgos'!$T$27=1),'2.Identificacion_Riesgos'!$A$27,"")</f>
        <v/>
      </c>
      <c r="H44" s="31" t="str">
        <f>IF(AND('2.Identificacion_Riesgos'!$R$32=1,'2.Identificacion_Riesgos'!$T$32=1),'2.Identificacion_Riesgos'!$A$32,"")</f>
        <v/>
      </c>
      <c r="I44" s="30" t="str">
        <f>IF(AND('2.Identificacion_Riesgos'!$R$37=1,'2.Identificacion_Riesgos'!$T$37=1),'2.Identificacion_Riesgos'!$A$37,"")</f>
        <v/>
      </c>
      <c r="J44" s="97" t="str">
        <f>IF(AND('2.Identificacion_Riesgos'!$R$42=1,'2.Identificacion_Riesgos'!$T$42=1),'2.Identificacion_Riesgos'!$A$42,"")</f>
        <v/>
      </c>
      <c r="K44" s="96" t="str">
        <f>IF(AND('2.Identificacion_Riesgos'!$R$22=1,'2.Identificacion_Riesgos'!$T$22=2),'2.Identificacion_Riesgos'!$A$22,"")</f>
        <v/>
      </c>
      <c r="L44" s="30" t="str">
        <f>IF(AND('2.Identificacion_Riesgos'!$R$27=1,'2.Identificacion_Riesgos'!$T$27=2),'2.Identificacion_Riesgos'!$A$27,"")</f>
        <v/>
      </c>
      <c r="M44" s="31" t="str">
        <f>IF(AND('2.Identificacion_Riesgos'!$R$32=1,'2.Identificacion_Riesgos'!$T$32=2),'2.Identificacion_Riesgos'!$A$32,"")</f>
        <v/>
      </c>
      <c r="N44" s="30" t="str">
        <f>IF(AND('2.Identificacion_Riesgos'!$R$37=1,'2.Identificacion_Riesgos'!$T$37=2),'2.Identificacion_Riesgos'!$A$37,"")</f>
        <v/>
      </c>
      <c r="O44" s="31" t="str">
        <f>IF(AND('2.Identificacion_Riesgos'!$R$42=1,'2.Identificacion_Riesgos'!$T$42=2),'2.Identificacion_Riesgos'!$A$42,"")</f>
        <v/>
      </c>
      <c r="P44" s="101" t="str">
        <f>IF(AND('2.Identificacion_Riesgos'!$R$22=1,'2.Identificacion_Riesgos'!$T$22=3),'2.Identificacion_Riesgos'!$A$22,"")</f>
        <v/>
      </c>
      <c r="Q44" s="32" t="str">
        <f>IF(AND('2.Identificacion_Riesgos'!$R$27=1,'2.Identificacion_Riesgos'!$T$27=3),'2.Identificacion_Riesgos'!$A$27,"")</f>
        <v/>
      </c>
      <c r="R44" s="33" t="str">
        <f>IF(AND('2.Identificacion_Riesgos'!$R$32=1,'2.Identificacion_Riesgos'!$T$32=3),'2.Identificacion_Riesgos'!$A$32,"")</f>
        <v/>
      </c>
      <c r="S44" s="32" t="str">
        <f>IF(AND('2.Identificacion_Riesgos'!$R$37=1,'2.Identificacion_Riesgos'!$T$37=3),'2.Identificacion_Riesgos'!$A$37,"")</f>
        <v/>
      </c>
      <c r="T44" s="102" t="str">
        <f>IF(AND('2.Identificacion_Riesgos'!$R$42=1,'2.Identificacion_Riesgos'!$T$42=3),'2.Identificacion_Riesgos'!$A$42,"")</f>
        <v/>
      </c>
      <c r="U44" s="91" t="str">
        <f>IF(AND('2.Identificacion_Riesgos'!$R$22=1,'2.Identificacion_Riesgos'!$T$22=4),'2.Identificacion_Riesgos'!$A$22,"")</f>
        <v/>
      </c>
      <c r="V44" s="34" t="str">
        <f>IF(AND('2.Identificacion_Riesgos'!$R$27=1,'2.Identificacion_Riesgos'!$T$27=4),'2.Identificacion_Riesgos'!$A$27,"")</f>
        <v/>
      </c>
      <c r="W44" s="35" t="str">
        <f>IF(AND('2.Identificacion_Riesgos'!$R$32=1,'2.Identificacion_Riesgos'!$T$32=4),'2.Identificacion_Riesgos'!$A$32,"")</f>
        <v/>
      </c>
      <c r="X44" s="34" t="str">
        <f>IF(AND('2.Identificacion_Riesgos'!$R$37=1,'2.Identificacion_Riesgos'!$T$37=4),'2.Identificacion_Riesgos'!$A$37,"")</f>
        <v/>
      </c>
      <c r="Y44" s="92" t="str">
        <f>IF(AND('2.Identificacion_Riesgos'!$R$42=1,'2.Identificacion_Riesgos'!$T$42=4),'2.Identificacion_Riesgos'!$A$42,"")</f>
        <v/>
      </c>
      <c r="Z44" s="34" t="str">
        <f>IF(AND('2.Identificacion_Riesgos'!$R$22=1,'2.Identificacion_Riesgos'!$T$22=5),'2.Identificacion_Riesgos'!$A$22,"")</f>
        <v/>
      </c>
      <c r="AA44" s="34" t="str">
        <f>IF(AND('2.Identificacion_Riesgos'!$R$27=1,'2.Identificacion_Riesgos'!$T$27=5),'2.Identificacion_Riesgos'!$A$27,"")</f>
        <v/>
      </c>
      <c r="AB44" s="35" t="str">
        <f>IF(AND('2.Identificacion_Riesgos'!$R$32=1,'2.Identificacion_Riesgos'!$T$32=5),'2.Identificacion_Riesgos'!$A$32,"")</f>
        <v/>
      </c>
      <c r="AC44" s="34" t="str">
        <f>IF(AND('2.Identificacion_Riesgos'!$R$37=1,'2.Identificacion_Riesgos'!$T$37=5),'2.Identificacion_Riesgos'!$A$37,"")</f>
        <v/>
      </c>
      <c r="AD44" s="92" t="str">
        <f>IF(AND('2.Identificacion_Riesgos'!$R$42=1,'2.Identificacion_Riesgos'!$T$42=5),'2.Identificacion_Riesgos'!$A$42,"")</f>
        <v/>
      </c>
      <c r="AE44" s="24"/>
      <c r="AF44" s="24"/>
      <c r="AG44" s="24"/>
      <c r="AH44" s="26"/>
      <c r="AI44" s="23"/>
      <c r="AJ44" s="23"/>
      <c r="AK44" s="23"/>
      <c r="AL44" s="23"/>
      <c r="AM44" s="23"/>
      <c r="AN44" s="23"/>
    </row>
    <row r="45" spans="1:40" ht="27.75" customHeight="1" thickBot="1" x14ac:dyDescent="0.3">
      <c r="A45" s="23"/>
      <c r="B45" s="485"/>
      <c r="C45" s="42"/>
      <c r="D45" s="42"/>
      <c r="E45" s="42"/>
      <c r="F45" s="466">
        <v>0.04</v>
      </c>
      <c r="G45" s="467"/>
      <c r="H45" s="467"/>
      <c r="I45" s="467"/>
      <c r="J45" s="468"/>
      <c r="K45" s="466">
        <v>0.16</v>
      </c>
      <c r="L45" s="467"/>
      <c r="M45" s="467"/>
      <c r="N45" s="467"/>
      <c r="O45" s="467"/>
      <c r="P45" s="469">
        <v>0.32</v>
      </c>
      <c r="Q45" s="470"/>
      <c r="R45" s="470"/>
      <c r="S45" s="470"/>
      <c r="T45" s="471"/>
      <c r="U45" s="461">
        <v>0.6</v>
      </c>
      <c r="V45" s="462"/>
      <c r="W45" s="462"/>
      <c r="X45" s="462"/>
      <c r="Y45" s="463"/>
      <c r="Z45" s="472">
        <v>0.68</v>
      </c>
      <c r="AA45" s="462"/>
      <c r="AB45" s="462"/>
      <c r="AC45" s="462"/>
      <c r="AD45" s="463"/>
      <c r="AE45" s="24"/>
      <c r="AF45" s="24"/>
      <c r="AG45" s="24"/>
      <c r="AH45" s="26"/>
      <c r="AI45" s="23"/>
      <c r="AJ45" s="23"/>
      <c r="AK45" s="23"/>
      <c r="AL45" s="23"/>
      <c r="AM45" s="23"/>
      <c r="AN45" s="23"/>
    </row>
    <row r="46" spans="1:40" ht="27.75" customHeight="1" x14ac:dyDescent="0.25">
      <c r="A46" s="23"/>
      <c r="B46" s="485"/>
      <c r="C46" s="42"/>
      <c r="D46" s="42"/>
      <c r="E46" s="42"/>
      <c r="F46" s="93" t="str">
        <f>IF(AND('2.Identificacion_Riesgos'!$R$10=2,'2.Identificacion_Riesgos'!$T$10=1),'2.Identificacion_Riesgos'!$A$10,"")</f>
        <v/>
      </c>
      <c r="G46" s="94" t="str">
        <f>IF(AND('2.Identificacion_Riesgos'!$R$11=2,'2.Identificacion_Riesgos'!$T$11=1),'2.Identificacion_Riesgos'!$A$11,"")</f>
        <v/>
      </c>
      <c r="H46" s="94" t="str">
        <f>IF(AND('2.Identificacion_Riesgos'!$R$13=2,'2.Identificacion_Riesgos'!$T$13=1),'2.Identificacion_Riesgos'!$A$13,"")</f>
        <v/>
      </c>
      <c r="I46" s="94" t="str">
        <f>IF(AND('2.Identificacion_Riesgos'!$R$15=2,'2.Identificacion_Riesgos'!$T$15=1),'2.Identificacion_Riesgos'!$A$15,"")</f>
        <v/>
      </c>
      <c r="J46" s="95" t="str">
        <f>IF(AND('2.Identificacion_Riesgos'!$R$17=2,'2.Identificacion_Riesgos'!$T$17=1),'2.Identificacion_Riesgos'!$A$17,"")</f>
        <v/>
      </c>
      <c r="K46" s="93" t="str">
        <f>IF(AND('2.Identificacion_Riesgos'!$R$10=2,'2.Identificacion_Riesgos'!$T$10=2),'2.Identificacion_Riesgos'!$A$10,"")</f>
        <v/>
      </c>
      <c r="L46" s="94" t="str">
        <f>IF(AND('2.Identificacion_Riesgos'!$R$11=2,'2.Identificacion_Riesgos'!$T$11=2),'2.Identificacion_Riesgos'!$A$11,"")</f>
        <v/>
      </c>
      <c r="M46" s="94" t="str">
        <f>IF(AND('2.Identificacion_Riesgos'!$R$13=2,'2.Identificacion_Riesgos'!$T$13=2),'2.Identificacion_Riesgos'!$A$13,"")</f>
        <v/>
      </c>
      <c r="N46" s="94" t="str">
        <f>IF(AND('2.Identificacion_Riesgos'!$R$15=2,'2.Identificacion_Riesgos'!$T$15=2),'2.Identificacion_Riesgos'!$A$15,"")</f>
        <v/>
      </c>
      <c r="O46" s="95" t="str">
        <f>IF(AND('2.Identificacion_Riesgos'!$R$17=2,'2.Identificacion_Riesgos'!$T$17=2),'2.Identificacion_Riesgos'!$A$17,"")</f>
        <v/>
      </c>
      <c r="P46" s="98" t="str">
        <f>IF(AND('2.Identificacion_Riesgos'!$R$10=2,'2.Identificacion_Riesgos'!$T$10=3),'2.Identificacion_Riesgos'!$A$10,"")</f>
        <v/>
      </c>
      <c r="Q46" s="99" t="str">
        <f>IF(AND('2.Identificacion_Riesgos'!$R$11=2,'2.Identificacion_Riesgos'!$T$11=3),'2.Identificacion_Riesgos'!$A$11,"")</f>
        <v/>
      </c>
      <c r="R46" s="99" t="str">
        <f>IF(AND('2.Identificacion_Riesgos'!$R$13=2,'2.Identificacion_Riesgos'!$T$13=3),'2.Identificacion_Riesgos'!$A$13,"")</f>
        <v/>
      </c>
      <c r="S46" s="99" t="str">
        <f>IF(AND('2.Identificacion_Riesgos'!$R$15=2,'2.Identificacion_Riesgos'!$T$15=3),'2.Identificacion_Riesgos'!$A$15,"")</f>
        <v/>
      </c>
      <c r="T46" s="100" t="str">
        <f>IF(AND('2.Identificacion_Riesgos'!$R$17=2,'2.Identificacion_Riesgos'!$T$17=3),'2.Identificacion_Riesgos'!$A$17,"")</f>
        <v/>
      </c>
      <c r="U46" s="88" t="str">
        <f>IF(AND('2.Identificacion_Riesgos'!$R$10=2,'2.Identificacion_Riesgos'!$T$10=4),'2.Identificacion_Riesgos'!$A$10,"")</f>
        <v/>
      </c>
      <c r="V46" s="89" t="str">
        <f>IF(AND('2.Identificacion_Riesgos'!$R$11=2,'2.Identificacion_Riesgos'!$T$11=4),'2.Identificacion_Riesgos'!$A$11,"")</f>
        <v/>
      </c>
      <c r="W46" s="89" t="str">
        <f>IF(AND('2.Identificacion_Riesgos'!$R$13=2,'2.Identificacion_Riesgos'!$T$13=4),'2.Identificacion_Riesgos'!$A$13,"")</f>
        <v/>
      </c>
      <c r="X46" s="89" t="str">
        <f>IF(AND('2.Identificacion_Riesgos'!$R$15=2,'2.Identificacion_Riesgos'!$T$15=4),'2.Identificacion_Riesgos'!$A$15,"")</f>
        <v/>
      </c>
      <c r="Y46" s="90" t="str">
        <f>IF(AND('2.Identificacion_Riesgos'!$R$17=2,'2.Identificacion_Riesgos'!$T$17=4),'2.Identificacion_Riesgos'!$A$17,"")</f>
        <v/>
      </c>
      <c r="Z46" s="84" t="str">
        <f>IF(AND('2.Identificacion_Riesgos'!$R$10=2,'2.Identificacion_Riesgos'!$T$10=5),'2.Identificacion_Riesgos'!A10,"")</f>
        <v/>
      </c>
      <c r="AA46" s="84" t="str">
        <f>IF(AND('2.Identificacion_Riesgos'!$R$11=2,'2.Identificacion_Riesgos'!$T$11=5),'2.Identificacion_Riesgos'!$A$11,"")</f>
        <v/>
      </c>
      <c r="AB46" s="84" t="str">
        <f>IF(AND('2.Identificacion_Riesgos'!$R$13=2,'2.Identificacion_Riesgos'!$T$13=5),'2.Identificacion_Riesgos'!$A$13,"")</f>
        <v/>
      </c>
      <c r="AC46" s="84" t="str">
        <f>IF(AND('2.Identificacion_Riesgos'!$R$15=2,'2.Identificacion_Riesgos'!$T$15=5),'2.Identificacion_Riesgos'!$A$15,"")</f>
        <v/>
      </c>
      <c r="AD46" s="85" t="str">
        <f>IF(AND('2.Identificacion_Riesgos'!$R$17=2,'2.Identificacion_Riesgos'!$T$17=5),'2.Identificacion_Riesgos'!$A$17,"")</f>
        <v/>
      </c>
      <c r="AE46" s="24"/>
      <c r="AF46" s="24"/>
      <c r="AG46" s="24"/>
      <c r="AH46" s="26"/>
      <c r="AI46" s="23"/>
      <c r="AJ46" s="23"/>
      <c r="AK46" s="23"/>
      <c r="AL46" s="23"/>
      <c r="AM46" s="23"/>
      <c r="AN46" s="23"/>
    </row>
    <row r="47" spans="1:40" ht="27.75" customHeight="1" x14ac:dyDescent="0.25">
      <c r="A47" s="23"/>
      <c r="B47" s="485"/>
      <c r="C47" s="464" t="s">
        <v>168</v>
      </c>
      <c r="D47" s="464"/>
      <c r="E47" s="464"/>
      <c r="F47" s="96" t="str">
        <f>IF(AND('2.Identificacion_Riesgos'!$R$22=2,'2.Identificacion_Riesgos'!$T$22=1),'2.Identificacion_Riesgos'!$A$22,"")</f>
        <v/>
      </c>
      <c r="G47" s="30" t="str">
        <f>IF(AND('2.Identificacion_Riesgos'!$R$27=2,'2.Identificacion_Riesgos'!$T$27=1),'2.Identificacion_Riesgos'!$A$27,"")</f>
        <v/>
      </c>
      <c r="H47" s="31" t="str">
        <f>IF(AND('2.Identificacion_Riesgos'!$R$32=2,'2.Identificacion_Riesgos'!$T$32=1),'2.Identificacion_Riesgos'!$A$32,"")</f>
        <v/>
      </c>
      <c r="I47" s="30" t="str">
        <f>IF(AND('2.Identificacion_Riesgos'!$R$37=2,'2.Identificacion_Riesgos'!$T$37=1),'2.Identificacion_Riesgos'!$A$37,"")</f>
        <v/>
      </c>
      <c r="J47" s="97" t="str">
        <f>IF(AND('2.Identificacion_Riesgos'!$R$42=2,'2.Identificacion_Riesgos'!$T$42=1),'2.Identificacion_Riesgos'!$A$42,"")</f>
        <v/>
      </c>
      <c r="K47" s="96" t="str">
        <f>IF(AND('2.Identificacion_Riesgos'!$R$22=2,'2.Identificacion_Riesgos'!$T$22=2),'2.Identificacion_Riesgos'!$A$22,"")</f>
        <v/>
      </c>
      <c r="L47" s="30" t="str">
        <f>IF(AND('2.Identificacion_Riesgos'!$R$27=2,'2.Identificacion_Riesgos'!$T$27=2),'2.Identificacion_Riesgos'!$A$27,"")</f>
        <v/>
      </c>
      <c r="M47" s="31" t="str">
        <f>IF(AND('2.Identificacion_Riesgos'!$R$32=2,'2.Identificacion_Riesgos'!$T$32=2),'2.Identificacion_Riesgos'!$A$32,"")</f>
        <v/>
      </c>
      <c r="N47" s="30" t="str">
        <f>IF(AND('2.Identificacion_Riesgos'!$R$37=2,'2.Identificacion_Riesgos'!$T$37=2),'2.Identificacion_Riesgos'!$A$37,"")</f>
        <v/>
      </c>
      <c r="O47" s="97" t="str">
        <f>IF(AND('2.Identificacion_Riesgos'!$R$42=2,'2.Identificacion_Riesgos'!$T$42=2),'2.Identificacion_Riesgos'!$A$42,"")</f>
        <v/>
      </c>
      <c r="P47" s="101" t="str">
        <f>IF(AND('2.Identificacion_Riesgos'!$R$22=2,'2.Identificacion_Riesgos'!$T$22=3),'2.Identificacion_Riesgos'!$A$22,"")</f>
        <v/>
      </c>
      <c r="Q47" s="32" t="str">
        <f>IF(AND('2.Identificacion_Riesgos'!$R$27=2,'2.Identificacion_Riesgos'!$T$27=3),'2.Identificacion_Riesgos'!$A$27,"")</f>
        <v/>
      </c>
      <c r="R47" s="33" t="str">
        <f>IF(AND('2.Identificacion_Riesgos'!$R$32=2,'2.Identificacion_Riesgos'!$T$32=3),'2.Identificacion_Riesgos'!$A$32,"")</f>
        <v/>
      </c>
      <c r="S47" s="32" t="str">
        <f>IF(AND('2.Identificacion_Riesgos'!$R$37=2,'2.Identificacion_Riesgos'!$T$37=3),'2.Identificacion_Riesgos'!$A$37,"")</f>
        <v/>
      </c>
      <c r="T47" s="102" t="str">
        <f>IF(AND('2.Identificacion_Riesgos'!$R$42=2,'2.Identificacion_Riesgos'!$T$42=3),'2.Identificacion_Riesgos'!$A$42,"")</f>
        <v/>
      </c>
      <c r="U47" s="91" t="str">
        <f>IF(AND('2.Identificacion_Riesgos'!$R$22=2,'2.Identificacion_Riesgos'!$T$22=4),'2.Identificacion_Riesgos'!$A$22,"")</f>
        <v/>
      </c>
      <c r="V47" s="34" t="str">
        <f>IF(AND('2.Identificacion_Riesgos'!$R$27=2,'2.Identificacion_Riesgos'!$T$27=4),'2.Identificacion_Riesgos'!$A$27,"")</f>
        <v/>
      </c>
      <c r="W47" s="35" t="str">
        <f>IF(AND('2.Identificacion_Riesgos'!$R$32=2,'2.Identificacion_Riesgos'!$T$32=4),'2.Identificacion_Riesgos'!$A$32,"")</f>
        <v/>
      </c>
      <c r="X47" s="34" t="str">
        <f>IF(AND('2.Identificacion_Riesgos'!$R$37=2,'2.Identificacion_Riesgos'!$T$37=4),'2.Identificacion_Riesgos'!$A$37,"")</f>
        <v/>
      </c>
      <c r="Y47" s="92" t="str">
        <f>IF(AND('2.Identificacion_Riesgos'!$R$42=2,'2.Identificacion_Riesgos'!$T$42=4),'2.Identificacion_Riesgos'!$A$42,"")</f>
        <v/>
      </c>
      <c r="Z47" s="36" t="str">
        <f>IF(AND('2.Identificacion_Riesgos'!$R$22=2,'2.Identificacion_Riesgos'!$T$22=5),'2.Identificacion_Riesgos'!$A$22,"")</f>
        <v/>
      </c>
      <c r="AA47" s="36" t="str">
        <f>IF(AND('2.Identificacion_Riesgos'!$R$27=2,'2.Identificacion_Riesgos'!$T$27=5),'2.Identificacion_Riesgos'!$A$27,"")</f>
        <v/>
      </c>
      <c r="AB47" s="37" t="str">
        <f>IF(AND('2.Identificacion_Riesgos'!$R$32=2,'2.Identificacion_Riesgos'!$T$32=5),'2.Identificacion_Riesgos'!$A$32,"")</f>
        <v/>
      </c>
      <c r="AC47" s="36" t="str">
        <f>IF(AND('2.Identificacion_Riesgos'!$R$37=2,'2.Identificacion_Riesgos'!$T$37=5),'2.Identificacion_Riesgos'!$A$37,"")</f>
        <v/>
      </c>
      <c r="AD47" s="87" t="str">
        <f>IF(AND('2.Identificacion_Riesgos'!$R$42=2,'2.Identificacion_Riesgos'!$T$42=5),'2.Identificacion_Riesgos'!$A$42,"")</f>
        <v/>
      </c>
      <c r="AE47" s="24"/>
      <c r="AF47" s="24"/>
      <c r="AG47" s="24"/>
      <c r="AH47" s="26"/>
      <c r="AI47" s="23"/>
      <c r="AJ47" s="23"/>
      <c r="AK47" s="23"/>
      <c r="AL47" s="23"/>
      <c r="AM47" s="23"/>
      <c r="AN47" s="23"/>
    </row>
    <row r="48" spans="1:40" ht="27.75" customHeight="1" thickBot="1" x14ac:dyDescent="0.3">
      <c r="A48" s="23"/>
      <c r="B48" s="485"/>
      <c r="C48" s="42"/>
      <c r="D48" s="42"/>
      <c r="E48" s="42"/>
      <c r="F48" s="466">
        <v>0.08</v>
      </c>
      <c r="G48" s="467"/>
      <c r="H48" s="467"/>
      <c r="I48" s="467"/>
      <c r="J48" s="468"/>
      <c r="K48" s="466">
        <v>0.2</v>
      </c>
      <c r="L48" s="467"/>
      <c r="M48" s="467"/>
      <c r="N48" s="467"/>
      <c r="O48" s="468"/>
      <c r="P48" s="473">
        <v>0.36</v>
      </c>
      <c r="Q48" s="474"/>
      <c r="R48" s="474"/>
      <c r="S48" s="474"/>
      <c r="T48" s="475"/>
      <c r="U48" s="476">
        <v>0.55000000000000004</v>
      </c>
      <c r="V48" s="477"/>
      <c r="W48" s="477"/>
      <c r="X48" s="477"/>
      <c r="Y48" s="478"/>
      <c r="Z48" s="479">
        <v>0.88</v>
      </c>
      <c r="AA48" s="480"/>
      <c r="AB48" s="480"/>
      <c r="AC48" s="480"/>
      <c r="AD48" s="481"/>
      <c r="AE48" s="24"/>
      <c r="AF48" s="24"/>
      <c r="AG48" s="24"/>
      <c r="AH48" s="26"/>
      <c r="AI48" s="23"/>
      <c r="AJ48" s="23"/>
      <c r="AK48" s="23"/>
      <c r="AL48" s="23"/>
      <c r="AM48" s="23"/>
      <c r="AN48" s="23"/>
    </row>
    <row r="49" spans="1:40" ht="27.75" customHeight="1" x14ac:dyDescent="0.25">
      <c r="A49" s="23"/>
      <c r="B49" s="485"/>
      <c r="C49" s="42"/>
      <c r="D49" s="42"/>
      <c r="E49" s="42"/>
      <c r="F49" s="93" t="str">
        <f>IF(AND('2.Identificacion_Riesgos'!$R$10=3,'2.Identificacion_Riesgos'!$T$10=1),'2.Identificacion_Riesgos'!$A$10,"")</f>
        <v/>
      </c>
      <c r="G49" s="94" t="str">
        <f>IF(AND('2.Identificacion_Riesgos'!$R$11=3,'2.Identificacion_Riesgos'!$T$11=1),'2.Identificacion_Riesgos'!$A$11,"")</f>
        <v/>
      </c>
      <c r="H49" s="94" t="str">
        <f>IF(AND('2.Identificacion_Riesgos'!$R$13=3,'2.Identificacion_Riesgos'!$T$13=1),'2.Identificacion_Riesgos'!$A$13,"")</f>
        <v/>
      </c>
      <c r="I49" s="94" t="str">
        <f>IF(AND('2.Identificacion_Riesgos'!$R$15=3,'2.Identificacion_Riesgos'!$T$15=1),'2.Identificacion_Riesgos'!$A$15,"")</f>
        <v/>
      </c>
      <c r="J49" s="95" t="str">
        <f>IF(AND('2.Identificacion_Riesgos'!$R$17=3,'2.Identificacion_Riesgos'!$T$17=1),'2.Identificacion_Riesgos'!$A$17,"")</f>
        <v/>
      </c>
      <c r="K49" s="98" t="str">
        <f>IF(AND('2.Identificacion_Riesgos'!$R$10=3,'2.Identificacion_Riesgos'!$T$10=2),'2.Identificacion_Riesgos'!$A$10,"")</f>
        <v/>
      </c>
      <c r="L49" s="99" t="str">
        <f>IF(AND('2.Identificacion_Riesgos'!$R$11=3,'2.Identificacion_Riesgos'!$T$11=2),'2.Identificacion_Riesgos'!$A$11,"")</f>
        <v/>
      </c>
      <c r="M49" s="99" t="str">
        <f>IF(AND('2.Identificacion_Riesgos'!$R$13=3,'2.Identificacion_Riesgos'!$T$13=2),'2.Identificacion_Riesgos'!$A$13,"")</f>
        <v/>
      </c>
      <c r="N49" s="99" t="str">
        <f>IF(AND('2.Identificacion_Riesgos'!$R$15=3,'2.Identificacion_Riesgos'!$T$15=2),'2.Identificacion_Riesgos'!$A$15,"")</f>
        <v/>
      </c>
      <c r="O49" s="100" t="str">
        <f>IF(AND('2.Identificacion_Riesgos'!$R$17=3,'2.Identificacion_Riesgos'!$T$17=2),'2.Identificacion_Riesgos'!$A$17,"")</f>
        <v/>
      </c>
      <c r="P49" s="88" t="str">
        <f>IF(AND('2.Identificacion_Riesgos'!$R$10=3,'2.Identificacion_Riesgos'!$T$10=3),'2.Identificacion_Riesgos'!$A$10,"")</f>
        <v/>
      </c>
      <c r="Q49" s="89" t="str">
        <f>IF(AND('2.Identificacion_Riesgos'!$R$11=3,'2.Identificacion_Riesgos'!$T$11=3),'2.Identificacion_Riesgos'!$A$11,"")</f>
        <v/>
      </c>
      <c r="R49" s="89" t="str">
        <f>IF(AND('2.Identificacion_Riesgos'!$R$13=3,'2.Identificacion_Riesgos'!$T$13=3),'2.Identificacion_Riesgos'!$A$13,"")</f>
        <v/>
      </c>
      <c r="S49" s="89" t="str">
        <f>IF(AND('2.Identificacion_Riesgos'!$R$15=3,'2.Identificacion_Riesgos'!$T$15=3),'2.Identificacion_Riesgos'!$A$15,"")</f>
        <v/>
      </c>
      <c r="T49" s="90" t="str">
        <f>IF(AND('2.Identificacion_Riesgos'!$R$17=3,'2.Identificacion_Riesgos'!$T$17=3),'2.Identificacion_Riesgos'!$A$17,"")</f>
        <v/>
      </c>
      <c r="U49" s="83" t="str">
        <f>IF(AND('2.Identificacion_Riesgos'!$R$10=3,'2.Identificacion_Riesgos'!$T$10=4),'2.Identificacion_Riesgos'!$A$10,"")</f>
        <v/>
      </c>
      <c r="V49" s="84" t="str">
        <f>IF(AND('2.Identificacion_Riesgos'!$R$11=3,'2.Identificacion_Riesgos'!$T$11=4),'2.Identificacion_Riesgos'!$A$11,"")</f>
        <v/>
      </c>
      <c r="W49" s="84" t="str">
        <f>IF(AND('2.Identificacion_Riesgos'!$R$13=3,'2.Identificacion_Riesgos'!$T$13=4),'2.Identificacion_Riesgos'!$A$13,"")</f>
        <v/>
      </c>
      <c r="X49" s="84" t="str">
        <f>IF(AND('2.Identificacion_Riesgos'!$R$15=3,'2.Identificacion_Riesgos'!$T$15=4),'2.Identificacion_Riesgos'!$A$15,"")</f>
        <v/>
      </c>
      <c r="Y49" s="85" t="str">
        <f>IF(AND('2.Identificacion_Riesgos'!$R$17=3,'2.Identificacion_Riesgos'!$T$17=4),'2.Identificacion_Riesgos'!$A$17,"")</f>
        <v/>
      </c>
      <c r="Z49" s="83" t="str">
        <f>IF(AND('2.Identificacion_Riesgos'!$R$10=3,'2.Identificacion_Riesgos'!$T$10=5),'2.Identificacion_Riesgos'!$A$10,"")</f>
        <v/>
      </c>
      <c r="AA49" s="84" t="str">
        <f>IF(AND('2.Identificacion_Riesgos'!$R$11=3,'2.Identificacion_Riesgos'!$T$11=5),'2.Identificacion_Riesgos'!$A$11,"")</f>
        <v/>
      </c>
      <c r="AB49" s="84" t="str">
        <f>IF(AND('2.Identificacion_Riesgos'!$R$13=3,'2.Identificacion_Riesgos'!$T$13=5),'2.Identificacion_Riesgos'!$A$13,"")</f>
        <v/>
      </c>
      <c r="AC49" s="84" t="str">
        <f>IF(AND('2.Identificacion_Riesgos'!$R$15=3,'2.Identificacion_Riesgos'!$T$15=5),'2.Identificacion_Riesgos'!$A$15,"")</f>
        <v/>
      </c>
      <c r="AD49" s="85" t="str">
        <f>IF(AND('2.Identificacion_Riesgos'!$R$17=3,'2.Identificacion_Riesgos'!$T$17=5),'2.Identificacion_Riesgos'!$A$17,"")</f>
        <v/>
      </c>
      <c r="AE49" s="24"/>
      <c r="AF49" s="24"/>
      <c r="AG49" s="24"/>
      <c r="AH49" s="26"/>
      <c r="AI49" s="23"/>
      <c r="AJ49" s="23"/>
      <c r="AK49" s="23"/>
      <c r="AL49" s="23"/>
      <c r="AM49" s="23"/>
      <c r="AN49" s="23"/>
    </row>
    <row r="50" spans="1:40" ht="27.75" customHeight="1" x14ac:dyDescent="0.25">
      <c r="A50" s="23"/>
      <c r="B50" s="485"/>
      <c r="C50" s="464" t="s">
        <v>169</v>
      </c>
      <c r="D50" s="464"/>
      <c r="E50" s="464"/>
      <c r="F50" s="96" t="str">
        <f>IF(AND('2.Identificacion_Riesgos'!$R$22=3,'2.Identificacion_Riesgos'!$T$22=1),'2.Identificacion_Riesgos'!$A$22,"")</f>
        <v/>
      </c>
      <c r="G50" s="30" t="str">
        <f>IF(AND('2.Identificacion_Riesgos'!$R$27=3,'2.Identificacion_Riesgos'!$T$27=1),'2.Identificacion_Riesgos'!$A$27,"")</f>
        <v/>
      </c>
      <c r="H50" s="31" t="str">
        <f>IF(AND('2.Identificacion_Riesgos'!$R$32=3,'2.Identificacion_Riesgos'!$T$32=1),'2.Identificacion_Riesgos'!$A$32,"")</f>
        <v/>
      </c>
      <c r="I50" s="30" t="str">
        <f>IF(AND('2.Identificacion_Riesgos'!$R$37=3,'2.Identificacion_Riesgos'!$T$37=1),'2.Identificacion_Riesgos'!$A$37,"")</f>
        <v/>
      </c>
      <c r="J50" s="97" t="str">
        <f>IF(AND('2.Identificacion_Riesgos'!$R$42=3,'2.Identificacion_Riesgos'!$T$42=1),'2.Identificacion_Riesgos'!$A$42,"")</f>
        <v/>
      </c>
      <c r="K50" s="101" t="str">
        <f>IF(AND('2.Identificacion_Riesgos'!$R$22=3,'2.Identificacion_Riesgos'!$T$22=2),'2.Identificacion_Riesgos'!$A$22,"")</f>
        <v/>
      </c>
      <c r="L50" s="32" t="str">
        <f>IF(AND('2.Identificacion_Riesgos'!$R$27=3,'2.Identificacion_Riesgos'!$T$27=2),'2.Identificacion_Riesgos'!$A$27,"")</f>
        <v/>
      </c>
      <c r="M50" s="33" t="str">
        <f>IF(AND('2.Identificacion_Riesgos'!$R$32=3,'2.Identificacion_Riesgos'!$T$32=2),'2.Identificacion_Riesgos'!$A$32,"")</f>
        <v/>
      </c>
      <c r="N50" s="32" t="str">
        <f>IF(AND('2.Identificacion_Riesgos'!$R$37=3,'2.Identificacion_Riesgos'!$T$37=2),'2.Identificacion_Riesgos'!$A$37,"")</f>
        <v/>
      </c>
      <c r="O50" s="102" t="str">
        <f>IF(AND('2.Identificacion_Riesgos'!$R$42=3,'2.Identificacion_Riesgos'!$T$42=2),'2.Identificacion_Riesgos'!$A$42,"")</f>
        <v/>
      </c>
      <c r="P50" s="91" t="str">
        <f>IF(AND('2.Identificacion_Riesgos'!$R$22=3,'2.Identificacion_Riesgos'!$T$22=3),'2.Identificacion_Riesgos'!$A$22,"")</f>
        <v/>
      </c>
      <c r="Q50" s="34" t="str">
        <f>IF(AND('2.Identificacion_Riesgos'!$R$27=3,'2.Identificacion_Riesgos'!$T$27=3),'2.Identificacion_Riesgos'!$A$27,"")</f>
        <v/>
      </c>
      <c r="R50" s="35" t="str">
        <f>IF(AND('2.Identificacion_Riesgos'!$R$32=3,'2.Identificacion_Riesgos'!$T$32=3),'2.Identificacion_Riesgos'!$A$32,"")</f>
        <v/>
      </c>
      <c r="S50" s="34" t="str">
        <f>IF(AND('2.Identificacion_Riesgos'!$R$37=3,'2.Identificacion_Riesgos'!$T$37=3),'2.Identificacion_Riesgos'!$A$37,"")</f>
        <v/>
      </c>
      <c r="T50" s="92" t="str">
        <f>IF(AND('2.Identificacion_Riesgos'!$R$42=3,'2.Identificacion_Riesgos'!$T$42=3),'2.Identificacion_Riesgos'!$A$42,"")</f>
        <v/>
      </c>
      <c r="U50" s="86" t="str">
        <f>IF(AND('2.Identificacion_Riesgos'!$R$22=3,'2.Identificacion_Riesgos'!$T$22=4),'2.Identificacion_Riesgos'!$A$22,"")</f>
        <v/>
      </c>
      <c r="V50" s="36" t="str">
        <f>IF(AND('2.Identificacion_Riesgos'!$R$27=3,'2.Identificacion_Riesgos'!$T$27=4),'2.Identificacion_Riesgos'!$A$27,"")</f>
        <v/>
      </c>
      <c r="W50" s="37" t="str">
        <f>IF(AND('2.Identificacion_Riesgos'!$R$32=3,'2.Identificacion_Riesgos'!$T$32=4),'2.Identificacion_Riesgos'!$A$32,"")</f>
        <v/>
      </c>
      <c r="X50" s="36" t="str">
        <f>IF(AND('2.Identificacion_Riesgos'!$R$37=3,'2.Identificacion_Riesgos'!$T$37=4),'2.Identificacion_Riesgos'!$A$37,"")</f>
        <v/>
      </c>
      <c r="Y50" s="87" t="str">
        <f>IF(AND('2.Identificacion_Riesgos'!$R$42=3,'2.Identificacion_Riesgos'!$T$42=4),'2.Identificacion_Riesgos'!$A$42,"")</f>
        <v/>
      </c>
      <c r="Z50" s="86" t="str">
        <f>IF(AND('2.Identificacion_Riesgos'!$R$22=3,'2.Identificacion_Riesgos'!$T$22=5),'2.Identificacion_Riesgos'!$A$22,"")</f>
        <v/>
      </c>
      <c r="AA50" s="36" t="str">
        <f>IF(AND('2.Identificacion_Riesgos'!$R$27=3,'2.Identificacion_Riesgos'!$T$27=5),'2.Identificacion_Riesgos'!$A$27,"")</f>
        <v/>
      </c>
      <c r="AB50" s="37" t="str">
        <f>IF(AND('2.Identificacion_Riesgos'!$R$32=3,'2.Identificacion_Riesgos'!$T$32=5),'2.Identificacion_Riesgos'!$A$32,"")</f>
        <v/>
      </c>
      <c r="AC50" s="36" t="str">
        <f>IF(AND('2.Identificacion_Riesgos'!$R$37=3,'2.Identificacion_Riesgos'!$T$37=5),'2.Identificacion_Riesgos'!$A$37,"")</f>
        <v/>
      </c>
      <c r="AD50" s="87" t="str">
        <f>IF(AND('2.Identificacion_Riesgos'!$R$42=3,'2.Identificacion_Riesgos'!$T$42=5),'2.Identificacion_Riesgos'!$A$42,"")</f>
        <v/>
      </c>
      <c r="AE50" s="24"/>
      <c r="AF50" s="24"/>
      <c r="AG50" s="24"/>
      <c r="AH50" s="26"/>
      <c r="AI50" s="23"/>
      <c r="AJ50" s="23"/>
      <c r="AK50" s="23"/>
      <c r="AL50" s="23"/>
      <c r="AM50" s="23"/>
      <c r="AN50" s="23"/>
    </row>
    <row r="51" spans="1:40" ht="27.75" customHeight="1" thickBot="1" x14ac:dyDescent="0.3">
      <c r="A51" s="23"/>
      <c r="B51" s="485"/>
      <c r="C51" s="42"/>
      <c r="D51" s="42"/>
      <c r="E51" s="42"/>
      <c r="F51" s="482">
        <v>0.12</v>
      </c>
      <c r="G51" s="483"/>
      <c r="H51" s="483"/>
      <c r="I51" s="483"/>
      <c r="J51" s="484"/>
      <c r="K51" s="469">
        <v>0.28000000000000003</v>
      </c>
      <c r="L51" s="470"/>
      <c r="M51" s="470"/>
      <c r="N51" s="470"/>
      <c r="O51" s="471"/>
      <c r="P51" s="461">
        <v>0.52</v>
      </c>
      <c r="Q51" s="462"/>
      <c r="R51" s="462"/>
      <c r="S51" s="462"/>
      <c r="T51" s="463"/>
      <c r="U51" s="452">
        <v>0.76</v>
      </c>
      <c r="V51" s="453"/>
      <c r="W51" s="453"/>
      <c r="X51" s="453"/>
      <c r="Y51" s="454"/>
      <c r="Z51" s="452">
        <v>0.92</v>
      </c>
      <c r="AA51" s="453"/>
      <c r="AB51" s="453"/>
      <c r="AC51" s="453"/>
      <c r="AD51" s="454"/>
      <c r="AE51" s="24"/>
      <c r="AF51" s="24"/>
      <c r="AG51" s="24"/>
      <c r="AH51" s="26"/>
      <c r="AI51" s="23"/>
      <c r="AJ51" s="23"/>
      <c r="AK51" s="23"/>
      <c r="AL51" s="23"/>
      <c r="AM51" s="23"/>
      <c r="AN51" s="23"/>
    </row>
    <row r="52" spans="1:40" ht="27.75" customHeight="1" x14ac:dyDescent="0.25">
      <c r="A52" s="23"/>
      <c r="B52" s="485"/>
      <c r="C52" s="42"/>
      <c r="D52" s="42"/>
      <c r="E52" s="42"/>
      <c r="F52" s="98" t="str">
        <f>IF(AND('2.Identificacion_Riesgos'!$R$10=4,'2.Identificacion_Riesgos'!$T$10=1),'2.Identificacion_Riesgos'!$A$10,"")</f>
        <v/>
      </c>
      <c r="G52" s="99" t="str">
        <f>IF(AND('2.Identificacion_Riesgos'!$R$11=4,'2.Identificacion_Riesgos'!$T$11=1),'2.Identificacion_Riesgos'!$A$11,"")</f>
        <v/>
      </c>
      <c r="H52" s="99" t="str">
        <f>IF(AND('2.Identificacion_Riesgos'!$R$13=4,'2.Identificacion_Riesgos'!$T$13=1),'2.Identificacion_Riesgos'!$A$13,"")</f>
        <v/>
      </c>
      <c r="I52" s="99" t="str">
        <f>IF(AND('2.Identificacion_Riesgos'!$R$15=4,'2.Identificacion_Riesgos'!$T$15=1),'2.Identificacion_Riesgos'!$A$15,"")</f>
        <v/>
      </c>
      <c r="J52" s="100" t="str">
        <f>IF(AND('2.Identificacion_Riesgos'!$R$17=4,'2.Identificacion_Riesgos'!$T$17=1),'2.Identificacion_Riesgos'!$A$17,"")</f>
        <v/>
      </c>
      <c r="K52" s="88" t="str">
        <f>IF(AND('2.Identificacion_Riesgos'!$R$10=4,'2.Identificacion_Riesgos'!$T$10=2),'2.Identificacion_Riesgos'!$A$10,"")</f>
        <v/>
      </c>
      <c r="L52" s="89" t="str">
        <f>IF(AND('2.Identificacion_Riesgos'!$R$11=4,'2.Identificacion_Riesgos'!$T$11=2),'2.Identificacion_Riesgos'!$A$11,"")</f>
        <v/>
      </c>
      <c r="M52" s="89" t="str">
        <f>IF(AND('2.Identificacion_Riesgos'!$R$13=4,'2.Identificacion_Riesgos'!$T$13=2),'2.Identificacion_Riesgos'!$A$13,"")</f>
        <v/>
      </c>
      <c r="N52" s="89" t="str">
        <f>IF(AND('2.Identificacion_Riesgos'!$R$15=4,'2.Identificacion_Riesgos'!$T$15=2),'2.Identificacion_Riesgos'!$A$15,"")</f>
        <v/>
      </c>
      <c r="O52" s="90" t="str">
        <f>IF(AND('2.Identificacion_Riesgos'!$R$17=4,'2.Identificacion_Riesgos'!$T$17=2),'2.Identificacion_Riesgos'!$A$17,"")</f>
        <v/>
      </c>
      <c r="P52" s="88" t="str">
        <f>IF(AND('2.Identificacion_Riesgos'!$R$10=4,'2.Identificacion_Riesgos'!$T$10=3),'2.Identificacion_Riesgos'!$A$10,"")</f>
        <v/>
      </c>
      <c r="Q52" s="89" t="str">
        <f>IF(AND('2.Identificacion_Riesgos'!$R$11=4,'2.Identificacion_Riesgos'!$T$11=3),'2.Identificacion_Riesgos'!$A$11,"")</f>
        <v/>
      </c>
      <c r="R52" s="89" t="str">
        <f>IF(AND('2.Identificacion_Riesgos'!$R$13=4,'2.Identificacion_Riesgos'!$T$13=3),'2.Identificacion_Riesgos'!$A$13,"")</f>
        <v/>
      </c>
      <c r="S52" s="89" t="str">
        <f>IF(AND('2.Identificacion_Riesgos'!$R$15=4,'2.Identificacion_Riesgos'!$T$15=3),'2.Identificacion_Riesgos'!$A$15,"")</f>
        <v/>
      </c>
      <c r="T52" s="90" t="str">
        <f>IF(AND('2.Identificacion_Riesgos'!$R$17=4,'2.Identificacion_Riesgos'!$T$17=3),'2.Identificacion_Riesgos'!$A$17,"")</f>
        <v/>
      </c>
      <c r="U52" s="83" t="str">
        <f>IF(AND('2.Identificacion_Riesgos'!$R$10=4,'2.Identificacion_Riesgos'!$T$10=4),'2.Identificacion_Riesgos'!$A$10,"")</f>
        <v/>
      </c>
      <c r="V52" s="84" t="str">
        <f>IF(AND('2.Identificacion_Riesgos'!$R$11=4,'2.Identificacion_Riesgos'!$T$11=4),'2.Identificacion_Riesgos'!$A$11,"")</f>
        <v/>
      </c>
      <c r="W52" s="84" t="str">
        <f>IF(AND('2.Identificacion_Riesgos'!$R$13=4,'2.Identificacion_Riesgos'!$T$13=4),'2.Identificacion_Riesgos'!$A$13,"")</f>
        <v/>
      </c>
      <c r="X52" s="84" t="str">
        <f>IF(AND('2.Identificacion_Riesgos'!$R$15=4,'2.Identificacion_Riesgos'!$T$15=4),'2.Identificacion_Riesgos'!$A$15,"")</f>
        <v/>
      </c>
      <c r="Y52" s="85" t="str">
        <f>IF(AND('2.Identificacion_Riesgos'!$R$17=4,'2.Identificacion_Riesgos'!$T$17=4),'2.Identificacion_Riesgos'!$A$17,"")</f>
        <v/>
      </c>
      <c r="Z52" s="83" t="str">
        <f>IF(AND('2.Identificacion_Riesgos'!$R$10=4,'2.Identificacion_Riesgos'!$T$10=5),'2.Identificacion_Riesgos'!$A$10,"")</f>
        <v/>
      </c>
      <c r="AA52" s="84" t="str">
        <f>IF(AND('2.Identificacion_Riesgos'!$R$11=4,'2.Identificacion_Riesgos'!$T$11=5),'2.Identificacion_Riesgos'!$A$11,"")</f>
        <v/>
      </c>
      <c r="AB52" s="84" t="str">
        <f>IF(AND('2.Identificacion_Riesgos'!$R$13=4,'2.Identificacion_Riesgos'!$T$13=5),'2.Identificacion_Riesgos'!$A$13,"")</f>
        <v/>
      </c>
      <c r="AC52" s="84" t="str">
        <f>IF(AND('2.Identificacion_Riesgos'!$R$15=4,'2.Identificacion_Riesgos'!$T$15=5),'2.Identificacion_Riesgos'!$A$15,"")</f>
        <v/>
      </c>
      <c r="AD52" s="85" t="str">
        <f>IF(AND('2.Identificacion_Riesgos'!$R$17=4,'2.Identificacion_Riesgos'!$T$17=5),'2.Identificacion_Riesgos'!$A$17,"")</f>
        <v/>
      </c>
      <c r="AE52" s="24"/>
      <c r="AF52" s="24"/>
      <c r="AG52" s="24"/>
      <c r="AH52" s="26"/>
      <c r="AI52" s="23"/>
      <c r="AJ52" s="23"/>
      <c r="AK52" s="23"/>
      <c r="AL52" s="23"/>
      <c r="AM52" s="23"/>
      <c r="AN52" s="23"/>
    </row>
    <row r="53" spans="1:40" ht="27.75" customHeight="1" x14ac:dyDescent="0.25">
      <c r="A53" s="23"/>
      <c r="B53" s="485"/>
      <c r="C53" s="464" t="s">
        <v>170</v>
      </c>
      <c r="D53" s="464"/>
      <c r="E53" s="464"/>
      <c r="F53" s="101" t="str">
        <f>IF(AND('2.Identificacion_Riesgos'!$R$22=4,'2.Identificacion_Riesgos'!$T$22=1),'2.Identificacion_Riesgos'!$A$22,"")</f>
        <v/>
      </c>
      <c r="G53" s="32" t="str">
        <f>IF(AND('2.Identificacion_Riesgos'!$R$27=4,'2.Identificacion_Riesgos'!$T$27=1),'2.Identificacion_Riesgos'!$A$27,"")</f>
        <v/>
      </c>
      <c r="H53" s="33" t="str">
        <f>IF(AND('2.Identificacion_Riesgos'!$R$32=4,'2.Identificacion_Riesgos'!$T$32=1),'2.Identificacion_Riesgos'!$A$32,"")</f>
        <v/>
      </c>
      <c r="I53" s="32" t="str">
        <f>IF(AND('2.Identificacion_Riesgos'!$R$37=4,'2.Identificacion_Riesgos'!$T$37=1),'2.Identificacion_Riesgos'!$A$37,"")</f>
        <v/>
      </c>
      <c r="J53" s="102" t="str">
        <f>IF(AND('2.Identificacion_Riesgos'!$R$42=4,'2.Identificacion_Riesgos'!$T$42=1),'2.Identificacion_Riesgos'!$A$42,"")</f>
        <v/>
      </c>
      <c r="K53" s="91" t="str">
        <f>IF(AND('2.Identificacion_Riesgos'!$R$22=4,'2.Identificacion_Riesgos'!$T$22=2),'2.Identificacion_Riesgos'!$A$22,"")</f>
        <v/>
      </c>
      <c r="L53" s="34" t="str">
        <f>IF(AND('2.Identificacion_Riesgos'!$R$27=4,'2.Identificacion_Riesgos'!$T$27=2),'2.Identificacion_Riesgos'!$A$27,"")</f>
        <v/>
      </c>
      <c r="M53" s="35" t="str">
        <f>IF(AND('2.Identificacion_Riesgos'!$R$32=4,'2.Identificacion_Riesgos'!$T$32=2),'2.Identificacion_Riesgos'!$A$32,"")</f>
        <v/>
      </c>
      <c r="N53" s="34" t="str">
        <f>IF(AND('2.Identificacion_Riesgos'!$R$37=4,'2.Identificacion_Riesgos'!$T$37=2),'2.Identificacion_Riesgos'!$A$37,"")</f>
        <v/>
      </c>
      <c r="O53" s="92" t="str">
        <f>IF(AND('2.Identificacion_Riesgos'!$R$42=4,'2.Identificacion_Riesgos'!$T$42=2),'2.Identificacion_Riesgos'!$A$42,"")</f>
        <v/>
      </c>
      <c r="P53" s="91" t="str">
        <f>IF(AND('2.Identificacion_Riesgos'!$R$22=4,'2.Identificacion_Riesgos'!$T$22=3),'2.Identificacion_Riesgos'!$A$22,"")</f>
        <v/>
      </c>
      <c r="Q53" s="34" t="str">
        <f>IF(AND('2.Identificacion_Riesgos'!$R$27=4,'2.Identificacion_Riesgos'!$T$27=3),'2.Identificacion_Riesgos'!$A$27,"")</f>
        <v/>
      </c>
      <c r="R53" s="35" t="str">
        <f>IF(AND('2.Identificacion_Riesgos'!$R$32=4,'2.Identificacion_Riesgos'!$T$32=3),'2.Identificacion_Riesgos'!$A$32,"")</f>
        <v/>
      </c>
      <c r="S53" s="34" t="str">
        <f>IF(AND('2.Identificacion_Riesgos'!$R$37=4,'2.Identificacion_Riesgos'!$T$37=3),'2.Identificacion_Riesgos'!$A$37,"")</f>
        <v/>
      </c>
      <c r="T53" s="92" t="str">
        <f>IF(AND('2.Identificacion_Riesgos'!$R$42=4,'2.Identificacion_Riesgos'!$T$42=3),'2.Identificacion_Riesgos'!$A$42,"")</f>
        <v/>
      </c>
      <c r="U53" s="86" t="str">
        <f>IF(AND('2.Identificacion_Riesgos'!$R$22=4,'2.Identificacion_Riesgos'!$T$22=4),'2.Identificacion_Riesgos'!$A$22,"")</f>
        <v/>
      </c>
      <c r="V53" s="36" t="str">
        <f>IF(AND('2.Identificacion_Riesgos'!$R$27=4,'2.Identificacion_Riesgos'!$T$27=4),'2.Identificacion_Riesgos'!$A$27,"")</f>
        <v/>
      </c>
      <c r="W53" s="37" t="str">
        <f>IF(AND('2.Identificacion_Riesgos'!$R$32=4,'2.Identificacion_Riesgos'!$T$32=4),'2.Identificacion_Riesgos'!$A$32,"")</f>
        <v/>
      </c>
      <c r="X53" s="36" t="str">
        <f>IF(AND('2.Identificacion_Riesgos'!$R$37=4,'2.Identificacion_Riesgos'!$T$37=4),'2.Identificacion_Riesgos'!$A$37,"")</f>
        <v/>
      </c>
      <c r="Y53" s="87" t="str">
        <f>IF(AND('2.Identificacion_Riesgos'!$R$42=4,'2.Identificacion_Riesgos'!$T$42=4),'2.Identificacion_Riesgos'!$A$42,"")</f>
        <v/>
      </c>
      <c r="Z53" s="86" t="str">
        <f>IF(AND('2.Identificacion_Riesgos'!$R$22=4,'2.Identificacion_Riesgos'!$T$22=5),'2.Identificacion_Riesgos'!$A$22,"")</f>
        <v/>
      </c>
      <c r="AA53" s="36" t="str">
        <f>IF(AND('2.Identificacion_Riesgos'!$R$27=4,'2.Identificacion_Riesgos'!$T$27=5),'2.Identificacion_Riesgos'!$A$27,"")</f>
        <v/>
      </c>
      <c r="AB53" s="37" t="str">
        <f>IF(AND('2.Identificacion_Riesgos'!$R$32=4,'2.Identificacion_Riesgos'!$T$32=5),'2.Identificacion_Riesgos'!$A$32,"")</f>
        <v/>
      </c>
      <c r="AC53" s="36" t="str">
        <f>IF(AND('2.Identificacion_Riesgos'!$R$37=4,'2.Identificacion_Riesgos'!$T$37=5),'2.Identificacion_Riesgos'!$A$37,"")</f>
        <v/>
      </c>
      <c r="AD53" s="87" t="str">
        <f>IF(AND('2.Identificacion_Riesgos'!$R$42=4,'2.Identificacion_Riesgos'!$T$42=5),'2.Identificacion_Riesgos'!$A$42,"")</f>
        <v/>
      </c>
      <c r="AE53" s="24"/>
      <c r="AF53" s="24"/>
      <c r="AG53" s="24"/>
      <c r="AH53" s="26"/>
      <c r="AI53" s="23"/>
      <c r="AJ53" s="23"/>
      <c r="AK53" s="23"/>
      <c r="AL53" s="23"/>
      <c r="AM53" s="23"/>
      <c r="AN53" s="23"/>
    </row>
    <row r="54" spans="1:40" ht="27.75" customHeight="1" thickBot="1" x14ac:dyDescent="0.3">
      <c r="A54" s="23"/>
      <c r="B54" s="485"/>
      <c r="C54" s="42"/>
      <c r="D54" s="42"/>
      <c r="E54" s="42"/>
      <c r="F54" s="469">
        <v>0.24</v>
      </c>
      <c r="G54" s="470"/>
      <c r="H54" s="470"/>
      <c r="I54" s="470"/>
      <c r="J54" s="471"/>
      <c r="K54" s="461">
        <v>0.44</v>
      </c>
      <c r="L54" s="462"/>
      <c r="M54" s="462"/>
      <c r="N54" s="462"/>
      <c r="O54" s="463"/>
      <c r="P54" s="461">
        <v>0.56000000000000005</v>
      </c>
      <c r="Q54" s="462"/>
      <c r="R54" s="462"/>
      <c r="S54" s="462"/>
      <c r="T54" s="463"/>
      <c r="U54" s="452">
        <v>0.8</v>
      </c>
      <c r="V54" s="453"/>
      <c r="W54" s="453"/>
      <c r="X54" s="453"/>
      <c r="Y54" s="454"/>
      <c r="Z54" s="452">
        <v>0.96</v>
      </c>
      <c r="AA54" s="453"/>
      <c r="AB54" s="453"/>
      <c r="AC54" s="453"/>
      <c r="AD54" s="454"/>
      <c r="AE54" s="24"/>
      <c r="AF54" s="24"/>
      <c r="AG54" s="24"/>
      <c r="AH54" s="26"/>
      <c r="AI54" s="23"/>
      <c r="AJ54" s="23"/>
      <c r="AK54" s="23"/>
      <c r="AL54" s="23"/>
      <c r="AM54" s="23"/>
      <c r="AN54" s="23"/>
    </row>
    <row r="55" spans="1:40" ht="27.75" customHeight="1" x14ac:dyDescent="0.25">
      <c r="A55" s="23"/>
      <c r="B55" s="485"/>
      <c r="C55" s="42"/>
      <c r="D55" s="42"/>
      <c r="E55" s="42"/>
      <c r="F55" s="88" t="str">
        <f>IF(AND('2.Identificacion_Riesgos'!$R$10=5,'2.Identificacion_Riesgos'!$T$10=1),'2.Identificacion_Riesgos'!$A$10,"")</f>
        <v/>
      </c>
      <c r="G55" s="89" t="str">
        <f>IF(AND('2.Identificacion_Riesgos'!$R$11=5,'2.Identificacion_Riesgos'!$T$11=1),'2.Identificacion_Riesgos'!$A$11,"")</f>
        <v/>
      </c>
      <c r="H55" s="89" t="str">
        <f>IF(AND('2.Identificacion_Riesgos'!$R$13=5,'2.Identificacion_Riesgos'!$T$13=1),'2.Identificacion_Riesgos'!$A$13,"")</f>
        <v/>
      </c>
      <c r="I55" s="89" t="str">
        <f>IF(AND('2.Identificacion_Riesgos'!$R$15=5,'2.Identificacion_Riesgos'!$T$15=1),'2.Identificacion_Riesgos'!$A$15,"")</f>
        <v/>
      </c>
      <c r="J55" s="90" t="str">
        <f>IF(AND('2.Identificacion_Riesgos'!$R$17=5,'2.Identificacion_Riesgos'!$T$17=1),'2.Identificacion_Riesgos'!$A$17,"")</f>
        <v/>
      </c>
      <c r="K55" s="88" t="str">
        <f>IF(AND('2.Identificacion_Riesgos'!$R$10=5,'2.Identificacion_Riesgos'!$T$10=2),'2.Identificacion_Riesgos'!$A$10,"")</f>
        <v/>
      </c>
      <c r="L55" s="89" t="str">
        <f>IF(AND('2.Identificacion_Riesgos'!$R$11=5,'2.Identificacion_Riesgos'!$T$11=2),'2.Identificacion_Riesgos'!$A$11,"")</f>
        <v/>
      </c>
      <c r="M55" s="89" t="str">
        <f>IF(AND('2.Identificacion_Riesgos'!$R$13=5,'2.Identificacion_Riesgos'!$T$13=2),'2.Identificacion_Riesgos'!$A$13,"")</f>
        <v/>
      </c>
      <c r="N55" s="89" t="str">
        <f>IF(AND('2.Identificacion_Riesgos'!$R$15=5,'2.Identificacion_Riesgos'!$T$15=2),'2.Identificacion_Riesgos'!$A$15,"")</f>
        <v/>
      </c>
      <c r="O55" s="90" t="str">
        <f>IF(AND('2.Identificacion_Riesgos'!$R$17=5,'2.Identificacion_Riesgos'!$T$17=2),'2.Identificacion_Riesgos'!$A$17,"")</f>
        <v/>
      </c>
      <c r="P55" s="83" t="str">
        <f>IF(AND('2.Identificacion_Riesgos'!$R$10=5,'2.Identificacion_Riesgos'!$T$10=3),'2.Identificacion_Riesgos'!$A$10,"")</f>
        <v/>
      </c>
      <c r="Q55" s="84" t="str">
        <f>IF(AND('2.Identificacion_Riesgos'!$R$11=5,'2.Identificacion_Riesgos'!$T$11=3),'2.Identificacion_Riesgos'!$A$11,"")</f>
        <v/>
      </c>
      <c r="R55" s="84" t="str">
        <f>IF(AND('2.Identificacion_Riesgos'!$R$13=5,'2.Identificacion_Riesgos'!$T$13=3),'2.Identificacion_Riesgos'!$A$13,"")</f>
        <v/>
      </c>
      <c r="S55" s="84" t="str">
        <f>IF(AND('2.Identificacion_Riesgos'!$R$15=5,'2.Identificacion_Riesgos'!$T$15=3),'2.Identificacion_Riesgos'!$A$15,"")</f>
        <v/>
      </c>
      <c r="T55" s="85" t="str">
        <f>IF(AND('2.Identificacion_Riesgos'!$R$17=5,'2.Identificacion_Riesgos'!$T$17=3),'2.Identificacion_Riesgos'!$A$17,"")</f>
        <v/>
      </c>
      <c r="U55" s="83" t="str">
        <f>IF(AND('2.Identificacion_Riesgos'!$R$10=5,'2.Identificacion_Riesgos'!$T$10=4),'2.Identificacion_Riesgos'!$A$10,"")</f>
        <v/>
      </c>
      <c r="V55" s="84" t="str">
        <f>IF(AND('2.Identificacion_Riesgos'!$R$11=5,'2.Identificacion_Riesgos'!$T$11=4),'2.Identificacion_Riesgos'!$A$11,"")</f>
        <v/>
      </c>
      <c r="W55" s="84" t="str">
        <f>IF(AND('2.Identificacion_Riesgos'!$R$13=5,'2.Identificacion_Riesgos'!$T$13=4),'2.Identificacion_Riesgos'!$A$13,"")</f>
        <v/>
      </c>
      <c r="X55" s="84" t="str">
        <f>IF(AND('2.Identificacion_Riesgos'!$R$15=5,'2.Identificacion_Riesgos'!$T$15=4),'2.Identificacion_Riesgos'!$A$15,"")</f>
        <v/>
      </c>
      <c r="Y55" s="85" t="str">
        <f>IF(AND('2.Identificacion_Riesgos'!$R$17=5,'2.Identificacion_Riesgos'!$T$17=4),'2.Identificacion_Riesgos'!$A$17,"")</f>
        <v/>
      </c>
      <c r="Z55" s="83" t="str">
        <f>IF(AND('2.Identificacion_Riesgos'!$R$10=5,'2.Identificacion_Riesgos'!$T$10=5),'2.Identificacion_Riesgos'!$A$10,"")</f>
        <v/>
      </c>
      <c r="AA55" s="84" t="str">
        <f>IF(AND('2.Identificacion_Riesgos'!$R$11=5,'2.Identificacion_Riesgos'!$T$11=5),'2.Identificacion_Riesgos'!$A$11,"")</f>
        <v/>
      </c>
      <c r="AB55" s="84" t="str">
        <f>IF(AND('2.Identificacion_Riesgos'!$R$13=5,'2.Identificacion_Riesgos'!$T$13=5),'2.Identificacion_Riesgos'!$A$13,"")</f>
        <v/>
      </c>
      <c r="AC55" s="84" t="str">
        <f>IF(AND('2.Identificacion_Riesgos'!$R$15=5,'2.Identificacion_Riesgos'!$T$15=5),'2.Identificacion_Riesgos'!$A$15,"")</f>
        <v/>
      </c>
      <c r="AD55" s="85" t="str">
        <f>IF(AND('2.Identificacion_Riesgos'!$R$17=5,'2.Identificacion_Riesgos'!$T$17=5),'2.Identificacion_Riesgos'!$A$17,"")</f>
        <v/>
      </c>
      <c r="AE55" s="24"/>
      <c r="AF55" s="24"/>
      <c r="AG55" s="24"/>
      <c r="AH55" s="26"/>
      <c r="AI55" s="23"/>
      <c r="AJ55" s="23"/>
      <c r="AK55" s="23"/>
      <c r="AL55" s="23"/>
      <c r="AM55" s="23"/>
      <c r="AN55" s="23"/>
    </row>
    <row r="56" spans="1:40" ht="27.75" customHeight="1" x14ac:dyDescent="0.25">
      <c r="A56" s="23"/>
      <c r="B56" s="485"/>
      <c r="C56" s="464" t="s">
        <v>171</v>
      </c>
      <c r="D56" s="464"/>
      <c r="E56" s="464"/>
      <c r="F56" s="91" t="str">
        <f>IF(AND('2.Identificacion_Riesgos'!$R$22=5,'2.Identificacion_Riesgos'!$T$22=1),'2.Identificacion_Riesgos'!$A$22,"")</f>
        <v/>
      </c>
      <c r="G56" s="34" t="str">
        <f>IF(AND('2.Identificacion_Riesgos'!$R$27=5,'2.Identificacion_Riesgos'!$T$27=1),'2.Identificacion_Riesgos'!$A$27,"")</f>
        <v/>
      </c>
      <c r="H56" s="35" t="str">
        <f>IF(AND('2.Identificacion_Riesgos'!$R$32=5,'2.Identificacion_Riesgos'!$T$32=1),'2.Identificacion_Riesgos'!$A$32,"")</f>
        <v/>
      </c>
      <c r="I56" s="34" t="str">
        <f>IF(AND('2.Identificacion_Riesgos'!$R$37=5,'2.Identificacion_Riesgos'!$T$37=1),'2.Identificacion_Riesgos'!$A$37,"")</f>
        <v/>
      </c>
      <c r="J56" s="92" t="str">
        <f>IF(AND('2.Identificacion_Riesgos'!$R$42=5,'2.Identificacion_Riesgos'!$T$42=1),'2.Identificacion_Riesgos'!$A$42,"")</f>
        <v/>
      </c>
      <c r="K56" s="91" t="str">
        <f>IF(AND('2.Identificacion_Riesgos'!$R$22=5,'2.Identificacion_Riesgos'!$T$22=2),'2.Identificacion_Riesgos'!$A$22,"")</f>
        <v/>
      </c>
      <c r="L56" s="34" t="str">
        <f>IF(AND('2.Identificacion_Riesgos'!$R$27=5,'2.Identificacion_Riesgos'!$T$27=2),'2.Identificacion_Riesgos'!$A$27,"")</f>
        <v/>
      </c>
      <c r="M56" s="35" t="str">
        <f>IF(AND('2.Identificacion_Riesgos'!$R$32=5,'2.Identificacion_Riesgos'!$T$32=2),'2.Identificacion_Riesgos'!$A$32,"")</f>
        <v/>
      </c>
      <c r="N56" s="34" t="str">
        <f>IF(AND('2.Identificacion_Riesgos'!$R$37=5,'2.Identificacion_Riesgos'!$T$37=2),'2.Identificacion_Riesgos'!$A$37,"")</f>
        <v/>
      </c>
      <c r="O56" s="92" t="str">
        <f>IF(AND('2.Identificacion_Riesgos'!$R$42=5,'2.Identificacion_Riesgos'!$T$42=2),'2.Identificacion_Riesgos'!$A$42,"")</f>
        <v/>
      </c>
      <c r="P56" s="86" t="str">
        <f>IF(AND('2.Identificacion_Riesgos'!$R$22=5,'2.Identificacion_Riesgos'!$T$22=3),'2.Identificacion_Riesgos'!$A$22,"")</f>
        <v/>
      </c>
      <c r="Q56" s="36" t="str">
        <f>IF(AND('2.Identificacion_Riesgos'!$R$27=5,'2.Identificacion_Riesgos'!$T$27=3),'2.Identificacion_Riesgos'!$A$27,"")</f>
        <v/>
      </c>
      <c r="R56" s="37" t="str">
        <f>IF(AND('2.Identificacion_Riesgos'!$R$32=5,'2.Identificacion_Riesgos'!$T$32=3),'2.Identificacion_Riesgos'!$A$32,"")</f>
        <v/>
      </c>
      <c r="S56" s="36" t="str">
        <f>IF(AND('2.Identificacion_Riesgos'!$R$37=5,'2.Identificacion_Riesgos'!$T$37=3),'2.Identificacion_Riesgos'!$A$37,"")</f>
        <v/>
      </c>
      <c r="T56" s="87" t="str">
        <f>IF(AND('2.Identificacion_Riesgos'!$R$42=5,'2.Identificacion_Riesgos'!$T$42=3),'2.Identificacion_Riesgos'!$A$42,"")</f>
        <v/>
      </c>
      <c r="U56" s="86" t="str">
        <f>IF(AND('2.Identificacion_Riesgos'!$R$22=5,'2.Identificacion_Riesgos'!$T$22=4),'2.Identificacion_Riesgos'!$A$22,"")</f>
        <v/>
      </c>
      <c r="V56" s="36" t="str">
        <f>IF(AND('2.Identificacion_Riesgos'!$R$27=5,'2.Identificacion_Riesgos'!$T$27=4),'2.Identificacion_Riesgos'!$A$27,"")</f>
        <v/>
      </c>
      <c r="W56" s="37" t="str">
        <f>IF(AND('2.Identificacion_Riesgos'!$R$32=5,'2.Identificacion_Riesgos'!$T$32=4),'2.Identificacion_Riesgos'!$A$32,"")</f>
        <v/>
      </c>
      <c r="X56" s="36" t="str">
        <f>IF(AND('2.Identificacion_Riesgos'!$R$37=5,'2.Identificacion_Riesgos'!$T$37=4),'2.Identificacion_Riesgos'!$A$37,"")</f>
        <v/>
      </c>
      <c r="Y56" s="87" t="str">
        <f>IF(AND('2.Identificacion_Riesgos'!$R$42=5,'2.Identificacion_Riesgos'!$T$42=4),'2.Identificacion_Riesgos'!$A$42,"")</f>
        <v/>
      </c>
      <c r="Z56" s="86" t="str">
        <f>IF(AND('2.Identificacion_Riesgos'!$R$22=5,'2.Identificacion_Riesgos'!$T$22=5),'2.Identificacion_Riesgos'!$A$22,"")</f>
        <v/>
      </c>
      <c r="AA56" s="36" t="str">
        <f>IF(AND('2.Identificacion_Riesgos'!$R$27=5,'2.Identificacion_Riesgos'!$T$27=5),'2.Identificacion_Riesgos'!$A$27,"")</f>
        <v/>
      </c>
      <c r="AB56" s="37" t="str">
        <f>IF(AND('2.Identificacion_Riesgos'!$R$32=5,'2.Identificacion_Riesgos'!$T$32=5),'2.Identificacion_Riesgos'!$A$32,"")</f>
        <v/>
      </c>
      <c r="AC56" s="36" t="str">
        <f>IF(AND('2.Identificacion_Riesgos'!$R$37=5,'2.Identificacion_Riesgos'!$T$37=5),'2.Identificacion_Riesgos'!$A$37,"")</f>
        <v/>
      </c>
      <c r="AD56" s="87" t="str">
        <f>IF(AND('2.Identificacion_Riesgos'!$R$42=5,'2.Identificacion_Riesgos'!$T$42=5),'2.Identificacion_Riesgos'!$A$42,"")</f>
        <v/>
      </c>
      <c r="AE56" s="24"/>
      <c r="AF56" s="24"/>
      <c r="AG56" s="24"/>
      <c r="AH56" s="26"/>
      <c r="AI56" s="23"/>
      <c r="AJ56" s="23"/>
      <c r="AK56" s="23"/>
      <c r="AL56" s="23"/>
      <c r="AM56" s="23"/>
      <c r="AN56" s="23"/>
    </row>
    <row r="57" spans="1:40" ht="27.75" customHeight="1" thickBot="1" x14ac:dyDescent="0.3">
      <c r="A57" s="23"/>
      <c r="B57" s="485"/>
      <c r="C57" s="42"/>
      <c r="D57" s="42"/>
      <c r="E57" s="42"/>
      <c r="F57" s="461">
        <v>0.4</v>
      </c>
      <c r="G57" s="462"/>
      <c r="H57" s="462"/>
      <c r="I57" s="462"/>
      <c r="J57" s="463"/>
      <c r="K57" s="461">
        <v>0.48</v>
      </c>
      <c r="L57" s="462"/>
      <c r="M57" s="462"/>
      <c r="N57" s="462"/>
      <c r="O57" s="463"/>
      <c r="P57" s="452">
        <v>0.72</v>
      </c>
      <c r="Q57" s="453"/>
      <c r="R57" s="453"/>
      <c r="S57" s="453"/>
      <c r="T57" s="454"/>
      <c r="U57" s="452">
        <v>0.84</v>
      </c>
      <c r="V57" s="453"/>
      <c r="W57" s="453"/>
      <c r="X57" s="453"/>
      <c r="Y57" s="454"/>
      <c r="Z57" s="452">
        <v>1</v>
      </c>
      <c r="AA57" s="453"/>
      <c r="AB57" s="453"/>
      <c r="AC57" s="453"/>
      <c r="AD57" s="454"/>
      <c r="AE57" s="24"/>
      <c r="AF57" s="24"/>
      <c r="AG57" s="24"/>
      <c r="AH57" s="26"/>
      <c r="AI57" s="23"/>
      <c r="AJ57" s="23"/>
      <c r="AK57" s="23"/>
      <c r="AL57" s="23"/>
      <c r="AM57" s="23"/>
      <c r="AN57" s="23"/>
    </row>
    <row r="58" spans="1:40" ht="27.75" customHeight="1" x14ac:dyDescent="0.25">
      <c r="A58" s="23"/>
      <c r="B58" s="25"/>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6"/>
      <c r="AI58" s="23"/>
      <c r="AJ58" s="23"/>
      <c r="AK58" s="23"/>
      <c r="AL58" s="23"/>
      <c r="AM58" s="23"/>
      <c r="AN58" s="23"/>
    </row>
    <row r="59" spans="1:40" ht="27.75" customHeight="1" x14ac:dyDescent="0.25">
      <c r="A59" s="23"/>
      <c r="B59" s="2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6"/>
      <c r="AI59" s="23"/>
      <c r="AJ59" s="23"/>
      <c r="AK59" s="23"/>
      <c r="AL59" s="23"/>
      <c r="AM59" s="23"/>
      <c r="AN59" s="23"/>
    </row>
    <row r="60" spans="1:40" ht="27.75" customHeight="1" thickBot="1" x14ac:dyDescent="0.3">
      <c r="A60" s="23"/>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9"/>
      <c r="AI60" s="23"/>
      <c r="AJ60" s="23"/>
      <c r="AK60" s="23"/>
      <c r="AL60" s="23"/>
      <c r="AM60" s="23"/>
      <c r="AN60" s="23"/>
    </row>
    <row r="61" spans="1:40" ht="27.75" customHeight="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row>
    <row r="62" spans="1:40" ht="27.75" customHeight="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row>
    <row r="63" spans="1:40" ht="27.75" customHeight="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row>
    <row r="64" spans="1:40" ht="27.75" customHeight="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row>
    <row r="65" spans="1:40" ht="27.75" customHeight="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row>
    <row r="66" spans="1:40" ht="27.75" customHeight="1"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row>
    <row r="67" spans="1:40" ht="27.75" customHeight="1"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row>
    <row r="68" spans="1:40" ht="27.75" customHeight="1"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row>
    <row r="69" spans="1:40" ht="27.75" customHeight="1"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row>
    <row r="70" spans="1:40" ht="27.75" customHeight="1"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row>
    <row r="71" spans="1:40" ht="27.75" customHeight="1"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row>
    <row r="72" spans="1:40" ht="27.75" customHeight="1"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row>
    <row r="73" spans="1:40" ht="27.75" customHeight="1"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row>
    <row r="74" spans="1:40" ht="27.75" customHeight="1"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row>
    <row r="75" spans="1:40" ht="27.75" customHeight="1"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row>
    <row r="76" spans="1:40" ht="27.75" customHeight="1"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row>
    <row r="77" spans="1:40" ht="27.75" customHeight="1"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row>
    <row r="78" spans="1:40" ht="27.75" customHeight="1" x14ac:dyDescent="0.2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row>
    <row r="79" spans="1:40" ht="27.75" customHeight="1" x14ac:dyDescent="0.2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row>
    <row r="80" spans="1:40" ht="27.75" customHeight="1" x14ac:dyDescent="0.2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row>
    <row r="81" spans="2:40" ht="27.75" customHeight="1" x14ac:dyDescent="0.2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row>
    <row r="82" spans="2:40" ht="27.75" customHeight="1" x14ac:dyDescent="0.2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row>
    <row r="83" spans="2:40" ht="27.75" customHeight="1" x14ac:dyDescent="0.2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row>
    <row r="84" spans="2:40" ht="27.75" customHeight="1" x14ac:dyDescent="0.2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row>
    <row r="85" spans="2:40" ht="27.75" customHeight="1" x14ac:dyDescent="0.2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row>
    <row r="86" spans="2:40" ht="27.75" customHeight="1" x14ac:dyDescent="0.2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row>
    <row r="87" spans="2:40" ht="27.75" customHeight="1" x14ac:dyDescent="0.2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row>
    <row r="88" spans="2:40" ht="27.75" customHeight="1" x14ac:dyDescent="0.2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row>
    <row r="89" spans="2:40" ht="27.75" customHeight="1" x14ac:dyDescent="0.2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row>
    <row r="90" spans="2:40" ht="27.75" customHeight="1" x14ac:dyDescent="0.2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row>
  </sheetData>
  <mergeCells count="8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Z25:AD25"/>
    <mergeCell ref="U25:Y25"/>
    <mergeCell ref="Z51:AD51"/>
    <mergeCell ref="P31:T31"/>
    <mergeCell ref="K31:O31"/>
    <mergeCell ref="K42:O42"/>
    <mergeCell ref="K25:O25"/>
    <mergeCell ref="Z28:AD28"/>
    <mergeCell ref="F25:J25"/>
    <mergeCell ref="U28:Y28"/>
    <mergeCell ref="P28:T28"/>
    <mergeCell ref="K28:O28"/>
    <mergeCell ref="F28:J28"/>
    <mergeCell ref="P25:T25"/>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31:J31"/>
    <mergeCell ref="F57:J57"/>
    <mergeCell ref="K57:O57"/>
    <mergeCell ref="P57:T57"/>
    <mergeCell ref="P42:T42"/>
    <mergeCell ref="F54:J54"/>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Q209"/>
  <sheetViews>
    <sheetView view="pageBreakPreview" zoomScale="80" zoomScaleNormal="100" zoomScaleSheetLayoutView="80" workbookViewId="0">
      <selection activeCell="L72" sqref="L72:L89"/>
    </sheetView>
  </sheetViews>
  <sheetFormatPr baseColWidth="10" defaultRowHeight="15" x14ac:dyDescent="0.25"/>
  <cols>
    <col min="1" max="1" width="10.140625" style="2" customWidth="1"/>
    <col min="2" max="2" width="20" customWidth="1"/>
    <col min="3" max="3" width="26.85546875" customWidth="1"/>
    <col min="4" max="4" width="41.140625" style="2" customWidth="1"/>
    <col min="5" max="5" width="14.5703125" customWidth="1"/>
    <col min="6" max="6" width="24.42578125" customWidth="1"/>
    <col min="7" max="7" width="34.5703125" customWidth="1"/>
    <col min="8" max="8" width="8.85546875" style="113" customWidth="1"/>
    <col min="9" max="9" width="14.85546875" customWidth="1"/>
    <col min="10" max="10" width="17.28515625" customWidth="1"/>
    <col min="11" max="11" width="19.28515625" style="62" customWidth="1"/>
    <col min="12" max="12" width="16.5703125" style="2" customWidth="1"/>
    <col min="13" max="13" width="16.28515625" customWidth="1"/>
    <col min="14" max="14" width="29.7109375" customWidth="1"/>
    <col min="15" max="15" width="17.42578125" customWidth="1"/>
    <col min="16" max="16" width="12.140625" customWidth="1"/>
    <col min="17" max="17" width="24.85546875" bestFit="1" customWidth="1"/>
  </cols>
  <sheetData>
    <row r="1" spans="1:17" s="2" customFormat="1" ht="15" customHeight="1" x14ac:dyDescent="0.25">
      <c r="A1" s="244"/>
      <c r="B1" s="244"/>
      <c r="C1" s="244"/>
      <c r="D1" s="371" t="s">
        <v>226</v>
      </c>
      <c r="E1" s="372"/>
      <c r="F1" s="372"/>
      <c r="G1" s="372"/>
      <c r="H1" s="372"/>
      <c r="I1" s="372"/>
      <c r="J1" s="372"/>
      <c r="K1" s="372"/>
      <c r="L1" s="372"/>
      <c r="M1" s="372"/>
      <c r="N1" s="373"/>
      <c r="O1" s="249" t="s">
        <v>203</v>
      </c>
      <c r="P1" s="249"/>
      <c r="Q1" s="249"/>
    </row>
    <row r="2" spans="1:17" s="2" customFormat="1" ht="15" customHeight="1" x14ac:dyDescent="0.25">
      <c r="A2" s="244"/>
      <c r="B2" s="244"/>
      <c r="C2" s="244"/>
      <c r="D2" s="339"/>
      <c r="E2" s="374"/>
      <c r="F2" s="374"/>
      <c r="G2" s="374"/>
      <c r="H2" s="374"/>
      <c r="I2" s="374"/>
      <c r="J2" s="374"/>
      <c r="K2" s="374"/>
      <c r="L2" s="374"/>
      <c r="M2" s="374"/>
      <c r="N2" s="341"/>
      <c r="O2" s="249"/>
      <c r="P2" s="249"/>
      <c r="Q2" s="249"/>
    </row>
    <row r="3" spans="1:17" s="2" customFormat="1" ht="15" customHeight="1" x14ac:dyDescent="0.25">
      <c r="A3" s="244"/>
      <c r="B3" s="244"/>
      <c r="C3" s="244"/>
      <c r="D3" s="339"/>
      <c r="E3" s="374"/>
      <c r="F3" s="374"/>
      <c r="G3" s="374"/>
      <c r="H3" s="374"/>
      <c r="I3" s="374"/>
      <c r="J3" s="374"/>
      <c r="K3" s="374"/>
      <c r="L3" s="374"/>
      <c r="M3" s="374"/>
      <c r="N3" s="341"/>
      <c r="O3" s="249"/>
      <c r="P3" s="249"/>
      <c r="Q3" s="249"/>
    </row>
    <row r="4" spans="1:17" s="2" customFormat="1" ht="15" customHeight="1" x14ac:dyDescent="0.25">
      <c r="A4" s="244"/>
      <c r="B4" s="244"/>
      <c r="C4" s="244"/>
      <c r="D4" s="339"/>
      <c r="E4" s="374"/>
      <c r="F4" s="374"/>
      <c r="G4" s="374"/>
      <c r="H4" s="374"/>
      <c r="I4" s="374"/>
      <c r="J4" s="374"/>
      <c r="K4" s="374"/>
      <c r="L4" s="374"/>
      <c r="M4" s="374"/>
      <c r="N4" s="341"/>
      <c r="O4" s="249"/>
      <c r="P4" s="249"/>
      <c r="Q4" s="249"/>
    </row>
    <row r="5" spans="1:17" s="2" customFormat="1" ht="15" customHeight="1" x14ac:dyDescent="0.25">
      <c r="A5" s="244"/>
      <c r="B5" s="244"/>
      <c r="C5" s="244"/>
      <c r="D5" s="339"/>
      <c r="E5" s="374"/>
      <c r="F5" s="374"/>
      <c r="G5" s="374"/>
      <c r="H5" s="374"/>
      <c r="I5" s="374"/>
      <c r="J5" s="374"/>
      <c r="K5" s="374"/>
      <c r="L5" s="374"/>
      <c r="M5" s="374"/>
      <c r="N5" s="341"/>
      <c r="O5" s="549" t="s">
        <v>388</v>
      </c>
      <c r="P5" s="549"/>
      <c r="Q5" s="549"/>
    </row>
    <row r="6" spans="1:17" s="2" customFormat="1" ht="15" customHeight="1" x14ac:dyDescent="0.25">
      <c r="A6" s="244"/>
      <c r="B6" s="244"/>
      <c r="C6" s="244"/>
      <c r="D6" s="339"/>
      <c r="E6" s="374"/>
      <c r="F6" s="374"/>
      <c r="G6" s="374"/>
      <c r="H6" s="374"/>
      <c r="I6" s="374"/>
      <c r="J6" s="374"/>
      <c r="K6" s="374"/>
      <c r="L6" s="374"/>
      <c r="M6" s="374"/>
      <c r="N6" s="341"/>
      <c r="O6" s="549"/>
      <c r="P6" s="549"/>
      <c r="Q6" s="549"/>
    </row>
    <row r="7" spans="1:17" s="2" customFormat="1" ht="15" customHeight="1" x14ac:dyDescent="0.25">
      <c r="A7" s="244"/>
      <c r="B7" s="244"/>
      <c r="C7" s="244"/>
      <c r="D7" s="339"/>
      <c r="E7" s="374"/>
      <c r="F7" s="374"/>
      <c r="G7" s="374"/>
      <c r="H7" s="374"/>
      <c r="I7" s="374"/>
      <c r="J7" s="374"/>
      <c r="K7" s="374"/>
      <c r="L7" s="374"/>
      <c r="M7" s="374"/>
      <c r="N7" s="341"/>
      <c r="O7" s="549"/>
      <c r="P7" s="549"/>
      <c r="Q7" s="549"/>
    </row>
    <row r="8" spans="1:17" s="2" customFormat="1" ht="15.75" customHeight="1" x14ac:dyDescent="0.25">
      <c r="A8" s="244"/>
      <c r="B8" s="244"/>
      <c r="C8" s="244"/>
      <c r="D8" s="342"/>
      <c r="E8" s="343"/>
      <c r="F8" s="343"/>
      <c r="G8" s="343"/>
      <c r="H8" s="343"/>
      <c r="I8" s="343"/>
      <c r="J8" s="343"/>
      <c r="K8" s="343"/>
      <c r="L8" s="343"/>
      <c r="M8" s="343"/>
      <c r="N8" s="344"/>
      <c r="O8" s="549"/>
      <c r="P8" s="549"/>
      <c r="Q8" s="549"/>
    </row>
    <row r="9" spans="1:17" s="2" customFormat="1" ht="11.25" customHeight="1" thickBot="1" x14ac:dyDescent="0.3">
      <c r="A9" s="58"/>
      <c r="B9" s="59"/>
      <c r="C9" s="59"/>
      <c r="D9" s="103"/>
      <c r="E9" s="60"/>
      <c r="F9" s="60"/>
      <c r="G9" s="60"/>
      <c r="H9" s="60"/>
      <c r="I9" s="60"/>
      <c r="J9" s="60"/>
      <c r="K9" s="60"/>
      <c r="L9" s="60"/>
    </row>
    <row r="10" spans="1:17" s="2" customFormat="1" ht="25.5" customHeight="1" x14ac:dyDescent="0.25">
      <c r="A10" s="548" t="s">
        <v>183</v>
      </c>
      <c r="B10" s="522"/>
      <c r="C10" s="522"/>
      <c r="D10" s="522"/>
      <c r="E10" s="522"/>
      <c r="F10" s="522"/>
      <c r="G10" s="522"/>
      <c r="H10" s="522"/>
      <c r="I10" s="522"/>
      <c r="J10" s="522"/>
      <c r="K10" s="522"/>
      <c r="L10" s="522"/>
      <c r="M10" s="522" t="s">
        <v>384</v>
      </c>
      <c r="N10" s="522"/>
      <c r="O10" s="522"/>
      <c r="P10" s="522"/>
      <c r="Q10" s="523"/>
    </row>
    <row r="11" spans="1:17" s="62" customFormat="1" ht="15" customHeight="1" x14ac:dyDescent="0.25">
      <c r="A11" s="551" t="s">
        <v>213</v>
      </c>
      <c r="B11" s="525" t="s">
        <v>176</v>
      </c>
      <c r="C11" s="525" t="s">
        <v>192</v>
      </c>
      <c r="D11" s="546" t="s">
        <v>142</v>
      </c>
      <c r="E11" s="525" t="s">
        <v>185</v>
      </c>
      <c r="F11" s="525" t="s">
        <v>178</v>
      </c>
      <c r="G11" s="525" t="s">
        <v>179</v>
      </c>
      <c r="H11" s="525" t="s">
        <v>156</v>
      </c>
      <c r="I11" s="525" t="s">
        <v>180</v>
      </c>
      <c r="J11" s="525"/>
      <c r="K11" s="525" t="s">
        <v>189</v>
      </c>
      <c r="L11" s="525" t="s">
        <v>195</v>
      </c>
      <c r="M11" s="524" t="s">
        <v>217</v>
      </c>
      <c r="N11" s="524"/>
      <c r="O11" s="524"/>
      <c r="P11" s="525" t="s">
        <v>184</v>
      </c>
      <c r="Q11" s="526"/>
    </row>
    <row r="12" spans="1:17" s="62" customFormat="1" ht="30" customHeight="1" thickBot="1" x14ac:dyDescent="0.3">
      <c r="A12" s="552"/>
      <c r="B12" s="546"/>
      <c r="C12" s="546"/>
      <c r="D12" s="550"/>
      <c r="E12" s="546"/>
      <c r="F12" s="546"/>
      <c r="G12" s="546"/>
      <c r="H12" s="546"/>
      <c r="I12" s="115" t="s">
        <v>190</v>
      </c>
      <c r="J12" s="115" t="s">
        <v>191</v>
      </c>
      <c r="K12" s="546"/>
      <c r="L12" s="546"/>
      <c r="M12" s="115" t="s">
        <v>186</v>
      </c>
      <c r="N12" s="115" t="s">
        <v>187</v>
      </c>
      <c r="O12" s="115" t="s">
        <v>188</v>
      </c>
      <c r="P12" s="115" t="s">
        <v>181</v>
      </c>
      <c r="Q12" s="116" t="s">
        <v>182</v>
      </c>
    </row>
    <row r="13" spans="1:17" ht="85.5" customHeight="1" x14ac:dyDescent="0.25">
      <c r="A13" s="533" t="s">
        <v>72</v>
      </c>
      <c r="B13" s="536" t="str">
        <f>'2.Identificacion_Riesgos'!E10</f>
        <v xml:space="preserve">Que transcurra el termino otorgado por la Ley para iniciar la acción disciplinaria  o que no se imponga la sanción correspondiente
</v>
      </c>
      <c r="C13" s="555" t="str">
        <f>'2.Identificacion_Riesgos'!F10</f>
        <v xml:space="preserve">Desatender las quejas radicadas y/o permitir el vencimiento de los términos legales de tal manera que se presenten los fenómenos de caducidad o prescripción
</v>
      </c>
      <c r="D13" s="547" t="str">
        <f>'3.Controles'!E9</f>
        <v>La (el) operador disciplinaria(o) verifica a diario bandeja orfeo, correos electronicos, sistema Bogotä te escucha, si se registran quejas o informes de servidores públicos</v>
      </c>
      <c r="E13" s="639" t="str">
        <f>'2.Identificacion_Riesgos'!U10</f>
        <v>BAJO 16%</v>
      </c>
      <c r="F13" s="644" t="s">
        <v>439</v>
      </c>
      <c r="G13" s="645" t="s">
        <v>440</v>
      </c>
      <c r="H13" s="627">
        <v>0.3</v>
      </c>
      <c r="I13" s="111">
        <v>44197</v>
      </c>
      <c r="J13" s="111">
        <v>44530</v>
      </c>
      <c r="K13" s="646" t="s">
        <v>444</v>
      </c>
      <c r="L13" s="641" t="s">
        <v>447</v>
      </c>
      <c r="M13" s="507"/>
      <c r="N13" s="510" t="str">
        <f>IF(M13="SI","1. Describa el evento presentado 2. Genere una acción correctiva en isolucion 3. Realice nuevamente el proceso de analisis de riesgo"," ")</f>
        <v xml:space="preserve"> </v>
      </c>
      <c r="O13" s="513"/>
      <c r="P13" s="516"/>
      <c r="Q13" s="105"/>
    </row>
    <row r="14" spans="1:17" s="2" customFormat="1" ht="56.25" customHeight="1" x14ac:dyDescent="0.25">
      <c r="A14" s="534"/>
      <c r="B14" s="537"/>
      <c r="C14" s="553"/>
      <c r="D14" s="544"/>
      <c r="E14" s="640"/>
      <c r="F14" s="647"/>
      <c r="G14" s="631" t="s">
        <v>441</v>
      </c>
      <c r="H14" s="628">
        <v>0.3</v>
      </c>
      <c r="I14" s="61">
        <v>44197</v>
      </c>
      <c r="J14" s="61">
        <v>44530</v>
      </c>
      <c r="K14" s="648" t="s">
        <v>445</v>
      </c>
      <c r="L14" s="642"/>
      <c r="M14" s="508"/>
      <c r="N14" s="511"/>
      <c r="O14" s="514"/>
      <c r="P14" s="517"/>
      <c r="Q14" s="106"/>
    </row>
    <row r="15" spans="1:17" s="2" customFormat="1" ht="30" x14ac:dyDescent="0.25">
      <c r="A15" s="534"/>
      <c r="B15" s="537"/>
      <c r="C15" s="553"/>
      <c r="D15" s="544"/>
      <c r="E15" s="640"/>
      <c r="F15" s="647"/>
      <c r="G15" s="632" t="s">
        <v>442</v>
      </c>
      <c r="H15" s="628">
        <v>0.3</v>
      </c>
      <c r="I15" s="61">
        <v>44197</v>
      </c>
      <c r="J15" s="61">
        <v>44530</v>
      </c>
      <c r="K15" s="648" t="s">
        <v>446</v>
      </c>
      <c r="L15" s="642"/>
      <c r="M15" s="508"/>
      <c r="N15" s="511"/>
      <c r="O15" s="514"/>
      <c r="P15" s="517"/>
      <c r="Q15" s="106"/>
    </row>
    <row r="16" spans="1:17" s="2" customFormat="1" ht="26.25" customHeight="1" thickBot="1" x14ac:dyDescent="0.3">
      <c r="A16" s="534"/>
      <c r="B16" s="537"/>
      <c r="C16" s="553"/>
      <c r="D16" s="544"/>
      <c r="E16" s="640"/>
      <c r="F16" s="649"/>
      <c r="G16" s="650" t="s">
        <v>443</v>
      </c>
      <c r="H16" s="651">
        <v>0.1</v>
      </c>
      <c r="I16" s="652">
        <v>44197</v>
      </c>
      <c r="J16" s="652">
        <v>44530</v>
      </c>
      <c r="K16" s="653" t="s">
        <v>446</v>
      </c>
      <c r="L16" s="642"/>
      <c r="M16" s="508"/>
      <c r="N16" s="511"/>
      <c r="O16" s="514"/>
      <c r="P16" s="518"/>
      <c r="Q16" s="106"/>
    </row>
    <row r="17" spans="1:17" ht="31.5" x14ac:dyDescent="0.25">
      <c r="A17" s="534"/>
      <c r="B17" s="537"/>
      <c r="C17" s="553"/>
      <c r="D17" s="544" t="str">
        <f>'3.Controles'!E10</f>
        <v>Realizar mensualmente reunión de seguimiento de términos de los procesos que estén en curso.</v>
      </c>
      <c r="E17" s="654"/>
      <c r="F17" s="657" t="s">
        <v>451</v>
      </c>
      <c r="G17" s="658" t="s">
        <v>448</v>
      </c>
      <c r="H17" s="627">
        <v>0.3</v>
      </c>
      <c r="I17" s="111">
        <v>44197</v>
      </c>
      <c r="J17" s="111">
        <v>44530</v>
      </c>
      <c r="K17" s="646" t="s">
        <v>452</v>
      </c>
      <c r="L17" s="642"/>
      <c r="M17" s="508"/>
      <c r="N17" s="511"/>
      <c r="O17" s="514"/>
      <c r="P17" s="519"/>
      <c r="Q17" s="118"/>
    </row>
    <row r="18" spans="1:17" s="2" customFormat="1" ht="45.75" customHeight="1" x14ac:dyDescent="0.25">
      <c r="A18" s="534"/>
      <c r="B18" s="537"/>
      <c r="C18" s="553"/>
      <c r="D18" s="544"/>
      <c r="E18" s="654"/>
      <c r="F18" s="659"/>
      <c r="G18" s="633" t="s">
        <v>449</v>
      </c>
      <c r="H18" s="628">
        <v>0.3</v>
      </c>
      <c r="I18" s="61">
        <v>44197</v>
      </c>
      <c r="J18" s="61">
        <v>44530</v>
      </c>
      <c r="K18" s="648" t="s">
        <v>452</v>
      </c>
      <c r="L18" s="642"/>
      <c r="M18" s="508"/>
      <c r="N18" s="511"/>
      <c r="O18" s="514"/>
      <c r="P18" s="517"/>
      <c r="Q18" s="118"/>
    </row>
    <row r="19" spans="1:17" s="2" customFormat="1" ht="45.75" customHeight="1" x14ac:dyDescent="0.25">
      <c r="A19" s="534"/>
      <c r="B19" s="537"/>
      <c r="C19" s="553"/>
      <c r="D19" s="544"/>
      <c r="E19" s="654"/>
      <c r="F19" s="659"/>
      <c r="G19" s="634" t="s">
        <v>450</v>
      </c>
      <c r="H19" s="629">
        <v>0.3</v>
      </c>
      <c r="I19" s="61">
        <v>44197</v>
      </c>
      <c r="J19" s="61">
        <v>44530</v>
      </c>
      <c r="K19" s="648" t="s">
        <v>452</v>
      </c>
      <c r="L19" s="642"/>
      <c r="M19" s="508"/>
      <c r="N19" s="511"/>
      <c r="O19" s="514"/>
      <c r="P19" s="517"/>
      <c r="Q19" s="118"/>
    </row>
    <row r="20" spans="1:17" s="2" customFormat="1" ht="33" customHeight="1" thickBot="1" x14ac:dyDescent="0.3">
      <c r="A20" s="534"/>
      <c r="B20" s="537"/>
      <c r="C20" s="543"/>
      <c r="D20" s="544"/>
      <c r="E20" s="654"/>
      <c r="F20" s="660"/>
      <c r="G20" s="661" t="s">
        <v>443</v>
      </c>
      <c r="H20" s="651">
        <v>0.1</v>
      </c>
      <c r="I20" s="652">
        <v>44197</v>
      </c>
      <c r="J20" s="652">
        <v>44530</v>
      </c>
      <c r="K20" s="662" t="s">
        <v>446</v>
      </c>
      <c r="L20" s="642"/>
      <c r="M20" s="508"/>
      <c r="N20" s="511"/>
      <c r="O20" s="514"/>
      <c r="P20" s="518"/>
      <c r="Q20" s="118"/>
    </row>
    <row r="21" spans="1:17" ht="15" hidden="1" customHeight="1" x14ac:dyDescent="0.25">
      <c r="A21" s="534"/>
      <c r="B21" s="537"/>
      <c r="C21" s="527" t="e">
        <f>'2.Identificacion_Riesgos'!#REF!</f>
        <v>#REF!</v>
      </c>
      <c r="D21" s="544">
        <f>'3.Controles'!E11</f>
        <v>0</v>
      </c>
      <c r="E21" s="553"/>
      <c r="F21" s="514"/>
      <c r="G21" s="630"/>
      <c r="H21" s="643"/>
      <c r="I21" s="655"/>
      <c r="J21" s="655"/>
      <c r="K21" s="656"/>
      <c r="L21" s="508"/>
      <c r="M21" s="508"/>
      <c r="N21" s="511"/>
      <c r="O21" s="514"/>
      <c r="P21" s="519"/>
      <c r="Q21" s="118"/>
    </row>
    <row r="22" spans="1:17" s="2" customFormat="1" hidden="1" x14ac:dyDescent="0.25">
      <c r="A22" s="534"/>
      <c r="B22" s="537"/>
      <c r="C22" s="528"/>
      <c r="D22" s="544"/>
      <c r="E22" s="553"/>
      <c r="F22" s="514"/>
      <c r="G22" s="109"/>
      <c r="H22" s="81"/>
      <c r="I22" s="79"/>
      <c r="J22" s="79"/>
      <c r="K22" s="107"/>
      <c r="L22" s="508"/>
      <c r="M22" s="508"/>
      <c r="N22" s="511"/>
      <c r="O22" s="514"/>
      <c r="P22" s="517"/>
      <c r="Q22" s="118"/>
    </row>
    <row r="23" spans="1:17" s="2" customFormat="1" hidden="1" x14ac:dyDescent="0.25">
      <c r="A23" s="534"/>
      <c r="B23" s="537"/>
      <c r="C23" s="528"/>
      <c r="D23" s="544"/>
      <c r="E23" s="553"/>
      <c r="F23" s="514"/>
      <c r="G23" s="109"/>
      <c r="H23" s="81"/>
      <c r="I23" s="79"/>
      <c r="J23" s="79"/>
      <c r="K23" s="107"/>
      <c r="L23" s="508"/>
      <c r="M23" s="508"/>
      <c r="N23" s="511"/>
      <c r="O23" s="514"/>
      <c r="P23" s="517"/>
      <c r="Q23" s="118"/>
    </row>
    <row r="24" spans="1:17" s="2" customFormat="1" hidden="1" x14ac:dyDescent="0.25">
      <c r="A24" s="534"/>
      <c r="B24" s="537"/>
      <c r="C24" s="529"/>
      <c r="D24" s="544"/>
      <c r="E24" s="553"/>
      <c r="F24" s="531"/>
      <c r="G24" s="109"/>
      <c r="H24" s="81"/>
      <c r="I24" s="79"/>
      <c r="J24" s="114"/>
      <c r="K24" s="107"/>
      <c r="L24" s="508"/>
      <c r="M24" s="508"/>
      <c r="N24" s="511"/>
      <c r="O24" s="514"/>
      <c r="P24" s="518"/>
      <c r="Q24" s="118"/>
    </row>
    <row r="25" spans="1:17" hidden="1" x14ac:dyDescent="0.25">
      <c r="A25" s="534"/>
      <c r="B25" s="537"/>
      <c r="C25" s="527" t="e">
        <f>'2.Identificacion_Riesgos'!#REF!</f>
        <v>#REF!</v>
      </c>
      <c r="D25" s="544">
        <f>'3.Controles'!E12</f>
        <v>0</v>
      </c>
      <c r="E25" s="553"/>
      <c r="F25" s="530"/>
      <c r="G25" s="109"/>
      <c r="H25" s="81"/>
      <c r="I25" s="79"/>
      <c r="J25" s="79"/>
      <c r="K25" s="107"/>
      <c r="L25" s="508"/>
      <c r="M25" s="508"/>
      <c r="N25" s="511"/>
      <c r="O25" s="514"/>
      <c r="P25" s="519"/>
      <c r="Q25" s="118"/>
    </row>
    <row r="26" spans="1:17" s="2" customFormat="1" hidden="1" x14ac:dyDescent="0.25">
      <c r="A26" s="534"/>
      <c r="B26" s="537"/>
      <c r="C26" s="528"/>
      <c r="D26" s="544"/>
      <c r="E26" s="553"/>
      <c r="F26" s="514"/>
      <c r="G26" s="109"/>
      <c r="H26" s="81"/>
      <c r="I26" s="79"/>
      <c r="J26" s="79"/>
      <c r="K26" s="107"/>
      <c r="L26" s="508"/>
      <c r="M26" s="508"/>
      <c r="N26" s="511"/>
      <c r="O26" s="514"/>
      <c r="P26" s="517"/>
      <c r="Q26" s="118"/>
    </row>
    <row r="27" spans="1:17" s="2" customFormat="1" hidden="1" x14ac:dyDescent="0.25">
      <c r="A27" s="534"/>
      <c r="B27" s="537"/>
      <c r="C27" s="528"/>
      <c r="D27" s="544"/>
      <c r="E27" s="553"/>
      <c r="F27" s="514"/>
      <c r="G27" s="109"/>
      <c r="H27" s="81"/>
      <c r="I27" s="79"/>
      <c r="J27" s="79"/>
      <c r="K27" s="107"/>
      <c r="L27" s="508"/>
      <c r="M27" s="508"/>
      <c r="N27" s="511"/>
      <c r="O27" s="514"/>
      <c r="P27" s="517"/>
      <c r="Q27" s="118"/>
    </row>
    <row r="28" spans="1:17" s="2" customFormat="1" hidden="1" x14ac:dyDescent="0.25">
      <c r="A28" s="534"/>
      <c r="B28" s="537"/>
      <c r="C28" s="529"/>
      <c r="D28" s="544"/>
      <c r="E28" s="553"/>
      <c r="F28" s="531"/>
      <c r="G28" s="109"/>
      <c r="H28" s="81"/>
      <c r="I28" s="79"/>
      <c r="J28" s="114"/>
      <c r="K28" s="107"/>
      <c r="L28" s="508"/>
      <c r="M28" s="508"/>
      <c r="N28" s="511"/>
      <c r="O28" s="514"/>
      <c r="P28" s="518"/>
      <c r="Q28" s="118"/>
    </row>
    <row r="29" spans="1:17" s="2" customFormat="1" hidden="1" x14ac:dyDescent="0.25">
      <c r="A29" s="534"/>
      <c r="B29" s="537"/>
      <c r="C29" s="527" t="e">
        <f>'2.Identificacion_Riesgos'!#REF!</f>
        <v>#REF!</v>
      </c>
      <c r="D29" s="544">
        <f>'3.Controles'!E13</f>
        <v>0</v>
      </c>
      <c r="E29" s="553"/>
      <c r="F29" s="530"/>
      <c r="G29" s="109"/>
      <c r="H29" s="81"/>
      <c r="I29" s="79"/>
      <c r="J29" s="79"/>
      <c r="K29" s="107"/>
      <c r="L29" s="508"/>
      <c r="M29" s="508"/>
      <c r="N29" s="511"/>
      <c r="O29" s="514"/>
      <c r="P29" s="519"/>
      <c r="Q29" s="118"/>
    </row>
    <row r="30" spans="1:17" s="2" customFormat="1" hidden="1" x14ac:dyDescent="0.25">
      <c r="A30" s="534"/>
      <c r="B30" s="537"/>
      <c r="C30" s="528"/>
      <c r="D30" s="544"/>
      <c r="E30" s="553"/>
      <c r="F30" s="514"/>
      <c r="G30" s="109"/>
      <c r="H30" s="81"/>
      <c r="I30" s="79"/>
      <c r="J30" s="79"/>
      <c r="K30" s="107"/>
      <c r="L30" s="508"/>
      <c r="M30" s="508"/>
      <c r="N30" s="511"/>
      <c r="O30" s="514"/>
      <c r="P30" s="517"/>
      <c r="Q30" s="118"/>
    </row>
    <row r="31" spans="1:17" s="2" customFormat="1" hidden="1" x14ac:dyDescent="0.25">
      <c r="A31" s="534"/>
      <c r="B31" s="537"/>
      <c r="C31" s="528"/>
      <c r="D31" s="544"/>
      <c r="E31" s="553"/>
      <c r="F31" s="514"/>
      <c r="G31" s="109"/>
      <c r="H31" s="81"/>
      <c r="I31" s="79"/>
      <c r="J31" s="79"/>
      <c r="K31" s="107"/>
      <c r="L31" s="508"/>
      <c r="M31" s="508"/>
      <c r="N31" s="511"/>
      <c r="O31" s="514"/>
      <c r="P31" s="517"/>
      <c r="Q31" s="118"/>
    </row>
    <row r="32" spans="1:17" ht="15.75" hidden="1" thickBot="1" x14ac:dyDescent="0.3">
      <c r="A32" s="535"/>
      <c r="B32" s="538"/>
      <c r="C32" s="532"/>
      <c r="D32" s="545"/>
      <c r="E32" s="554"/>
      <c r="F32" s="515"/>
      <c r="G32" s="110"/>
      <c r="H32" s="112"/>
      <c r="I32" s="80"/>
      <c r="J32" s="129"/>
      <c r="K32" s="108"/>
      <c r="L32" s="509"/>
      <c r="M32" s="509"/>
      <c r="N32" s="512"/>
      <c r="O32" s="515"/>
      <c r="P32" s="520"/>
      <c r="Q32" s="119"/>
    </row>
    <row r="33" spans="1:17" ht="42.75" customHeight="1" x14ac:dyDescent="0.25">
      <c r="A33" s="542" t="s">
        <v>145</v>
      </c>
      <c r="B33" s="543" t="str">
        <f>'2.Identificacion_Riesgos'!E11</f>
        <v>Desconocimiento de los derechos, deberes y prohibiciones asi como del procedimiento disciplinario por parte de los servidores públicos, que ayuden a prevenir y minimizar conductas disciplinables.</v>
      </c>
      <c r="C33" s="528" t="str">
        <f>'2.Identificacion_Riesgos'!F11</f>
        <v xml:space="preserve">1. Descuido del responsable de proyectar la actividad de prevención  de conductas disciplinarias en la OCID.   </v>
      </c>
      <c r="D33" s="528" t="str">
        <f>'3.Controles'!E17</f>
        <v xml:space="preserve">La (el) operador disciplinaria(o) programa recordatorios virtuales y manuales para la elaboración de las actividades </v>
      </c>
      <c r="E33" s="666" t="str">
        <f>'2.Identificacion_Riesgos'!U11</f>
        <v>BAJO 4%</v>
      </c>
      <c r="F33" s="668" t="s">
        <v>453</v>
      </c>
      <c r="G33" s="22" t="s">
        <v>454</v>
      </c>
      <c r="H33" s="663">
        <v>0.2</v>
      </c>
      <c r="I33" s="111">
        <v>44197</v>
      </c>
      <c r="J33" s="111">
        <v>44530</v>
      </c>
      <c r="K33" s="216" t="s">
        <v>455</v>
      </c>
      <c r="L33" s="641" t="s">
        <v>483</v>
      </c>
      <c r="M33" s="508"/>
      <c r="N33" s="521" t="str">
        <f>IF(M33="SI","1. Describa el evento presentado 2. Genere una acción correctiva en isolucion 3. Realice nuevamente el proceso de analisis de riesgo"," ")</f>
        <v xml:space="preserve"> </v>
      </c>
      <c r="O33" s="514"/>
      <c r="P33" s="517"/>
      <c r="Q33" s="120"/>
    </row>
    <row r="34" spans="1:17" ht="39" customHeight="1" x14ac:dyDescent="0.25">
      <c r="A34" s="534"/>
      <c r="B34" s="537"/>
      <c r="C34" s="528"/>
      <c r="D34" s="528"/>
      <c r="E34" s="667"/>
      <c r="F34" s="669"/>
      <c r="G34" s="637" t="s">
        <v>456</v>
      </c>
      <c r="H34" s="664">
        <v>0.2</v>
      </c>
      <c r="I34" s="61">
        <v>44197</v>
      </c>
      <c r="J34" s="61">
        <v>44530</v>
      </c>
      <c r="K34" s="217" t="s">
        <v>457</v>
      </c>
      <c r="L34" s="687"/>
      <c r="M34" s="508"/>
      <c r="N34" s="511"/>
      <c r="O34" s="514"/>
      <c r="P34" s="517"/>
      <c r="Q34" s="106"/>
    </row>
    <row r="35" spans="1:17" ht="39.75" customHeight="1" x14ac:dyDescent="0.25">
      <c r="A35" s="534"/>
      <c r="B35" s="537"/>
      <c r="C35" s="528"/>
      <c r="D35" s="528"/>
      <c r="E35" s="667"/>
      <c r="F35" s="669"/>
      <c r="G35" s="21" t="s">
        <v>458</v>
      </c>
      <c r="H35" s="665">
        <v>0.3</v>
      </c>
      <c r="I35" s="61">
        <v>44197</v>
      </c>
      <c r="J35" s="61">
        <v>44530</v>
      </c>
      <c r="K35" s="217" t="s">
        <v>457</v>
      </c>
      <c r="L35" s="687"/>
      <c r="M35" s="508"/>
      <c r="N35" s="511"/>
      <c r="O35" s="514"/>
      <c r="P35" s="517"/>
      <c r="Q35" s="106"/>
    </row>
    <row r="36" spans="1:17" ht="86.25" customHeight="1" thickBot="1" x14ac:dyDescent="0.3">
      <c r="A36" s="534"/>
      <c r="B36" s="537"/>
      <c r="C36" s="529"/>
      <c r="D36" s="529"/>
      <c r="E36" s="667"/>
      <c r="F36" s="670"/>
      <c r="G36" s="661" t="s">
        <v>459</v>
      </c>
      <c r="H36" s="671">
        <v>0.3</v>
      </c>
      <c r="I36" s="652">
        <v>44197</v>
      </c>
      <c r="J36" s="652">
        <v>44530</v>
      </c>
      <c r="K36" s="218" t="s">
        <v>460</v>
      </c>
      <c r="L36" s="687"/>
      <c r="M36" s="508"/>
      <c r="N36" s="511"/>
      <c r="O36" s="514"/>
      <c r="P36" s="518"/>
      <c r="Q36" s="106"/>
    </row>
    <row r="37" spans="1:17" ht="49.5" customHeight="1" x14ac:dyDescent="0.25">
      <c r="A37" s="534"/>
      <c r="B37" s="537"/>
      <c r="C37" s="527" t="str">
        <f>'2.Identificacion_Riesgos'!F12</f>
        <v xml:space="preserve">2.  Descuido del encargado de publicarla en CULTUNET.   </v>
      </c>
      <c r="D37" s="527" t="str">
        <f>'3.Controles'!E18</f>
        <v>La (el) operador disciplinaria(o), verfica que la publicación se efectúe oportunamente y, en caso de ser necesario, requerir al responsable.</v>
      </c>
      <c r="E37" s="672"/>
      <c r="F37" s="668" t="s">
        <v>461</v>
      </c>
      <c r="G37" s="22" t="s">
        <v>462</v>
      </c>
      <c r="H37" s="663">
        <v>0.5</v>
      </c>
      <c r="I37" s="111">
        <v>44197</v>
      </c>
      <c r="J37" s="111">
        <v>44530</v>
      </c>
      <c r="K37" s="216" t="s">
        <v>463</v>
      </c>
      <c r="L37" s="687"/>
      <c r="M37" s="508"/>
      <c r="N37" s="511"/>
      <c r="O37" s="514"/>
      <c r="P37" s="519"/>
      <c r="Q37" s="118"/>
    </row>
    <row r="38" spans="1:17" ht="45" customHeight="1" x14ac:dyDescent="0.25">
      <c r="A38" s="534"/>
      <c r="B38" s="537"/>
      <c r="C38" s="528"/>
      <c r="D38" s="528"/>
      <c r="E38" s="672"/>
      <c r="F38" s="669"/>
      <c r="G38" s="21" t="s">
        <v>464</v>
      </c>
      <c r="H38" s="665">
        <v>0.5</v>
      </c>
      <c r="I38" s="61">
        <v>44197</v>
      </c>
      <c r="J38" s="61">
        <v>44530</v>
      </c>
      <c r="K38" s="217" t="s">
        <v>465</v>
      </c>
      <c r="L38" s="687"/>
      <c r="M38" s="508"/>
      <c r="N38" s="511"/>
      <c r="O38" s="514"/>
      <c r="P38" s="517"/>
      <c r="Q38" s="118"/>
    </row>
    <row r="39" spans="1:17" ht="27" customHeight="1" x14ac:dyDescent="0.25">
      <c r="A39" s="534"/>
      <c r="B39" s="537"/>
      <c r="C39" s="528"/>
      <c r="D39" s="528"/>
      <c r="E39" s="672"/>
      <c r="F39" s="669"/>
      <c r="G39" s="638"/>
      <c r="H39" s="628"/>
      <c r="I39" s="636"/>
      <c r="J39" s="636"/>
      <c r="K39" s="674"/>
      <c r="L39" s="687"/>
      <c r="M39" s="508"/>
      <c r="N39" s="511"/>
      <c r="O39" s="514"/>
      <c r="P39" s="517"/>
      <c r="Q39" s="118"/>
    </row>
    <row r="40" spans="1:17" ht="27" customHeight="1" thickBot="1" x14ac:dyDescent="0.3">
      <c r="A40" s="534"/>
      <c r="B40" s="537"/>
      <c r="C40" s="529"/>
      <c r="D40" s="529"/>
      <c r="E40" s="672"/>
      <c r="F40" s="670"/>
      <c r="G40" s="675"/>
      <c r="H40" s="651"/>
      <c r="I40" s="676"/>
      <c r="J40" s="677"/>
      <c r="K40" s="678"/>
      <c r="L40" s="687"/>
      <c r="M40" s="508"/>
      <c r="N40" s="511"/>
      <c r="O40" s="514"/>
      <c r="P40" s="518"/>
      <c r="Q40" s="118"/>
    </row>
    <row r="41" spans="1:17" ht="15" hidden="1" customHeight="1" x14ac:dyDescent="0.25">
      <c r="A41" s="534"/>
      <c r="B41" s="537"/>
      <c r="C41" s="527" t="e">
        <f>'2.Identificacion_Riesgos'!#REF!</f>
        <v>#REF!</v>
      </c>
      <c r="D41" s="527">
        <f>'3.Controles'!E19</f>
        <v>0</v>
      </c>
      <c r="E41" s="537"/>
      <c r="F41" s="514"/>
      <c r="G41" s="673"/>
      <c r="H41" s="225"/>
      <c r="I41" s="655"/>
      <c r="J41" s="655"/>
      <c r="K41" s="656"/>
      <c r="L41" s="514"/>
      <c r="M41" s="508"/>
      <c r="N41" s="511"/>
      <c r="O41" s="514"/>
      <c r="P41" s="519"/>
      <c r="Q41" s="118"/>
    </row>
    <row r="42" spans="1:17" ht="15" hidden="1" customHeight="1" x14ac:dyDescent="0.25">
      <c r="A42" s="534"/>
      <c r="B42" s="537"/>
      <c r="C42" s="528"/>
      <c r="D42" s="528"/>
      <c r="E42" s="537"/>
      <c r="F42" s="514"/>
      <c r="G42" s="109"/>
      <c r="H42" s="81"/>
      <c r="I42" s="79"/>
      <c r="J42" s="79"/>
      <c r="K42" s="107"/>
      <c r="L42" s="514"/>
      <c r="M42" s="508"/>
      <c r="N42" s="511"/>
      <c r="O42" s="514"/>
      <c r="P42" s="517"/>
      <c r="Q42" s="118"/>
    </row>
    <row r="43" spans="1:17" ht="15" hidden="1" customHeight="1" x14ac:dyDescent="0.25">
      <c r="A43" s="534"/>
      <c r="B43" s="537"/>
      <c r="C43" s="528"/>
      <c r="D43" s="528"/>
      <c r="E43" s="537"/>
      <c r="F43" s="514"/>
      <c r="G43" s="109"/>
      <c r="H43" s="81"/>
      <c r="I43" s="79"/>
      <c r="J43" s="79"/>
      <c r="K43" s="107"/>
      <c r="L43" s="514"/>
      <c r="M43" s="508"/>
      <c r="N43" s="511"/>
      <c r="O43" s="514"/>
      <c r="P43" s="517"/>
      <c r="Q43" s="118"/>
    </row>
    <row r="44" spans="1:17" ht="15" hidden="1" customHeight="1" x14ac:dyDescent="0.25">
      <c r="A44" s="534"/>
      <c r="B44" s="537"/>
      <c r="C44" s="529"/>
      <c r="D44" s="529"/>
      <c r="E44" s="537"/>
      <c r="F44" s="531"/>
      <c r="G44" s="109"/>
      <c r="H44" s="81"/>
      <c r="I44" s="79"/>
      <c r="J44" s="114"/>
      <c r="K44" s="107"/>
      <c r="L44" s="514"/>
      <c r="M44" s="508"/>
      <c r="N44" s="511"/>
      <c r="O44" s="514"/>
      <c r="P44" s="518"/>
      <c r="Q44" s="118"/>
    </row>
    <row r="45" spans="1:17" ht="15" hidden="1" customHeight="1" x14ac:dyDescent="0.25">
      <c r="A45" s="534"/>
      <c r="B45" s="537"/>
      <c r="C45" s="527" t="e">
        <f>'2.Identificacion_Riesgos'!#REF!</f>
        <v>#REF!</v>
      </c>
      <c r="D45" s="527">
        <f>'3.Controles'!E20</f>
        <v>0</v>
      </c>
      <c r="E45" s="537"/>
      <c r="F45" s="530"/>
      <c r="G45" s="109"/>
      <c r="H45" s="81"/>
      <c r="I45" s="79"/>
      <c r="J45" s="79"/>
      <c r="K45" s="107"/>
      <c r="L45" s="514"/>
      <c r="M45" s="508"/>
      <c r="N45" s="511"/>
      <c r="O45" s="514"/>
      <c r="P45" s="519"/>
      <c r="Q45" s="118"/>
    </row>
    <row r="46" spans="1:17" ht="15" hidden="1" customHeight="1" x14ac:dyDescent="0.25">
      <c r="A46" s="534"/>
      <c r="B46" s="537"/>
      <c r="C46" s="528"/>
      <c r="D46" s="528"/>
      <c r="E46" s="537"/>
      <c r="F46" s="514"/>
      <c r="G46" s="109"/>
      <c r="H46" s="81"/>
      <c r="I46" s="79"/>
      <c r="J46" s="79"/>
      <c r="K46" s="107"/>
      <c r="L46" s="514"/>
      <c r="M46" s="508"/>
      <c r="N46" s="511"/>
      <c r="O46" s="514"/>
      <c r="P46" s="517"/>
      <c r="Q46" s="118"/>
    </row>
    <row r="47" spans="1:17" ht="15" hidden="1" customHeight="1" x14ac:dyDescent="0.25">
      <c r="A47" s="534"/>
      <c r="B47" s="537"/>
      <c r="C47" s="528"/>
      <c r="D47" s="528"/>
      <c r="E47" s="537"/>
      <c r="F47" s="514"/>
      <c r="G47" s="109"/>
      <c r="H47" s="81"/>
      <c r="I47" s="79"/>
      <c r="J47" s="79"/>
      <c r="K47" s="107"/>
      <c r="L47" s="514"/>
      <c r="M47" s="508"/>
      <c r="N47" s="511"/>
      <c r="O47" s="514"/>
      <c r="P47" s="517"/>
      <c r="Q47" s="118"/>
    </row>
    <row r="48" spans="1:17" ht="15" hidden="1" customHeight="1" x14ac:dyDescent="0.25">
      <c r="A48" s="534"/>
      <c r="B48" s="537"/>
      <c r="C48" s="529"/>
      <c r="D48" s="529"/>
      <c r="E48" s="537"/>
      <c r="F48" s="531"/>
      <c r="G48" s="109"/>
      <c r="H48" s="81"/>
      <c r="I48" s="79"/>
      <c r="J48" s="114"/>
      <c r="K48" s="107"/>
      <c r="L48" s="514"/>
      <c r="M48" s="508"/>
      <c r="N48" s="511"/>
      <c r="O48" s="514"/>
      <c r="P48" s="518"/>
      <c r="Q48" s="118"/>
    </row>
    <row r="49" spans="1:17" ht="15" hidden="1" customHeight="1" x14ac:dyDescent="0.25">
      <c r="A49" s="534"/>
      <c r="B49" s="537"/>
      <c r="C49" s="527" t="e">
        <f>'2.Identificacion_Riesgos'!#REF!</f>
        <v>#REF!</v>
      </c>
      <c r="D49" s="527">
        <f>'3.Controles'!E21</f>
        <v>0</v>
      </c>
      <c r="E49" s="537"/>
      <c r="F49" s="530"/>
      <c r="G49" s="109"/>
      <c r="H49" s="81"/>
      <c r="I49" s="79"/>
      <c r="J49" s="114"/>
      <c r="K49" s="107"/>
      <c r="L49" s="514"/>
      <c r="M49" s="508"/>
      <c r="N49" s="511"/>
      <c r="O49" s="514"/>
      <c r="P49" s="519"/>
      <c r="Q49" s="118"/>
    </row>
    <row r="50" spans="1:17" ht="15" hidden="1" customHeight="1" x14ac:dyDescent="0.25">
      <c r="A50" s="534"/>
      <c r="B50" s="537"/>
      <c r="C50" s="528"/>
      <c r="D50" s="528"/>
      <c r="E50" s="537"/>
      <c r="F50" s="514"/>
      <c r="G50" s="109"/>
      <c r="H50" s="81"/>
      <c r="I50" s="79"/>
      <c r="J50" s="79"/>
      <c r="K50" s="107"/>
      <c r="L50" s="514"/>
      <c r="M50" s="508"/>
      <c r="N50" s="511"/>
      <c r="O50" s="514"/>
      <c r="P50" s="517"/>
      <c r="Q50" s="118"/>
    </row>
    <row r="51" spans="1:17" ht="15" hidden="1" customHeight="1" x14ac:dyDescent="0.25">
      <c r="A51" s="534"/>
      <c r="B51" s="537"/>
      <c r="C51" s="528"/>
      <c r="D51" s="528"/>
      <c r="E51" s="537"/>
      <c r="F51" s="514"/>
      <c r="G51" s="109"/>
      <c r="H51" s="81"/>
      <c r="I51" s="79"/>
      <c r="J51" s="79"/>
      <c r="K51" s="107"/>
      <c r="L51" s="514"/>
      <c r="M51" s="508"/>
      <c r="N51" s="511"/>
      <c r="O51" s="514"/>
      <c r="P51" s="517"/>
      <c r="Q51" s="118"/>
    </row>
    <row r="52" spans="1:17" ht="15.75" hidden="1" customHeight="1" thickBot="1" x14ac:dyDescent="0.3">
      <c r="A52" s="535"/>
      <c r="B52" s="538"/>
      <c r="C52" s="532"/>
      <c r="D52" s="529"/>
      <c r="E52" s="538"/>
      <c r="F52" s="515"/>
      <c r="G52" s="110"/>
      <c r="H52" s="112"/>
      <c r="I52" s="80"/>
      <c r="J52" s="114"/>
      <c r="K52" s="108"/>
      <c r="L52" s="515"/>
      <c r="M52" s="509"/>
      <c r="N52" s="512"/>
      <c r="O52" s="515"/>
      <c r="P52" s="520"/>
      <c r="Q52" s="119"/>
    </row>
    <row r="53" spans="1:17" ht="110.25" customHeight="1" x14ac:dyDescent="0.25">
      <c r="A53" s="533" t="s">
        <v>143</v>
      </c>
      <c r="B53" s="536" t="str">
        <f>'2.Identificacion_Riesgos'!E13</f>
        <v xml:space="preserve">Inaplicabilidad de las disposiciones y prerrogativas  dispuestas en la Ley 1952 de 2019 (Codigo general disciplinario)
</v>
      </c>
      <c r="C53" s="539" t="str">
        <f>'2.Identificacion_Riesgos'!F13</f>
        <v xml:space="preserve">1. Falta de conocimiento de los operadores disciplinarios respecto del nuevo codigo general discipinario.     </v>
      </c>
      <c r="D53" s="539" t="str">
        <f>'3.Controles'!E25</f>
        <v xml:space="preserve">La (el) operador disciplinaria(o) adelantará al año al menos 1 capacitación relacionada con la Ley 1952 de 2019 </v>
      </c>
      <c r="E53" s="681" t="str">
        <f>'2.Identificacion_Riesgos'!U13</f>
        <v>BAJO 16%</v>
      </c>
      <c r="F53" s="668" t="s">
        <v>466</v>
      </c>
      <c r="G53" s="679" t="s">
        <v>467</v>
      </c>
      <c r="H53" s="627">
        <v>0.4</v>
      </c>
      <c r="I53" s="111">
        <v>44197</v>
      </c>
      <c r="J53" s="111">
        <v>44530</v>
      </c>
      <c r="K53" s="682" t="s">
        <v>433</v>
      </c>
      <c r="L53" s="641" t="s">
        <v>483</v>
      </c>
      <c r="M53" s="507"/>
      <c r="N53" s="510" t="str">
        <f t="shared" ref="N53" si="0">IF(M53="SI","1. Describa el evento presentado 2. Genere una acción correctiva en isolucion 3. Realice nuevamente el proceso de analisis de riesgo"," ")</f>
        <v xml:space="preserve"> </v>
      </c>
      <c r="O53" s="513"/>
      <c r="P53" s="516"/>
      <c r="Q53" s="105"/>
    </row>
    <row r="54" spans="1:17" ht="42.75" customHeight="1" x14ac:dyDescent="0.25">
      <c r="A54" s="534"/>
      <c r="B54" s="537"/>
      <c r="C54" s="528"/>
      <c r="D54" s="528"/>
      <c r="E54" s="667"/>
      <c r="F54" s="669"/>
      <c r="G54" s="638" t="s">
        <v>468</v>
      </c>
      <c r="H54" s="628">
        <v>0.4</v>
      </c>
      <c r="I54" s="61">
        <v>44197</v>
      </c>
      <c r="J54" s="61">
        <v>44530</v>
      </c>
      <c r="K54" s="648" t="s">
        <v>452</v>
      </c>
      <c r="L54" s="687"/>
      <c r="M54" s="508"/>
      <c r="N54" s="511"/>
      <c r="O54" s="514"/>
      <c r="P54" s="517"/>
      <c r="Q54" s="106"/>
    </row>
    <row r="55" spans="1:17" ht="81.75" customHeight="1" thickBot="1" x14ac:dyDescent="0.3">
      <c r="A55" s="534"/>
      <c r="B55" s="537"/>
      <c r="C55" s="528"/>
      <c r="D55" s="528"/>
      <c r="E55" s="667"/>
      <c r="F55" s="670"/>
      <c r="G55" s="683" t="s">
        <v>469</v>
      </c>
      <c r="H55" s="651">
        <v>0.2</v>
      </c>
      <c r="I55" s="652">
        <v>44197</v>
      </c>
      <c r="J55" s="652">
        <v>44530</v>
      </c>
      <c r="K55" s="653" t="s">
        <v>474</v>
      </c>
      <c r="L55" s="687"/>
      <c r="M55" s="508"/>
      <c r="N55" s="511"/>
      <c r="O55" s="514"/>
      <c r="P55" s="517"/>
      <c r="Q55" s="106"/>
    </row>
    <row r="56" spans="1:17" ht="78.75" x14ac:dyDescent="0.25">
      <c r="A56" s="534"/>
      <c r="B56" s="537"/>
      <c r="C56" s="527" t="str">
        <f>'2.Identificacion_Riesgos'!F14</f>
        <v xml:space="preserve">2. Falta de adecuaciones fisicas y tecnologicas para el adelantamiento de las audiencias  </v>
      </c>
      <c r="D56" s="527" t="str">
        <f>'3.Controles'!E26</f>
        <v>La (el) operador disciplinaria(o) verificara que se mantenga en buenas condiciones el espacio de  la oficina de control interno disciplinario junto con los elementos tecnológicos para adelantar audiencias (Grabadora de video)</v>
      </c>
      <c r="E56" s="672"/>
      <c r="F56" s="668" t="s">
        <v>470</v>
      </c>
      <c r="G56" s="679" t="s">
        <v>471</v>
      </c>
      <c r="H56" s="627">
        <v>0.3</v>
      </c>
      <c r="I56" s="111">
        <v>44197</v>
      </c>
      <c r="J56" s="111">
        <v>44530</v>
      </c>
      <c r="K56" s="646" t="s">
        <v>452</v>
      </c>
      <c r="L56" s="687"/>
      <c r="M56" s="508"/>
      <c r="N56" s="511"/>
      <c r="O56" s="514"/>
      <c r="P56" s="519"/>
      <c r="Q56" s="118"/>
    </row>
    <row r="57" spans="1:17" ht="78" customHeight="1" x14ac:dyDescent="0.25">
      <c r="A57" s="534"/>
      <c r="B57" s="537"/>
      <c r="C57" s="528"/>
      <c r="D57" s="528"/>
      <c r="E57" s="672"/>
      <c r="F57" s="669"/>
      <c r="G57" s="638" t="s">
        <v>472</v>
      </c>
      <c r="H57" s="628">
        <v>0.35</v>
      </c>
      <c r="I57" s="61">
        <v>44197</v>
      </c>
      <c r="J57" s="61">
        <v>44530</v>
      </c>
      <c r="K57" s="217" t="s">
        <v>463</v>
      </c>
      <c r="L57" s="687"/>
      <c r="M57" s="508"/>
      <c r="N57" s="511"/>
      <c r="O57" s="514"/>
      <c r="P57" s="517"/>
      <c r="Q57" s="118"/>
    </row>
    <row r="58" spans="1:17" ht="72.75" customHeight="1" x14ac:dyDescent="0.25">
      <c r="A58" s="534"/>
      <c r="B58" s="537"/>
      <c r="C58" s="528"/>
      <c r="D58" s="528"/>
      <c r="E58" s="672"/>
      <c r="F58" s="669"/>
      <c r="G58" s="638" t="s">
        <v>473</v>
      </c>
      <c r="H58" s="628">
        <v>0.35</v>
      </c>
      <c r="I58" s="61">
        <v>44197</v>
      </c>
      <c r="J58" s="61">
        <v>44530</v>
      </c>
      <c r="K58" s="217" t="s">
        <v>463</v>
      </c>
      <c r="L58" s="687"/>
      <c r="M58" s="508"/>
      <c r="N58" s="511"/>
      <c r="O58" s="514"/>
      <c r="P58" s="517"/>
      <c r="Q58" s="118"/>
    </row>
    <row r="59" spans="1:17" ht="16.5" thickBot="1" x14ac:dyDescent="0.3">
      <c r="A59" s="534"/>
      <c r="B59" s="537"/>
      <c r="C59" s="529"/>
      <c r="D59" s="529"/>
      <c r="E59" s="672"/>
      <c r="F59" s="670"/>
      <c r="G59" s="675"/>
      <c r="H59" s="651"/>
      <c r="I59" s="80"/>
      <c r="J59" s="129"/>
      <c r="K59" s="218"/>
      <c r="L59" s="687"/>
      <c r="M59" s="508"/>
      <c r="N59" s="511"/>
      <c r="O59" s="514"/>
      <c r="P59" s="518"/>
      <c r="Q59" s="118"/>
    </row>
    <row r="60" spans="1:17" ht="15" hidden="1" customHeight="1" x14ac:dyDescent="0.25">
      <c r="A60" s="534"/>
      <c r="B60" s="537"/>
      <c r="C60" s="527" t="e">
        <f>'2.Identificacion_Riesgos'!#REF!</f>
        <v>#REF!</v>
      </c>
      <c r="D60" s="527">
        <f>'3.Controles'!E27</f>
        <v>0</v>
      </c>
      <c r="E60" s="537"/>
      <c r="F60" s="514"/>
      <c r="G60" s="673"/>
      <c r="H60" s="225"/>
      <c r="I60" s="655"/>
      <c r="J60" s="655"/>
      <c r="K60" s="656"/>
      <c r="L60" s="514"/>
      <c r="M60" s="508"/>
      <c r="N60" s="511"/>
      <c r="O60" s="514"/>
      <c r="P60" s="519"/>
      <c r="Q60" s="118"/>
    </row>
    <row r="61" spans="1:17" ht="15" hidden="1" customHeight="1" x14ac:dyDescent="0.25">
      <c r="A61" s="534"/>
      <c r="B61" s="537"/>
      <c r="C61" s="528"/>
      <c r="D61" s="528"/>
      <c r="E61" s="537"/>
      <c r="F61" s="514"/>
      <c r="G61" s="109"/>
      <c r="H61" s="81"/>
      <c r="I61" s="79"/>
      <c r="J61" s="79"/>
      <c r="K61" s="107"/>
      <c r="L61" s="514"/>
      <c r="M61" s="508"/>
      <c r="N61" s="511"/>
      <c r="O61" s="514"/>
      <c r="P61" s="517"/>
      <c r="Q61" s="118"/>
    </row>
    <row r="62" spans="1:17" ht="15" hidden="1" customHeight="1" x14ac:dyDescent="0.25">
      <c r="A62" s="534"/>
      <c r="B62" s="537"/>
      <c r="C62" s="528"/>
      <c r="D62" s="528"/>
      <c r="E62" s="537"/>
      <c r="F62" s="514"/>
      <c r="G62" s="109"/>
      <c r="H62" s="81"/>
      <c r="I62" s="79"/>
      <c r="J62" s="79"/>
      <c r="K62" s="107"/>
      <c r="L62" s="514"/>
      <c r="M62" s="508"/>
      <c r="N62" s="511"/>
      <c r="O62" s="514"/>
      <c r="P62" s="517"/>
      <c r="Q62" s="118"/>
    </row>
    <row r="63" spans="1:17" ht="15" hidden="1" customHeight="1" x14ac:dyDescent="0.25">
      <c r="A63" s="534"/>
      <c r="B63" s="537"/>
      <c r="C63" s="529"/>
      <c r="D63" s="529"/>
      <c r="E63" s="537"/>
      <c r="F63" s="531"/>
      <c r="G63" s="109"/>
      <c r="H63" s="81"/>
      <c r="I63" s="79"/>
      <c r="J63" s="114"/>
      <c r="K63" s="107"/>
      <c r="L63" s="514"/>
      <c r="M63" s="508"/>
      <c r="N63" s="511"/>
      <c r="O63" s="514"/>
      <c r="P63" s="518"/>
      <c r="Q63" s="118"/>
    </row>
    <row r="64" spans="1:17" ht="15" hidden="1" customHeight="1" x14ac:dyDescent="0.25">
      <c r="A64" s="534"/>
      <c r="B64" s="537"/>
      <c r="C64" s="527" t="e">
        <f>'2.Identificacion_Riesgos'!#REF!</f>
        <v>#REF!</v>
      </c>
      <c r="D64" s="527">
        <f>'3.Controles'!E28</f>
        <v>0</v>
      </c>
      <c r="E64" s="537"/>
      <c r="F64" s="530"/>
      <c r="G64" s="109"/>
      <c r="H64" s="81"/>
      <c r="I64" s="79"/>
      <c r="J64" s="79"/>
      <c r="K64" s="107"/>
      <c r="L64" s="514"/>
      <c r="M64" s="508"/>
      <c r="N64" s="511"/>
      <c r="O64" s="514"/>
      <c r="P64" s="519"/>
      <c r="Q64" s="118"/>
    </row>
    <row r="65" spans="1:17" ht="15" hidden="1" customHeight="1" x14ac:dyDescent="0.25">
      <c r="A65" s="534"/>
      <c r="B65" s="537"/>
      <c r="C65" s="528"/>
      <c r="D65" s="528"/>
      <c r="E65" s="537"/>
      <c r="F65" s="514"/>
      <c r="G65" s="109"/>
      <c r="H65" s="81"/>
      <c r="I65" s="79"/>
      <c r="J65" s="79"/>
      <c r="K65" s="107"/>
      <c r="L65" s="514"/>
      <c r="M65" s="508"/>
      <c r="N65" s="511"/>
      <c r="O65" s="514"/>
      <c r="P65" s="517"/>
      <c r="Q65" s="118"/>
    </row>
    <row r="66" spans="1:17" ht="15" hidden="1" customHeight="1" x14ac:dyDescent="0.25">
      <c r="A66" s="534"/>
      <c r="B66" s="537"/>
      <c r="C66" s="528"/>
      <c r="D66" s="528"/>
      <c r="E66" s="537"/>
      <c r="F66" s="514"/>
      <c r="G66" s="109"/>
      <c r="H66" s="81"/>
      <c r="I66" s="79"/>
      <c r="J66" s="79"/>
      <c r="K66" s="107"/>
      <c r="L66" s="514"/>
      <c r="M66" s="508"/>
      <c r="N66" s="511"/>
      <c r="O66" s="514"/>
      <c r="P66" s="517"/>
      <c r="Q66" s="118"/>
    </row>
    <row r="67" spans="1:17" ht="15" hidden="1" customHeight="1" x14ac:dyDescent="0.25">
      <c r="A67" s="534"/>
      <c r="B67" s="537"/>
      <c r="C67" s="529"/>
      <c r="D67" s="529"/>
      <c r="E67" s="537"/>
      <c r="F67" s="531"/>
      <c r="G67" s="109"/>
      <c r="H67" s="81"/>
      <c r="I67" s="79"/>
      <c r="J67" s="114"/>
      <c r="K67" s="107"/>
      <c r="L67" s="514"/>
      <c r="M67" s="508"/>
      <c r="N67" s="511"/>
      <c r="O67" s="514"/>
      <c r="P67" s="518"/>
      <c r="Q67" s="118"/>
    </row>
    <row r="68" spans="1:17" ht="15" hidden="1" customHeight="1" x14ac:dyDescent="0.25">
      <c r="A68" s="534"/>
      <c r="B68" s="537"/>
      <c r="C68" s="527" t="e">
        <f>'2.Identificacion_Riesgos'!#REF!</f>
        <v>#REF!</v>
      </c>
      <c r="D68" s="527">
        <f>'3.Controles'!E29</f>
        <v>0</v>
      </c>
      <c r="E68" s="537"/>
      <c r="F68" s="530"/>
      <c r="G68" s="109"/>
      <c r="H68" s="81"/>
      <c r="I68" s="79"/>
      <c r="J68" s="79"/>
      <c r="K68" s="107"/>
      <c r="L68" s="514"/>
      <c r="M68" s="508"/>
      <c r="N68" s="511"/>
      <c r="O68" s="514"/>
      <c r="P68" s="519"/>
      <c r="Q68" s="118"/>
    </row>
    <row r="69" spans="1:17" ht="15" hidden="1" customHeight="1" x14ac:dyDescent="0.25">
      <c r="A69" s="534"/>
      <c r="B69" s="537"/>
      <c r="C69" s="528"/>
      <c r="D69" s="528"/>
      <c r="E69" s="537"/>
      <c r="F69" s="514"/>
      <c r="G69" s="109"/>
      <c r="H69" s="81"/>
      <c r="I69" s="79"/>
      <c r="J69" s="79"/>
      <c r="K69" s="107"/>
      <c r="L69" s="514"/>
      <c r="M69" s="508"/>
      <c r="N69" s="511"/>
      <c r="O69" s="514"/>
      <c r="P69" s="517"/>
      <c r="Q69" s="118"/>
    </row>
    <row r="70" spans="1:17" ht="15" hidden="1" customHeight="1" x14ac:dyDescent="0.25">
      <c r="A70" s="534"/>
      <c r="B70" s="537"/>
      <c r="C70" s="528"/>
      <c r="D70" s="528"/>
      <c r="E70" s="537"/>
      <c r="F70" s="514"/>
      <c r="G70" s="109"/>
      <c r="H70" s="81"/>
      <c r="I70" s="79"/>
      <c r="J70" s="79"/>
      <c r="K70" s="107"/>
      <c r="L70" s="514"/>
      <c r="M70" s="508"/>
      <c r="N70" s="511"/>
      <c r="O70" s="514"/>
      <c r="P70" s="517"/>
      <c r="Q70" s="118"/>
    </row>
    <row r="71" spans="1:17" ht="15.75" hidden="1" customHeight="1" thickBot="1" x14ac:dyDescent="0.3">
      <c r="A71" s="535"/>
      <c r="B71" s="538"/>
      <c r="C71" s="532"/>
      <c r="D71" s="532"/>
      <c r="E71" s="538"/>
      <c r="F71" s="515"/>
      <c r="G71" s="110"/>
      <c r="H71" s="112"/>
      <c r="I71" s="80"/>
      <c r="J71" s="114"/>
      <c r="K71" s="108"/>
      <c r="L71" s="515"/>
      <c r="M71" s="509"/>
      <c r="N71" s="512"/>
      <c r="O71" s="515"/>
      <c r="P71" s="520"/>
      <c r="Q71" s="119"/>
    </row>
    <row r="72" spans="1:17" ht="78.75" x14ac:dyDescent="0.25">
      <c r="A72" s="533" t="s">
        <v>144</v>
      </c>
      <c r="B72" s="536" t="str">
        <f>'2.Identificacion_Riesgos'!E15</f>
        <v>Extravio o no inclusión de los documentos fisicos o virtuales que hacen parte del expediente disciplinario</v>
      </c>
      <c r="C72" s="539" t="str">
        <f>'2.Identificacion_Riesgos'!F15</f>
        <v>1. No incluir cada unas de las actuaciones que se surten dentro de los procesos disciplinarios en los respectivos archivos fisicos y virtuales.</v>
      </c>
      <c r="D72" s="539" t="str">
        <f>'3.Controles'!E33</f>
        <v>La (el) auxiliar administrativa(o) verificará mensualmente que los oficios,  autos y fallos que se profieran se encuentren de manera fisica en los expedientes y de manera virtual en el expediente virtual</v>
      </c>
      <c r="E72" s="681" t="str">
        <f>'2.Identificacion_Riesgos'!U15</f>
        <v>BAJO 4%</v>
      </c>
      <c r="F72" s="668" t="s">
        <v>475</v>
      </c>
      <c r="G72" s="679" t="s">
        <v>476</v>
      </c>
      <c r="H72" s="627">
        <v>0.25</v>
      </c>
      <c r="I72" s="111">
        <v>44197</v>
      </c>
      <c r="J72" s="111">
        <v>44530</v>
      </c>
      <c r="K72" s="216"/>
      <c r="L72" s="641" t="s">
        <v>483</v>
      </c>
      <c r="M72" s="507"/>
      <c r="N72" s="510" t="str">
        <f t="shared" ref="N72" si="1">IF(M72="SI","1. Describa el evento presentado 2. Genere una acción correctiva en isolucion 3. Realice nuevamente el proceso de analisis de riesgo"," ")</f>
        <v xml:space="preserve"> </v>
      </c>
      <c r="O72" s="513"/>
      <c r="P72" s="516"/>
      <c r="Q72" s="105"/>
    </row>
    <row r="73" spans="1:17" ht="63" customHeight="1" x14ac:dyDescent="0.25">
      <c r="A73" s="534"/>
      <c r="B73" s="537"/>
      <c r="C73" s="528"/>
      <c r="D73" s="528"/>
      <c r="E73" s="667"/>
      <c r="F73" s="669"/>
      <c r="G73" s="638" t="s">
        <v>477</v>
      </c>
      <c r="H73" s="628">
        <v>0.25</v>
      </c>
      <c r="I73" s="61">
        <v>44197</v>
      </c>
      <c r="J73" s="61">
        <v>44530</v>
      </c>
      <c r="K73" s="217"/>
      <c r="L73" s="687"/>
      <c r="M73" s="508"/>
      <c r="N73" s="511"/>
      <c r="O73" s="514"/>
      <c r="P73" s="517"/>
      <c r="Q73" s="106"/>
    </row>
    <row r="74" spans="1:17" ht="78" customHeight="1" x14ac:dyDescent="0.25">
      <c r="A74" s="534"/>
      <c r="B74" s="537"/>
      <c r="C74" s="528"/>
      <c r="D74" s="528"/>
      <c r="E74" s="667"/>
      <c r="F74" s="669"/>
      <c r="G74" s="638" t="s">
        <v>478</v>
      </c>
      <c r="H74" s="628">
        <v>0.25</v>
      </c>
      <c r="I74" s="61">
        <v>44197</v>
      </c>
      <c r="J74" s="61">
        <v>44530</v>
      </c>
      <c r="K74" s="217"/>
      <c r="L74" s="687"/>
      <c r="M74" s="508"/>
      <c r="N74" s="511"/>
      <c r="O74" s="514"/>
      <c r="P74" s="517"/>
      <c r="Q74" s="106"/>
    </row>
    <row r="75" spans="1:17" ht="81" customHeight="1" thickBot="1" x14ac:dyDescent="0.3">
      <c r="A75" s="534"/>
      <c r="B75" s="537"/>
      <c r="C75" s="529"/>
      <c r="D75" s="529"/>
      <c r="E75" s="667"/>
      <c r="F75" s="670"/>
      <c r="G75" s="683" t="s">
        <v>479</v>
      </c>
      <c r="H75" s="651">
        <v>0.25</v>
      </c>
      <c r="I75" s="61">
        <v>44197</v>
      </c>
      <c r="J75" s="61">
        <v>44530</v>
      </c>
      <c r="K75" s="218"/>
      <c r="L75" s="687"/>
      <c r="M75" s="508"/>
      <c r="N75" s="511"/>
      <c r="O75" s="514"/>
      <c r="P75" s="518"/>
      <c r="Q75" s="106"/>
    </row>
    <row r="76" spans="1:17" ht="60.75" customHeight="1" x14ac:dyDescent="0.25">
      <c r="A76" s="534"/>
      <c r="B76" s="537"/>
      <c r="C76" s="685" t="str">
        <f>'2.Identificacion_Riesgos'!F16</f>
        <v>2.  Extravio de los expedientes disciplinarios  fisicos y/o virtuales</v>
      </c>
      <c r="D76" s="527" t="str">
        <f>'3.Controles'!E34</f>
        <v>La (el) auxiliar administrativa(o) alimenta constantemenete el sitema SID y el drive Bdisciplinario con los oficios, autos y fallos que se profieran dentro de la actuación disciplinaria</v>
      </c>
      <c r="E76" s="537"/>
      <c r="F76" s="635" t="s">
        <v>480</v>
      </c>
      <c r="G76" s="680" t="s">
        <v>481</v>
      </c>
      <c r="H76" s="643">
        <v>0.4</v>
      </c>
      <c r="I76" s="61">
        <v>44197</v>
      </c>
      <c r="J76" s="61">
        <v>44530</v>
      </c>
      <c r="K76" s="656"/>
      <c r="L76" s="514"/>
      <c r="M76" s="508"/>
      <c r="N76" s="511"/>
      <c r="O76" s="514"/>
      <c r="P76" s="519"/>
      <c r="Q76" s="118"/>
    </row>
    <row r="77" spans="1:17" ht="51.75" customHeight="1" x14ac:dyDescent="0.25">
      <c r="A77" s="534"/>
      <c r="B77" s="537"/>
      <c r="C77" s="553"/>
      <c r="D77" s="528"/>
      <c r="E77" s="537"/>
      <c r="F77" s="635"/>
      <c r="G77" s="684" t="s">
        <v>482</v>
      </c>
      <c r="H77" s="629">
        <v>0.6</v>
      </c>
      <c r="I77" s="61">
        <v>44197</v>
      </c>
      <c r="J77" s="61">
        <v>44530</v>
      </c>
      <c r="K77" s="107"/>
      <c r="L77" s="514"/>
      <c r="M77" s="508"/>
      <c r="N77" s="511"/>
      <c r="O77" s="514"/>
      <c r="P77" s="517"/>
      <c r="Q77" s="118"/>
    </row>
    <row r="78" spans="1:17" x14ac:dyDescent="0.25">
      <c r="A78" s="534"/>
      <c r="B78" s="537"/>
      <c r="C78" s="553"/>
      <c r="D78" s="527" t="str">
        <f>'3.Controles'!E35</f>
        <v>La (el) auxiliar administrativa(o) verificará que los expedientes fisicos correspondan en igualdad de folios y cantidades con los xpedientes virtuales</v>
      </c>
      <c r="E78" s="537"/>
      <c r="F78" s="530"/>
      <c r="G78" s="109"/>
      <c r="H78" s="81"/>
      <c r="I78" s="79"/>
      <c r="J78" s="79"/>
      <c r="K78" s="107"/>
      <c r="L78" s="514"/>
      <c r="M78" s="508"/>
      <c r="N78" s="511"/>
      <c r="O78" s="514"/>
      <c r="P78" s="519"/>
      <c r="Q78" s="118"/>
    </row>
    <row r="79" spans="1:17" x14ac:dyDescent="0.25">
      <c r="A79" s="534"/>
      <c r="B79" s="537"/>
      <c r="C79" s="553"/>
      <c r="D79" s="528"/>
      <c r="E79" s="537"/>
      <c r="F79" s="514"/>
      <c r="G79" s="109"/>
      <c r="H79" s="81"/>
      <c r="I79" s="79"/>
      <c r="J79" s="79"/>
      <c r="K79" s="107"/>
      <c r="L79" s="514"/>
      <c r="M79" s="508"/>
      <c r="N79" s="511"/>
      <c r="O79" s="514"/>
      <c r="P79" s="517"/>
      <c r="Q79" s="118"/>
    </row>
    <row r="80" spans="1:17" ht="13.5" customHeight="1" x14ac:dyDescent="0.25">
      <c r="A80" s="534"/>
      <c r="B80" s="537"/>
      <c r="C80" s="553"/>
      <c r="D80" s="528"/>
      <c r="E80" s="537"/>
      <c r="F80" s="514"/>
      <c r="G80" s="109"/>
      <c r="H80" s="81"/>
      <c r="I80" s="79"/>
      <c r="J80" s="79"/>
      <c r="K80" s="107"/>
      <c r="L80" s="514"/>
      <c r="M80" s="508"/>
      <c r="N80" s="511"/>
      <c r="O80" s="514"/>
      <c r="P80" s="517"/>
      <c r="Q80" s="118"/>
    </row>
    <row r="81" spans="1:17" ht="27.75" customHeight="1" x14ac:dyDescent="0.25">
      <c r="A81" s="534"/>
      <c r="B81" s="537"/>
      <c r="C81" s="543"/>
      <c r="D81" s="529"/>
      <c r="E81" s="537"/>
      <c r="F81" s="531"/>
      <c r="G81" s="109"/>
      <c r="H81" s="81"/>
      <c r="I81" s="79"/>
      <c r="J81" s="114"/>
      <c r="K81" s="107"/>
      <c r="L81" s="514"/>
      <c r="M81" s="508"/>
      <c r="N81" s="511"/>
      <c r="O81" s="514"/>
      <c r="P81" s="518"/>
      <c r="Q81" s="118"/>
    </row>
    <row r="82" spans="1:17" ht="37.5" hidden="1" customHeight="1" x14ac:dyDescent="0.25">
      <c r="A82" s="534"/>
      <c r="B82" s="537"/>
      <c r="C82" s="527" t="e">
        <f>'2.Identificacion_Riesgos'!#REF!</f>
        <v>#REF!</v>
      </c>
      <c r="D82" s="527">
        <f>'3.Controles'!E36</f>
        <v>0</v>
      </c>
      <c r="E82" s="537"/>
      <c r="F82" s="530"/>
      <c r="G82" s="109"/>
      <c r="H82" s="81"/>
      <c r="I82" s="79"/>
      <c r="J82" s="79"/>
      <c r="K82" s="107"/>
      <c r="L82" s="514"/>
      <c r="M82" s="508"/>
      <c r="N82" s="511"/>
      <c r="O82" s="514"/>
      <c r="P82" s="519"/>
      <c r="Q82" s="118"/>
    </row>
    <row r="83" spans="1:17" ht="15" hidden="1" customHeight="1" x14ac:dyDescent="0.25">
      <c r="A83" s="534"/>
      <c r="B83" s="537"/>
      <c r="C83" s="528"/>
      <c r="D83" s="528"/>
      <c r="E83" s="537"/>
      <c r="F83" s="514"/>
      <c r="G83" s="109"/>
      <c r="H83" s="81"/>
      <c r="I83" s="79"/>
      <c r="J83" s="79"/>
      <c r="K83" s="107"/>
      <c r="L83" s="514"/>
      <c r="M83" s="508"/>
      <c r="N83" s="511"/>
      <c r="O83" s="514"/>
      <c r="P83" s="517"/>
      <c r="Q83" s="118"/>
    </row>
    <row r="84" spans="1:17" ht="15" hidden="1" customHeight="1" x14ac:dyDescent="0.25">
      <c r="A84" s="534"/>
      <c r="B84" s="537"/>
      <c r="C84" s="528"/>
      <c r="D84" s="528"/>
      <c r="E84" s="537"/>
      <c r="F84" s="514"/>
      <c r="G84" s="109"/>
      <c r="H84" s="81"/>
      <c r="I84" s="79"/>
      <c r="J84" s="79"/>
      <c r="K84" s="107"/>
      <c r="L84" s="514"/>
      <c r="M84" s="508"/>
      <c r="N84" s="511"/>
      <c r="O84" s="514"/>
      <c r="P84" s="517"/>
      <c r="Q84" s="118"/>
    </row>
    <row r="85" spans="1:17" ht="15" hidden="1" customHeight="1" x14ac:dyDescent="0.25">
      <c r="A85" s="534"/>
      <c r="B85" s="537"/>
      <c r="C85" s="529"/>
      <c r="D85" s="529"/>
      <c r="E85" s="537"/>
      <c r="F85" s="531"/>
      <c r="G85" s="109"/>
      <c r="H85" s="81"/>
      <c r="I85" s="79"/>
      <c r="J85" s="114"/>
      <c r="K85" s="107"/>
      <c r="L85" s="514"/>
      <c r="M85" s="508"/>
      <c r="N85" s="511"/>
      <c r="O85" s="514"/>
      <c r="P85" s="518"/>
      <c r="Q85" s="118"/>
    </row>
    <row r="86" spans="1:17" ht="15" hidden="1" customHeight="1" x14ac:dyDescent="0.25">
      <c r="A86" s="534"/>
      <c r="B86" s="537"/>
      <c r="C86" s="527" t="e">
        <f>'2.Identificacion_Riesgos'!#REF!</f>
        <v>#REF!</v>
      </c>
      <c r="D86" s="527">
        <f>'3.Controles'!E37</f>
        <v>0</v>
      </c>
      <c r="E86" s="537"/>
      <c r="F86" s="530"/>
      <c r="G86" s="109"/>
      <c r="H86" s="81"/>
      <c r="I86" s="79"/>
      <c r="J86" s="79"/>
      <c r="K86" s="107"/>
      <c r="L86" s="514"/>
      <c r="M86" s="508"/>
      <c r="N86" s="511"/>
      <c r="O86" s="514"/>
      <c r="P86" s="519"/>
      <c r="Q86" s="118"/>
    </row>
    <row r="87" spans="1:17" ht="15" hidden="1" customHeight="1" x14ac:dyDescent="0.25">
      <c r="A87" s="534"/>
      <c r="B87" s="537"/>
      <c r="C87" s="528"/>
      <c r="D87" s="528"/>
      <c r="E87" s="537"/>
      <c r="F87" s="514"/>
      <c r="G87" s="109"/>
      <c r="H87" s="81"/>
      <c r="I87" s="79"/>
      <c r="J87" s="79"/>
      <c r="K87" s="107"/>
      <c r="L87" s="514"/>
      <c r="M87" s="508"/>
      <c r="N87" s="511"/>
      <c r="O87" s="514"/>
      <c r="P87" s="517"/>
      <c r="Q87" s="118"/>
    </row>
    <row r="88" spans="1:17" ht="15" hidden="1" customHeight="1" x14ac:dyDescent="0.25">
      <c r="A88" s="534"/>
      <c r="B88" s="537"/>
      <c r="C88" s="528"/>
      <c r="D88" s="528"/>
      <c r="E88" s="537"/>
      <c r="F88" s="514"/>
      <c r="G88" s="109"/>
      <c r="H88" s="81"/>
      <c r="I88" s="79"/>
      <c r="J88" s="79"/>
      <c r="K88" s="107"/>
      <c r="L88" s="514"/>
      <c r="M88" s="508"/>
      <c r="N88" s="511"/>
      <c r="O88" s="514"/>
      <c r="P88" s="517"/>
      <c r="Q88" s="118"/>
    </row>
    <row r="89" spans="1:17" ht="15.75" hidden="1" customHeight="1" thickBot="1" x14ac:dyDescent="0.3">
      <c r="A89" s="535"/>
      <c r="B89" s="538"/>
      <c r="C89" s="532"/>
      <c r="D89" s="532"/>
      <c r="E89" s="538"/>
      <c r="F89" s="515"/>
      <c r="G89" s="110"/>
      <c r="H89" s="112"/>
      <c r="I89" s="80"/>
      <c r="J89" s="114"/>
      <c r="K89" s="108"/>
      <c r="L89" s="515"/>
      <c r="M89" s="509"/>
      <c r="N89" s="512"/>
      <c r="O89" s="515"/>
      <c r="P89" s="520"/>
      <c r="Q89" s="119"/>
    </row>
    <row r="90" spans="1:17" hidden="1" x14ac:dyDescent="0.25">
      <c r="A90" s="533" t="s">
        <v>146</v>
      </c>
      <c r="B90" s="536">
        <f>'2.Identificacion_Riesgos'!E17</f>
        <v>0</v>
      </c>
      <c r="C90" s="539">
        <f>'2.Identificacion_Riesgos'!F17</f>
        <v>0</v>
      </c>
      <c r="D90" s="539">
        <f>'3.Controles'!E41</f>
        <v>0</v>
      </c>
      <c r="E90" s="540">
        <f>'2.Identificacion_Riesgos'!U17</f>
        <v>0</v>
      </c>
      <c r="F90" s="513"/>
      <c r="G90" s="22"/>
      <c r="H90" s="82"/>
      <c r="I90" s="11"/>
      <c r="J90" s="11"/>
      <c r="K90" s="74"/>
      <c r="L90" s="507"/>
      <c r="M90" s="507"/>
      <c r="N90" s="510" t="str">
        <f t="shared" ref="N90" si="2">IF(M90="SI","1. Describa el evento presentado 2. Genere una acción correctiva en isolucion 3. Realice nuevamente el proceso de analisis de riesgo"," ")</f>
        <v xml:space="preserve"> </v>
      </c>
      <c r="O90" s="513"/>
      <c r="P90" s="516"/>
      <c r="Q90" s="105"/>
    </row>
    <row r="91" spans="1:17" hidden="1" x14ac:dyDescent="0.25">
      <c r="A91" s="534"/>
      <c r="B91" s="537"/>
      <c r="C91" s="528"/>
      <c r="D91" s="528"/>
      <c r="E91" s="541"/>
      <c r="F91" s="514"/>
      <c r="G91" s="21"/>
      <c r="H91" s="81"/>
      <c r="I91" s="12"/>
      <c r="J91" s="12"/>
      <c r="K91" s="14"/>
      <c r="L91" s="508"/>
      <c r="M91" s="508"/>
      <c r="N91" s="511"/>
      <c r="O91" s="514"/>
      <c r="P91" s="517"/>
      <c r="Q91" s="106"/>
    </row>
    <row r="92" spans="1:17" hidden="1" x14ac:dyDescent="0.25">
      <c r="A92" s="534"/>
      <c r="B92" s="537"/>
      <c r="C92" s="528"/>
      <c r="D92" s="528"/>
      <c r="E92" s="541"/>
      <c r="F92" s="514"/>
      <c r="G92" s="21"/>
      <c r="H92" s="81"/>
      <c r="I92" s="12"/>
      <c r="J92" s="12"/>
      <c r="K92" s="14"/>
      <c r="L92" s="508"/>
      <c r="M92" s="508"/>
      <c r="N92" s="511"/>
      <c r="O92" s="514"/>
      <c r="P92" s="517"/>
      <c r="Q92" s="106"/>
    </row>
    <row r="93" spans="1:17" hidden="1" x14ac:dyDescent="0.25">
      <c r="A93" s="534"/>
      <c r="B93" s="537"/>
      <c r="C93" s="529"/>
      <c r="D93" s="529"/>
      <c r="E93" s="541"/>
      <c r="F93" s="531"/>
      <c r="G93" s="21"/>
      <c r="H93" s="81"/>
      <c r="I93" s="12"/>
      <c r="J93" s="114"/>
      <c r="K93" s="14"/>
      <c r="L93" s="508"/>
      <c r="M93" s="508"/>
      <c r="N93" s="511"/>
      <c r="O93" s="514"/>
      <c r="P93" s="518"/>
      <c r="Q93" s="106"/>
    </row>
    <row r="94" spans="1:17" hidden="1" x14ac:dyDescent="0.25">
      <c r="A94" s="534"/>
      <c r="B94" s="537"/>
      <c r="C94" s="527">
        <f>'2.Identificacion_Riesgos'!F18</f>
        <v>0</v>
      </c>
      <c r="D94" s="527">
        <f>'3.Controles'!E42</f>
        <v>0</v>
      </c>
      <c r="E94" s="537"/>
      <c r="F94" s="530"/>
      <c r="G94" s="109"/>
      <c r="H94" s="81"/>
      <c r="I94" s="79"/>
      <c r="J94" s="79"/>
      <c r="K94" s="107"/>
      <c r="L94" s="508"/>
      <c r="M94" s="508"/>
      <c r="N94" s="511"/>
      <c r="O94" s="514"/>
      <c r="P94" s="519"/>
      <c r="Q94" s="118"/>
    </row>
    <row r="95" spans="1:17" hidden="1" x14ac:dyDescent="0.25">
      <c r="A95" s="534"/>
      <c r="B95" s="537"/>
      <c r="C95" s="528"/>
      <c r="D95" s="528"/>
      <c r="E95" s="537"/>
      <c r="F95" s="514"/>
      <c r="G95" s="109"/>
      <c r="H95" s="81"/>
      <c r="I95" s="79"/>
      <c r="J95" s="79"/>
      <c r="K95" s="107"/>
      <c r="L95" s="508"/>
      <c r="M95" s="508"/>
      <c r="N95" s="511"/>
      <c r="O95" s="514"/>
      <c r="P95" s="517"/>
      <c r="Q95" s="118"/>
    </row>
    <row r="96" spans="1:17" hidden="1" x14ac:dyDescent="0.25">
      <c r="A96" s="534"/>
      <c r="B96" s="537"/>
      <c r="C96" s="528"/>
      <c r="D96" s="528"/>
      <c r="E96" s="537"/>
      <c r="F96" s="514"/>
      <c r="G96" s="109"/>
      <c r="H96" s="81"/>
      <c r="I96" s="79"/>
      <c r="J96" s="79"/>
      <c r="K96" s="107"/>
      <c r="L96" s="508"/>
      <c r="M96" s="508"/>
      <c r="N96" s="511"/>
      <c r="O96" s="514"/>
      <c r="P96" s="517"/>
      <c r="Q96" s="118"/>
    </row>
    <row r="97" spans="1:17" hidden="1" x14ac:dyDescent="0.25">
      <c r="A97" s="534"/>
      <c r="B97" s="537"/>
      <c r="C97" s="529"/>
      <c r="D97" s="529"/>
      <c r="E97" s="537"/>
      <c r="F97" s="531"/>
      <c r="G97" s="109"/>
      <c r="H97" s="81"/>
      <c r="I97" s="79"/>
      <c r="J97" s="114"/>
      <c r="K97" s="107"/>
      <c r="L97" s="508"/>
      <c r="M97" s="508"/>
      <c r="N97" s="511"/>
      <c r="O97" s="514"/>
      <c r="P97" s="518"/>
      <c r="Q97" s="118"/>
    </row>
    <row r="98" spans="1:17" hidden="1" x14ac:dyDescent="0.25">
      <c r="A98" s="534"/>
      <c r="B98" s="537"/>
      <c r="C98" s="527">
        <f>'2.Identificacion_Riesgos'!F19</f>
        <v>0</v>
      </c>
      <c r="D98" s="527">
        <f>'3.Controles'!E43</f>
        <v>0</v>
      </c>
      <c r="E98" s="537"/>
      <c r="F98" s="530"/>
      <c r="G98" s="109"/>
      <c r="H98" s="81"/>
      <c r="I98" s="79"/>
      <c r="J98" s="79"/>
      <c r="K98" s="107"/>
      <c r="L98" s="508"/>
      <c r="M98" s="508"/>
      <c r="N98" s="511"/>
      <c r="O98" s="514"/>
      <c r="P98" s="519"/>
      <c r="Q98" s="118"/>
    </row>
    <row r="99" spans="1:17" hidden="1" x14ac:dyDescent="0.25">
      <c r="A99" s="534"/>
      <c r="B99" s="537"/>
      <c r="C99" s="528"/>
      <c r="D99" s="528"/>
      <c r="E99" s="537"/>
      <c r="F99" s="514"/>
      <c r="G99" s="109"/>
      <c r="H99" s="81"/>
      <c r="I99" s="79"/>
      <c r="J99" s="79"/>
      <c r="K99" s="107"/>
      <c r="L99" s="508"/>
      <c r="M99" s="508"/>
      <c r="N99" s="511"/>
      <c r="O99" s="514"/>
      <c r="P99" s="517"/>
      <c r="Q99" s="118"/>
    </row>
    <row r="100" spans="1:17" hidden="1" x14ac:dyDescent="0.25">
      <c r="A100" s="534"/>
      <c r="B100" s="537"/>
      <c r="C100" s="528"/>
      <c r="D100" s="528"/>
      <c r="E100" s="537"/>
      <c r="F100" s="514"/>
      <c r="G100" s="109"/>
      <c r="H100" s="81"/>
      <c r="I100" s="79"/>
      <c r="J100" s="79"/>
      <c r="K100" s="107"/>
      <c r="L100" s="508"/>
      <c r="M100" s="508"/>
      <c r="N100" s="511"/>
      <c r="O100" s="514"/>
      <c r="P100" s="517"/>
      <c r="Q100" s="118"/>
    </row>
    <row r="101" spans="1:17" hidden="1" x14ac:dyDescent="0.25">
      <c r="A101" s="534"/>
      <c r="B101" s="537"/>
      <c r="C101" s="529"/>
      <c r="D101" s="529"/>
      <c r="E101" s="537"/>
      <c r="F101" s="531"/>
      <c r="G101" s="109"/>
      <c r="H101" s="81"/>
      <c r="I101" s="79"/>
      <c r="J101" s="114"/>
      <c r="K101" s="107"/>
      <c r="L101" s="508"/>
      <c r="M101" s="508"/>
      <c r="N101" s="511"/>
      <c r="O101" s="514"/>
      <c r="P101" s="518"/>
      <c r="Q101" s="118"/>
    </row>
    <row r="102" spans="1:17" hidden="1" x14ac:dyDescent="0.25">
      <c r="A102" s="534"/>
      <c r="B102" s="537"/>
      <c r="C102" s="527">
        <f>'2.Identificacion_Riesgos'!F20</f>
        <v>0</v>
      </c>
      <c r="D102" s="527">
        <f>'3.Controles'!E44</f>
        <v>0</v>
      </c>
      <c r="E102" s="537"/>
      <c r="F102" s="530"/>
      <c r="G102" s="109"/>
      <c r="H102" s="81"/>
      <c r="I102" s="79"/>
      <c r="J102" s="79"/>
      <c r="K102" s="107"/>
      <c r="L102" s="508"/>
      <c r="M102" s="508"/>
      <c r="N102" s="511"/>
      <c r="O102" s="514"/>
      <c r="P102" s="519"/>
      <c r="Q102" s="118"/>
    </row>
    <row r="103" spans="1:17" hidden="1" x14ac:dyDescent="0.25">
      <c r="A103" s="534"/>
      <c r="B103" s="537"/>
      <c r="C103" s="528"/>
      <c r="D103" s="528"/>
      <c r="E103" s="537"/>
      <c r="F103" s="514"/>
      <c r="G103" s="109"/>
      <c r="H103" s="81"/>
      <c r="I103" s="79"/>
      <c r="J103" s="79"/>
      <c r="K103" s="107"/>
      <c r="L103" s="508"/>
      <c r="M103" s="508"/>
      <c r="N103" s="511"/>
      <c r="O103" s="514"/>
      <c r="P103" s="517"/>
      <c r="Q103" s="118"/>
    </row>
    <row r="104" spans="1:17" hidden="1" x14ac:dyDescent="0.25">
      <c r="A104" s="534"/>
      <c r="B104" s="537"/>
      <c r="C104" s="528"/>
      <c r="D104" s="528"/>
      <c r="E104" s="537"/>
      <c r="F104" s="514"/>
      <c r="G104" s="109"/>
      <c r="H104" s="81"/>
      <c r="I104" s="79"/>
      <c r="J104" s="79"/>
      <c r="K104" s="107"/>
      <c r="L104" s="508"/>
      <c r="M104" s="508"/>
      <c r="N104" s="511"/>
      <c r="O104" s="514"/>
      <c r="P104" s="517"/>
      <c r="Q104" s="118"/>
    </row>
    <row r="105" spans="1:17" hidden="1" x14ac:dyDescent="0.25">
      <c r="A105" s="534"/>
      <c r="B105" s="537"/>
      <c r="C105" s="529"/>
      <c r="D105" s="529"/>
      <c r="E105" s="537"/>
      <c r="F105" s="531"/>
      <c r="G105" s="109"/>
      <c r="H105" s="81"/>
      <c r="I105" s="79"/>
      <c r="J105" s="114"/>
      <c r="K105" s="107"/>
      <c r="L105" s="508"/>
      <c r="M105" s="508"/>
      <c r="N105" s="511"/>
      <c r="O105" s="514"/>
      <c r="P105" s="518"/>
      <c r="Q105" s="118"/>
    </row>
    <row r="106" spans="1:17" hidden="1" x14ac:dyDescent="0.25">
      <c r="A106" s="534"/>
      <c r="B106" s="537"/>
      <c r="C106" s="527">
        <f>'2.Identificacion_Riesgos'!F21</f>
        <v>0</v>
      </c>
      <c r="D106" s="527">
        <f>'3.Controles'!E45</f>
        <v>0</v>
      </c>
      <c r="E106" s="537"/>
      <c r="F106" s="530"/>
      <c r="G106" s="109"/>
      <c r="H106" s="81"/>
      <c r="I106" s="79"/>
      <c r="J106" s="79"/>
      <c r="K106" s="107"/>
      <c r="L106" s="508"/>
      <c r="M106" s="508"/>
      <c r="N106" s="511"/>
      <c r="O106" s="514"/>
      <c r="P106" s="519"/>
      <c r="Q106" s="118"/>
    </row>
    <row r="107" spans="1:17" hidden="1" x14ac:dyDescent="0.25">
      <c r="A107" s="534"/>
      <c r="B107" s="537"/>
      <c r="C107" s="528"/>
      <c r="D107" s="528"/>
      <c r="E107" s="537"/>
      <c r="F107" s="514"/>
      <c r="G107" s="109"/>
      <c r="H107" s="81"/>
      <c r="I107" s="79"/>
      <c r="J107" s="79"/>
      <c r="K107" s="107"/>
      <c r="L107" s="508"/>
      <c r="M107" s="508"/>
      <c r="N107" s="511"/>
      <c r="O107" s="514"/>
      <c r="P107" s="517"/>
      <c r="Q107" s="118"/>
    </row>
    <row r="108" spans="1:17" hidden="1" x14ac:dyDescent="0.25">
      <c r="A108" s="534"/>
      <c r="B108" s="537"/>
      <c r="C108" s="528"/>
      <c r="D108" s="528"/>
      <c r="E108" s="537"/>
      <c r="F108" s="514"/>
      <c r="G108" s="109"/>
      <c r="H108" s="81"/>
      <c r="I108" s="79"/>
      <c r="J108" s="79"/>
      <c r="K108" s="107"/>
      <c r="L108" s="508"/>
      <c r="M108" s="508"/>
      <c r="N108" s="511"/>
      <c r="O108" s="514"/>
      <c r="P108" s="517"/>
      <c r="Q108" s="118"/>
    </row>
    <row r="109" spans="1:17" ht="15.75" hidden="1" thickBot="1" x14ac:dyDescent="0.3">
      <c r="A109" s="535"/>
      <c r="B109" s="538"/>
      <c r="C109" s="532"/>
      <c r="D109" s="532"/>
      <c r="E109" s="538"/>
      <c r="F109" s="515"/>
      <c r="G109" s="110"/>
      <c r="H109" s="112"/>
      <c r="I109" s="80"/>
      <c r="J109" s="114"/>
      <c r="K109" s="108"/>
      <c r="L109" s="509"/>
      <c r="M109" s="509"/>
      <c r="N109" s="512"/>
      <c r="O109" s="515"/>
      <c r="P109" s="520"/>
      <c r="Q109" s="119"/>
    </row>
    <row r="110" spans="1:17" hidden="1" x14ac:dyDescent="0.25">
      <c r="A110" s="533" t="s">
        <v>157</v>
      </c>
      <c r="B110" s="536">
        <f>'2.Identificacion_Riesgos'!E22</f>
        <v>0</v>
      </c>
      <c r="C110" s="539">
        <f>'2.Identificacion_Riesgos'!F22</f>
        <v>0</v>
      </c>
      <c r="D110" s="539">
        <f>'3.Controles'!E49</f>
        <v>0</v>
      </c>
      <c r="E110" s="540">
        <f>'2.Identificacion_Riesgos'!U22</f>
        <v>0</v>
      </c>
      <c r="F110" s="513"/>
      <c r="G110" s="22"/>
      <c r="H110" s="82"/>
      <c r="I110" s="11"/>
      <c r="J110" s="11"/>
      <c r="K110" s="74"/>
      <c r="L110" s="507"/>
      <c r="M110" s="507"/>
      <c r="N110" s="510" t="str">
        <f t="shared" ref="N110" si="3">IF(M110="SI","1. Describa el evento presentado 2. Genere una acción correctiva en isolucion 3. Realice nuevamente el proceso de analisis de riesgo"," ")</f>
        <v xml:space="preserve"> </v>
      </c>
      <c r="O110" s="513"/>
      <c r="P110" s="516"/>
      <c r="Q110" s="105"/>
    </row>
    <row r="111" spans="1:17" hidden="1" x14ac:dyDescent="0.25">
      <c r="A111" s="534"/>
      <c r="B111" s="537"/>
      <c r="C111" s="528"/>
      <c r="D111" s="528"/>
      <c r="E111" s="541"/>
      <c r="F111" s="514"/>
      <c r="G111" s="21"/>
      <c r="H111" s="81"/>
      <c r="I111" s="12"/>
      <c r="J111" s="12"/>
      <c r="K111" s="14"/>
      <c r="L111" s="508"/>
      <c r="M111" s="508"/>
      <c r="N111" s="511"/>
      <c r="O111" s="514"/>
      <c r="P111" s="517"/>
      <c r="Q111" s="106"/>
    </row>
    <row r="112" spans="1:17" hidden="1" x14ac:dyDescent="0.25">
      <c r="A112" s="534"/>
      <c r="B112" s="537"/>
      <c r="C112" s="528"/>
      <c r="D112" s="528"/>
      <c r="E112" s="541"/>
      <c r="F112" s="514"/>
      <c r="G112" s="21"/>
      <c r="H112" s="81"/>
      <c r="I112" s="12"/>
      <c r="J112" s="12"/>
      <c r="K112" s="14"/>
      <c r="L112" s="508"/>
      <c r="M112" s="508"/>
      <c r="N112" s="511"/>
      <c r="O112" s="514"/>
      <c r="P112" s="517"/>
      <c r="Q112" s="106"/>
    </row>
    <row r="113" spans="1:17" hidden="1" x14ac:dyDescent="0.25">
      <c r="A113" s="534"/>
      <c r="B113" s="537"/>
      <c r="C113" s="529"/>
      <c r="D113" s="529"/>
      <c r="E113" s="541"/>
      <c r="F113" s="531"/>
      <c r="G113" s="21"/>
      <c r="H113" s="81"/>
      <c r="I113" s="12"/>
      <c r="J113" s="114"/>
      <c r="K113" s="14"/>
      <c r="L113" s="508"/>
      <c r="M113" s="508"/>
      <c r="N113" s="511"/>
      <c r="O113" s="514"/>
      <c r="P113" s="518"/>
      <c r="Q113" s="106"/>
    </row>
    <row r="114" spans="1:17" hidden="1" x14ac:dyDescent="0.25">
      <c r="A114" s="534"/>
      <c r="B114" s="537"/>
      <c r="C114" s="527">
        <f>'2.Identificacion_Riesgos'!F23</f>
        <v>0</v>
      </c>
      <c r="D114" s="527">
        <f>'3.Controles'!E50</f>
        <v>0</v>
      </c>
      <c r="E114" s="537"/>
      <c r="F114" s="530"/>
      <c r="G114" s="109"/>
      <c r="H114" s="81"/>
      <c r="I114" s="79"/>
      <c r="J114" s="79"/>
      <c r="K114" s="107"/>
      <c r="L114" s="508"/>
      <c r="M114" s="508"/>
      <c r="N114" s="511"/>
      <c r="O114" s="514"/>
      <c r="P114" s="519"/>
      <c r="Q114" s="118"/>
    </row>
    <row r="115" spans="1:17" hidden="1" x14ac:dyDescent="0.25">
      <c r="A115" s="534"/>
      <c r="B115" s="537"/>
      <c r="C115" s="528"/>
      <c r="D115" s="528"/>
      <c r="E115" s="537"/>
      <c r="F115" s="514"/>
      <c r="G115" s="109"/>
      <c r="H115" s="81"/>
      <c r="I115" s="79"/>
      <c r="J115" s="79"/>
      <c r="K115" s="107"/>
      <c r="L115" s="508"/>
      <c r="M115" s="508"/>
      <c r="N115" s="511"/>
      <c r="O115" s="514"/>
      <c r="P115" s="517"/>
      <c r="Q115" s="118"/>
    </row>
    <row r="116" spans="1:17" hidden="1" x14ac:dyDescent="0.25">
      <c r="A116" s="534"/>
      <c r="B116" s="537"/>
      <c r="C116" s="528"/>
      <c r="D116" s="528"/>
      <c r="E116" s="537"/>
      <c r="F116" s="514"/>
      <c r="G116" s="109"/>
      <c r="H116" s="81"/>
      <c r="I116" s="79"/>
      <c r="J116" s="79"/>
      <c r="K116" s="107"/>
      <c r="L116" s="508"/>
      <c r="M116" s="508"/>
      <c r="N116" s="511"/>
      <c r="O116" s="514"/>
      <c r="P116" s="517"/>
      <c r="Q116" s="118"/>
    </row>
    <row r="117" spans="1:17" hidden="1" x14ac:dyDescent="0.25">
      <c r="A117" s="534"/>
      <c r="B117" s="537"/>
      <c r="C117" s="529"/>
      <c r="D117" s="529"/>
      <c r="E117" s="537"/>
      <c r="F117" s="531"/>
      <c r="G117" s="109"/>
      <c r="H117" s="81"/>
      <c r="I117" s="79"/>
      <c r="J117" s="114"/>
      <c r="K117" s="107"/>
      <c r="L117" s="508"/>
      <c r="M117" s="508"/>
      <c r="N117" s="511"/>
      <c r="O117" s="514"/>
      <c r="P117" s="518"/>
      <c r="Q117" s="118"/>
    </row>
    <row r="118" spans="1:17" hidden="1" x14ac:dyDescent="0.25">
      <c r="A118" s="534"/>
      <c r="B118" s="537"/>
      <c r="C118" s="527">
        <f>'2.Identificacion_Riesgos'!F24</f>
        <v>0</v>
      </c>
      <c r="D118" s="527">
        <f>'3.Controles'!E51</f>
        <v>0</v>
      </c>
      <c r="E118" s="537"/>
      <c r="F118" s="530"/>
      <c r="G118" s="109"/>
      <c r="H118" s="81"/>
      <c r="I118" s="79"/>
      <c r="J118" s="79"/>
      <c r="K118" s="107"/>
      <c r="L118" s="508"/>
      <c r="M118" s="508"/>
      <c r="N118" s="511"/>
      <c r="O118" s="514"/>
      <c r="P118" s="519"/>
      <c r="Q118" s="118"/>
    </row>
    <row r="119" spans="1:17" hidden="1" x14ac:dyDescent="0.25">
      <c r="A119" s="534"/>
      <c r="B119" s="537"/>
      <c r="C119" s="528"/>
      <c r="D119" s="528"/>
      <c r="E119" s="537"/>
      <c r="F119" s="514"/>
      <c r="G119" s="109"/>
      <c r="H119" s="81"/>
      <c r="I119" s="79"/>
      <c r="J119" s="79"/>
      <c r="K119" s="107"/>
      <c r="L119" s="508"/>
      <c r="M119" s="508"/>
      <c r="N119" s="511"/>
      <c r="O119" s="514"/>
      <c r="P119" s="517"/>
      <c r="Q119" s="118"/>
    </row>
    <row r="120" spans="1:17" hidden="1" x14ac:dyDescent="0.25">
      <c r="A120" s="534"/>
      <c r="B120" s="537"/>
      <c r="C120" s="528"/>
      <c r="D120" s="528"/>
      <c r="E120" s="537"/>
      <c r="F120" s="514"/>
      <c r="G120" s="109"/>
      <c r="H120" s="81"/>
      <c r="I120" s="79"/>
      <c r="J120" s="79"/>
      <c r="K120" s="107"/>
      <c r="L120" s="508"/>
      <c r="M120" s="508"/>
      <c r="N120" s="511"/>
      <c r="O120" s="514"/>
      <c r="P120" s="517"/>
      <c r="Q120" s="118"/>
    </row>
    <row r="121" spans="1:17" hidden="1" x14ac:dyDescent="0.25">
      <c r="A121" s="534"/>
      <c r="B121" s="537"/>
      <c r="C121" s="529"/>
      <c r="D121" s="529"/>
      <c r="E121" s="537"/>
      <c r="F121" s="531"/>
      <c r="G121" s="109"/>
      <c r="H121" s="81"/>
      <c r="I121" s="79"/>
      <c r="J121" s="114"/>
      <c r="K121" s="107"/>
      <c r="L121" s="508"/>
      <c r="M121" s="508"/>
      <c r="N121" s="511"/>
      <c r="O121" s="514"/>
      <c r="P121" s="518"/>
      <c r="Q121" s="118"/>
    </row>
    <row r="122" spans="1:17" hidden="1" x14ac:dyDescent="0.25">
      <c r="A122" s="534"/>
      <c r="B122" s="537"/>
      <c r="C122" s="527">
        <f>'2.Identificacion_Riesgos'!F25</f>
        <v>0</v>
      </c>
      <c r="D122" s="527">
        <f>'3.Controles'!E52</f>
        <v>0</v>
      </c>
      <c r="E122" s="537"/>
      <c r="F122" s="530"/>
      <c r="G122" s="109"/>
      <c r="H122" s="81"/>
      <c r="I122" s="79"/>
      <c r="J122" s="79"/>
      <c r="K122" s="107"/>
      <c r="L122" s="508"/>
      <c r="M122" s="508"/>
      <c r="N122" s="511"/>
      <c r="O122" s="514"/>
      <c r="P122" s="519"/>
      <c r="Q122" s="118"/>
    </row>
    <row r="123" spans="1:17" hidden="1" x14ac:dyDescent="0.25">
      <c r="A123" s="534"/>
      <c r="B123" s="537"/>
      <c r="C123" s="528"/>
      <c r="D123" s="528"/>
      <c r="E123" s="537"/>
      <c r="F123" s="514"/>
      <c r="G123" s="109"/>
      <c r="H123" s="81"/>
      <c r="I123" s="79"/>
      <c r="J123" s="79"/>
      <c r="K123" s="107"/>
      <c r="L123" s="508"/>
      <c r="M123" s="508"/>
      <c r="N123" s="511"/>
      <c r="O123" s="514"/>
      <c r="P123" s="517"/>
      <c r="Q123" s="118"/>
    </row>
    <row r="124" spans="1:17" hidden="1" x14ac:dyDescent="0.25">
      <c r="A124" s="534"/>
      <c r="B124" s="537"/>
      <c r="C124" s="528"/>
      <c r="D124" s="528"/>
      <c r="E124" s="537"/>
      <c r="F124" s="514"/>
      <c r="G124" s="109"/>
      <c r="H124" s="81"/>
      <c r="I124" s="79"/>
      <c r="J124" s="79"/>
      <c r="K124" s="107"/>
      <c r="L124" s="508"/>
      <c r="M124" s="508"/>
      <c r="N124" s="511"/>
      <c r="O124" s="514"/>
      <c r="P124" s="517"/>
      <c r="Q124" s="118"/>
    </row>
    <row r="125" spans="1:17" hidden="1" x14ac:dyDescent="0.25">
      <c r="A125" s="534"/>
      <c r="B125" s="537"/>
      <c r="C125" s="529"/>
      <c r="D125" s="529"/>
      <c r="E125" s="537"/>
      <c r="F125" s="531"/>
      <c r="G125" s="109"/>
      <c r="H125" s="81"/>
      <c r="I125" s="79"/>
      <c r="J125" s="114"/>
      <c r="K125" s="107"/>
      <c r="L125" s="508"/>
      <c r="M125" s="508"/>
      <c r="N125" s="511"/>
      <c r="O125" s="514"/>
      <c r="P125" s="518"/>
      <c r="Q125" s="118"/>
    </row>
    <row r="126" spans="1:17" hidden="1" x14ac:dyDescent="0.25">
      <c r="A126" s="534"/>
      <c r="B126" s="537"/>
      <c r="C126" s="527">
        <f>'2.Identificacion_Riesgos'!F26</f>
        <v>0</v>
      </c>
      <c r="D126" s="527">
        <f>'3.Controles'!E53</f>
        <v>0</v>
      </c>
      <c r="E126" s="537"/>
      <c r="F126" s="530"/>
      <c r="G126" s="109"/>
      <c r="H126" s="81"/>
      <c r="I126" s="79"/>
      <c r="J126" s="79"/>
      <c r="K126" s="107"/>
      <c r="L126" s="508"/>
      <c r="M126" s="508"/>
      <c r="N126" s="511"/>
      <c r="O126" s="514"/>
      <c r="P126" s="519"/>
      <c r="Q126" s="118"/>
    </row>
    <row r="127" spans="1:17" hidden="1" x14ac:dyDescent="0.25">
      <c r="A127" s="534"/>
      <c r="B127" s="537"/>
      <c r="C127" s="528"/>
      <c r="D127" s="528"/>
      <c r="E127" s="537"/>
      <c r="F127" s="514"/>
      <c r="G127" s="109"/>
      <c r="H127" s="81"/>
      <c r="I127" s="79"/>
      <c r="J127" s="79"/>
      <c r="K127" s="107"/>
      <c r="L127" s="508"/>
      <c r="M127" s="508"/>
      <c r="N127" s="511"/>
      <c r="O127" s="514"/>
      <c r="P127" s="517"/>
      <c r="Q127" s="118"/>
    </row>
    <row r="128" spans="1:17" hidden="1" x14ac:dyDescent="0.25">
      <c r="A128" s="534"/>
      <c r="B128" s="537"/>
      <c r="C128" s="528"/>
      <c r="D128" s="528"/>
      <c r="E128" s="537"/>
      <c r="F128" s="514"/>
      <c r="G128" s="109"/>
      <c r="H128" s="81"/>
      <c r="I128" s="79"/>
      <c r="J128" s="79"/>
      <c r="K128" s="107"/>
      <c r="L128" s="508"/>
      <c r="M128" s="508"/>
      <c r="N128" s="511"/>
      <c r="O128" s="514"/>
      <c r="P128" s="517"/>
      <c r="Q128" s="118"/>
    </row>
    <row r="129" spans="1:17" ht="15.75" hidden="1" thickBot="1" x14ac:dyDescent="0.3">
      <c r="A129" s="535"/>
      <c r="B129" s="538"/>
      <c r="C129" s="532"/>
      <c r="D129" s="532"/>
      <c r="E129" s="538"/>
      <c r="F129" s="515"/>
      <c r="G129" s="110"/>
      <c r="H129" s="112"/>
      <c r="I129" s="80"/>
      <c r="J129" s="114"/>
      <c r="K129" s="108"/>
      <c r="L129" s="509"/>
      <c r="M129" s="509"/>
      <c r="N129" s="512"/>
      <c r="O129" s="515"/>
      <c r="P129" s="520"/>
      <c r="Q129" s="119"/>
    </row>
    <row r="130" spans="1:17" hidden="1" x14ac:dyDescent="0.25">
      <c r="A130" s="533" t="s">
        <v>158</v>
      </c>
      <c r="B130" s="536">
        <f>'2.Identificacion_Riesgos'!E27</f>
        <v>0</v>
      </c>
      <c r="C130" s="539">
        <f>'2.Identificacion_Riesgos'!F27</f>
        <v>0</v>
      </c>
      <c r="D130" s="539">
        <f>'3.Controles'!E57</f>
        <v>0</v>
      </c>
      <c r="E130" s="540">
        <f>'2.Identificacion_Riesgos'!U27</f>
        <v>0</v>
      </c>
      <c r="F130" s="513"/>
      <c r="G130" s="22"/>
      <c r="H130" s="82"/>
      <c r="I130" s="11"/>
      <c r="J130" s="11"/>
      <c r="K130" s="74"/>
      <c r="L130" s="507"/>
      <c r="M130" s="507"/>
      <c r="N130" s="510" t="str">
        <f t="shared" ref="N130" si="4">IF(M130="SI","1. Describa el evento presentado 2. Genere una acción correctiva en isolucion 3. Realice nuevamente el proceso de analisis de riesgo"," ")</f>
        <v xml:space="preserve"> </v>
      </c>
      <c r="O130" s="513"/>
      <c r="P130" s="516"/>
      <c r="Q130" s="105"/>
    </row>
    <row r="131" spans="1:17" hidden="1" x14ac:dyDescent="0.25">
      <c r="A131" s="534"/>
      <c r="B131" s="537"/>
      <c r="C131" s="528"/>
      <c r="D131" s="528"/>
      <c r="E131" s="541"/>
      <c r="F131" s="514"/>
      <c r="G131" s="21"/>
      <c r="H131" s="81"/>
      <c r="I131" s="12"/>
      <c r="J131" s="12"/>
      <c r="K131" s="14"/>
      <c r="L131" s="508"/>
      <c r="M131" s="508"/>
      <c r="N131" s="511"/>
      <c r="O131" s="514"/>
      <c r="P131" s="517"/>
      <c r="Q131" s="106"/>
    </row>
    <row r="132" spans="1:17" hidden="1" x14ac:dyDescent="0.25">
      <c r="A132" s="534"/>
      <c r="B132" s="537"/>
      <c r="C132" s="528"/>
      <c r="D132" s="528"/>
      <c r="E132" s="541"/>
      <c r="F132" s="514"/>
      <c r="G132" s="21"/>
      <c r="H132" s="81"/>
      <c r="I132" s="12"/>
      <c r="J132" s="12"/>
      <c r="K132" s="14"/>
      <c r="L132" s="508"/>
      <c r="M132" s="508"/>
      <c r="N132" s="511"/>
      <c r="O132" s="514"/>
      <c r="P132" s="517"/>
      <c r="Q132" s="106"/>
    </row>
    <row r="133" spans="1:17" hidden="1" x14ac:dyDescent="0.25">
      <c r="A133" s="534"/>
      <c r="B133" s="537"/>
      <c r="C133" s="529"/>
      <c r="D133" s="529"/>
      <c r="E133" s="541"/>
      <c r="F133" s="531"/>
      <c r="G133" s="21"/>
      <c r="H133" s="81"/>
      <c r="I133" s="12"/>
      <c r="J133" s="114"/>
      <c r="K133" s="14"/>
      <c r="L133" s="508"/>
      <c r="M133" s="508"/>
      <c r="N133" s="511"/>
      <c r="O133" s="514"/>
      <c r="P133" s="518"/>
      <c r="Q133" s="106"/>
    </row>
    <row r="134" spans="1:17" hidden="1" x14ac:dyDescent="0.25">
      <c r="A134" s="534"/>
      <c r="B134" s="537"/>
      <c r="C134" s="527">
        <f>'2.Identificacion_Riesgos'!F28</f>
        <v>0</v>
      </c>
      <c r="D134" s="527">
        <f>'3.Controles'!E58</f>
        <v>0</v>
      </c>
      <c r="E134" s="537"/>
      <c r="F134" s="530"/>
      <c r="G134" s="109"/>
      <c r="H134" s="81"/>
      <c r="I134" s="79"/>
      <c r="J134" s="79"/>
      <c r="K134" s="107"/>
      <c r="L134" s="508"/>
      <c r="M134" s="508"/>
      <c r="N134" s="511"/>
      <c r="O134" s="514"/>
      <c r="P134" s="519"/>
      <c r="Q134" s="118"/>
    </row>
    <row r="135" spans="1:17" hidden="1" x14ac:dyDescent="0.25">
      <c r="A135" s="534"/>
      <c r="B135" s="537"/>
      <c r="C135" s="528"/>
      <c r="D135" s="528"/>
      <c r="E135" s="537"/>
      <c r="F135" s="514"/>
      <c r="G135" s="109"/>
      <c r="H135" s="81"/>
      <c r="I135" s="79"/>
      <c r="J135" s="79"/>
      <c r="K135" s="107"/>
      <c r="L135" s="508"/>
      <c r="M135" s="508"/>
      <c r="N135" s="511"/>
      <c r="O135" s="514"/>
      <c r="P135" s="517"/>
      <c r="Q135" s="118"/>
    </row>
    <row r="136" spans="1:17" hidden="1" x14ac:dyDescent="0.25">
      <c r="A136" s="534"/>
      <c r="B136" s="537"/>
      <c r="C136" s="528"/>
      <c r="D136" s="528"/>
      <c r="E136" s="537"/>
      <c r="F136" s="514"/>
      <c r="G136" s="109"/>
      <c r="H136" s="81"/>
      <c r="I136" s="79"/>
      <c r="J136" s="79"/>
      <c r="K136" s="107"/>
      <c r="L136" s="508"/>
      <c r="M136" s="508"/>
      <c r="N136" s="511"/>
      <c r="O136" s="514"/>
      <c r="P136" s="517"/>
      <c r="Q136" s="118"/>
    </row>
    <row r="137" spans="1:17" hidden="1" x14ac:dyDescent="0.25">
      <c r="A137" s="534"/>
      <c r="B137" s="537"/>
      <c r="C137" s="529"/>
      <c r="D137" s="529"/>
      <c r="E137" s="537"/>
      <c r="F137" s="531"/>
      <c r="G137" s="109"/>
      <c r="H137" s="81"/>
      <c r="I137" s="79"/>
      <c r="J137" s="114"/>
      <c r="K137" s="107"/>
      <c r="L137" s="508"/>
      <c r="M137" s="508"/>
      <c r="N137" s="511"/>
      <c r="O137" s="514"/>
      <c r="P137" s="518"/>
      <c r="Q137" s="118"/>
    </row>
    <row r="138" spans="1:17" hidden="1" x14ac:dyDescent="0.25">
      <c r="A138" s="534"/>
      <c r="B138" s="537"/>
      <c r="C138" s="527">
        <f>'2.Identificacion_Riesgos'!F29</f>
        <v>0</v>
      </c>
      <c r="D138" s="527">
        <f>'3.Controles'!E59</f>
        <v>0</v>
      </c>
      <c r="E138" s="537"/>
      <c r="F138" s="530"/>
      <c r="G138" s="109"/>
      <c r="H138" s="81"/>
      <c r="I138" s="79"/>
      <c r="J138" s="79"/>
      <c r="K138" s="107"/>
      <c r="L138" s="508"/>
      <c r="M138" s="508"/>
      <c r="N138" s="511"/>
      <c r="O138" s="514"/>
      <c r="P138" s="519"/>
      <c r="Q138" s="118"/>
    </row>
    <row r="139" spans="1:17" hidden="1" x14ac:dyDescent="0.25">
      <c r="A139" s="534"/>
      <c r="B139" s="537"/>
      <c r="C139" s="528"/>
      <c r="D139" s="528"/>
      <c r="E139" s="537"/>
      <c r="F139" s="514"/>
      <c r="G139" s="109"/>
      <c r="H139" s="81"/>
      <c r="I139" s="79"/>
      <c r="J139" s="79"/>
      <c r="K139" s="107"/>
      <c r="L139" s="508"/>
      <c r="M139" s="508"/>
      <c r="N139" s="511"/>
      <c r="O139" s="514"/>
      <c r="P139" s="517"/>
      <c r="Q139" s="118"/>
    </row>
    <row r="140" spans="1:17" hidden="1" x14ac:dyDescent="0.25">
      <c r="A140" s="534"/>
      <c r="B140" s="537"/>
      <c r="C140" s="528"/>
      <c r="D140" s="528"/>
      <c r="E140" s="537"/>
      <c r="F140" s="514"/>
      <c r="G140" s="109"/>
      <c r="H140" s="81"/>
      <c r="I140" s="79"/>
      <c r="J140" s="79"/>
      <c r="K140" s="107"/>
      <c r="L140" s="508"/>
      <c r="M140" s="508"/>
      <c r="N140" s="511"/>
      <c r="O140" s="514"/>
      <c r="P140" s="517"/>
      <c r="Q140" s="118"/>
    </row>
    <row r="141" spans="1:17" hidden="1" x14ac:dyDescent="0.25">
      <c r="A141" s="534"/>
      <c r="B141" s="537"/>
      <c r="C141" s="529"/>
      <c r="D141" s="529"/>
      <c r="E141" s="537"/>
      <c r="F141" s="531"/>
      <c r="G141" s="109"/>
      <c r="H141" s="81"/>
      <c r="I141" s="79"/>
      <c r="J141" s="114"/>
      <c r="K141" s="107"/>
      <c r="L141" s="508"/>
      <c r="M141" s="508"/>
      <c r="N141" s="511"/>
      <c r="O141" s="514"/>
      <c r="P141" s="518"/>
      <c r="Q141" s="118"/>
    </row>
    <row r="142" spans="1:17" hidden="1" x14ac:dyDescent="0.25">
      <c r="A142" s="534"/>
      <c r="B142" s="537"/>
      <c r="C142" s="527">
        <f>'2.Identificacion_Riesgos'!F30</f>
        <v>0</v>
      </c>
      <c r="D142" s="527">
        <f>'3.Controles'!E60</f>
        <v>0</v>
      </c>
      <c r="E142" s="537"/>
      <c r="F142" s="530"/>
      <c r="G142" s="109"/>
      <c r="H142" s="81"/>
      <c r="I142" s="79"/>
      <c r="J142" s="79"/>
      <c r="K142" s="107"/>
      <c r="L142" s="508"/>
      <c r="M142" s="508"/>
      <c r="N142" s="511"/>
      <c r="O142" s="514"/>
      <c r="P142" s="519"/>
      <c r="Q142" s="118"/>
    </row>
    <row r="143" spans="1:17" hidden="1" x14ac:dyDescent="0.25">
      <c r="A143" s="534"/>
      <c r="B143" s="537"/>
      <c r="C143" s="528"/>
      <c r="D143" s="528"/>
      <c r="E143" s="537"/>
      <c r="F143" s="514"/>
      <c r="G143" s="109"/>
      <c r="H143" s="81"/>
      <c r="I143" s="79"/>
      <c r="J143" s="79"/>
      <c r="K143" s="107"/>
      <c r="L143" s="508"/>
      <c r="M143" s="508"/>
      <c r="N143" s="511"/>
      <c r="O143" s="514"/>
      <c r="P143" s="517"/>
      <c r="Q143" s="118"/>
    </row>
    <row r="144" spans="1:17" hidden="1" x14ac:dyDescent="0.25">
      <c r="A144" s="534"/>
      <c r="B144" s="537"/>
      <c r="C144" s="528"/>
      <c r="D144" s="528"/>
      <c r="E144" s="537"/>
      <c r="F144" s="514"/>
      <c r="G144" s="109"/>
      <c r="H144" s="81"/>
      <c r="I144" s="79"/>
      <c r="J144" s="79"/>
      <c r="K144" s="107"/>
      <c r="L144" s="508"/>
      <c r="M144" s="508"/>
      <c r="N144" s="511"/>
      <c r="O144" s="514"/>
      <c r="P144" s="517"/>
      <c r="Q144" s="118"/>
    </row>
    <row r="145" spans="1:17" hidden="1" x14ac:dyDescent="0.25">
      <c r="A145" s="534"/>
      <c r="B145" s="537"/>
      <c r="C145" s="529"/>
      <c r="D145" s="529"/>
      <c r="E145" s="537"/>
      <c r="F145" s="531"/>
      <c r="G145" s="109"/>
      <c r="H145" s="81"/>
      <c r="I145" s="79"/>
      <c r="J145" s="114"/>
      <c r="K145" s="107"/>
      <c r="L145" s="508"/>
      <c r="M145" s="508"/>
      <c r="N145" s="511"/>
      <c r="O145" s="514"/>
      <c r="P145" s="518"/>
      <c r="Q145" s="118"/>
    </row>
    <row r="146" spans="1:17" hidden="1" x14ac:dyDescent="0.25">
      <c r="A146" s="534"/>
      <c r="B146" s="537"/>
      <c r="C146" s="527">
        <f>'2.Identificacion_Riesgos'!F31</f>
        <v>0</v>
      </c>
      <c r="D146" s="527">
        <f>'3.Controles'!E61</f>
        <v>0</v>
      </c>
      <c r="E146" s="537"/>
      <c r="F146" s="530"/>
      <c r="G146" s="109"/>
      <c r="H146" s="81"/>
      <c r="I146" s="79"/>
      <c r="J146" s="79"/>
      <c r="K146" s="107"/>
      <c r="L146" s="508"/>
      <c r="M146" s="508"/>
      <c r="N146" s="511"/>
      <c r="O146" s="514"/>
      <c r="P146" s="519"/>
      <c r="Q146" s="118"/>
    </row>
    <row r="147" spans="1:17" hidden="1" x14ac:dyDescent="0.25">
      <c r="A147" s="534"/>
      <c r="B147" s="537"/>
      <c r="C147" s="528"/>
      <c r="D147" s="528"/>
      <c r="E147" s="537"/>
      <c r="F147" s="514"/>
      <c r="G147" s="109"/>
      <c r="H147" s="81"/>
      <c r="I147" s="79"/>
      <c r="J147" s="79"/>
      <c r="K147" s="107"/>
      <c r="L147" s="508"/>
      <c r="M147" s="508"/>
      <c r="N147" s="511"/>
      <c r="O147" s="514"/>
      <c r="P147" s="517"/>
      <c r="Q147" s="118"/>
    </row>
    <row r="148" spans="1:17" hidden="1" x14ac:dyDescent="0.25">
      <c r="A148" s="534"/>
      <c r="B148" s="537"/>
      <c r="C148" s="528"/>
      <c r="D148" s="528"/>
      <c r="E148" s="537"/>
      <c r="F148" s="514"/>
      <c r="G148" s="109"/>
      <c r="H148" s="81"/>
      <c r="I148" s="79"/>
      <c r="J148" s="79"/>
      <c r="K148" s="107"/>
      <c r="L148" s="508"/>
      <c r="M148" s="508"/>
      <c r="N148" s="511"/>
      <c r="O148" s="514"/>
      <c r="P148" s="517"/>
      <c r="Q148" s="118"/>
    </row>
    <row r="149" spans="1:17" ht="15.75" hidden="1" thickBot="1" x14ac:dyDescent="0.3">
      <c r="A149" s="535"/>
      <c r="B149" s="538"/>
      <c r="C149" s="532"/>
      <c r="D149" s="532"/>
      <c r="E149" s="538"/>
      <c r="F149" s="515"/>
      <c r="G149" s="110"/>
      <c r="H149" s="112"/>
      <c r="I149" s="80"/>
      <c r="J149" s="114"/>
      <c r="K149" s="108"/>
      <c r="L149" s="509"/>
      <c r="M149" s="509"/>
      <c r="N149" s="512"/>
      <c r="O149" s="515"/>
      <c r="P149" s="520"/>
      <c r="Q149" s="119"/>
    </row>
    <row r="150" spans="1:17" hidden="1" x14ac:dyDescent="0.25">
      <c r="A150" s="533" t="s">
        <v>159</v>
      </c>
      <c r="B150" s="536">
        <f>'2.Identificacion_Riesgos'!E32</f>
        <v>0</v>
      </c>
      <c r="C150" s="539">
        <f>'2.Identificacion_Riesgos'!F32</f>
        <v>0</v>
      </c>
      <c r="D150" s="539">
        <f>'3.Controles'!E65</f>
        <v>0</v>
      </c>
      <c r="E150" s="540">
        <f>'2.Identificacion_Riesgos'!U32</f>
        <v>0</v>
      </c>
      <c r="F150" s="513"/>
      <c r="G150" s="22"/>
      <c r="H150" s="82"/>
      <c r="I150" s="11"/>
      <c r="J150" s="11"/>
      <c r="K150" s="74"/>
      <c r="L150" s="507"/>
      <c r="M150" s="507"/>
      <c r="N150" s="510" t="str">
        <f t="shared" ref="N150" si="5">IF(M150="SI","1. Describa el evento presentado 2. Genere una acción correctiva en isolucion 3. Realice nuevamente el proceso de analisis de riesgo"," ")</f>
        <v xml:space="preserve"> </v>
      </c>
      <c r="O150" s="513"/>
      <c r="P150" s="516"/>
      <c r="Q150" s="105"/>
    </row>
    <row r="151" spans="1:17" hidden="1" x14ac:dyDescent="0.25">
      <c r="A151" s="534"/>
      <c r="B151" s="537"/>
      <c r="C151" s="528"/>
      <c r="D151" s="528"/>
      <c r="E151" s="541"/>
      <c r="F151" s="514"/>
      <c r="G151" s="21"/>
      <c r="H151" s="81"/>
      <c r="I151" s="12"/>
      <c r="J151" s="12"/>
      <c r="K151" s="14"/>
      <c r="L151" s="508"/>
      <c r="M151" s="508"/>
      <c r="N151" s="511"/>
      <c r="O151" s="514"/>
      <c r="P151" s="517"/>
      <c r="Q151" s="106"/>
    </row>
    <row r="152" spans="1:17" hidden="1" x14ac:dyDescent="0.25">
      <c r="A152" s="534"/>
      <c r="B152" s="537"/>
      <c r="C152" s="528"/>
      <c r="D152" s="528"/>
      <c r="E152" s="541"/>
      <c r="F152" s="514"/>
      <c r="G152" s="21"/>
      <c r="H152" s="81"/>
      <c r="I152" s="12"/>
      <c r="J152" s="12"/>
      <c r="K152" s="14"/>
      <c r="L152" s="508"/>
      <c r="M152" s="508"/>
      <c r="N152" s="511"/>
      <c r="O152" s="514"/>
      <c r="P152" s="517"/>
      <c r="Q152" s="106"/>
    </row>
    <row r="153" spans="1:17" hidden="1" x14ac:dyDescent="0.25">
      <c r="A153" s="534"/>
      <c r="B153" s="537"/>
      <c r="C153" s="529"/>
      <c r="D153" s="529"/>
      <c r="E153" s="541"/>
      <c r="F153" s="531"/>
      <c r="G153" s="21"/>
      <c r="H153" s="81"/>
      <c r="I153" s="12"/>
      <c r="J153" s="114"/>
      <c r="K153" s="14"/>
      <c r="L153" s="508"/>
      <c r="M153" s="508"/>
      <c r="N153" s="511"/>
      <c r="O153" s="514"/>
      <c r="P153" s="518"/>
      <c r="Q153" s="106"/>
    </row>
    <row r="154" spans="1:17" hidden="1" x14ac:dyDescent="0.25">
      <c r="A154" s="534"/>
      <c r="B154" s="537"/>
      <c r="C154" s="527">
        <f>'2.Identificacion_Riesgos'!F33</f>
        <v>0</v>
      </c>
      <c r="D154" s="527">
        <f>'3.Controles'!E66</f>
        <v>0</v>
      </c>
      <c r="E154" s="537"/>
      <c r="F154" s="530"/>
      <c r="G154" s="109"/>
      <c r="H154" s="81"/>
      <c r="I154" s="79"/>
      <c r="J154" s="79"/>
      <c r="K154" s="107"/>
      <c r="L154" s="508"/>
      <c r="M154" s="508"/>
      <c r="N154" s="511"/>
      <c r="O154" s="514"/>
      <c r="P154" s="519"/>
      <c r="Q154" s="118"/>
    </row>
    <row r="155" spans="1:17" hidden="1" x14ac:dyDescent="0.25">
      <c r="A155" s="534"/>
      <c r="B155" s="537"/>
      <c r="C155" s="528"/>
      <c r="D155" s="528"/>
      <c r="E155" s="537"/>
      <c r="F155" s="514"/>
      <c r="G155" s="109"/>
      <c r="H155" s="81"/>
      <c r="I155" s="79"/>
      <c r="J155" s="79"/>
      <c r="K155" s="107"/>
      <c r="L155" s="508"/>
      <c r="M155" s="508"/>
      <c r="N155" s="511"/>
      <c r="O155" s="514"/>
      <c r="P155" s="517"/>
      <c r="Q155" s="118"/>
    </row>
    <row r="156" spans="1:17" hidden="1" x14ac:dyDescent="0.25">
      <c r="A156" s="534"/>
      <c r="B156" s="537"/>
      <c r="C156" s="528"/>
      <c r="D156" s="528"/>
      <c r="E156" s="537"/>
      <c r="F156" s="514"/>
      <c r="G156" s="109"/>
      <c r="H156" s="81"/>
      <c r="I156" s="79"/>
      <c r="J156" s="79"/>
      <c r="K156" s="107"/>
      <c r="L156" s="508"/>
      <c r="M156" s="508"/>
      <c r="N156" s="511"/>
      <c r="O156" s="514"/>
      <c r="P156" s="517"/>
      <c r="Q156" s="118"/>
    </row>
    <row r="157" spans="1:17" hidden="1" x14ac:dyDescent="0.25">
      <c r="A157" s="534"/>
      <c r="B157" s="537"/>
      <c r="C157" s="529"/>
      <c r="D157" s="529"/>
      <c r="E157" s="537"/>
      <c r="F157" s="531"/>
      <c r="G157" s="109"/>
      <c r="H157" s="81"/>
      <c r="I157" s="79"/>
      <c r="J157" s="114"/>
      <c r="K157" s="107"/>
      <c r="L157" s="508"/>
      <c r="M157" s="508"/>
      <c r="N157" s="511"/>
      <c r="O157" s="514"/>
      <c r="P157" s="518"/>
      <c r="Q157" s="118"/>
    </row>
    <row r="158" spans="1:17" hidden="1" x14ac:dyDescent="0.25">
      <c r="A158" s="534"/>
      <c r="B158" s="537"/>
      <c r="C158" s="527">
        <f>'2.Identificacion_Riesgos'!F34</f>
        <v>0</v>
      </c>
      <c r="D158" s="527">
        <f>'3.Controles'!E67</f>
        <v>0</v>
      </c>
      <c r="E158" s="537"/>
      <c r="F158" s="530"/>
      <c r="G158" s="109"/>
      <c r="H158" s="81"/>
      <c r="I158" s="79"/>
      <c r="J158" s="79"/>
      <c r="K158" s="107"/>
      <c r="L158" s="508"/>
      <c r="M158" s="508"/>
      <c r="N158" s="511"/>
      <c r="O158" s="514"/>
      <c r="P158" s="519"/>
      <c r="Q158" s="118"/>
    </row>
    <row r="159" spans="1:17" hidden="1" x14ac:dyDescent="0.25">
      <c r="A159" s="534"/>
      <c r="B159" s="537"/>
      <c r="C159" s="528"/>
      <c r="D159" s="528"/>
      <c r="E159" s="537"/>
      <c r="F159" s="514"/>
      <c r="G159" s="109"/>
      <c r="H159" s="81"/>
      <c r="I159" s="79"/>
      <c r="J159" s="79"/>
      <c r="K159" s="107"/>
      <c r="L159" s="508"/>
      <c r="M159" s="508"/>
      <c r="N159" s="511"/>
      <c r="O159" s="514"/>
      <c r="P159" s="517"/>
      <c r="Q159" s="118"/>
    </row>
    <row r="160" spans="1:17" hidden="1" x14ac:dyDescent="0.25">
      <c r="A160" s="534"/>
      <c r="B160" s="537"/>
      <c r="C160" s="528"/>
      <c r="D160" s="528"/>
      <c r="E160" s="537"/>
      <c r="F160" s="514"/>
      <c r="G160" s="109"/>
      <c r="H160" s="81"/>
      <c r="I160" s="79"/>
      <c r="J160" s="79"/>
      <c r="K160" s="107"/>
      <c r="L160" s="508"/>
      <c r="M160" s="508"/>
      <c r="N160" s="511"/>
      <c r="O160" s="514"/>
      <c r="P160" s="517"/>
      <c r="Q160" s="118"/>
    </row>
    <row r="161" spans="1:17" hidden="1" x14ac:dyDescent="0.25">
      <c r="A161" s="534"/>
      <c r="B161" s="537"/>
      <c r="C161" s="529"/>
      <c r="D161" s="529"/>
      <c r="E161" s="537"/>
      <c r="F161" s="531"/>
      <c r="G161" s="109"/>
      <c r="H161" s="81"/>
      <c r="I161" s="79"/>
      <c r="J161" s="114"/>
      <c r="K161" s="107"/>
      <c r="L161" s="508"/>
      <c r="M161" s="508"/>
      <c r="N161" s="511"/>
      <c r="O161" s="514"/>
      <c r="P161" s="518"/>
      <c r="Q161" s="118"/>
    </row>
    <row r="162" spans="1:17" hidden="1" x14ac:dyDescent="0.25">
      <c r="A162" s="534"/>
      <c r="B162" s="537"/>
      <c r="C162" s="527">
        <f>'2.Identificacion_Riesgos'!F35</f>
        <v>0</v>
      </c>
      <c r="D162" s="527">
        <f>'3.Controles'!E68</f>
        <v>0</v>
      </c>
      <c r="E162" s="537"/>
      <c r="F162" s="530"/>
      <c r="G162" s="109"/>
      <c r="H162" s="81"/>
      <c r="I162" s="79"/>
      <c r="J162" s="79"/>
      <c r="K162" s="107"/>
      <c r="L162" s="508"/>
      <c r="M162" s="508"/>
      <c r="N162" s="511"/>
      <c r="O162" s="514"/>
      <c r="P162" s="519"/>
      <c r="Q162" s="118"/>
    </row>
    <row r="163" spans="1:17" hidden="1" x14ac:dyDescent="0.25">
      <c r="A163" s="534"/>
      <c r="B163" s="537"/>
      <c r="C163" s="528"/>
      <c r="D163" s="528"/>
      <c r="E163" s="537"/>
      <c r="F163" s="514"/>
      <c r="G163" s="109"/>
      <c r="H163" s="81"/>
      <c r="I163" s="79"/>
      <c r="J163" s="79"/>
      <c r="K163" s="107"/>
      <c r="L163" s="508"/>
      <c r="M163" s="508"/>
      <c r="N163" s="511"/>
      <c r="O163" s="514"/>
      <c r="P163" s="517"/>
      <c r="Q163" s="118"/>
    </row>
    <row r="164" spans="1:17" hidden="1" x14ac:dyDescent="0.25">
      <c r="A164" s="534"/>
      <c r="B164" s="537"/>
      <c r="C164" s="528"/>
      <c r="D164" s="528"/>
      <c r="E164" s="537"/>
      <c r="F164" s="514"/>
      <c r="G164" s="109"/>
      <c r="H164" s="81"/>
      <c r="I164" s="79"/>
      <c r="J164" s="79"/>
      <c r="K164" s="107"/>
      <c r="L164" s="508"/>
      <c r="M164" s="508"/>
      <c r="N164" s="511"/>
      <c r="O164" s="514"/>
      <c r="P164" s="517"/>
      <c r="Q164" s="118"/>
    </row>
    <row r="165" spans="1:17" hidden="1" x14ac:dyDescent="0.25">
      <c r="A165" s="534"/>
      <c r="B165" s="537"/>
      <c r="C165" s="529"/>
      <c r="D165" s="529"/>
      <c r="E165" s="537"/>
      <c r="F165" s="531"/>
      <c r="G165" s="109"/>
      <c r="H165" s="81"/>
      <c r="I165" s="79"/>
      <c r="J165" s="114"/>
      <c r="K165" s="107"/>
      <c r="L165" s="508"/>
      <c r="M165" s="508"/>
      <c r="N165" s="511"/>
      <c r="O165" s="514"/>
      <c r="P165" s="518"/>
      <c r="Q165" s="118"/>
    </row>
    <row r="166" spans="1:17" hidden="1" x14ac:dyDescent="0.25">
      <c r="A166" s="534"/>
      <c r="B166" s="537"/>
      <c r="C166" s="527">
        <f>'2.Identificacion_Riesgos'!F36</f>
        <v>0</v>
      </c>
      <c r="D166" s="527">
        <f>'3.Controles'!E69</f>
        <v>0</v>
      </c>
      <c r="E166" s="537"/>
      <c r="F166" s="530"/>
      <c r="G166" s="109"/>
      <c r="H166" s="81"/>
      <c r="I166" s="79"/>
      <c r="J166" s="79"/>
      <c r="K166" s="107"/>
      <c r="L166" s="508"/>
      <c r="M166" s="508"/>
      <c r="N166" s="511"/>
      <c r="O166" s="514"/>
      <c r="P166" s="519"/>
      <c r="Q166" s="118"/>
    </row>
    <row r="167" spans="1:17" hidden="1" x14ac:dyDescent="0.25">
      <c r="A167" s="534"/>
      <c r="B167" s="537"/>
      <c r="C167" s="528"/>
      <c r="D167" s="528"/>
      <c r="E167" s="537"/>
      <c r="F167" s="514"/>
      <c r="G167" s="109"/>
      <c r="H167" s="81"/>
      <c r="I167" s="79"/>
      <c r="J167" s="79"/>
      <c r="K167" s="107"/>
      <c r="L167" s="508"/>
      <c r="M167" s="508"/>
      <c r="N167" s="511"/>
      <c r="O167" s="514"/>
      <c r="P167" s="517"/>
      <c r="Q167" s="118"/>
    </row>
    <row r="168" spans="1:17" hidden="1" x14ac:dyDescent="0.25">
      <c r="A168" s="534"/>
      <c r="B168" s="537"/>
      <c r="C168" s="528"/>
      <c r="D168" s="528"/>
      <c r="E168" s="537"/>
      <c r="F168" s="514"/>
      <c r="G168" s="109"/>
      <c r="H168" s="81"/>
      <c r="I168" s="79"/>
      <c r="J168" s="79"/>
      <c r="K168" s="107"/>
      <c r="L168" s="508"/>
      <c r="M168" s="508"/>
      <c r="N168" s="511"/>
      <c r="O168" s="514"/>
      <c r="P168" s="517"/>
      <c r="Q168" s="118"/>
    </row>
    <row r="169" spans="1:17" ht="15.75" hidden="1" thickBot="1" x14ac:dyDescent="0.3">
      <c r="A169" s="535"/>
      <c r="B169" s="538"/>
      <c r="C169" s="532"/>
      <c r="D169" s="532"/>
      <c r="E169" s="538"/>
      <c r="F169" s="515"/>
      <c r="G169" s="110"/>
      <c r="H169" s="112"/>
      <c r="I169" s="80"/>
      <c r="J169" s="114"/>
      <c r="K169" s="108"/>
      <c r="L169" s="509"/>
      <c r="M169" s="509"/>
      <c r="N169" s="512"/>
      <c r="O169" s="515"/>
      <c r="P169" s="520"/>
      <c r="Q169" s="119"/>
    </row>
    <row r="170" spans="1:17" hidden="1" x14ac:dyDescent="0.25">
      <c r="A170" s="533" t="s">
        <v>160</v>
      </c>
      <c r="B170" s="536">
        <f>'2.Identificacion_Riesgos'!E37</f>
        <v>0</v>
      </c>
      <c r="C170" s="539">
        <f>'2.Identificacion_Riesgos'!F37</f>
        <v>0</v>
      </c>
      <c r="D170" s="539">
        <f>'3.Controles'!E73</f>
        <v>0</v>
      </c>
      <c r="E170" s="540">
        <f>'2.Identificacion_Riesgos'!U37</f>
        <v>0</v>
      </c>
      <c r="F170" s="513"/>
      <c r="G170" s="22"/>
      <c r="H170" s="82"/>
      <c r="I170" s="11"/>
      <c r="J170" s="11"/>
      <c r="K170" s="74"/>
      <c r="L170" s="507"/>
      <c r="M170" s="507"/>
      <c r="N170" s="510" t="str">
        <f t="shared" ref="N170" si="6">IF(M170="SI","1. Describa el evento presentado 2. Genere una acción correctiva en isolucion 3. Realice nuevamente el proceso de analisis de riesgo"," ")</f>
        <v xml:space="preserve"> </v>
      </c>
      <c r="O170" s="513"/>
      <c r="P170" s="516"/>
      <c r="Q170" s="105"/>
    </row>
    <row r="171" spans="1:17" hidden="1" x14ac:dyDescent="0.25">
      <c r="A171" s="534"/>
      <c r="B171" s="537"/>
      <c r="C171" s="528"/>
      <c r="D171" s="528"/>
      <c r="E171" s="541"/>
      <c r="F171" s="514"/>
      <c r="G171" s="21"/>
      <c r="H171" s="81"/>
      <c r="I171" s="12"/>
      <c r="J171" s="12"/>
      <c r="K171" s="14"/>
      <c r="L171" s="508"/>
      <c r="M171" s="508"/>
      <c r="N171" s="511"/>
      <c r="O171" s="514"/>
      <c r="P171" s="517"/>
      <c r="Q171" s="106"/>
    </row>
    <row r="172" spans="1:17" hidden="1" x14ac:dyDescent="0.25">
      <c r="A172" s="534"/>
      <c r="B172" s="537"/>
      <c r="C172" s="528"/>
      <c r="D172" s="528"/>
      <c r="E172" s="541"/>
      <c r="F172" s="514"/>
      <c r="G172" s="21"/>
      <c r="H172" s="81"/>
      <c r="I172" s="12"/>
      <c r="J172" s="12"/>
      <c r="K172" s="14"/>
      <c r="L172" s="508"/>
      <c r="M172" s="508"/>
      <c r="N172" s="511"/>
      <c r="O172" s="514"/>
      <c r="P172" s="517"/>
      <c r="Q172" s="106"/>
    </row>
    <row r="173" spans="1:17" hidden="1" x14ac:dyDescent="0.25">
      <c r="A173" s="534"/>
      <c r="B173" s="537"/>
      <c r="C173" s="529"/>
      <c r="D173" s="529"/>
      <c r="E173" s="541"/>
      <c r="F173" s="531"/>
      <c r="G173" s="21"/>
      <c r="H173" s="81"/>
      <c r="I173" s="12"/>
      <c r="J173" s="61"/>
      <c r="K173" s="14"/>
      <c r="L173" s="508"/>
      <c r="M173" s="508"/>
      <c r="N173" s="511"/>
      <c r="O173" s="514"/>
      <c r="P173" s="518"/>
      <c r="Q173" s="106"/>
    </row>
    <row r="174" spans="1:17" hidden="1" x14ac:dyDescent="0.25">
      <c r="A174" s="534"/>
      <c r="B174" s="537"/>
      <c r="C174" s="527">
        <f>'2.Identificacion_Riesgos'!F38</f>
        <v>0</v>
      </c>
      <c r="D174" s="527">
        <f>'3.Controles'!E74</f>
        <v>0</v>
      </c>
      <c r="E174" s="537"/>
      <c r="F174" s="530"/>
      <c r="G174" s="109"/>
      <c r="H174" s="81"/>
      <c r="I174" s="79"/>
      <c r="J174" s="79"/>
      <c r="K174" s="107"/>
      <c r="L174" s="508"/>
      <c r="M174" s="508"/>
      <c r="N174" s="511"/>
      <c r="O174" s="514"/>
      <c r="P174" s="519"/>
      <c r="Q174" s="118"/>
    </row>
    <row r="175" spans="1:17" hidden="1" x14ac:dyDescent="0.25">
      <c r="A175" s="534"/>
      <c r="B175" s="537"/>
      <c r="C175" s="528"/>
      <c r="D175" s="528"/>
      <c r="E175" s="537"/>
      <c r="F175" s="514"/>
      <c r="G175" s="109"/>
      <c r="H175" s="81"/>
      <c r="I175" s="79"/>
      <c r="J175" s="79"/>
      <c r="K175" s="107"/>
      <c r="L175" s="508"/>
      <c r="M175" s="508"/>
      <c r="N175" s="511"/>
      <c r="O175" s="514"/>
      <c r="P175" s="517"/>
      <c r="Q175" s="118"/>
    </row>
    <row r="176" spans="1:17" hidden="1" x14ac:dyDescent="0.25">
      <c r="A176" s="534"/>
      <c r="B176" s="537"/>
      <c r="C176" s="528"/>
      <c r="D176" s="528"/>
      <c r="E176" s="537"/>
      <c r="F176" s="514"/>
      <c r="G176" s="109"/>
      <c r="H176" s="81"/>
      <c r="I176" s="79"/>
      <c r="J176" s="79"/>
      <c r="K176" s="107"/>
      <c r="L176" s="508"/>
      <c r="M176" s="508"/>
      <c r="N176" s="511"/>
      <c r="O176" s="514"/>
      <c r="P176" s="517"/>
      <c r="Q176" s="118"/>
    </row>
    <row r="177" spans="1:17" hidden="1" x14ac:dyDescent="0.25">
      <c r="A177" s="534"/>
      <c r="B177" s="537"/>
      <c r="C177" s="529"/>
      <c r="D177" s="529"/>
      <c r="E177" s="537"/>
      <c r="F177" s="531"/>
      <c r="G177" s="109"/>
      <c r="H177" s="81"/>
      <c r="I177" s="79"/>
      <c r="J177" s="79"/>
      <c r="K177" s="107"/>
      <c r="L177" s="508"/>
      <c r="M177" s="508"/>
      <c r="N177" s="511"/>
      <c r="O177" s="514"/>
      <c r="P177" s="518"/>
      <c r="Q177" s="118"/>
    </row>
    <row r="178" spans="1:17" hidden="1" x14ac:dyDescent="0.25">
      <c r="A178" s="534"/>
      <c r="B178" s="537"/>
      <c r="C178" s="527">
        <f>'2.Identificacion_Riesgos'!F39</f>
        <v>0</v>
      </c>
      <c r="D178" s="527">
        <f>'3.Controles'!E75</f>
        <v>0</v>
      </c>
      <c r="E178" s="537"/>
      <c r="F178" s="530"/>
      <c r="G178" s="109"/>
      <c r="H178" s="81"/>
      <c r="I178" s="79"/>
      <c r="J178" s="79"/>
      <c r="K178" s="107"/>
      <c r="L178" s="508"/>
      <c r="M178" s="508"/>
      <c r="N178" s="511"/>
      <c r="O178" s="514"/>
      <c r="P178" s="519"/>
      <c r="Q178" s="118"/>
    </row>
    <row r="179" spans="1:17" hidden="1" x14ac:dyDescent="0.25">
      <c r="A179" s="534"/>
      <c r="B179" s="537"/>
      <c r="C179" s="528"/>
      <c r="D179" s="528"/>
      <c r="E179" s="537"/>
      <c r="F179" s="514"/>
      <c r="G179" s="109"/>
      <c r="H179" s="81"/>
      <c r="I179" s="79"/>
      <c r="J179" s="79"/>
      <c r="K179" s="107"/>
      <c r="L179" s="508"/>
      <c r="M179" s="508"/>
      <c r="N179" s="511"/>
      <c r="O179" s="514"/>
      <c r="P179" s="517"/>
      <c r="Q179" s="118"/>
    </row>
    <row r="180" spans="1:17" hidden="1" x14ac:dyDescent="0.25">
      <c r="A180" s="534"/>
      <c r="B180" s="537"/>
      <c r="C180" s="528"/>
      <c r="D180" s="528"/>
      <c r="E180" s="537"/>
      <c r="F180" s="514"/>
      <c r="G180" s="109"/>
      <c r="H180" s="81"/>
      <c r="I180" s="79"/>
      <c r="J180" s="79"/>
      <c r="K180" s="107"/>
      <c r="L180" s="508"/>
      <c r="M180" s="508"/>
      <c r="N180" s="511"/>
      <c r="O180" s="514"/>
      <c r="P180" s="517"/>
      <c r="Q180" s="118"/>
    </row>
    <row r="181" spans="1:17" hidden="1" x14ac:dyDescent="0.25">
      <c r="A181" s="534"/>
      <c r="B181" s="537"/>
      <c r="C181" s="529"/>
      <c r="D181" s="529"/>
      <c r="E181" s="537"/>
      <c r="F181" s="531"/>
      <c r="G181" s="109"/>
      <c r="H181" s="81"/>
      <c r="I181" s="79"/>
      <c r="J181" s="114"/>
      <c r="K181" s="107"/>
      <c r="L181" s="508"/>
      <c r="M181" s="508"/>
      <c r="N181" s="511"/>
      <c r="O181" s="514"/>
      <c r="P181" s="518"/>
      <c r="Q181" s="118"/>
    </row>
    <row r="182" spans="1:17" hidden="1" x14ac:dyDescent="0.25">
      <c r="A182" s="534"/>
      <c r="B182" s="537"/>
      <c r="C182" s="527">
        <f>'2.Identificacion_Riesgos'!F40</f>
        <v>0</v>
      </c>
      <c r="D182" s="527">
        <f>'3.Controles'!E76</f>
        <v>0</v>
      </c>
      <c r="E182" s="537"/>
      <c r="F182" s="530"/>
      <c r="G182" s="109"/>
      <c r="H182" s="81"/>
      <c r="I182" s="79"/>
      <c r="J182" s="79"/>
      <c r="K182" s="107"/>
      <c r="L182" s="508"/>
      <c r="M182" s="508"/>
      <c r="N182" s="511"/>
      <c r="O182" s="514"/>
      <c r="P182" s="519"/>
      <c r="Q182" s="118"/>
    </row>
    <row r="183" spans="1:17" hidden="1" x14ac:dyDescent="0.25">
      <c r="A183" s="534"/>
      <c r="B183" s="537"/>
      <c r="C183" s="528"/>
      <c r="D183" s="528"/>
      <c r="E183" s="537"/>
      <c r="F183" s="514"/>
      <c r="G183" s="109"/>
      <c r="H183" s="81"/>
      <c r="I183" s="79"/>
      <c r="J183" s="79"/>
      <c r="K183" s="107"/>
      <c r="L183" s="508"/>
      <c r="M183" s="508"/>
      <c r="N183" s="511"/>
      <c r="O183" s="514"/>
      <c r="P183" s="517"/>
      <c r="Q183" s="118"/>
    </row>
    <row r="184" spans="1:17" hidden="1" x14ac:dyDescent="0.25">
      <c r="A184" s="534"/>
      <c r="B184" s="537"/>
      <c r="C184" s="528"/>
      <c r="D184" s="528"/>
      <c r="E184" s="537"/>
      <c r="F184" s="514"/>
      <c r="G184" s="109"/>
      <c r="H184" s="81"/>
      <c r="I184" s="79"/>
      <c r="J184" s="79"/>
      <c r="K184" s="107"/>
      <c r="L184" s="508"/>
      <c r="M184" s="508"/>
      <c r="N184" s="511"/>
      <c r="O184" s="514"/>
      <c r="P184" s="517"/>
      <c r="Q184" s="118"/>
    </row>
    <row r="185" spans="1:17" hidden="1" x14ac:dyDescent="0.25">
      <c r="A185" s="534"/>
      <c r="B185" s="537"/>
      <c r="C185" s="529"/>
      <c r="D185" s="529"/>
      <c r="E185" s="537"/>
      <c r="F185" s="531"/>
      <c r="G185" s="109"/>
      <c r="H185" s="81"/>
      <c r="I185" s="79"/>
      <c r="J185" s="114"/>
      <c r="K185" s="107"/>
      <c r="L185" s="508"/>
      <c r="M185" s="508"/>
      <c r="N185" s="511"/>
      <c r="O185" s="514"/>
      <c r="P185" s="518"/>
      <c r="Q185" s="118"/>
    </row>
    <row r="186" spans="1:17" hidden="1" x14ac:dyDescent="0.25">
      <c r="A186" s="534"/>
      <c r="B186" s="537"/>
      <c r="C186" s="527">
        <f>'2.Identificacion_Riesgos'!F41</f>
        <v>0</v>
      </c>
      <c r="D186" s="527">
        <f>'3.Controles'!E77</f>
        <v>0</v>
      </c>
      <c r="E186" s="537"/>
      <c r="F186" s="530"/>
      <c r="G186" s="109"/>
      <c r="H186" s="81"/>
      <c r="I186" s="79"/>
      <c r="J186" s="79"/>
      <c r="K186" s="107"/>
      <c r="L186" s="508"/>
      <c r="M186" s="508"/>
      <c r="N186" s="511"/>
      <c r="O186" s="514"/>
      <c r="P186" s="519"/>
      <c r="Q186" s="118"/>
    </row>
    <row r="187" spans="1:17" hidden="1" x14ac:dyDescent="0.25">
      <c r="A187" s="534"/>
      <c r="B187" s="537"/>
      <c r="C187" s="528"/>
      <c r="D187" s="528"/>
      <c r="E187" s="537"/>
      <c r="F187" s="514"/>
      <c r="G187" s="109"/>
      <c r="H187" s="81"/>
      <c r="I187" s="79"/>
      <c r="J187" s="79"/>
      <c r="K187" s="107"/>
      <c r="L187" s="508"/>
      <c r="M187" s="508"/>
      <c r="N187" s="511"/>
      <c r="O187" s="514"/>
      <c r="P187" s="517"/>
      <c r="Q187" s="118"/>
    </row>
    <row r="188" spans="1:17" hidden="1" x14ac:dyDescent="0.25">
      <c r="A188" s="534"/>
      <c r="B188" s="537"/>
      <c r="C188" s="528"/>
      <c r="D188" s="528"/>
      <c r="E188" s="537"/>
      <c r="F188" s="514"/>
      <c r="G188" s="109"/>
      <c r="H188" s="81"/>
      <c r="I188" s="79"/>
      <c r="J188" s="79"/>
      <c r="K188" s="107"/>
      <c r="L188" s="508"/>
      <c r="M188" s="508"/>
      <c r="N188" s="511"/>
      <c r="O188" s="514"/>
      <c r="P188" s="517"/>
      <c r="Q188" s="118"/>
    </row>
    <row r="189" spans="1:17" ht="15.75" hidden="1" thickBot="1" x14ac:dyDescent="0.3">
      <c r="A189" s="535"/>
      <c r="B189" s="538"/>
      <c r="C189" s="532"/>
      <c r="D189" s="532"/>
      <c r="E189" s="538"/>
      <c r="F189" s="515"/>
      <c r="G189" s="110"/>
      <c r="H189" s="112"/>
      <c r="I189" s="80"/>
      <c r="J189" s="129"/>
      <c r="K189" s="108"/>
      <c r="L189" s="509"/>
      <c r="M189" s="509"/>
      <c r="N189" s="512"/>
      <c r="O189" s="515"/>
      <c r="P189" s="520"/>
      <c r="Q189" s="119"/>
    </row>
    <row r="190" spans="1:17" hidden="1" x14ac:dyDescent="0.25">
      <c r="A190" s="533" t="s">
        <v>161</v>
      </c>
      <c r="B190" s="536">
        <f>'2.Identificacion_Riesgos'!E42</f>
        <v>0</v>
      </c>
      <c r="C190" s="539">
        <f>'2.Identificacion_Riesgos'!F42</f>
        <v>0</v>
      </c>
      <c r="D190" s="539">
        <f>'3.Controles'!E81</f>
        <v>0</v>
      </c>
      <c r="E190" s="540">
        <f>'2.Identificacion_Riesgos'!U42</f>
        <v>0</v>
      </c>
      <c r="F190" s="513"/>
      <c r="G190" s="22"/>
      <c r="H190" s="82"/>
      <c r="I190" s="11"/>
      <c r="J190" s="11"/>
      <c r="K190" s="74"/>
      <c r="L190" s="507"/>
      <c r="M190" s="507"/>
      <c r="N190" s="510" t="str">
        <f t="shared" ref="N190" si="7">IF(M190="SI","1. Describa el evento presentado 2. Genere una acción correctiva en isolucion 3. Realice nuevamente el proceso de analisis de riesgo"," ")</f>
        <v xml:space="preserve"> </v>
      </c>
      <c r="O190" s="513"/>
      <c r="P190" s="516"/>
      <c r="Q190" s="105"/>
    </row>
    <row r="191" spans="1:17" hidden="1" x14ac:dyDescent="0.25">
      <c r="A191" s="534"/>
      <c r="B191" s="537"/>
      <c r="C191" s="528"/>
      <c r="D191" s="528"/>
      <c r="E191" s="541"/>
      <c r="F191" s="514"/>
      <c r="G191" s="21"/>
      <c r="H191" s="81"/>
      <c r="I191" s="12"/>
      <c r="J191" s="12"/>
      <c r="K191" s="14"/>
      <c r="L191" s="508"/>
      <c r="M191" s="508"/>
      <c r="N191" s="511"/>
      <c r="O191" s="514"/>
      <c r="P191" s="517"/>
      <c r="Q191" s="106"/>
    </row>
    <row r="192" spans="1:17" hidden="1" x14ac:dyDescent="0.25">
      <c r="A192" s="534"/>
      <c r="B192" s="537"/>
      <c r="C192" s="528"/>
      <c r="D192" s="528"/>
      <c r="E192" s="541"/>
      <c r="F192" s="514"/>
      <c r="G192" s="21"/>
      <c r="H192" s="81"/>
      <c r="I192" s="12"/>
      <c r="J192" s="12"/>
      <c r="K192" s="14"/>
      <c r="L192" s="508"/>
      <c r="M192" s="508"/>
      <c r="N192" s="511"/>
      <c r="O192" s="514"/>
      <c r="P192" s="517"/>
      <c r="Q192" s="106"/>
    </row>
    <row r="193" spans="1:17" hidden="1" x14ac:dyDescent="0.25">
      <c r="A193" s="534"/>
      <c r="B193" s="537"/>
      <c r="C193" s="529"/>
      <c r="D193" s="529"/>
      <c r="E193" s="541"/>
      <c r="F193" s="531"/>
      <c r="G193" s="21"/>
      <c r="H193" s="81"/>
      <c r="I193" s="12"/>
      <c r="J193" s="61"/>
      <c r="K193" s="14"/>
      <c r="L193" s="508"/>
      <c r="M193" s="508"/>
      <c r="N193" s="511"/>
      <c r="O193" s="514"/>
      <c r="P193" s="518"/>
      <c r="Q193" s="106"/>
    </row>
    <row r="194" spans="1:17" hidden="1" x14ac:dyDescent="0.25">
      <c r="A194" s="534"/>
      <c r="B194" s="537"/>
      <c r="C194" s="527">
        <f>'2.Identificacion_Riesgos'!F43</f>
        <v>0</v>
      </c>
      <c r="D194" s="527">
        <f>'3.Controles'!E82</f>
        <v>0</v>
      </c>
      <c r="E194" s="537"/>
      <c r="F194" s="530"/>
      <c r="G194" s="109"/>
      <c r="H194" s="81"/>
      <c r="I194" s="79"/>
      <c r="J194" s="79"/>
      <c r="K194" s="107"/>
      <c r="L194" s="508"/>
      <c r="M194" s="508"/>
      <c r="N194" s="511"/>
      <c r="O194" s="514"/>
      <c r="P194" s="519"/>
      <c r="Q194" s="118"/>
    </row>
    <row r="195" spans="1:17" hidden="1" x14ac:dyDescent="0.25">
      <c r="A195" s="534"/>
      <c r="B195" s="537"/>
      <c r="C195" s="528"/>
      <c r="D195" s="528"/>
      <c r="E195" s="537"/>
      <c r="F195" s="514"/>
      <c r="G195" s="109"/>
      <c r="H195" s="81"/>
      <c r="I195" s="79"/>
      <c r="J195" s="79"/>
      <c r="K195" s="107"/>
      <c r="L195" s="508"/>
      <c r="M195" s="508"/>
      <c r="N195" s="511"/>
      <c r="O195" s="514"/>
      <c r="P195" s="517"/>
      <c r="Q195" s="118"/>
    </row>
    <row r="196" spans="1:17" hidden="1" x14ac:dyDescent="0.25">
      <c r="A196" s="534"/>
      <c r="B196" s="537"/>
      <c r="C196" s="528"/>
      <c r="D196" s="528"/>
      <c r="E196" s="537"/>
      <c r="F196" s="514"/>
      <c r="G196" s="109"/>
      <c r="H196" s="81"/>
      <c r="I196" s="79"/>
      <c r="J196" s="79"/>
      <c r="K196" s="107"/>
      <c r="L196" s="508"/>
      <c r="M196" s="508"/>
      <c r="N196" s="511"/>
      <c r="O196" s="514"/>
      <c r="P196" s="517"/>
      <c r="Q196" s="118"/>
    </row>
    <row r="197" spans="1:17" hidden="1" x14ac:dyDescent="0.25">
      <c r="A197" s="534"/>
      <c r="B197" s="537"/>
      <c r="C197" s="529"/>
      <c r="D197" s="529"/>
      <c r="E197" s="537"/>
      <c r="F197" s="531"/>
      <c r="G197" s="109"/>
      <c r="H197" s="81"/>
      <c r="I197" s="79"/>
      <c r="J197" s="114"/>
      <c r="K197" s="107"/>
      <c r="L197" s="508"/>
      <c r="M197" s="508"/>
      <c r="N197" s="511"/>
      <c r="O197" s="514"/>
      <c r="P197" s="518"/>
      <c r="Q197" s="118"/>
    </row>
    <row r="198" spans="1:17" hidden="1" x14ac:dyDescent="0.25">
      <c r="A198" s="534"/>
      <c r="B198" s="537"/>
      <c r="C198" s="527">
        <f>'2.Identificacion_Riesgos'!F44</f>
        <v>0</v>
      </c>
      <c r="D198" s="527">
        <f>'3.Controles'!E83</f>
        <v>0</v>
      </c>
      <c r="E198" s="537"/>
      <c r="F198" s="530"/>
      <c r="G198" s="109"/>
      <c r="H198" s="81"/>
      <c r="I198" s="79"/>
      <c r="J198" s="79"/>
      <c r="K198" s="107"/>
      <c r="L198" s="508"/>
      <c r="M198" s="508"/>
      <c r="N198" s="511"/>
      <c r="O198" s="514"/>
      <c r="P198" s="519"/>
      <c r="Q198" s="118"/>
    </row>
    <row r="199" spans="1:17" hidden="1" x14ac:dyDescent="0.25">
      <c r="A199" s="534"/>
      <c r="B199" s="537"/>
      <c r="C199" s="528"/>
      <c r="D199" s="528"/>
      <c r="E199" s="537"/>
      <c r="F199" s="514"/>
      <c r="G199" s="109"/>
      <c r="H199" s="81"/>
      <c r="I199" s="79"/>
      <c r="J199" s="79"/>
      <c r="K199" s="107"/>
      <c r="L199" s="508"/>
      <c r="M199" s="508"/>
      <c r="N199" s="511"/>
      <c r="O199" s="514"/>
      <c r="P199" s="517"/>
      <c r="Q199" s="118"/>
    </row>
    <row r="200" spans="1:17" hidden="1" x14ac:dyDescent="0.25">
      <c r="A200" s="534"/>
      <c r="B200" s="537"/>
      <c r="C200" s="528"/>
      <c r="D200" s="528"/>
      <c r="E200" s="537"/>
      <c r="F200" s="514"/>
      <c r="G200" s="109"/>
      <c r="H200" s="81"/>
      <c r="I200" s="79"/>
      <c r="J200" s="79"/>
      <c r="K200" s="107"/>
      <c r="L200" s="508"/>
      <c r="M200" s="508"/>
      <c r="N200" s="511"/>
      <c r="O200" s="514"/>
      <c r="P200" s="517"/>
      <c r="Q200" s="118"/>
    </row>
    <row r="201" spans="1:17" hidden="1" x14ac:dyDescent="0.25">
      <c r="A201" s="534"/>
      <c r="B201" s="537"/>
      <c r="C201" s="529"/>
      <c r="D201" s="529"/>
      <c r="E201" s="537"/>
      <c r="F201" s="531"/>
      <c r="G201" s="109"/>
      <c r="H201" s="81"/>
      <c r="I201" s="79"/>
      <c r="J201" s="114"/>
      <c r="K201" s="107"/>
      <c r="L201" s="508"/>
      <c r="M201" s="508"/>
      <c r="N201" s="511"/>
      <c r="O201" s="514"/>
      <c r="P201" s="518"/>
      <c r="Q201" s="118"/>
    </row>
    <row r="202" spans="1:17" hidden="1" x14ac:dyDescent="0.25">
      <c r="A202" s="534"/>
      <c r="B202" s="537"/>
      <c r="C202" s="527">
        <f>'2.Identificacion_Riesgos'!F45</f>
        <v>0</v>
      </c>
      <c r="D202" s="527">
        <f>'3.Controles'!E84</f>
        <v>0</v>
      </c>
      <c r="E202" s="537"/>
      <c r="F202" s="530"/>
      <c r="G202" s="109"/>
      <c r="H202" s="81"/>
      <c r="I202" s="79"/>
      <c r="J202" s="79"/>
      <c r="K202" s="107"/>
      <c r="L202" s="508"/>
      <c r="M202" s="508"/>
      <c r="N202" s="511"/>
      <c r="O202" s="514"/>
      <c r="P202" s="519"/>
      <c r="Q202" s="118"/>
    </row>
    <row r="203" spans="1:17" hidden="1" x14ac:dyDescent="0.25">
      <c r="A203" s="534"/>
      <c r="B203" s="537"/>
      <c r="C203" s="528"/>
      <c r="D203" s="528"/>
      <c r="E203" s="537"/>
      <c r="F203" s="514"/>
      <c r="G203" s="109"/>
      <c r="H203" s="81"/>
      <c r="I203" s="79"/>
      <c r="J203" s="79"/>
      <c r="K203" s="107"/>
      <c r="L203" s="508"/>
      <c r="M203" s="508"/>
      <c r="N203" s="511"/>
      <c r="O203" s="514"/>
      <c r="P203" s="517"/>
      <c r="Q203" s="118"/>
    </row>
    <row r="204" spans="1:17" hidden="1" x14ac:dyDescent="0.25">
      <c r="A204" s="534"/>
      <c r="B204" s="537"/>
      <c r="C204" s="528"/>
      <c r="D204" s="528"/>
      <c r="E204" s="537"/>
      <c r="F204" s="514"/>
      <c r="G204" s="109"/>
      <c r="H204" s="81"/>
      <c r="I204" s="79"/>
      <c r="J204" s="79"/>
      <c r="K204" s="107"/>
      <c r="L204" s="508"/>
      <c r="M204" s="508"/>
      <c r="N204" s="511"/>
      <c r="O204" s="514"/>
      <c r="P204" s="517"/>
      <c r="Q204" s="118"/>
    </row>
    <row r="205" spans="1:17" hidden="1" x14ac:dyDescent="0.25">
      <c r="A205" s="534"/>
      <c r="B205" s="537"/>
      <c r="C205" s="529"/>
      <c r="D205" s="529"/>
      <c r="E205" s="537"/>
      <c r="F205" s="531"/>
      <c r="G205" s="109"/>
      <c r="H205" s="81"/>
      <c r="I205" s="79"/>
      <c r="J205" s="114"/>
      <c r="K205" s="107"/>
      <c r="L205" s="508"/>
      <c r="M205" s="508"/>
      <c r="N205" s="511"/>
      <c r="O205" s="514"/>
      <c r="P205" s="518"/>
      <c r="Q205" s="118"/>
    </row>
    <row r="206" spans="1:17" hidden="1" x14ac:dyDescent="0.25">
      <c r="A206" s="534"/>
      <c r="B206" s="537"/>
      <c r="C206" s="527">
        <f>'2.Identificacion_Riesgos'!F46</f>
        <v>0</v>
      </c>
      <c r="D206" s="527">
        <f>'3.Controles'!E85</f>
        <v>0</v>
      </c>
      <c r="E206" s="537"/>
      <c r="F206" s="530"/>
      <c r="G206" s="109"/>
      <c r="H206" s="81"/>
      <c r="I206" s="79"/>
      <c r="J206" s="79"/>
      <c r="K206" s="107"/>
      <c r="L206" s="508"/>
      <c r="M206" s="508"/>
      <c r="N206" s="511"/>
      <c r="O206" s="514"/>
      <c r="P206" s="519"/>
      <c r="Q206" s="118"/>
    </row>
    <row r="207" spans="1:17" hidden="1" x14ac:dyDescent="0.25">
      <c r="A207" s="534"/>
      <c r="B207" s="537"/>
      <c r="C207" s="528"/>
      <c r="D207" s="528"/>
      <c r="E207" s="537"/>
      <c r="F207" s="514"/>
      <c r="G207" s="109"/>
      <c r="H207" s="81"/>
      <c r="I207" s="79"/>
      <c r="J207" s="79"/>
      <c r="K207" s="107"/>
      <c r="L207" s="508"/>
      <c r="M207" s="508"/>
      <c r="N207" s="511"/>
      <c r="O207" s="514"/>
      <c r="P207" s="517"/>
      <c r="Q207" s="118"/>
    </row>
    <row r="208" spans="1:17" hidden="1" x14ac:dyDescent="0.25">
      <c r="A208" s="534"/>
      <c r="B208" s="537"/>
      <c r="C208" s="528"/>
      <c r="D208" s="528"/>
      <c r="E208" s="537"/>
      <c r="F208" s="514"/>
      <c r="G208" s="109"/>
      <c r="H208" s="81"/>
      <c r="I208" s="79"/>
      <c r="J208" s="79"/>
      <c r="K208" s="107"/>
      <c r="L208" s="508"/>
      <c r="M208" s="508"/>
      <c r="N208" s="511"/>
      <c r="O208" s="514"/>
      <c r="P208" s="517"/>
      <c r="Q208" s="118"/>
    </row>
    <row r="209" spans="1:17" ht="15.75" hidden="1" thickBot="1" x14ac:dyDescent="0.3">
      <c r="A209" s="535"/>
      <c r="B209" s="538"/>
      <c r="C209" s="532"/>
      <c r="D209" s="532"/>
      <c r="E209" s="538"/>
      <c r="F209" s="515"/>
      <c r="G209" s="110"/>
      <c r="H209" s="112"/>
      <c r="I209" s="80"/>
      <c r="J209" s="129"/>
      <c r="K209" s="108"/>
      <c r="L209" s="509"/>
      <c r="M209" s="509"/>
      <c r="N209" s="512"/>
      <c r="O209" s="515"/>
      <c r="P209" s="520"/>
      <c r="Q209" s="119"/>
    </row>
  </sheetData>
  <mergeCells count="287">
    <mergeCell ref="C76:C81"/>
    <mergeCell ref="L110:L129"/>
    <mergeCell ref="L130:L149"/>
    <mergeCell ref="L150:L169"/>
    <mergeCell ref="L170:L189"/>
    <mergeCell ref="L190:L209"/>
    <mergeCell ref="A10:L10"/>
    <mergeCell ref="A1:C8"/>
    <mergeCell ref="O1:Q4"/>
    <mergeCell ref="O5:Q8"/>
    <mergeCell ref="D11:D12"/>
    <mergeCell ref="D1:N8"/>
    <mergeCell ref="D94:D97"/>
    <mergeCell ref="D98:D101"/>
    <mergeCell ref="D102:D105"/>
    <mergeCell ref="L33:L52"/>
    <mergeCell ref="L53:L71"/>
    <mergeCell ref="L72:L89"/>
    <mergeCell ref="L90:L109"/>
    <mergeCell ref="A11:A12"/>
    <mergeCell ref="A13:A32"/>
    <mergeCell ref="B13:B32"/>
    <mergeCell ref="E13:E32"/>
    <mergeCell ref="C21:C24"/>
    <mergeCell ref="I11:J11"/>
    <mergeCell ref="L11:L12"/>
    <mergeCell ref="K11:K12"/>
    <mergeCell ref="F11:F12"/>
    <mergeCell ref="G11:G12"/>
    <mergeCell ref="H11:H12"/>
    <mergeCell ref="B11:B12"/>
    <mergeCell ref="C11:C12"/>
    <mergeCell ref="E11:E12"/>
    <mergeCell ref="D13:D16"/>
    <mergeCell ref="C13:C20"/>
    <mergeCell ref="D17:D20"/>
    <mergeCell ref="L13:L32"/>
    <mergeCell ref="F13:F16"/>
    <mergeCell ref="F17:F20"/>
    <mergeCell ref="D21:D24"/>
    <mergeCell ref="D25:D28"/>
    <mergeCell ref="D29:D32"/>
    <mergeCell ref="D33:D36"/>
    <mergeCell ref="F21:F24"/>
    <mergeCell ref="C25:C28"/>
    <mergeCell ref="F25:F28"/>
    <mergeCell ref="F29:F32"/>
    <mergeCell ref="C29:C32"/>
    <mergeCell ref="A33:A52"/>
    <mergeCell ref="B33:B52"/>
    <mergeCell ref="C33:C36"/>
    <mergeCell ref="E33:E52"/>
    <mergeCell ref="F33:F36"/>
    <mergeCell ref="C37:C40"/>
    <mergeCell ref="F37:F40"/>
    <mergeCell ref="C41:C44"/>
    <mergeCell ref="F41:F44"/>
    <mergeCell ref="F86:F89"/>
    <mergeCell ref="E53:E71"/>
    <mergeCell ref="F53:F55"/>
    <mergeCell ref="C45:C48"/>
    <mergeCell ref="F45:F48"/>
    <mergeCell ref="C49:C52"/>
    <mergeCell ref="F49:F52"/>
    <mergeCell ref="D37:D40"/>
    <mergeCell ref="D41:D44"/>
    <mergeCell ref="D45:D48"/>
    <mergeCell ref="D49:D52"/>
    <mergeCell ref="D53:D55"/>
    <mergeCell ref="D56:D59"/>
    <mergeCell ref="D60:D63"/>
    <mergeCell ref="D64:D67"/>
    <mergeCell ref="D68:D71"/>
    <mergeCell ref="D86:D89"/>
    <mergeCell ref="C72:C75"/>
    <mergeCell ref="E72:E89"/>
    <mergeCell ref="C86:C89"/>
    <mergeCell ref="A53:A71"/>
    <mergeCell ref="B53:B71"/>
    <mergeCell ref="C53:C55"/>
    <mergeCell ref="F76:F77"/>
    <mergeCell ref="F78:F81"/>
    <mergeCell ref="C82:C85"/>
    <mergeCell ref="F82:F85"/>
    <mergeCell ref="F72:F75"/>
    <mergeCell ref="C56:C59"/>
    <mergeCell ref="F56:F59"/>
    <mergeCell ref="C60:C63"/>
    <mergeCell ref="F60:F63"/>
    <mergeCell ref="C64:C67"/>
    <mergeCell ref="F64:F67"/>
    <mergeCell ref="C68:C71"/>
    <mergeCell ref="F68:F71"/>
    <mergeCell ref="D72:D75"/>
    <mergeCell ref="D76:D77"/>
    <mergeCell ref="D78:D81"/>
    <mergeCell ref="D82:D85"/>
    <mergeCell ref="A72:A89"/>
    <mergeCell ref="B72:B89"/>
    <mergeCell ref="A110:A129"/>
    <mergeCell ref="B110:B129"/>
    <mergeCell ref="C110:C113"/>
    <mergeCell ref="E110:E129"/>
    <mergeCell ref="A90:A109"/>
    <mergeCell ref="B90:B109"/>
    <mergeCell ref="C90:C93"/>
    <mergeCell ref="D114:D117"/>
    <mergeCell ref="D118:D121"/>
    <mergeCell ref="D122:D125"/>
    <mergeCell ref="C114:C117"/>
    <mergeCell ref="F110:F113"/>
    <mergeCell ref="C94:C97"/>
    <mergeCell ref="F94:F97"/>
    <mergeCell ref="C98:C101"/>
    <mergeCell ref="F98:F101"/>
    <mergeCell ref="C102:C105"/>
    <mergeCell ref="F102:F105"/>
    <mergeCell ref="C106:C109"/>
    <mergeCell ref="F106:F109"/>
    <mergeCell ref="E90:E109"/>
    <mergeCell ref="F90:F93"/>
    <mergeCell ref="D90:D93"/>
    <mergeCell ref="D106:D109"/>
    <mergeCell ref="D110:D113"/>
    <mergeCell ref="F114:F117"/>
    <mergeCell ref="C118:C121"/>
    <mergeCell ref="F118:F121"/>
    <mergeCell ref="C122:C125"/>
    <mergeCell ref="F122:F125"/>
    <mergeCell ref="C126:C129"/>
    <mergeCell ref="F126:F129"/>
    <mergeCell ref="D130:D133"/>
    <mergeCell ref="D126:D129"/>
    <mergeCell ref="A150:A169"/>
    <mergeCell ref="B150:B169"/>
    <mergeCell ref="C150:C153"/>
    <mergeCell ref="E150:E169"/>
    <mergeCell ref="F150:F153"/>
    <mergeCell ref="C134:C137"/>
    <mergeCell ref="F134:F137"/>
    <mergeCell ref="C138:C141"/>
    <mergeCell ref="F138:F141"/>
    <mergeCell ref="C142:C145"/>
    <mergeCell ref="F142:F145"/>
    <mergeCell ref="C146:C149"/>
    <mergeCell ref="F146:F149"/>
    <mergeCell ref="A130:A149"/>
    <mergeCell ref="B130:B149"/>
    <mergeCell ref="C130:C133"/>
    <mergeCell ref="E130:E149"/>
    <mergeCell ref="F130:F133"/>
    <mergeCell ref="D134:D137"/>
    <mergeCell ref="D138:D141"/>
    <mergeCell ref="D142:D145"/>
    <mergeCell ref="D146:D149"/>
    <mergeCell ref="C154:C157"/>
    <mergeCell ref="F154:F157"/>
    <mergeCell ref="C158:C161"/>
    <mergeCell ref="F158:F161"/>
    <mergeCell ref="C162:C165"/>
    <mergeCell ref="F162:F165"/>
    <mergeCell ref="C166:C169"/>
    <mergeCell ref="F166:F169"/>
    <mergeCell ref="D150:D153"/>
    <mergeCell ref="D154:D157"/>
    <mergeCell ref="D158:D161"/>
    <mergeCell ref="D162:D165"/>
    <mergeCell ref="D166:D169"/>
    <mergeCell ref="C174:C177"/>
    <mergeCell ref="F174:F177"/>
    <mergeCell ref="C178:C181"/>
    <mergeCell ref="F178:F181"/>
    <mergeCell ref="C182:C185"/>
    <mergeCell ref="F182:F185"/>
    <mergeCell ref="C186:C189"/>
    <mergeCell ref="F186:F189"/>
    <mergeCell ref="A170:A189"/>
    <mergeCell ref="B170:B189"/>
    <mergeCell ref="C170:C173"/>
    <mergeCell ref="E170:E189"/>
    <mergeCell ref="F170:F173"/>
    <mergeCell ref="D170:D173"/>
    <mergeCell ref="D174:D177"/>
    <mergeCell ref="D178:D181"/>
    <mergeCell ref="D182:D185"/>
    <mergeCell ref="D186:D189"/>
    <mergeCell ref="C194:C197"/>
    <mergeCell ref="F194:F197"/>
    <mergeCell ref="C198:C201"/>
    <mergeCell ref="F198:F201"/>
    <mergeCell ref="C202:C205"/>
    <mergeCell ref="F202:F205"/>
    <mergeCell ref="C206:C209"/>
    <mergeCell ref="F206:F209"/>
    <mergeCell ref="A190:A209"/>
    <mergeCell ref="B190:B209"/>
    <mergeCell ref="C190:C193"/>
    <mergeCell ref="E190:E209"/>
    <mergeCell ref="F190:F193"/>
    <mergeCell ref="D190:D193"/>
    <mergeCell ref="D194:D197"/>
    <mergeCell ref="D198:D201"/>
    <mergeCell ref="D202:D205"/>
    <mergeCell ref="D206:D209"/>
    <mergeCell ref="M33:M52"/>
    <mergeCell ref="N33:N52"/>
    <mergeCell ref="O33:O52"/>
    <mergeCell ref="P33:P36"/>
    <mergeCell ref="P37:P40"/>
    <mergeCell ref="P41:P44"/>
    <mergeCell ref="P45:P48"/>
    <mergeCell ref="P49:P52"/>
    <mergeCell ref="M10:Q10"/>
    <mergeCell ref="M11:O11"/>
    <mergeCell ref="P11:Q11"/>
    <mergeCell ref="M13:M32"/>
    <mergeCell ref="N13:N32"/>
    <mergeCell ref="O13:O32"/>
    <mergeCell ref="P13:P16"/>
    <mergeCell ref="P17:P20"/>
    <mergeCell ref="P21:P24"/>
    <mergeCell ref="P25:P28"/>
    <mergeCell ref="P29:P32"/>
    <mergeCell ref="M72:M89"/>
    <mergeCell ref="N72:N89"/>
    <mergeCell ref="O72:O89"/>
    <mergeCell ref="P72:P75"/>
    <mergeCell ref="P76:P77"/>
    <mergeCell ref="P78:P81"/>
    <mergeCell ref="P82:P85"/>
    <mergeCell ref="P86:P89"/>
    <mergeCell ref="M53:M71"/>
    <mergeCell ref="N53:N71"/>
    <mergeCell ref="O53:O71"/>
    <mergeCell ref="P53:P55"/>
    <mergeCell ref="P56:P59"/>
    <mergeCell ref="P60:P63"/>
    <mergeCell ref="P64:P67"/>
    <mergeCell ref="P68:P71"/>
    <mergeCell ref="M110:M129"/>
    <mergeCell ref="N110:N129"/>
    <mergeCell ref="O110:O129"/>
    <mergeCell ref="P110:P113"/>
    <mergeCell ref="P114:P117"/>
    <mergeCell ref="P118:P121"/>
    <mergeCell ref="P122:P125"/>
    <mergeCell ref="P126:P129"/>
    <mergeCell ref="M90:M109"/>
    <mergeCell ref="N90:N109"/>
    <mergeCell ref="O90:O109"/>
    <mergeCell ref="P90:P93"/>
    <mergeCell ref="P94:P97"/>
    <mergeCell ref="P98:P101"/>
    <mergeCell ref="P102:P105"/>
    <mergeCell ref="P106:P109"/>
    <mergeCell ref="P162:P165"/>
    <mergeCell ref="P166:P169"/>
    <mergeCell ref="M130:M149"/>
    <mergeCell ref="N130:N149"/>
    <mergeCell ref="O130:O149"/>
    <mergeCell ref="P130:P133"/>
    <mergeCell ref="P134:P137"/>
    <mergeCell ref="P138:P141"/>
    <mergeCell ref="P142:P145"/>
    <mergeCell ref="P146:P149"/>
    <mergeCell ref="M150:M169"/>
    <mergeCell ref="N150:N169"/>
    <mergeCell ref="O150:O169"/>
    <mergeCell ref="P150:P153"/>
    <mergeCell ref="P154:P157"/>
    <mergeCell ref="P158:P161"/>
    <mergeCell ref="M190:M209"/>
    <mergeCell ref="N190:N209"/>
    <mergeCell ref="O190:O209"/>
    <mergeCell ref="P190:P193"/>
    <mergeCell ref="P194:P197"/>
    <mergeCell ref="P198:P201"/>
    <mergeCell ref="P202:P205"/>
    <mergeCell ref="P206:P209"/>
    <mergeCell ref="M170:M189"/>
    <mergeCell ref="N170:N189"/>
    <mergeCell ref="O170:O189"/>
    <mergeCell ref="P170:P173"/>
    <mergeCell ref="P174:P177"/>
    <mergeCell ref="P178:P181"/>
    <mergeCell ref="P182:P185"/>
    <mergeCell ref="P186:P189"/>
  </mergeCells>
  <conditionalFormatting sqref="N13:N209">
    <cfRule type="containsText" dxfId="19" priority="14" operator="containsText" text="SI">
      <formula>NOT(ISERROR(SEARCH("SI",N13)))</formula>
    </cfRule>
  </conditionalFormatting>
  <conditionalFormatting sqref="N33:N52">
    <cfRule type="containsText" dxfId="18" priority="13" operator="containsText" text="SI">
      <formula>NOT(ISERROR(SEARCH("SI",N33)))</formula>
    </cfRule>
  </conditionalFormatting>
  <conditionalFormatting sqref="N90:N109">
    <cfRule type="containsText" dxfId="17" priority="10" operator="containsText" text="SI">
      <formula>NOT(ISERROR(SEARCH("SI",N90)))</formula>
    </cfRule>
  </conditionalFormatting>
  <conditionalFormatting sqref="N110:N129">
    <cfRule type="containsText" dxfId="16" priority="9" operator="containsText" text="SI">
      <formula>NOT(ISERROR(SEARCH("SI",N110)))</formula>
    </cfRule>
  </conditionalFormatting>
  <conditionalFormatting sqref="N130:N149">
    <cfRule type="containsText" dxfId="15" priority="8" operator="containsText" text="SI">
      <formula>NOT(ISERROR(SEARCH("SI",N130)))</formula>
    </cfRule>
  </conditionalFormatting>
  <conditionalFormatting sqref="N150:N169">
    <cfRule type="containsText" dxfId="14" priority="7" operator="containsText" text="SI">
      <formula>NOT(ISERROR(SEARCH("SI",N150)))</formula>
    </cfRule>
  </conditionalFormatting>
  <conditionalFormatting sqref="N170:N189">
    <cfRule type="containsText" dxfId="13" priority="6" operator="containsText" text="SI">
      <formula>NOT(ISERROR(SEARCH("SI",N170)))</formula>
    </cfRule>
  </conditionalFormatting>
  <conditionalFormatting sqref="N190:N209">
    <cfRule type="containsText" dxfId="12" priority="5" operator="containsText" text="SI">
      <formula>NOT(ISERROR(SEARCH("SI",N190)))</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E13:E209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Hoja3!$A$39:$A$40</xm:f>
          </x14:formula1>
          <xm:sqref>M13:M209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46" t="s">
        <v>24</v>
      </c>
      <c r="B1" s="46" t="s">
        <v>25</v>
      </c>
      <c r="C1" s="46" t="s">
        <v>26</v>
      </c>
      <c r="D1" s="7"/>
      <c r="E1" s="46" t="s">
        <v>73</v>
      </c>
      <c r="F1" s="7"/>
      <c r="G1" s="7"/>
      <c r="H1" s="7" t="s">
        <v>23</v>
      </c>
      <c r="I1" s="47" t="s">
        <v>15</v>
      </c>
      <c r="J1" s="7"/>
      <c r="K1" s="7"/>
    </row>
    <row r="2" spans="1:11" x14ac:dyDescent="0.25">
      <c r="A2" s="47" t="s">
        <v>8</v>
      </c>
      <c r="B2" s="47" t="s">
        <v>9</v>
      </c>
      <c r="C2" s="47" t="s">
        <v>10</v>
      </c>
      <c r="D2" s="7"/>
      <c r="E2" s="48" t="s">
        <v>74</v>
      </c>
      <c r="F2" s="7"/>
      <c r="G2" s="7"/>
      <c r="H2" s="7" t="s">
        <v>23</v>
      </c>
      <c r="I2" s="49" t="s">
        <v>18</v>
      </c>
      <c r="J2" s="7"/>
      <c r="K2" s="7"/>
    </row>
    <row r="3" spans="1:11" x14ac:dyDescent="0.25">
      <c r="A3" s="47" t="s">
        <v>11</v>
      </c>
      <c r="B3" s="47" t="s">
        <v>12</v>
      </c>
      <c r="C3" s="47" t="s">
        <v>13</v>
      </c>
      <c r="D3" s="7"/>
      <c r="E3" s="48" t="s">
        <v>205</v>
      </c>
      <c r="F3" s="7"/>
      <c r="G3" s="7"/>
      <c r="H3" s="7" t="s">
        <v>23</v>
      </c>
      <c r="I3" s="49" t="s">
        <v>21</v>
      </c>
      <c r="J3" s="7"/>
      <c r="K3" s="7"/>
    </row>
    <row r="4" spans="1:11" x14ac:dyDescent="0.25">
      <c r="A4" s="47" t="s">
        <v>175</v>
      </c>
      <c r="B4" s="47" t="s">
        <v>15</v>
      </c>
      <c r="C4" s="47" t="s">
        <v>16</v>
      </c>
      <c r="D4" s="7"/>
      <c r="E4" s="48" t="s">
        <v>75</v>
      </c>
      <c r="F4" s="7"/>
      <c r="G4" s="7"/>
      <c r="H4" s="47" t="s">
        <v>8</v>
      </c>
      <c r="I4" s="47" t="s">
        <v>9</v>
      </c>
      <c r="J4" s="7"/>
      <c r="K4" s="7"/>
    </row>
    <row r="5" spans="1:11" x14ac:dyDescent="0.25">
      <c r="A5" s="47" t="s">
        <v>14</v>
      </c>
      <c r="B5" s="49" t="s">
        <v>18</v>
      </c>
      <c r="C5" s="49" t="s">
        <v>19</v>
      </c>
      <c r="D5" s="7"/>
      <c r="E5" s="48" t="s">
        <v>76</v>
      </c>
      <c r="F5" s="7"/>
      <c r="G5" s="7"/>
      <c r="H5" s="47" t="s">
        <v>8</v>
      </c>
      <c r="I5" s="47" t="s">
        <v>12</v>
      </c>
      <c r="J5" s="7"/>
      <c r="K5" s="7"/>
    </row>
    <row r="6" spans="1:11" x14ac:dyDescent="0.25">
      <c r="A6" s="49" t="s">
        <v>17</v>
      </c>
      <c r="B6" s="49" t="s">
        <v>21</v>
      </c>
      <c r="C6" s="49" t="s">
        <v>22</v>
      </c>
      <c r="D6" s="7"/>
      <c r="E6" s="7"/>
      <c r="F6" s="7"/>
      <c r="G6" s="7"/>
      <c r="H6" s="47" t="s">
        <v>8</v>
      </c>
      <c r="I6" s="47" t="s">
        <v>15</v>
      </c>
      <c r="J6" s="7"/>
      <c r="K6" s="7"/>
    </row>
    <row r="7" spans="1:11" x14ac:dyDescent="0.25">
      <c r="A7" s="49" t="s">
        <v>20</v>
      </c>
      <c r="B7" s="49"/>
      <c r="C7" s="49"/>
      <c r="D7" s="7"/>
      <c r="E7" s="7"/>
      <c r="F7" s="7"/>
      <c r="G7" s="7"/>
      <c r="H7" s="47" t="s">
        <v>8</v>
      </c>
      <c r="I7" s="49" t="s">
        <v>18</v>
      </c>
      <c r="J7" s="7"/>
      <c r="K7" s="7"/>
    </row>
    <row r="8" spans="1:11" x14ac:dyDescent="0.25">
      <c r="A8" s="49" t="s">
        <v>23</v>
      </c>
      <c r="B8" s="49"/>
      <c r="C8" s="49"/>
      <c r="D8" s="7"/>
      <c r="E8" s="7"/>
      <c r="F8" s="7"/>
      <c r="G8" s="7"/>
      <c r="H8" s="47" t="s">
        <v>8</v>
      </c>
      <c r="I8" s="49" t="s">
        <v>21</v>
      </c>
      <c r="J8" s="7"/>
      <c r="K8" s="7"/>
    </row>
    <row r="9" spans="1:11" x14ac:dyDescent="0.25">
      <c r="A9" s="49" t="s">
        <v>174</v>
      </c>
      <c r="B9" s="7"/>
      <c r="C9" s="7"/>
      <c r="D9" s="7"/>
      <c r="E9" s="7"/>
      <c r="F9" s="7"/>
      <c r="G9" s="7"/>
      <c r="H9" s="47" t="s">
        <v>11</v>
      </c>
      <c r="I9" s="47" t="s">
        <v>9</v>
      </c>
      <c r="J9" s="7"/>
      <c r="K9" s="7"/>
    </row>
    <row r="10" spans="1:11" x14ac:dyDescent="0.25">
      <c r="A10" s="7"/>
      <c r="B10" s="7"/>
      <c r="C10" s="7"/>
      <c r="D10" s="7"/>
      <c r="E10" s="7"/>
      <c r="F10" s="7"/>
      <c r="G10" s="7"/>
      <c r="H10" s="47" t="s">
        <v>11</v>
      </c>
      <c r="I10" s="47" t="s">
        <v>12</v>
      </c>
      <c r="J10" s="7"/>
      <c r="K10" s="7"/>
    </row>
    <row r="11" spans="1:11" x14ac:dyDescent="0.25">
      <c r="A11" s="7" t="s">
        <v>151</v>
      </c>
      <c r="B11" s="7" t="s">
        <v>150</v>
      </c>
      <c r="C11" s="7" t="s">
        <v>53</v>
      </c>
      <c r="D11" s="7"/>
      <c r="E11" s="7"/>
      <c r="F11" s="7"/>
      <c r="G11" s="7"/>
      <c r="H11" s="47" t="s">
        <v>11</v>
      </c>
      <c r="I11" s="47" t="s">
        <v>15</v>
      </c>
      <c r="J11" s="7"/>
      <c r="K11" s="7"/>
    </row>
    <row r="12" spans="1:11" x14ac:dyDescent="0.25">
      <c r="A12" s="50">
        <v>1</v>
      </c>
      <c r="B12" s="50">
        <v>1</v>
      </c>
      <c r="C12" s="7" t="s">
        <v>28</v>
      </c>
      <c r="D12" s="7"/>
      <c r="E12" s="7"/>
      <c r="F12" s="51"/>
      <c r="G12" s="51"/>
      <c r="H12" s="47" t="s">
        <v>11</v>
      </c>
      <c r="I12" s="49" t="s">
        <v>18</v>
      </c>
      <c r="J12" s="7"/>
      <c r="K12" s="7"/>
    </row>
    <row r="13" spans="1:11" x14ac:dyDescent="0.25">
      <c r="A13" s="50">
        <v>1</v>
      </c>
      <c r="B13" s="50">
        <v>2</v>
      </c>
      <c r="C13" s="7" t="s">
        <v>29</v>
      </c>
      <c r="D13" s="7"/>
      <c r="E13" s="7"/>
      <c r="F13" s="7"/>
      <c r="G13" s="7"/>
      <c r="H13" s="47" t="s">
        <v>11</v>
      </c>
      <c r="I13" s="49" t="s">
        <v>21</v>
      </c>
      <c r="J13" s="7"/>
      <c r="K13" s="7"/>
    </row>
    <row r="14" spans="1:11" x14ac:dyDescent="0.25">
      <c r="A14" s="50">
        <v>2</v>
      </c>
      <c r="B14" s="50">
        <v>1</v>
      </c>
      <c r="C14" s="7" t="s">
        <v>30</v>
      </c>
      <c r="D14" s="7"/>
      <c r="E14" s="7"/>
      <c r="F14" s="7"/>
      <c r="G14" s="7"/>
      <c r="H14" s="47" t="s">
        <v>14</v>
      </c>
      <c r="I14" s="47" t="s">
        <v>9</v>
      </c>
      <c r="J14" s="7"/>
      <c r="K14" s="7"/>
    </row>
    <row r="15" spans="1:11" x14ac:dyDescent="0.25">
      <c r="A15" s="50">
        <v>2</v>
      </c>
      <c r="B15" s="50">
        <v>2</v>
      </c>
      <c r="C15" s="7" t="s">
        <v>31</v>
      </c>
      <c r="D15" s="7"/>
      <c r="E15" s="7"/>
      <c r="F15" s="7"/>
      <c r="G15" s="7"/>
      <c r="H15" s="47" t="s">
        <v>14</v>
      </c>
      <c r="I15" s="47" t="s">
        <v>12</v>
      </c>
      <c r="J15" s="7"/>
      <c r="K15" s="7"/>
    </row>
    <row r="16" spans="1:11" x14ac:dyDescent="0.25">
      <c r="A16" s="50">
        <v>3</v>
      </c>
      <c r="B16" s="50">
        <v>1</v>
      </c>
      <c r="C16" s="7" t="s">
        <v>32</v>
      </c>
      <c r="D16" s="7"/>
      <c r="E16" s="7"/>
      <c r="F16" s="7"/>
      <c r="G16" s="7"/>
      <c r="H16" s="47" t="s">
        <v>14</v>
      </c>
      <c r="I16" s="47" t="s">
        <v>15</v>
      </c>
      <c r="J16" s="7"/>
      <c r="K16" s="7"/>
    </row>
    <row r="17" spans="1:11" x14ac:dyDescent="0.25">
      <c r="A17" s="50">
        <v>4</v>
      </c>
      <c r="B17" s="50">
        <v>1</v>
      </c>
      <c r="C17" s="7" t="s">
        <v>33</v>
      </c>
      <c r="D17" s="7"/>
      <c r="E17" s="7"/>
      <c r="F17" s="7"/>
      <c r="G17" s="7"/>
      <c r="H17" s="47" t="s">
        <v>14</v>
      </c>
      <c r="I17" s="49" t="s">
        <v>18</v>
      </c>
      <c r="J17" s="7"/>
      <c r="K17" s="7"/>
    </row>
    <row r="18" spans="1:11" x14ac:dyDescent="0.25">
      <c r="A18" s="50">
        <v>3</v>
      </c>
      <c r="B18" s="50">
        <v>2</v>
      </c>
      <c r="C18" s="7" t="s">
        <v>34</v>
      </c>
      <c r="D18" s="7"/>
      <c r="E18" s="7"/>
      <c r="F18" s="7"/>
      <c r="G18" s="7"/>
      <c r="H18" s="47" t="s">
        <v>14</v>
      </c>
      <c r="I18" s="49" t="s">
        <v>21</v>
      </c>
      <c r="J18" s="7"/>
      <c r="K18" s="7"/>
    </row>
    <row r="19" spans="1:11" x14ac:dyDescent="0.25">
      <c r="A19" s="50">
        <v>1</v>
      </c>
      <c r="B19" s="50">
        <v>3</v>
      </c>
      <c r="C19" s="7" t="s">
        <v>35</v>
      </c>
      <c r="D19" s="7"/>
      <c r="E19" s="7"/>
      <c r="F19" s="7"/>
      <c r="G19" s="7"/>
      <c r="H19" s="49" t="s">
        <v>17</v>
      </c>
      <c r="I19" s="47" t="s">
        <v>9</v>
      </c>
      <c r="J19" s="7"/>
      <c r="K19" s="7"/>
    </row>
    <row r="20" spans="1:11" x14ac:dyDescent="0.25">
      <c r="A20" s="50">
        <v>2</v>
      </c>
      <c r="B20" s="50">
        <v>3</v>
      </c>
      <c r="C20" s="7" t="s">
        <v>36</v>
      </c>
      <c r="D20" s="7"/>
      <c r="E20" s="7"/>
      <c r="F20" s="7"/>
      <c r="G20" s="7"/>
      <c r="H20" s="49" t="s">
        <v>17</v>
      </c>
      <c r="I20" s="47" t="s">
        <v>12</v>
      </c>
      <c r="J20" s="7"/>
      <c r="K20" s="7"/>
    </row>
    <row r="21" spans="1:11" x14ac:dyDescent="0.25">
      <c r="A21" s="50">
        <v>5</v>
      </c>
      <c r="B21" s="50">
        <v>1</v>
      </c>
      <c r="C21" s="7" t="s">
        <v>37</v>
      </c>
      <c r="D21" s="7"/>
      <c r="E21" s="7"/>
      <c r="F21" s="7"/>
      <c r="G21" s="7"/>
      <c r="H21" s="49" t="s">
        <v>17</v>
      </c>
      <c r="I21" s="47" t="s">
        <v>15</v>
      </c>
      <c r="J21" s="7"/>
      <c r="K21" s="7"/>
    </row>
    <row r="22" spans="1:11" x14ac:dyDescent="0.25">
      <c r="A22" s="50">
        <v>4</v>
      </c>
      <c r="B22" s="50">
        <v>2</v>
      </c>
      <c r="C22" s="7" t="s">
        <v>38</v>
      </c>
      <c r="D22" s="7"/>
      <c r="E22" s="7"/>
      <c r="F22" s="7"/>
      <c r="G22" s="7"/>
      <c r="H22" s="49" t="s">
        <v>17</v>
      </c>
      <c r="I22" s="49" t="s">
        <v>18</v>
      </c>
      <c r="J22" s="7"/>
      <c r="K22" s="7"/>
    </row>
    <row r="23" spans="1:11" x14ac:dyDescent="0.25">
      <c r="A23" s="50">
        <v>5</v>
      </c>
      <c r="B23" s="50">
        <v>2</v>
      </c>
      <c r="C23" s="7" t="s">
        <v>39</v>
      </c>
      <c r="D23" s="7"/>
      <c r="E23" s="7"/>
      <c r="F23" s="7"/>
      <c r="G23" s="7"/>
      <c r="H23" s="49" t="s">
        <v>17</v>
      </c>
      <c r="I23" s="49" t="s">
        <v>21</v>
      </c>
      <c r="J23" s="7"/>
      <c r="K23" s="7"/>
    </row>
    <row r="24" spans="1:11" x14ac:dyDescent="0.25">
      <c r="A24" s="50">
        <v>3</v>
      </c>
      <c r="B24" s="50">
        <v>3</v>
      </c>
      <c r="C24" s="7" t="s">
        <v>40</v>
      </c>
      <c r="D24" s="7"/>
      <c r="E24" s="7"/>
      <c r="F24" s="7"/>
      <c r="G24" s="7"/>
      <c r="H24" s="49" t="s">
        <v>20</v>
      </c>
      <c r="I24" s="47" t="s">
        <v>9</v>
      </c>
      <c r="J24" s="7"/>
      <c r="K24" s="7"/>
    </row>
    <row r="25" spans="1:11" x14ac:dyDescent="0.25">
      <c r="A25" s="50">
        <v>4</v>
      </c>
      <c r="B25" s="50">
        <v>3</v>
      </c>
      <c r="C25" s="7" t="s">
        <v>41</v>
      </c>
      <c r="D25" s="7"/>
      <c r="E25" s="7"/>
      <c r="F25" s="7"/>
      <c r="G25" s="7"/>
      <c r="H25" s="49" t="s">
        <v>20</v>
      </c>
      <c r="I25" s="47" t="s">
        <v>12</v>
      </c>
      <c r="J25" s="7"/>
      <c r="K25" s="7"/>
    </row>
    <row r="26" spans="1:11" x14ac:dyDescent="0.25">
      <c r="A26" s="50">
        <v>1</v>
      </c>
      <c r="B26" s="50">
        <v>4</v>
      </c>
      <c r="C26" s="7" t="s">
        <v>42</v>
      </c>
      <c r="D26" s="7"/>
      <c r="E26" s="7"/>
      <c r="F26" s="7"/>
      <c r="G26" s="7"/>
      <c r="H26" s="49" t="s">
        <v>20</v>
      </c>
      <c r="I26" s="47" t="s">
        <v>15</v>
      </c>
      <c r="J26" s="7"/>
      <c r="K26" s="7"/>
    </row>
    <row r="27" spans="1:11" x14ac:dyDescent="0.25">
      <c r="A27" s="50">
        <v>2</v>
      </c>
      <c r="B27" s="50">
        <v>4</v>
      </c>
      <c r="C27" s="7" t="s">
        <v>43</v>
      </c>
      <c r="D27" s="7"/>
      <c r="E27" s="7"/>
      <c r="F27" s="7"/>
      <c r="G27" s="7"/>
      <c r="H27" s="49" t="s">
        <v>20</v>
      </c>
      <c r="I27" s="49" t="s">
        <v>18</v>
      </c>
      <c r="J27" s="7"/>
      <c r="K27" s="7"/>
    </row>
    <row r="28" spans="1:11" x14ac:dyDescent="0.25">
      <c r="A28" s="50">
        <v>1</v>
      </c>
      <c r="B28" s="50">
        <v>5</v>
      </c>
      <c r="C28" s="7" t="s">
        <v>44</v>
      </c>
      <c r="D28" s="7"/>
      <c r="E28" s="7"/>
      <c r="F28" s="7"/>
      <c r="G28" s="7"/>
      <c r="H28" s="49" t="s">
        <v>20</v>
      </c>
      <c r="I28" s="49" t="s">
        <v>21</v>
      </c>
      <c r="J28" s="7"/>
      <c r="K28" s="7"/>
    </row>
    <row r="29" spans="1:11" x14ac:dyDescent="0.25">
      <c r="A29" s="50">
        <v>5</v>
      </c>
      <c r="B29" s="50">
        <v>3</v>
      </c>
      <c r="C29" s="7" t="s">
        <v>45</v>
      </c>
      <c r="D29" s="7"/>
      <c r="E29" s="7"/>
      <c r="F29" s="7"/>
      <c r="G29" s="7"/>
      <c r="H29" s="49" t="s">
        <v>174</v>
      </c>
      <c r="I29" s="47" t="s">
        <v>9</v>
      </c>
      <c r="J29" s="7"/>
      <c r="K29" s="7"/>
    </row>
    <row r="30" spans="1:11" x14ac:dyDescent="0.25">
      <c r="A30" s="50">
        <v>3</v>
      </c>
      <c r="B30" s="50">
        <v>4</v>
      </c>
      <c r="C30" s="7" t="s">
        <v>46</v>
      </c>
      <c r="D30" s="7"/>
      <c r="E30" s="7"/>
      <c r="F30" s="7"/>
      <c r="G30" s="7"/>
      <c r="H30" s="49" t="s">
        <v>174</v>
      </c>
      <c r="I30" s="47" t="s">
        <v>12</v>
      </c>
      <c r="J30" s="7"/>
      <c r="K30" s="7"/>
    </row>
    <row r="31" spans="1:11" x14ac:dyDescent="0.25">
      <c r="A31" s="50">
        <v>4</v>
      </c>
      <c r="B31" s="50">
        <v>4</v>
      </c>
      <c r="C31" s="7" t="s">
        <v>47</v>
      </c>
      <c r="D31" s="7"/>
      <c r="E31" s="7"/>
      <c r="F31" s="7"/>
      <c r="G31" s="7"/>
      <c r="H31" s="49" t="s">
        <v>174</v>
      </c>
      <c r="I31" s="47" t="s">
        <v>15</v>
      </c>
      <c r="J31" s="7"/>
      <c r="K31" s="7"/>
    </row>
    <row r="32" spans="1:11" x14ac:dyDescent="0.25">
      <c r="A32" s="50">
        <v>5</v>
      </c>
      <c r="B32" s="50">
        <v>4</v>
      </c>
      <c r="C32" s="7" t="s">
        <v>48</v>
      </c>
      <c r="D32" s="7"/>
      <c r="E32" s="7"/>
      <c r="F32" s="7"/>
      <c r="G32" s="7"/>
      <c r="H32" s="49" t="s">
        <v>174</v>
      </c>
      <c r="I32" s="49" t="s">
        <v>18</v>
      </c>
      <c r="J32" s="7"/>
      <c r="K32" s="7"/>
    </row>
    <row r="33" spans="1:11" x14ac:dyDescent="0.25">
      <c r="A33" s="50">
        <v>2</v>
      </c>
      <c r="B33" s="50">
        <v>5</v>
      </c>
      <c r="C33" s="7" t="s">
        <v>49</v>
      </c>
      <c r="D33" s="7"/>
      <c r="E33" s="7"/>
      <c r="F33" s="7"/>
      <c r="G33" s="7"/>
      <c r="H33" s="49" t="s">
        <v>174</v>
      </c>
      <c r="I33" s="49" t="s">
        <v>21</v>
      </c>
      <c r="J33" s="7"/>
      <c r="K33" s="7"/>
    </row>
    <row r="34" spans="1:11" x14ac:dyDescent="0.25">
      <c r="A34" s="50">
        <v>3</v>
      </c>
      <c r="B34" s="50">
        <v>5</v>
      </c>
      <c r="C34" s="7" t="s">
        <v>50</v>
      </c>
      <c r="D34" s="7"/>
      <c r="E34" s="7"/>
      <c r="F34" s="7"/>
      <c r="G34" s="7"/>
      <c r="H34" s="49" t="s">
        <v>175</v>
      </c>
      <c r="I34" s="47" t="s">
        <v>9</v>
      </c>
      <c r="J34" s="7"/>
      <c r="K34" s="7"/>
    </row>
    <row r="35" spans="1:11" x14ac:dyDescent="0.25">
      <c r="A35" s="50">
        <v>4</v>
      </c>
      <c r="B35" s="50">
        <v>5</v>
      </c>
      <c r="C35" s="7" t="s">
        <v>51</v>
      </c>
      <c r="D35" s="7"/>
      <c r="E35" s="7"/>
      <c r="F35" s="7"/>
      <c r="G35" s="7"/>
      <c r="H35" s="49" t="s">
        <v>175</v>
      </c>
      <c r="I35" s="47" t="s">
        <v>12</v>
      </c>
      <c r="J35" s="7"/>
      <c r="K35" s="7"/>
    </row>
    <row r="36" spans="1:11" x14ac:dyDescent="0.25">
      <c r="A36" s="50">
        <v>5</v>
      </c>
      <c r="B36" s="50">
        <v>5</v>
      </c>
      <c r="C36" s="7" t="s">
        <v>52</v>
      </c>
      <c r="D36" s="7"/>
      <c r="E36" s="7"/>
      <c r="F36" s="7"/>
      <c r="G36" s="7"/>
      <c r="H36" s="49" t="s">
        <v>175</v>
      </c>
      <c r="I36" s="47" t="s">
        <v>15</v>
      </c>
      <c r="J36" s="7"/>
      <c r="K36" s="7"/>
    </row>
    <row r="37" spans="1:11" x14ac:dyDescent="0.25">
      <c r="A37" s="7"/>
      <c r="B37" s="7"/>
      <c r="C37" s="7"/>
      <c r="D37" s="7"/>
      <c r="E37" s="7"/>
      <c r="F37" s="7"/>
      <c r="G37" s="7"/>
      <c r="H37" s="49" t="s">
        <v>175</v>
      </c>
      <c r="I37" s="49" t="s">
        <v>18</v>
      </c>
      <c r="J37" s="7"/>
      <c r="K37" s="7"/>
    </row>
    <row r="38" spans="1:11" x14ac:dyDescent="0.25">
      <c r="A38" s="46" t="s">
        <v>55</v>
      </c>
      <c r="B38" s="7"/>
      <c r="C38" s="7"/>
      <c r="D38" s="7"/>
      <c r="E38" s="7"/>
      <c r="F38" s="7"/>
      <c r="G38" s="7"/>
      <c r="H38" s="49" t="s">
        <v>175</v>
      </c>
      <c r="I38" s="49" t="s">
        <v>21</v>
      </c>
      <c r="J38" s="7"/>
      <c r="K38" s="7"/>
    </row>
    <row r="39" spans="1:11" x14ac:dyDescent="0.25">
      <c r="A39" s="7" t="s">
        <v>54</v>
      </c>
      <c r="B39" s="7"/>
      <c r="C39" s="7"/>
      <c r="D39" s="7"/>
      <c r="E39" s="7"/>
      <c r="F39" s="7"/>
      <c r="G39" s="7"/>
      <c r="H39" s="7"/>
      <c r="I39" s="7"/>
      <c r="J39" s="7"/>
      <c r="K39" s="7"/>
    </row>
    <row r="40" spans="1:11" x14ac:dyDescent="0.25">
      <c r="A40" s="7" t="s">
        <v>56</v>
      </c>
      <c r="B40" s="7"/>
      <c r="C40" s="7"/>
      <c r="D40" s="7"/>
      <c r="E40" s="7"/>
      <c r="F40" s="7"/>
      <c r="G40" s="7"/>
      <c r="H40" s="7"/>
      <c r="I40" s="7"/>
      <c r="J40" s="7"/>
      <c r="K40" s="7"/>
    </row>
    <row r="41" spans="1:11" x14ac:dyDescent="0.25">
      <c r="A41" s="7"/>
      <c r="B41" s="7"/>
      <c r="C41" s="7"/>
      <c r="D41" s="7"/>
      <c r="E41" s="7"/>
      <c r="F41" s="7"/>
      <c r="G41" s="7"/>
      <c r="H41" s="7"/>
      <c r="I41" s="7"/>
      <c r="J41" s="7"/>
      <c r="K41" s="7"/>
    </row>
    <row r="42" spans="1:11" x14ac:dyDescent="0.25">
      <c r="A42" s="46" t="s">
        <v>66</v>
      </c>
      <c r="B42" s="7"/>
      <c r="C42" s="7"/>
      <c r="D42" s="7"/>
      <c r="E42" s="7"/>
      <c r="F42" s="7"/>
      <c r="G42" s="7"/>
      <c r="H42" s="7"/>
      <c r="I42" s="7"/>
      <c r="J42" s="7"/>
      <c r="K42" s="7"/>
    </row>
    <row r="43" spans="1:11" x14ac:dyDescent="0.25">
      <c r="A43" s="52" t="s">
        <v>57</v>
      </c>
      <c r="B43" s="7"/>
      <c r="C43" s="7"/>
      <c r="D43" s="7"/>
      <c r="E43" s="7"/>
      <c r="F43" s="7"/>
      <c r="G43" s="7"/>
      <c r="H43" s="7"/>
      <c r="I43" s="7"/>
      <c r="J43" s="7"/>
      <c r="K43" s="7"/>
    </row>
    <row r="44" spans="1:11" x14ac:dyDescent="0.25">
      <c r="A44" s="52" t="s">
        <v>58</v>
      </c>
      <c r="B44" s="7"/>
      <c r="C44" s="7"/>
      <c r="D44" s="7"/>
      <c r="E44" s="7"/>
      <c r="F44" s="7"/>
      <c r="G44" s="7"/>
      <c r="H44" s="7"/>
      <c r="I44" s="7"/>
      <c r="J44" s="7"/>
      <c r="K44" s="7"/>
    </row>
    <row r="45" spans="1:11" x14ac:dyDescent="0.25">
      <c r="A45" s="52" t="s">
        <v>59</v>
      </c>
      <c r="B45" s="7"/>
      <c r="C45" s="7"/>
      <c r="D45" s="7"/>
      <c r="E45" s="7"/>
      <c r="F45" s="7"/>
      <c r="G45" s="7"/>
      <c r="H45" s="7"/>
      <c r="I45" s="7"/>
      <c r="J45" s="7"/>
      <c r="K45" s="7"/>
    </row>
    <row r="46" spans="1:11" x14ac:dyDescent="0.25">
      <c r="A46" s="52" t="s">
        <v>60</v>
      </c>
      <c r="B46" s="7"/>
      <c r="C46" s="7"/>
      <c r="D46" s="7"/>
      <c r="E46" s="7"/>
      <c r="F46" s="7"/>
      <c r="G46" s="7"/>
      <c r="H46" s="7"/>
      <c r="I46" s="7"/>
      <c r="J46" s="7"/>
      <c r="K46" s="7"/>
    </row>
    <row r="47" spans="1:11" x14ac:dyDescent="0.25">
      <c r="A47" s="52" t="s">
        <v>61</v>
      </c>
      <c r="B47" s="7"/>
      <c r="C47" s="7"/>
      <c r="D47" s="7"/>
      <c r="E47" s="7"/>
      <c r="F47" s="7"/>
      <c r="G47" s="7"/>
      <c r="H47" s="7"/>
      <c r="I47" s="7"/>
      <c r="J47" s="7"/>
      <c r="K47" s="7"/>
    </row>
    <row r="48" spans="1:11" x14ac:dyDescent="0.25">
      <c r="A48" s="52" t="s">
        <v>62</v>
      </c>
      <c r="B48" s="7"/>
      <c r="C48" s="7"/>
      <c r="D48" s="7"/>
      <c r="E48" s="7"/>
      <c r="F48" s="7"/>
      <c r="G48" s="7"/>
      <c r="H48" s="7"/>
      <c r="I48" s="7"/>
      <c r="J48" s="7"/>
      <c r="K48" s="7"/>
    </row>
    <row r="49" spans="1:11" x14ac:dyDescent="0.25">
      <c r="A49" s="52" t="s">
        <v>63</v>
      </c>
      <c r="B49" s="7"/>
      <c r="C49" s="7"/>
      <c r="D49" s="7"/>
      <c r="E49" s="7"/>
      <c r="F49" s="7"/>
      <c r="G49" s="7"/>
      <c r="H49" s="7"/>
      <c r="I49" s="7"/>
      <c r="J49" s="7"/>
      <c r="K49" s="7"/>
    </row>
    <row r="50" spans="1:11" x14ac:dyDescent="0.25">
      <c r="A50" s="52" t="s">
        <v>64</v>
      </c>
      <c r="B50" s="7"/>
      <c r="C50" s="7"/>
      <c r="D50" s="7"/>
      <c r="E50" s="7"/>
      <c r="F50" s="7"/>
      <c r="G50" s="7"/>
      <c r="H50" s="7"/>
      <c r="I50" s="7"/>
      <c r="J50" s="7"/>
      <c r="K50" s="7"/>
    </row>
    <row r="51" spans="1:11" x14ac:dyDescent="0.25">
      <c r="A51" s="52" t="s">
        <v>65</v>
      </c>
      <c r="B51" s="7"/>
      <c r="C51" s="7"/>
      <c r="D51" s="7"/>
      <c r="E51" s="7"/>
      <c r="F51" s="7"/>
      <c r="G51" s="7"/>
      <c r="H51" s="7"/>
      <c r="I51" s="7"/>
      <c r="J51" s="7"/>
      <c r="K51" s="7"/>
    </row>
    <row r="52" spans="1:11" x14ac:dyDescent="0.25">
      <c r="A52" s="7"/>
      <c r="B52" s="7"/>
      <c r="C52" s="7"/>
      <c r="D52" s="7"/>
      <c r="E52" s="7"/>
      <c r="F52" s="7"/>
      <c r="G52" s="7"/>
      <c r="H52" s="7"/>
      <c r="I52" s="7"/>
      <c r="J52" s="7"/>
      <c r="K52" s="7"/>
    </row>
    <row r="53" spans="1:11" x14ac:dyDescent="0.25">
      <c r="A53" s="4" t="s">
        <v>68</v>
      </c>
      <c r="B53" s="4" t="s">
        <v>5</v>
      </c>
      <c r="C53" s="7"/>
      <c r="D53" s="7"/>
      <c r="E53" s="7"/>
      <c r="F53" s="7"/>
      <c r="G53" s="7"/>
      <c r="H53" s="7"/>
      <c r="I53" s="7"/>
      <c r="J53" s="7"/>
      <c r="K53" s="7"/>
    </row>
    <row r="54" spans="1:11" x14ac:dyDescent="0.25">
      <c r="A54" s="53" t="s">
        <v>3</v>
      </c>
      <c r="B54" s="4">
        <v>20</v>
      </c>
      <c r="C54" s="7"/>
      <c r="D54" s="7"/>
      <c r="E54" s="7"/>
      <c r="F54" s="7"/>
      <c r="G54" s="7"/>
      <c r="H54" s="7"/>
      <c r="I54" s="7"/>
      <c r="J54" s="7"/>
      <c r="K54" s="7"/>
    </row>
    <row r="55" spans="1:11" x14ac:dyDescent="0.25">
      <c r="A55" s="53" t="s">
        <v>4</v>
      </c>
      <c r="B55" s="4">
        <v>10</v>
      </c>
      <c r="C55" s="7"/>
      <c r="D55" s="7"/>
      <c r="E55" s="7"/>
      <c r="F55" s="7"/>
      <c r="G55" s="7"/>
      <c r="H55" s="7"/>
      <c r="I55" s="7"/>
      <c r="J55" s="7"/>
      <c r="K55" s="7"/>
    </row>
    <row r="56" spans="1:11" x14ac:dyDescent="0.25">
      <c r="A56" s="53" t="s">
        <v>69</v>
      </c>
      <c r="B56" s="4">
        <v>20</v>
      </c>
      <c r="C56" s="7"/>
      <c r="D56" s="7"/>
      <c r="E56" s="7"/>
      <c r="F56" s="7"/>
      <c r="G56" s="7"/>
      <c r="H56" s="7"/>
      <c r="I56" s="7"/>
      <c r="J56" s="7"/>
      <c r="K56" s="7"/>
    </row>
    <row r="57" spans="1:11" ht="25.5" x14ac:dyDescent="0.25">
      <c r="A57" s="53" t="s">
        <v>70</v>
      </c>
      <c r="B57" s="4">
        <v>15</v>
      </c>
      <c r="C57" s="7"/>
      <c r="D57" s="7"/>
      <c r="E57" s="7"/>
      <c r="F57" s="7"/>
      <c r="G57" s="7"/>
      <c r="H57" s="7"/>
      <c r="I57" s="7"/>
      <c r="J57" s="7"/>
      <c r="K57" s="7"/>
    </row>
    <row r="58" spans="1:11" x14ac:dyDescent="0.25">
      <c r="A58" s="53" t="s">
        <v>71</v>
      </c>
      <c r="B58" s="4">
        <v>10</v>
      </c>
      <c r="C58" s="7"/>
      <c r="D58" s="7"/>
      <c r="E58" s="7"/>
      <c r="F58" s="7"/>
      <c r="G58" s="7"/>
      <c r="H58" s="7"/>
      <c r="I58" s="7"/>
      <c r="J58" s="7"/>
      <c r="K58" s="7"/>
    </row>
    <row r="59" spans="1:11" ht="25.5" x14ac:dyDescent="0.25">
      <c r="A59" s="53" t="s">
        <v>137</v>
      </c>
      <c r="B59" s="4">
        <v>10</v>
      </c>
      <c r="C59" s="7"/>
      <c r="D59" s="7"/>
      <c r="E59" s="7"/>
      <c r="F59" s="7"/>
      <c r="G59" s="7"/>
      <c r="H59" s="7"/>
      <c r="I59" s="7"/>
      <c r="J59" s="7"/>
      <c r="K59" s="7"/>
    </row>
    <row r="60" spans="1:11" ht="38.25" x14ac:dyDescent="0.25">
      <c r="A60" s="53" t="s">
        <v>139</v>
      </c>
      <c r="B60" s="4">
        <v>10</v>
      </c>
      <c r="C60" s="7"/>
      <c r="D60" s="7"/>
      <c r="E60" s="7"/>
      <c r="F60" s="7"/>
      <c r="G60" s="7"/>
      <c r="H60" s="7"/>
      <c r="I60" s="7"/>
      <c r="J60" s="7"/>
      <c r="K60" s="7"/>
    </row>
    <row r="61" spans="1:11" ht="38.25" x14ac:dyDescent="0.25">
      <c r="A61" s="53" t="s">
        <v>138</v>
      </c>
      <c r="B61" s="4">
        <v>10</v>
      </c>
      <c r="C61" s="7"/>
      <c r="D61" s="7"/>
      <c r="E61" s="7"/>
      <c r="F61" s="7"/>
      <c r="G61" s="7"/>
      <c r="H61" s="7"/>
      <c r="I61" s="7"/>
      <c r="J61" s="7"/>
      <c r="K61" s="7"/>
    </row>
    <row r="62" spans="1:11" ht="25.5" x14ac:dyDescent="0.25">
      <c r="A62" s="53" t="s">
        <v>140</v>
      </c>
      <c r="B62" s="4">
        <v>30</v>
      </c>
      <c r="C62" s="7"/>
      <c r="D62" s="7"/>
      <c r="E62" s="7"/>
      <c r="F62" s="7"/>
      <c r="G62" s="7"/>
      <c r="H62" s="7"/>
      <c r="I62" s="7"/>
      <c r="J62" s="7"/>
      <c r="K62" s="7"/>
    </row>
    <row r="63" spans="1:11" x14ac:dyDescent="0.25">
      <c r="A63" s="7"/>
      <c r="B63" s="7"/>
      <c r="C63" s="7"/>
      <c r="D63" s="7"/>
      <c r="E63" s="7"/>
      <c r="F63" s="7"/>
      <c r="G63" s="7"/>
      <c r="H63" s="7"/>
      <c r="I63" s="7"/>
      <c r="J63" s="7"/>
      <c r="K63" s="7"/>
    </row>
    <row r="64" spans="1:11" x14ac:dyDescent="0.25">
      <c r="A64" s="7"/>
      <c r="B64" s="7"/>
      <c r="C64" s="7"/>
      <c r="D64" s="7"/>
      <c r="E64" s="7"/>
      <c r="F64" s="7"/>
      <c r="G64" s="7"/>
      <c r="H64" s="7"/>
      <c r="I64" s="7"/>
      <c r="J64" s="7"/>
      <c r="K64" s="7"/>
    </row>
    <row r="65" spans="1:11" x14ac:dyDescent="0.25">
      <c r="A65" s="7" t="s">
        <v>125</v>
      </c>
      <c r="B65" s="7"/>
      <c r="C65" s="7"/>
      <c r="D65" s="7"/>
      <c r="E65" s="7"/>
      <c r="F65" s="7"/>
      <c r="G65" s="7"/>
      <c r="H65" s="7"/>
      <c r="I65" s="7"/>
      <c r="J65" s="7"/>
      <c r="K65" s="7"/>
    </row>
    <row r="66" spans="1:11" x14ac:dyDescent="0.25">
      <c r="A66" s="54" t="s">
        <v>78</v>
      </c>
      <c r="B66" s="7"/>
      <c r="C66" s="7"/>
      <c r="D66" s="7"/>
      <c r="E66" s="7"/>
      <c r="F66" s="7"/>
      <c r="G66" s="7"/>
      <c r="H66" s="7"/>
      <c r="I66" s="7"/>
      <c r="J66" s="7"/>
      <c r="K66" s="7"/>
    </row>
    <row r="67" spans="1:11" x14ac:dyDescent="0.25">
      <c r="A67" s="54" t="s">
        <v>141</v>
      </c>
      <c r="B67" s="7"/>
      <c r="C67" s="7"/>
      <c r="D67" s="7"/>
      <c r="E67" s="7"/>
      <c r="F67" s="7"/>
      <c r="G67" s="7"/>
      <c r="H67" s="7"/>
      <c r="I67" s="7"/>
      <c r="J67" s="7"/>
      <c r="K67" s="7"/>
    </row>
    <row r="68" spans="1:11" x14ac:dyDescent="0.25">
      <c r="A68" s="54" t="s">
        <v>79</v>
      </c>
      <c r="B68" s="7"/>
      <c r="C68" s="7"/>
      <c r="D68" s="7"/>
      <c r="E68" s="7"/>
      <c r="F68" s="7"/>
      <c r="G68" s="7"/>
      <c r="H68" s="7"/>
      <c r="I68" s="7"/>
      <c r="J68" s="7"/>
      <c r="K68" s="7"/>
    </row>
    <row r="69" spans="1:11" x14ac:dyDescent="0.25">
      <c r="A69" s="7"/>
      <c r="B69" s="7"/>
      <c r="C69" s="7"/>
      <c r="D69" s="7"/>
      <c r="E69" s="7"/>
      <c r="F69" s="7"/>
      <c r="G69" s="7"/>
      <c r="H69" s="7"/>
      <c r="I69" s="7"/>
      <c r="J69" s="7"/>
      <c r="K69" s="7"/>
    </row>
    <row r="70" spans="1:11" x14ac:dyDescent="0.25">
      <c r="A70" s="7"/>
      <c r="B70" s="7"/>
      <c r="C70" s="7"/>
      <c r="D70" s="7"/>
      <c r="E70" s="7"/>
      <c r="F70" s="7"/>
      <c r="G70" s="7"/>
      <c r="H70" s="7"/>
      <c r="I70" s="7"/>
      <c r="J70" s="7"/>
      <c r="K70" s="7"/>
    </row>
    <row r="71" spans="1:11" x14ac:dyDescent="0.25">
      <c r="A71" s="54" t="s">
        <v>125</v>
      </c>
      <c r="B71" s="54" t="s">
        <v>81</v>
      </c>
      <c r="C71" s="54" t="s">
        <v>130</v>
      </c>
      <c r="D71" s="54"/>
      <c r="E71" s="7"/>
      <c r="F71" s="7"/>
      <c r="G71" s="7"/>
      <c r="H71" s="7"/>
      <c r="I71" s="7"/>
      <c r="J71" s="7"/>
      <c r="K71" s="7"/>
    </row>
    <row r="72" spans="1:11" x14ac:dyDescent="0.25">
      <c r="A72" s="54" t="s">
        <v>78</v>
      </c>
      <c r="B72" s="54" t="s">
        <v>82</v>
      </c>
      <c r="C72" s="55" t="s">
        <v>131</v>
      </c>
      <c r="D72" s="54"/>
      <c r="E72" s="54" t="s">
        <v>82</v>
      </c>
      <c r="F72" s="7"/>
      <c r="G72" s="7"/>
      <c r="H72" s="7"/>
      <c r="I72" s="7"/>
      <c r="J72" s="7"/>
      <c r="K72" s="7"/>
    </row>
    <row r="73" spans="1:11" x14ac:dyDescent="0.25">
      <c r="A73" s="54" t="s">
        <v>78</v>
      </c>
      <c r="B73" s="54" t="s">
        <v>82</v>
      </c>
      <c r="C73" s="55" t="s">
        <v>101</v>
      </c>
      <c r="D73" s="54"/>
      <c r="E73" s="54" t="s">
        <v>77</v>
      </c>
      <c r="F73" s="7"/>
      <c r="G73" s="7"/>
      <c r="H73" s="7"/>
      <c r="I73" s="7"/>
      <c r="J73" s="7"/>
      <c r="K73" s="7"/>
    </row>
    <row r="74" spans="1:11" x14ac:dyDescent="0.25">
      <c r="A74" s="54" t="s">
        <v>78</v>
      </c>
      <c r="B74" s="54" t="s">
        <v>77</v>
      </c>
      <c r="C74" s="55" t="s">
        <v>102</v>
      </c>
      <c r="D74" s="54"/>
      <c r="E74" s="54" t="s">
        <v>84</v>
      </c>
      <c r="F74" s="7"/>
      <c r="G74" s="7"/>
      <c r="H74" s="7"/>
      <c r="I74" s="7"/>
      <c r="J74" s="7"/>
      <c r="K74" s="7"/>
    </row>
    <row r="75" spans="1:11" x14ac:dyDescent="0.25">
      <c r="A75" s="54" t="s">
        <v>78</v>
      </c>
      <c r="B75" s="54" t="s">
        <v>77</v>
      </c>
      <c r="C75" s="55" t="s">
        <v>103</v>
      </c>
      <c r="D75" s="54"/>
      <c r="E75" s="54" t="s">
        <v>83</v>
      </c>
      <c r="F75" s="7"/>
      <c r="G75" s="7"/>
      <c r="H75" s="7"/>
      <c r="I75" s="7"/>
      <c r="J75" s="7"/>
      <c r="K75" s="7"/>
    </row>
    <row r="76" spans="1:11" x14ac:dyDescent="0.25">
      <c r="A76" s="54" t="s">
        <v>141</v>
      </c>
      <c r="B76" s="54" t="s">
        <v>84</v>
      </c>
      <c r="C76" s="55" t="s">
        <v>104</v>
      </c>
      <c r="D76" s="54"/>
      <c r="E76" s="54" t="s">
        <v>85</v>
      </c>
      <c r="F76" s="7"/>
      <c r="G76" s="7"/>
      <c r="H76" s="7"/>
      <c r="I76" s="7"/>
      <c r="J76" s="7"/>
      <c r="K76" s="7"/>
    </row>
    <row r="77" spans="1:11" x14ac:dyDescent="0.25">
      <c r="A77" s="54" t="s">
        <v>141</v>
      </c>
      <c r="B77" s="54" t="s">
        <v>83</v>
      </c>
      <c r="C77" s="55" t="s">
        <v>105</v>
      </c>
      <c r="D77" s="54"/>
      <c r="E77" s="54" t="s">
        <v>86</v>
      </c>
      <c r="F77" s="7"/>
      <c r="G77" s="7"/>
      <c r="H77" s="7"/>
      <c r="I77" s="7"/>
      <c r="J77" s="7"/>
      <c r="K77" s="7"/>
    </row>
    <row r="78" spans="1:11" x14ac:dyDescent="0.25">
      <c r="A78" s="54" t="s">
        <v>141</v>
      </c>
      <c r="B78" s="54" t="s">
        <v>85</v>
      </c>
      <c r="C78" s="55" t="s">
        <v>106</v>
      </c>
      <c r="D78" s="54"/>
      <c r="E78" s="54" t="s">
        <v>87</v>
      </c>
      <c r="F78" s="7"/>
      <c r="G78" s="7"/>
      <c r="H78" s="7"/>
      <c r="I78" s="7"/>
      <c r="J78" s="7"/>
      <c r="K78" s="7"/>
    </row>
    <row r="79" spans="1:11" x14ac:dyDescent="0.25">
      <c r="A79" s="54" t="s">
        <v>141</v>
      </c>
      <c r="B79" s="54" t="s">
        <v>86</v>
      </c>
      <c r="C79" s="55" t="s">
        <v>107</v>
      </c>
      <c r="D79" s="54"/>
      <c r="E79" s="54" t="s">
        <v>88</v>
      </c>
      <c r="F79" s="7"/>
      <c r="G79" s="7"/>
      <c r="H79" s="7"/>
      <c r="I79" s="7"/>
      <c r="J79" s="7"/>
      <c r="K79" s="7"/>
    </row>
    <row r="80" spans="1:11" x14ac:dyDescent="0.25">
      <c r="A80" s="54" t="s">
        <v>141</v>
      </c>
      <c r="B80" s="56" t="s">
        <v>129</v>
      </c>
      <c r="C80" s="55" t="s">
        <v>229</v>
      </c>
      <c r="D80" s="54"/>
      <c r="E80" s="54" t="s">
        <v>89</v>
      </c>
      <c r="F80" s="7"/>
      <c r="G80" s="7"/>
      <c r="H80" s="7"/>
      <c r="I80" s="7"/>
      <c r="J80" s="7"/>
      <c r="K80" s="7"/>
    </row>
    <row r="81" spans="1:11" x14ac:dyDescent="0.25">
      <c r="A81" s="54" t="s">
        <v>141</v>
      </c>
      <c r="B81" s="54" t="s">
        <v>87</v>
      </c>
      <c r="C81" s="57" t="s">
        <v>108</v>
      </c>
      <c r="D81" s="54"/>
      <c r="E81" s="54" t="s">
        <v>91</v>
      </c>
      <c r="F81" s="7"/>
      <c r="G81" s="7"/>
      <c r="H81" s="7"/>
      <c r="I81" s="7"/>
      <c r="J81" s="7"/>
      <c r="K81" s="7"/>
    </row>
    <row r="82" spans="1:11" x14ac:dyDescent="0.25">
      <c r="A82" s="54" t="s">
        <v>141</v>
      </c>
      <c r="B82" s="54" t="s">
        <v>88</v>
      </c>
      <c r="C82" s="57" t="s">
        <v>109</v>
      </c>
      <c r="D82" s="54"/>
      <c r="E82" s="54" t="s">
        <v>90</v>
      </c>
      <c r="F82" s="7"/>
      <c r="G82" s="7"/>
      <c r="H82" s="7"/>
      <c r="I82" s="7"/>
      <c r="J82" s="7"/>
      <c r="K82" s="7"/>
    </row>
    <row r="83" spans="1:11" x14ac:dyDescent="0.25">
      <c r="A83" s="54" t="s">
        <v>141</v>
      </c>
      <c r="B83" s="54" t="s">
        <v>89</v>
      </c>
      <c r="C83" s="57" t="s">
        <v>110</v>
      </c>
      <c r="D83" s="54"/>
      <c r="E83" s="54" t="s">
        <v>92</v>
      </c>
      <c r="F83" s="7"/>
      <c r="G83" s="7"/>
      <c r="H83" s="7"/>
      <c r="I83" s="7"/>
      <c r="J83" s="7"/>
      <c r="K83" s="7"/>
    </row>
    <row r="84" spans="1:11" x14ac:dyDescent="0.25">
      <c r="A84" s="54" t="s">
        <v>141</v>
      </c>
      <c r="B84" s="54" t="s">
        <v>91</v>
      </c>
      <c r="C84" s="57" t="s">
        <v>111</v>
      </c>
      <c r="D84" s="54"/>
      <c r="E84" s="54" t="s">
        <v>93</v>
      </c>
      <c r="F84" s="7"/>
      <c r="G84" s="7"/>
      <c r="H84" s="7"/>
      <c r="I84" s="7"/>
      <c r="J84" s="7"/>
      <c r="K84" s="7"/>
    </row>
    <row r="85" spans="1:11" x14ac:dyDescent="0.25">
      <c r="A85" s="54" t="s">
        <v>141</v>
      </c>
      <c r="B85" s="54" t="s">
        <v>90</v>
      </c>
      <c r="C85" s="57" t="s">
        <v>112</v>
      </c>
      <c r="D85" s="54"/>
      <c r="E85" s="54" t="s">
        <v>94</v>
      </c>
      <c r="F85" s="7"/>
      <c r="G85" s="7"/>
      <c r="H85" s="7"/>
      <c r="I85" s="7"/>
      <c r="J85" s="7"/>
      <c r="K85" s="7"/>
    </row>
    <row r="86" spans="1:11" x14ac:dyDescent="0.25">
      <c r="A86" s="54" t="s">
        <v>141</v>
      </c>
      <c r="B86" s="54" t="s">
        <v>92</v>
      </c>
      <c r="C86" s="57" t="s">
        <v>113</v>
      </c>
      <c r="D86" s="54"/>
      <c r="E86" s="7"/>
      <c r="F86" s="7"/>
      <c r="G86" s="7"/>
      <c r="H86" s="7"/>
      <c r="I86" s="7"/>
      <c r="J86" s="7"/>
      <c r="K86" s="7"/>
    </row>
    <row r="87" spans="1:11" x14ac:dyDescent="0.25">
      <c r="A87" s="54" t="s">
        <v>141</v>
      </c>
      <c r="B87" s="54" t="s">
        <v>92</v>
      </c>
      <c r="C87" s="57" t="s">
        <v>114</v>
      </c>
      <c r="D87" s="54"/>
      <c r="E87" s="54" t="s">
        <v>95</v>
      </c>
      <c r="F87" s="7"/>
      <c r="G87" s="7"/>
      <c r="H87" s="7"/>
      <c r="I87" s="7"/>
      <c r="J87" s="7"/>
      <c r="K87" s="7"/>
    </row>
    <row r="88" spans="1:11" x14ac:dyDescent="0.25">
      <c r="A88" s="54" t="s">
        <v>141</v>
      </c>
      <c r="B88" s="54" t="s">
        <v>92</v>
      </c>
      <c r="C88" s="57" t="s">
        <v>126</v>
      </c>
      <c r="D88" s="54"/>
      <c r="E88" s="54" t="s">
        <v>96</v>
      </c>
      <c r="F88" s="7"/>
      <c r="G88" s="7"/>
      <c r="H88" s="7"/>
      <c r="I88" s="7"/>
      <c r="J88" s="7"/>
      <c r="K88" s="7"/>
    </row>
    <row r="89" spans="1:11" x14ac:dyDescent="0.25">
      <c r="A89" s="54" t="s">
        <v>141</v>
      </c>
      <c r="B89" s="54" t="s">
        <v>92</v>
      </c>
      <c r="C89" s="57" t="s">
        <v>132</v>
      </c>
      <c r="D89" s="54"/>
      <c r="E89" s="54" t="s">
        <v>97</v>
      </c>
      <c r="F89" s="7"/>
      <c r="G89" s="7"/>
      <c r="H89" s="7"/>
      <c r="I89" s="7"/>
      <c r="J89" s="7"/>
      <c r="K89" s="7"/>
    </row>
    <row r="90" spans="1:11" x14ac:dyDescent="0.25">
      <c r="A90" s="54" t="s">
        <v>141</v>
      </c>
      <c r="B90" s="54" t="s">
        <v>92</v>
      </c>
      <c r="C90" s="57" t="s">
        <v>127</v>
      </c>
      <c r="D90" s="54"/>
      <c r="E90" s="54" t="s">
        <v>98</v>
      </c>
      <c r="F90" s="7"/>
      <c r="G90" s="7"/>
      <c r="H90" s="7"/>
      <c r="I90" s="7"/>
      <c r="J90" s="7"/>
      <c r="K90" s="7"/>
    </row>
    <row r="91" spans="1:11" x14ac:dyDescent="0.25">
      <c r="A91" s="54" t="s">
        <v>141</v>
      </c>
      <c r="B91" s="54" t="s">
        <v>92</v>
      </c>
      <c r="C91" s="57" t="s">
        <v>128</v>
      </c>
      <c r="D91" s="54"/>
      <c r="E91" s="54" t="s">
        <v>99</v>
      </c>
      <c r="F91" s="7"/>
      <c r="G91" s="7"/>
      <c r="H91" s="7"/>
      <c r="I91" s="7"/>
      <c r="J91" s="7"/>
      <c r="K91" s="7"/>
    </row>
    <row r="92" spans="1:11" x14ac:dyDescent="0.25">
      <c r="A92" s="54" t="s">
        <v>141</v>
      </c>
      <c r="B92" s="54" t="s">
        <v>93</v>
      </c>
      <c r="C92" s="55" t="s">
        <v>124</v>
      </c>
      <c r="D92" s="54"/>
      <c r="E92" s="54" t="s">
        <v>100</v>
      </c>
      <c r="F92" s="7"/>
      <c r="G92" s="7"/>
      <c r="H92" s="7"/>
      <c r="I92" s="7"/>
      <c r="J92" s="7"/>
      <c r="K92" s="7"/>
    </row>
    <row r="93" spans="1:11" x14ac:dyDescent="0.25">
      <c r="A93" s="54" t="s">
        <v>141</v>
      </c>
      <c r="B93" s="54" t="s">
        <v>94</v>
      </c>
      <c r="C93" s="55" t="s">
        <v>115</v>
      </c>
      <c r="D93" s="54"/>
      <c r="E93" s="7"/>
      <c r="F93" s="7"/>
      <c r="G93" s="7"/>
      <c r="H93" s="7"/>
      <c r="I93" s="7"/>
      <c r="J93" s="7"/>
      <c r="K93" s="7"/>
    </row>
    <row r="94" spans="1:11" x14ac:dyDescent="0.25">
      <c r="A94" s="54" t="s">
        <v>79</v>
      </c>
      <c r="B94" s="54" t="s">
        <v>95</v>
      </c>
      <c r="C94" s="55" t="s">
        <v>116</v>
      </c>
      <c r="D94" s="54"/>
      <c r="E94" s="7"/>
      <c r="F94" s="7"/>
      <c r="G94" s="7"/>
      <c r="H94" s="7"/>
      <c r="I94" s="7"/>
      <c r="J94" s="7"/>
      <c r="K94" s="7"/>
    </row>
    <row r="95" spans="1:11" x14ac:dyDescent="0.25">
      <c r="A95" s="54" t="s">
        <v>79</v>
      </c>
      <c r="B95" s="54" t="s">
        <v>96</v>
      </c>
      <c r="C95" s="55" t="s">
        <v>117</v>
      </c>
      <c r="D95" s="54"/>
      <c r="E95" s="7"/>
      <c r="F95" s="7"/>
      <c r="G95" s="7"/>
      <c r="H95" s="7"/>
      <c r="I95" s="7"/>
      <c r="J95" s="7"/>
      <c r="K95" s="7"/>
    </row>
    <row r="96" spans="1:11" x14ac:dyDescent="0.25">
      <c r="A96" s="54" t="s">
        <v>79</v>
      </c>
      <c r="B96" s="54" t="s">
        <v>97</v>
      </c>
      <c r="C96" s="55" t="s">
        <v>118</v>
      </c>
      <c r="D96" s="54"/>
      <c r="E96" s="7"/>
      <c r="F96" s="7"/>
      <c r="G96" s="7"/>
      <c r="H96" s="7"/>
      <c r="I96" s="7"/>
      <c r="J96" s="7"/>
      <c r="K96" s="7"/>
    </row>
    <row r="97" spans="1:11" x14ac:dyDescent="0.25">
      <c r="A97" s="54" t="s">
        <v>79</v>
      </c>
      <c r="B97" s="54" t="s">
        <v>98</v>
      </c>
      <c r="C97" s="55" t="s">
        <v>119</v>
      </c>
      <c r="D97" s="54"/>
      <c r="E97" s="7"/>
      <c r="F97" s="7"/>
      <c r="G97" s="7"/>
      <c r="H97" s="7"/>
      <c r="I97" s="7"/>
      <c r="J97" s="7"/>
      <c r="K97" s="7"/>
    </row>
    <row r="98" spans="1:11" x14ac:dyDescent="0.25">
      <c r="A98" s="54" t="s">
        <v>79</v>
      </c>
      <c r="B98" s="54" t="s">
        <v>99</v>
      </c>
      <c r="C98" s="55" t="s">
        <v>120</v>
      </c>
      <c r="D98" s="54"/>
      <c r="E98" s="7"/>
      <c r="F98" s="7"/>
      <c r="G98" s="7"/>
      <c r="H98" s="7"/>
      <c r="I98" s="7"/>
      <c r="J98" s="7"/>
      <c r="K98" s="7"/>
    </row>
    <row r="99" spans="1:11" x14ac:dyDescent="0.25">
      <c r="A99" s="54" t="s">
        <v>79</v>
      </c>
      <c r="B99" s="54" t="s">
        <v>99</v>
      </c>
      <c r="C99" s="55" t="s">
        <v>121</v>
      </c>
      <c r="D99" s="54"/>
      <c r="E99" s="7"/>
      <c r="F99" s="7"/>
      <c r="G99" s="7"/>
      <c r="H99" s="7"/>
      <c r="I99" s="7"/>
      <c r="J99" s="7"/>
      <c r="K99" s="7"/>
    </row>
    <row r="100" spans="1:11" x14ac:dyDescent="0.25">
      <c r="A100" s="54" t="s">
        <v>79</v>
      </c>
      <c r="B100" s="54" t="s">
        <v>100</v>
      </c>
      <c r="C100" s="55" t="s">
        <v>122</v>
      </c>
      <c r="D100" s="54"/>
      <c r="E100" s="7"/>
      <c r="F100" s="7"/>
      <c r="G100" s="7"/>
      <c r="H100" s="7"/>
      <c r="I100" s="7"/>
      <c r="J100" s="7"/>
      <c r="K100" s="7"/>
    </row>
    <row r="101" spans="1:11" x14ac:dyDescent="0.25">
      <c r="A101" s="54" t="s">
        <v>79</v>
      </c>
      <c r="B101" s="54" t="s">
        <v>100</v>
      </c>
      <c r="C101" s="55" t="s">
        <v>123</v>
      </c>
      <c r="D101" s="54"/>
      <c r="E101" s="7"/>
      <c r="F101" s="7"/>
      <c r="G101" s="7"/>
      <c r="H101" s="7"/>
      <c r="I101" s="7"/>
      <c r="J101" s="7"/>
      <c r="K101" s="7"/>
    </row>
    <row r="102" spans="1:11" x14ac:dyDescent="0.25">
      <c r="A102" s="54" t="s">
        <v>80</v>
      </c>
      <c r="B102" s="54"/>
      <c r="C102" s="54" t="s">
        <v>227</v>
      </c>
      <c r="D102" s="54"/>
      <c r="E102" s="7"/>
      <c r="F102" s="7"/>
      <c r="G102" s="7"/>
      <c r="H102" s="7"/>
      <c r="I102" s="7"/>
      <c r="J102" s="7"/>
      <c r="K102" s="7"/>
    </row>
    <row r="103" spans="1:11" x14ac:dyDescent="0.25">
      <c r="A103" s="7"/>
      <c r="B103" s="7"/>
      <c r="C103" s="7"/>
      <c r="D103" s="7"/>
      <c r="E103" s="7"/>
      <c r="F103" s="7"/>
      <c r="G103" s="7"/>
      <c r="H103" s="7"/>
      <c r="I103" s="7"/>
      <c r="J103" s="7"/>
      <c r="K103" s="7"/>
    </row>
    <row r="104" spans="1:11" x14ac:dyDescent="0.25">
      <c r="A104" s="7"/>
      <c r="B104" s="7"/>
      <c r="C104" s="7"/>
      <c r="D104" s="7"/>
      <c r="E104" s="7"/>
      <c r="F104" s="7"/>
      <c r="G104" s="7"/>
      <c r="H104" s="7"/>
      <c r="I104" s="7"/>
      <c r="J104" s="7"/>
      <c r="K104" s="7"/>
    </row>
    <row r="105" spans="1:11" x14ac:dyDescent="0.25">
      <c r="A105" s="7"/>
      <c r="B105" s="7"/>
      <c r="C105" s="7"/>
      <c r="D105" s="7"/>
      <c r="E105" s="7"/>
      <c r="F105" s="7"/>
      <c r="G105" s="7"/>
      <c r="H105" s="7"/>
      <c r="I105" s="7"/>
      <c r="J105" s="7"/>
      <c r="K105" s="7"/>
    </row>
    <row r="106" spans="1:11" x14ac:dyDescent="0.25">
      <c r="A106" s="7" t="s">
        <v>133</v>
      </c>
      <c r="B106" s="7"/>
      <c r="C106" s="7"/>
      <c r="D106" s="7"/>
      <c r="E106" s="7"/>
      <c r="F106" s="7"/>
      <c r="G106" s="7"/>
      <c r="H106" s="7"/>
      <c r="I106" s="7"/>
      <c r="J106" s="7"/>
      <c r="K106" s="7"/>
    </row>
    <row r="107" spans="1:11" x14ac:dyDescent="0.25">
      <c r="A107" s="7" t="s">
        <v>134</v>
      </c>
      <c r="B107" s="7"/>
      <c r="C107" s="7"/>
      <c r="D107" s="7"/>
      <c r="E107" s="7"/>
      <c r="F107" s="7"/>
      <c r="G107" s="7"/>
      <c r="H107" s="7"/>
      <c r="I107" s="7"/>
      <c r="J107" s="7"/>
      <c r="K107" s="7"/>
    </row>
    <row r="108" spans="1:11" x14ac:dyDescent="0.25">
      <c r="A108" s="7" t="s">
        <v>135</v>
      </c>
      <c r="B108" s="7"/>
      <c r="C108" s="7"/>
      <c r="D108" s="7"/>
      <c r="E108" s="7"/>
      <c r="F108" s="7"/>
      <c r="G108" s="7"/>
      <c r="H108" s="7"/>
      <c r="I108" s="7"/>
      <c r="J108" s="7"/>
      <c r="K108" s="7"/>
    </row>
    <row r="109" spans="1:11" x14ac:dyDescent="0.25">
      <c r="A109" s="7" t="s">
        <v>136</v>
      </c>
      <c r="B109" s="7"/>
      <c r="C109" s="7"/>
      <c r="D109" s="7"/>
      <c r="E109" s="7"/>
      <c r="F109" s="7"/>
      <c r="G109" s="7"/>
      <c r="H109" s="7"/>
      <c r="I109" s="7"/>
      <c r="J109" s="7"/>
      <c r="K109" s="7"/>
    </row>
    <row r="110" spans="1:11" x14ac:dyDescent="0.25">
      <c r="A110" s="7"/>
      <c r="B110" s="7"/>
      <c r="C110" s="7"/>
      <c r="D110" s="7"/>
      <c r="E110" s="7"/>
      <c r="F110" s="7"/>
      <c r="G110" s="7"/>
      <c r="H110" s="7"/>
      <c r="I110" s="7"/>
      <c r="J110" s="7"/>
      <c r="K110" s="7"/>
    </row>
    <row r="111" spans="1:11" x14ac:dyDescent="0.25">
      <c r="A111" s="7"/>
      <c r="B111" s="7"/>
      <c r="C111" s="7"/>
      <c r="D111" s="7"/>
      <c r="E111" s="7"/>
      <c r="F111" s="7"/>
      <c r="G111" s="7"/>
      <c r="H111" s="7"/>
      <c r="I111" s="7"/>
      <c r="J111" s="7"/>
      <c r="K111" s="7"/>
    </row>
    <row r="112" spans="1:11" x14ac:dyDescent="0.25">
      <c r="A112" s="7"/>
      <c r="B112" s="7"/>
      <c r="C112" s="7"/>
      <c r="D112" s="7"/>
      <c r="E112" s="7"/>
      <c r="F112" s="7"/>
      <c r="G112" s="7"/>
      <c r="H112" s="7"/>
      <c r="I112" s="7"/>
      <c r="J112" s="7"/>
      <c r="K112" s="7"/>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O52"/>
  <sheetViews>
    <sheetView view="pageBreakPreview" topLeftCell="A2" zoomScale="80" zoomScaleNormal="73" zoomScaleSheetLayoutView="80" workbookViewId="0">
      <selection activeCell="I11" sqref="I11"/>
    </sheetView>
  </sheetViews>
  <sheetFormatPr baseColWidth="10" defaultRowHeight="15" x14ac:dyDescent="0.25"/>
  <cols>
    <col min="1" max="1" width="6.42578125" customWidth="1"/>
    <col min="2" max="2" width="25.140625" customWidth="1"/>
    <col min="3" max="3" width="30.7109375" customWidth="1"/>
    <col min="4" max="4" width="21.42578125" customWidth="1"/>
    <col min="5" max="5" width="19.42578125" customWidth="1"/>
    <col min="6" max="6" width="17.5703125" style="2" bestFit="1" customWidth="1"/>
    <col min="7" max="7" width="14.28515625" style="2" customWidth="1"/>
    <col min="8" max="8" width="21" style="2" customWidth="1"/>
    <col min="9" max="9" width="35.28515625" customWidth="1"/>
    <col min="10" max="10" width="18.28515625" customWidth="1"/>
    <col min="11" max="11" width="18" style="2" customWidth="1"/>
    <col min="12" max="12" width="22.28515625" customWidth="1"/>
    <col min="13" max="13" width="18" style="62" customWidth="1"/>
    <col min="14" max="14" width="12.28515625" bestFit="1" customWidth="1"/>
    <col min="15" max="15" width="18.5703125" customWidth="1"/>
  </cols>
  <sheetData>
    <row r="1" spans="1:15" ht="15" customHeight="1" x14ac:dyDescent="0.25">
      <c r="A1" s="244"/>
      <c r="B1" s="244"/>
      <c r="C1" s="371" t="s">
        <v>226</v>
      </c>
      <c r="D1" s="372"/>
      <c r="E1" s="372"/>
      <c r="F1" s="372"/>
      <c r="G1" s="372"/>
      <c r="H1" s="372"/>
      <c r="I1" s="372"/>
      <c r="J1" s="372"/>
      <c r="K1" s="372"/>
      <c r="L1" s="372"/>
      <c r="M1" s="372"/>
      <c r="N1" s="249" t="s">
        <v>230</v>
      </c>
      <c r="O1" s="249"/>
    </row>
    <row r="2" spans="1:15" ht="15" customHeight="1" x14ac:dyDescent="0.25">
      <c r="A2" s="244"/>
      <c r="B2" s="244"/>
      <c r="C2" s="339"/>
      <c r="D2" s="374"/>
      <c r="E2" s="374"/>
      <c r="F2" s="374"/>
      <c r="G2" s="374"/>
      <c r="H2" s="374"/>
      <c r="I2" s="374"/>
      <c r="J2" s="374"/>
      <c r="K2" s="374"/>
      <c r="L2" s="374"/>
      <c r="M2" s="374"/>
      <c r="N2" s="249"/>
      <c r="O2" s="249"/>
    </row>
    <row r="3" spans="1:15" ht="15" customHeight="1" x14ac:dyDescent="0.25">
      <c r="A3" s="244"/>
      <c r="B3" s="244"/>
      <c r="C3" s="339"/>
      <c r="D3" s="374"/>
      <c r="E3" s="374"/>
      <c r="F3" s="374"/>
      <c r="G3" s="374"/>
      <c r="H3" s="374"/>
      <c r="I3" s="374"/>
      <c r="J3" s="374"/>
      <c r="K3" s="374"/>
      <c r="L3" s="374"/>
      <c r="M3" s="374"/>
      <c r="N3" s="249"/>
      <c r="O3" s="249"/>
    </row>
    <row r="4" spans="1:15" ht="15" customHeight="1" x14ac:dyDescent="0.25">
      <c r="A4" s="244"/>
      <c r="B4" s="244"/>
      <c r="C4" s="339"/>
      <c r="D4" s="374"/>
      <c r="E4" s="374"/>
      <c r="F4" s="374"/>
      <c r="G4" s="374"/>
      <c r="H4" s="374"/>
      <c r="I4" s="374"/>
      <c r="J4" s="374"/>
      <c r="K4" s="374"/>
      <c r="L4" s="374"/>
      <c r="M4" s="374"/>
      <c r="N4" s="249"/>
      <c r="O4" s="249"/>
    </row>
    <row r="5" spans="1:15" ht="15" customHeight="1" x14ac:dyDescent="0.25">
      <c r="A5" s="244"/>
      <c r="B5" s="244"/>
      <c r="C5" s="339"/>
      <c r="D5" s="374"/>
      <c r="E5" s="374"/>
      <c r="F5" s="374"/>
      <c r="G5" s="374"/>
      <c r="H5" s="374"/>
      <c r="I5" s="374"/>
      <c r="J5" s="374"/>
      <c r="K5" s="374"/>
      <c r="L5" s="374"/>
      <c r="M5" s="374"/>
      <c r="N5" s="144" t="s">
        <v>232</v>
      </c>
      <c r="O5" s="144" t="s">
        <v>233</v>
      </c>
    </row>
    <row r="6" spans="1:15" ht="15" customHeight="1" x14ac:dyDescent="0.25">
      <c r="A6" s="244"/>
      <c r="B6" s="244"/>
      <c r="C6" s="339"/>
      <c r="D6" s="374"/>
      <c r="E6" s="374"/>
      <c r="F6" s="374"/>
      <c r="G6" s="374"/>
      <c r="H6" s="374"/>
      <c r="I6" s="374"/>
      <c r="J6" s="374"/>
      <c r="K6" s="374"/>
      <c r="L6" s="374"/>
      <c r="M6" s="374"/>
      <c r="N6" s="144" t="s">
        <v>234</v>
      </c>
      <c r="O6" s="140">
        <v>2</v>
      </c>
    </row>
    <row r="7" spans="1:15" ht="15.75" customHeight="1" x14ac:dyDescent="0.25">
      <c r="A7" s="244"/>
      <c r="B7" s="244"/>
      <c r="C7" s="342"/>
      <c r="D7" s="343"/>
      <c r="E7" s="343"/>
      <c r="F7" s="343"/>
      <c r="G7" s="343"/>
      <c r="H7" s="343"/>
      <c r="I7" s="343"/>
      <c r="J7" s="343"/>
      <c r="K7" s="343"/>
      <c r="L7" s="343"/>
      <c r="M7" s="343"/>
      <c r="N7" s="144" t="s">
        <v>235</v>
      </c>
      <c r="O7" s="192">
        <v>43783</v>
      </c>
    </row>
    <row r="8" spans="1:15" s="2" customFormat="1" ht="15.75" customHeight="1" x14ac:dyDescent="0.25">
      <c r="A8" s="240" t="s">
        <v>240</v>
      </c>
      <c r="B8" s="240"/>
      <c r="C8" s="240" t="s">
        <v>302</v>
      </c>
      <c r="D8" s="240"/>
      <c r="E8" s="239" t="s">
        <v>241</v>
      </c>
      <c r="F8" s="239"/>
      <c r="G8" s="240" t="s">
        <v>390</v>
      </c>
      <c r="H8" s="240"/>
      <c r="I8" s="240"/>
      <c r="J8" s="239" t="s">
        <v>389</v>
      </c>
      <c r="K8" s="239"/>
      <c r="L8" s="240" t="s">
        <v>391</v>
      </c>
      <c r="M8" s="240"/>
      <c r="N8" s="240"/>
      <c r="O8" s="240"/>
    </row>
    <row r="9" spans="1:15" x14ac:dyDescent="0.25">
      <c r="A9" s="240"/>
      <c r="B9" s="240"/>
      <c r="C9" s="240"/>
      <c r="D9" s="240"/>
      <c r="E9" s="239"/>
      <c r="F9" s="239"/>
      <c r="G9" s="240"/>
      <c r="H9" s="240"/>
      <c r="I9" s="240"/>
      <c r="J9" s="239"/>
      <c r="K9" s="239"/>
      <c r="L9" s="240"/>
      <c r="M9" s="240"/>
      <c r="N9" s="240"/>
      <c r="O9" s="240"/>
    </row>
    <row r="10" spans="1:15" ht="36.75" customHeight="1" thickBot="1" x14ac:dyDescent="0.3">
      <c r="A10" s="117" t="s">
        <v>193</v>
      </c>
      <c r="B10" s="117" t="s">
        <v>176</v>
      </c>
      <c r="C10" s="117" t="s">
        <v>177</v>
      </c>
      <c r="D10" s="117" t="s">
        <v>0</v>
      </c>
      <c r="E10" s="117" t="s">
        <v>276</v>
      </c>
      <c r="F10" s="117" t="s">
        <v>27</v>
      </c>
      <c r="G10" s="117" t="s">
        <v>1</v>
      </c>
      <c r="H10" s="117" t="s">
        <v>2</v>
      </c>
      <c r="I10" s="117" t="s">
        <v>194</v>
      </c>
      <c r="J10" s="117" t="s">
        <v>7</v>
      </c>
      <c r="K10" s="117" t="s">
        <v>215</v>
      </c>
      <c r="L10" s="117" t="s">
        <v>214</v>
      </c>
      <c r="M10" s="117" t="s">
        <v>196</v>
      </c>
      <c r="N10" s="117" t="s">
        <v>216</v>
      </c>
      <c r="O10" s="117" t="s">
        <v>245</v>
      </c>
    </row>
    <row r="11" spans="1:15" ht="142.5" customHeight="1" thickBot="1" x14ac:dyDescent="0.3">
      <c r="A11" s="231" t="str">
        <f>'2.Identificacion_Riesgos'!A10</f>
        <v>R1</v>
      </c>
      <c r="B11" s="221" t="str">
        <f>'2.Identificacion_Riesgos'!E10</f>
        <v xml:space="preserve">Que transcurra el termino otorgado por la Ley para iniciar la acción disciplinaria  o que no se imponga la sanción correspondiente
</v>
      </c>
      <c r="C11" s="686" t="str">
        <f>'2.Identificacion_Riesgos'!F10</f>
        <v xml:space="preserve">Desatender las quejas radicadas y/o permitir el vencimiento de los términos legales de tal manera que se presenten los fenómenos de caducidad o prescripción
</v>
      </c>
      <c r="D11" s="221" t="str">
        <f>'2.Identificacion_Riesgos'!G10</f>
        <v xml:space="preserve">
1.Impunidad en materia Disciplinaria. (Corrupción)
2. Sanciones al operador disciplinario.
</v>
      </c>
      <c r="E11" s="221" t="str">
        <f>'2.Identificacion_Riesgos'!H10</f>
        <v>Corrupcion</v>
      </c>
      <c r="F11" s="229" t="str">
        <f>'2.Identificacion_Riesgos'!I10</f>
        <v>Posible</v>
      </c>
      <c r="G11" s="229" t="str">
        <f>'2.Identificacion_Riesgos'!K10</f>
        <v>Mayor</v>
      </c>
      <c r="H11" s="229" t="str">
        <f>'2.Identificacion_Riesgos'!M10</f>
        <v>EXTREMA 76%</v>
      </c>
      <c r="I11" s="130" t="str">
        <f>'3.Controles'!E9</f>
        <v>La (el) operador disciplinaria(o) verifica a diario bandeja orfeo, correos electronicos, sistema Bogotä te escucha, si se registran quejas o informes de servidores públicos</v>
      </c>
      <c r="J11" s="228" t="str">
        <f>'2.Identificacion_Riesgos'!U10</f>
        <v>BAJO 16%</v>
      </c>
      <c r="K11" s="230" t="str">
        <f>'2.Identificacion_Riesgos'!V10</f>
        <v>REDUCIRLO O MITIGARLO</v>
      </c>
      <c r="L11" s="133" t="str">
        <f>'5.Plan Manejo'!F13</f>
        <v>Revisar en las  bandejas de entradas de orfeo, correo electrónico y Bogotá te escucha si se registran quejas o informes de servidores públicos</v>
      </c>
      <c r="M11" s="221" t="str">
        <f>'5.Plan Manejo'!L13</f>
        <v xml:space="preserve">Jefe oficina de Control Interno Disciplinario y Auxiliar administrativa
</v>
      </c>
      <c r="N11" s="137">
        <f>'5.Plan Manejo'!J16</f>
        <v>44530</v>
      </c>
      <c r="O11" s="226" t="str">
        <f>'2.Identificacion_Riesgos'!D10</f>
        <v>Oficina de Control Iinterno Disciplinario</v>
      </c>
    </row>
    <row r="12" spans="1:15" ht="116.25" customHeight="1" x14ac:dyDescent="0.25">
      <c r="A12" s="562" t="str">
        <f>'2.Identificacion_Riesgos'!A11</f>
        <v>R2</v>
      </c>
      <c r="B12" s="536" t="str">
        <f>'2.Identificacion_Riesgos'!E11</f>
        <v>Desconocimiento de los derechos, deberes y prohibiciones asi como del procedimiento disciplinario por parte de los servidores públicos, que ayuden a prevenir y minimizar conductas disciplinables.</v>
      </c>
      <c r="C12" s="133" t="str">
        <f>'2.Identificacion_Riesgos'!F11</f>
        <v xml:space="preserve">1. Descuido del responsable de proyectar la actividad de prevención  de conductas disciplinarias en la OCID.   </v>
      </c>
      <c r="D12" s="536" t="str">
        <f>'2.Identificacion_Riesgos'!G11</f>
        <v>1. Que eventualmente se incremente el número de conductas disciplinables en la Entidad.</v>
      </c>
      <c r="E12" s="536" t="str">
        <f>'2.Identificacion_Riesgos'!H11</f>
        <v>Estrategicos</v>
      </c>
      <c r="F12" s="555" t="str">
        <f>'2.Identificacion_Riesgos'!I11</f>
        <v>Improbable</v>
      </c>
      <c r="G12" s="555" t="str">
        <f>'2.Identificacion_Riesgos'!K11</f>
        <v>Menor</v>
      </c>
      <c r="H12" s="555" t="str">
        <f>'2.Identificacion_Riesgos'!M11</f>
        <v>BAJO 20%</v>
      </c>
      <c r="I12" s="130" t="str">
        <f>'3.Controles'!E17</f>
        <v xml:space="preserve">La (el) operador disciplinaria(o) programa recordatorios virtuales y manuales para la elaboración de las actividades </v>
      </c>
      <c r="J12" s="556" t="str">
        <f>'2.Identificacion_Riesgos'!U11</f>
        <v>BAJO 4%</v>
      </c>
      <c r="K12" s="559" t="str">
        <f>'2.Identificacion_Riesgos'!V11</f>
        <v>ASUMIR</v>
      </c>
      <c r="L12" s="133" t="str">
        <f>'5.Plan Manejo'!F33</f>
        <v xml:space="preserve">Elaboración de las notas según la necesidad a comunicar.
</v>
      </c>
      <c r="M12" s="536" t="str">
        <f>'5.Plan Manejo'!L33</f>
        <v>Jefe oficina de Control Interno Disciplinario y Auxiliar administrativa</v>
      </c>
      <c r="N12" s="137">
        <f>'5.Plan Manejo'!J36</f>
        <v>44530</v>
      </c>
      <c r="O12" s="565" t="str">
        <f>'2.Identificacion_Riesgos'!D11</f>
        <v>Oficina de Control Iinterno Disciplinario</v>
      </c>
    </row>
    <row r="13" spans="1:15" ht="100.5" customHeight="1" thickBot="1" x14ac:dyDescent="0.3">
      <c r="A13" s="563"/>
      <c r="B13" s="537"/>
      <c r="C13" s="134" t="str">
        <f>'2.Identificacion_Riesgos'!F12</f>
        <v xml:space="preserve">2.  Descuido del encargado de publicarla en CULTUNET.   </v>
      </c>
      <c r="D13" s="537"/>
      <c r="E13" s="537"/>
      <c r="F13" s="553"/>
      <c r="G13" s="553"/>
      <c r="H13" s="553"/>
      <c r="I13" s="131" t="str">
        <f>'3.Controles'!E18</f>
        <v>La (el) operador disciplinaria(o), verfica que la publicación se efectúe oportunamente y, en caso de ser necesario, requerir al responsable.</v>
      </c>
      <c r="J13" s="557"/>
      <c r="K13" s="560"/>
      <c r="L13" s="134" t="str">
        <f>'5.Plan Manejo'!F37</f>
        <v xml:space="preserve">Solicitar a la Oficina Asesora de Comunicaciones la publicación de la Nota 
</v>
      </c>
      <c r="M13" s="537"/>
      <c r="N13" s="136">
        <f>'5.Plan Manejo'!J37</f>
        <v>44530</v>
      </c>
      <c r="O13" s="566"/>
    </row>
    <row r="14" spans="1:15" ht="90" x14ac:dyDescent="0.25">
      <c r="A14" s="562" t="str">
        <f>'2.Identificacion_Riesgos'!A13</f>
        <v>R3</v>
      </c>
      <c r="B14" s="536" t="str">
        <f>'2.Identificacion_Riesgos'!E13</f>
        <v xml:space="preserve">Inaplicabilidad de las disposiciones y prerrogativas  dispuestas en la Ley 1952 de 2019 (Codigo general disciplinario)
</v>
      </c>
      <c r="C14" s="133" t="str">
        <f>'2.Identificacion_Riesgos'!F13</f>
        <v xml:space="preserve">1. Falta de conocimiento de los operadores disciplinarios respecto del nuevo codigo general discipinario.     </v>
      </c>
      <c r="D14" s="536" t="str">
        <f>'2.Identificacion_Riesgos'!G13</f>
        <v xml:space="preserve">1. Vulnerción del debido proceso  a los sujeots procesales.                                              
2. Inaplicabilidad del codigo general disciplinario por falta de herramientas tecnologicas y fisicas
</v>
      </c>
      <c r="E14" s="536" t="str">
        <f>'2.Identificacion_Riesgos'!H13</f>
        <v>Cumplimiento</v>
      </c>
      <c r="F14" s="555" t="str">
        <f>'2.Identificacion_Riesgos'!I13</f>
        <v>Improbable</v>
      </c>
      <c r="G14" s="555" t="str">
        <f>'2.Identificacion_Riesgos'!K13</f>
        <v xml:space="preserve">Mayor </v>
      </c>
      <c r="H14" s="555" t="str">
        <f>'2.Identificacion_Riesgos'!M13</f>
        <v>ALTO 64%</v>
      </c>
      <c r="I14" s="130" t="str">
        <f>'3.Controles'!E25</f>
        <v xml:space="preserve">La (el) operador disciplinaria(o) adelantará al año al menos 1 capacitación relacionada con la Ley 1952 de 2019 </v>
      </c>
      <c r="J14" s="556" t="str">
        <f>'2.Identificacion_Riesgos'!U13</f>
        <v>BAJO 16%</v>
      </c>
      <c r="K14" s="559" t="str">
        <f>'2.Identificacion_Riesgos'!V13</f>
        <v>REDUCIRLO O MITIGARLO</v>
      </c>
      <c r="L14" s="133" t="str">
        <f>'5.Plan Manejo'!F53</f>
        <v>Asisitir a las capacitaciones e iniciar estudios personales relacionados con el Código general Disciplinario</v>
      </c>
      <c r="M14" s="536" t="str">
        <f>'5.Plan Manejo'!L53</f>
        <v>Jefe oficina de Control Interno Disciplinario y Auxiliar administrativa</v>
      </c>
      <c r="N14" s="137">
        <f>'5.Plan Manejo'!J53</f>
        <v>44530</v>
      </c>
      <c r="O14" s="565" t="str">
        <f>'2.Identificacion_Riesgos'!D13</f>
        <v>Oficina de Control Iinterno Disciplinario</v>
      </c>
    </row>
    <row r="15" spans="1:15" ht="140.25" customHeight="1" thickBot="1" x14ac:dyDescent="0.3">
      <c r="A15" s="563"/>
      <c r="B15" s="537"/>
      <c r="C15" s="134" t="str">
        <f>'2.Identificacion_Riesgos'!F14</f>
        <v xml:space="preserve">2. Falta de adecuaciones fisicas y tecnologicas para el adelantamiento de las audiencias  </v>
      </c>
      <c r="D15" s="537"/>
      <c r="E15" s="537"/>
      <c r="F15" s="553"/>
      <c r="G15" s="553"/>
      <c r="H15" s="553"/>
      <c r="I15" s="131" t="str">
        <f>'3.Controles'!E26</f>
        <v>La (el) operador disciplinaria(o) verificara que se mantenga en buenas condiciones el espacio de  la oficina de control interno disciplinario junto con los elementos tecnológicos para adelantar audiencias (Grabadora de video)</v>
      </c>
      <c r="J15" s="557"/>
      <c r="K15" s="560"/>
      <c r="L15" s="134" t="str">
        <f>'5.Plan Manejo'!F56</f>
        <v xml:space="preserve">Verificación de condiciones técnicas y de funcionamiento adecuado del espacio fisico y de los medios técnologicos 
</v>
      </c>
      <c r="M15" s="537"/>
      <c r="N15" s="136">
        <f>'5.Plan Manejo'!J56</f>
        <v>44530</v>
      </c>
      <c r="O15" s="566"/>
    </row>
    <row r="16" spans="1:15" ht="15.75" hidden="1" thickBot="1" x14ac:dyDescent="0.3">
      <c r="A16" s="563"/>
      <c r="B16" s="537"/>
      <c r="C16" s="134" t="e">
        <f>'2.Identificacion_Riesgos'!#REF!</f>
        <v>#REF!</v>
      </c>
      <c r="D16" s="537"/>
      <c r="E16" s="537"/>
      <c r="F16" s="553"/>
      <c r="G16" s="553"/>
      <c r="H16" s="553"/>
      <c r="I16" s="131">
        <f>'3.Controles'!E27</f>
        <v>0</v>
      </c>
      <c r="J16" s="557"/>
      <c r="K16" s="560"/>
      <c r="L16" s="134">
        <f>'5.Plan Manejo'!F60</f>
        <v>0</v>
      </c>
      <c r="M16" s="537"/>
      <c r="N16" s="136">
        <f>'5.Plan Manejo'!J63</f>
        <v>0</v>
      </c>
      <c r="O16" s="566"/>
    </row>
    <row r="17" spans="1:15" ht="15.75" hidden="1" thickBot="1" x14ac:dyDescent="0.3">
      <c r="A17" s="563"/>
      <c r="B17" s="537"/>
      <c r="C17" s="134" t="e">
        <f>'2.Identificacion_Riesgos'!#REF!</f>
        <v>#REF!</v>
      </c>
      <c r="D17" s="537"/>
      <c r="E17" s="537"/>
      <c r="F17" s="553"/>
      <c r="G17" s="553"/>
      <c r="H17" s="553"/>
      <c r="I17" s="131">
        <f>'3.Controles'!E28</f>
        <v>0</v>
      </c>
      <c r="J17" s="557"/>
      <c r="K17" s="560"/>
      <c r="L17" s="134">
        <f>'5.Plan Manejo'!F64</f>
        <v>0</v>
      </c>
      <c r="M17" s="537"/>
      <c r="N17" s="136">
        <f>'5.Plan Manejo'!J67</f>
        <v>0</v>
      </c>
      <c r="O17" s="566"/>
    </row>
    <row r="18" spans="1:15" ht="15.75" hidden="1" thickBot="1" x14ac:dyDescent="0.3">
      <c r="A18" s="564"/>
      <c r="B18" s="538"/>
      <c r="C18" s="135" t="e">
        <f>'2.Identificacion_Riesgos'!#REF!</f>
        <v>#REF!</v>
      </c>
      <c r="D18" s="538"/>
      <c r="E18" s="538"/>
      <c r="F18" s="554"/>
      <c r="G18" s="554"/>
      <c r="H18" s="554"/>
      <c r="I18" s="132">
        <f>'3.Controles'!E29</f>
        <v>0</v>
      </c>
      <c r="J18" s="558"/>
      <c r="K18" s="561"/>
      <c r="L18" s="135">
        <f>'5.Plan Manejo'!F68</f>
        <v>0</v>
      </c>
      <c r="M18" s="538"/>
      <c r="N18" s="138">
        <f>'5.Plan Manejo'!J71</f>
        <v>0</v>
      </c>
      <c r="O18" s="567"/>
    </row>
    <row r="19" spans="1:15" ht="150" customHeight="1" x14ac:dyDescent="0.25">
      <c r="A19" s="562" t="str">
        <f>'2.Identificacion_Riesgos'!A15</f>
        <v>R4</v>
      </c>
      <c r="B19" s="536" t="str">
        <f>'2.Identificacion_Riesgos'!E15</f>
        <v>Extravio o no inclusión de los documentos fisicos o virtuales que hacen parte del expediente disciplinario</v>
      </c>
      <c r="C19" s="133" t="str">
        <f>'2.Identificacion_Riesgos'!F15</f>
        <v>1. No incluir cada unas de las actuaciones que se surten dentro de los procesos disciplinarios en los respectivos archivos fisicos y virtuales.</v>
      </c>
      <c r="D19" s="536" t="str">
        <f>'2.Identificacion_Riesgos'!G15</f>
        <v>1.Vulneración de garantías procesales a los destinatarios de la ley disciplinaria.                                   2. Riesgo de corrupción</v>
      </c>
      <c r="E19" s="536" t="str">
        <f>'2.Identificacion_Riesgos'!H15</f>
        <v>Corrupcion</v>
      </c>
      <c r="F19" s="555" t="str">
        <f>'2.Identificacion_Riesgos'!I15</f>
        <v>Posible</v>
      </c>
      <c r="G19" s="555" t="str">
        <f>'2.Identificacion_Riesgos'!K15</f>
        <v>Moderado</v>
      </c>
      <c r="H19" s="555" t="str">
        <f>'2.Identificacion_Riesgos'!M15</f>
        <v>ALTO 52%</v>
      </c>
      <c r="I19" s="222" t="str">
        <f>'3.Controles'!E33</f>
        <v>La (el) auxiliar administrativa(o) verificará mensualmente que los oficios,  autos y fallos que se profieran se encuentren de manera fisica en los expedientes y de manera virtual en el expediente virtual</v>
      </c>
      <c r="J19" s="556" t="str">
        <f>'2.Identificacion_Riesgos'!U15</f>
        <v>BAJO 4%</v>
      </c>
      <c r="K19" s="559" t="str">
        <f>'2.Identificacion_Riesgos'!V15</f>
        <v>ASUMIR</v>
      </c>
      <c r="L19" s="133" t="str">
        <f>'5.Plan Manejo'!F72</f>
        <v xml:space="preserve">Incluir cada unas de las actuaciones que se surten dentro de los procesos disciplinarios en los respectivos expedientes fisicos y virtuales sistemas.
</v>
      </c>
      <c r="M19" s="536" t="str">
        <f>'5.Plan Manejo'!L72</f>
        <v>Jefe oficina de Control Interno Disciplinario y Auxiliar administrativa</v>
      </c>
      <c r="N19" s="137">
        <f>'5.Plan Manejo'!J75</f>
        <v>44530</v>
      </c>
      <c r="O19" s="565" t="str">
        <f>'2.Identificacion_Riesgos'!D15</f>
        <v>Oficina de Control Iinterno Disciplinario</v>
      </c>
    </row>
    <row r="20" spans="1:15" ht="118.5" customHeight="1" x14ac:dyDescent="0.25">
      <c r="A20" s="563"/>
      <c r="B20" s="537"/>
      <c r="C20" s="685" t="str">
        <f>'2.Identificacion_Riesgos'!F16</f>
        <v>2.  Extravio de los expedientes disciplinarios  fisicos y/o virtuales</v>
      </c>
      <c r="D20" s="537"/>
      <c r="E20" s="537"/>
      <c r="F20" s="553"/>
      <c r="G20" s="553"/>
      <c r="H20" s="553"/>
      <c r="I20" s="223" t="str">
        <f>'3.Controles'!E34</f>
        <v>La (el) auxiliar administrativa(o) alimenta constantemenete el sitema SID y el drive Bdisciplinario con los oficios, autos y fallos que se profieran dentro de la actuación disciplinaria</v>
      </c>
      <c r="J20" s="557"/>
      <c r="K20" s="560"/>
      <c r="L20" s="134" t="str">
        <f>'5.Plan Manejo'!F76</f>
        <v xml:space="preserve">Verificación de archivos fisicos y virtuales
</v>
      </c>
      <c r="M20" s="537"/>
      <c r="N20" s="136">
        <f>'5.Plan Manejo'!J76</f>
        <v>44530</v>
      </c>
      <c r="O20" s="566"/>
    </row>
    <row r="21" spans="1:15" ht="102" customHeight="1" x14ac:dyDescent="0.25">
      <c r="A21" s="563"/>
      <c r="B21" s="537"/>
      <c r="C21" s="543"/>
      <c r="D21" s="537"/>
      <c r="E21" s="537"/>
      <c r="F21" s="553"/>
      <c r="G21" s="553"/>
      <c r="H21" s="553"/>
      <c r="I21" s="223" t="str">
        <f>'3.Controles'!E35</f>
        <v>La (el) auxiliar administrativa(o) verificará que los expedientes fisicos correspondan en igualdad de folios y cantidades con los xpedientes virtuales</v>
      </c>
      <c r="J21" s="557"/>
      <c r="K21" s="560"/>
      <c r="L21" s="134">
        <f>'5.Plan Manejo'!F78</f>
        <v>0</v>
      </c>
      <c r="M21" s="537"/>
      <c r="N21" s="136" t="e">
        <f>'5.Plan Manejo'!#REF!</f>
        <v>#REF!</v>
      </c>
      <c r="O21" s="566"/>
    </row>
    <row r="22" spans="1:15" hidden="1" x14ac:dyDescent="0.25">
      <c r="A22" s="562" t="str">
        <f>'2.Identificacion_Riesgos'!A17</f>
        <v>R5</v>
      </c>
      <c r="B22" s="536">
        <f>'2.Identificacion_Riesgos'!E17</f>
        <v>0</v>
      </c>
      <c r="C22" s="133">
        <f>'2.Identificacion_Riesgos'!F17</f>
        <v>0</v>
      </c>
      <c r="D22" s="536">
        <f>'2.Identificacion_Riesgos'!G17</f>
        <v>0</v>
      </c>
      <c r="E22" s="536">
        <f>'2.Identificacion_Riesgos'!H17</f>
        <v>0</v>
      </c>
      <c r="F22" s="555">
        <f>'2.Identificacion_Riesgos'!I17</f>
        <v>0</v>
      </c>
      <c r="G22" s="555">
        <f>'2.Identificacion_Riesgos'!K17</f>
        <v>0</v>
      </c>
      <c r="H22" s="555">
        <f>'2.Identificacion_Riesgos'!M17</f>
        <v>0</v>
      </c>
      <c r="I22" s="130">
        <f>'3.Controles'!E41</f>
        <v>0</v>
      </c>
      <c r="J22" s="556">
        <f>'2.Identificacion_Riesgos'!U17</f>
        <v>0</v>
      </c>
      <c r="K22" s="559">
        <f>'2.Identificacion_Riesgos'!V17</f>
        <v>0</v>
      </c>
      <c r="L22" s="133">
        <f>'5.Plan Manejo'!F90</f>
        <v>0</v>
      </c>
      <c r="M22" s="536">
        <f>'5.Plan Manejo'!L90</f>
        <v>0</v>
      </c>
      <c r="N22" s="137">
        <f>'5.Plan Manejo'!J93</f>
        <v>0</v>
      </c>
      <c r="O22" s="565">
        <f>'2.Identificacion_Riesgos'!D17</f>
        <v>0</v>
      </c>
    </row>
    <row r="23" spans="1:15" hidden="1" x14ac:dyDescent="0.25">
      <c r="A23" s="563"/>
      <c r="B23" s="537"/>
      <c r="C23" s="134">
        <f>'2.Identificacion_Riesgos'!F18</f>
        <v>0</v>
      </c>
      <c r="D23" s="537"/>
      <c r="E23" s="537"/>
      <c r="F23" s="553"/>
      <c r="G23" s="553"/>
      <c r="H23" s="553"/>
      <c r="I23" s="131">
        <f>'3.Controles'!E42</f>
        <v>0</v>
      </c>
      <c r="J23" s="557"/>
      <c r="K23" s="560"/>
      <c r="L23" s="134">
        <f>'5.Plan Manejo'!F94</f>
        <v>0</v>
      </c>
      <c r="M23" s="537"/>
      <c r="N23" s="136">
        <f>'5.Plan Manejo'!J97</f>
        <v>0</v>
      </c>
      <c r="O23" s="566"/>
    </row>
    <row r="24" spans="1:15" hidden="1" x14ac:dyDescent="0.25">
      <c r="A24" s="563"/>
      <c r="B24" s="537"/>
      <c r="C24" s="134">
        <f>'2.Identificacion_Riesgos'!F19</f>
        <v>0</v>
      </c>
      <c r="D24" s="537"/>
      <c r="E24" s="537"/>
      <c r="F24" s="553"/>
      <c r="G24" s="553"/>
      <c r="H24" s="553"/>
      <c r="I24" s="131">
        <f>'3.Controles'!E43</f>
        <v>0</v>
      </c>
      <c r="J24" s="557"/>
      <c r="K24" s="560"/>
      <c r="L24" s="134">
        <f>'5.Plan Manejo'!F98</f>
        <v>0</v>
      </c>
      <c r="M24" s="537"/>
      <c r="N24" s="136">
        <f>'5.Plan Manejo'!J101</f>
        <v>0</v>
      </c>
      <c r="O24" s="566"/>
    </row>
    <row r="25" spans="1:15" hidden="1" x14ac:dyDescent="0.25">
      <c r="A25" s="563"/>
      <c r="B25" s="537"/>
      <c r="C25" s="134">
        <f>'2.Identificacion_Riesgos'!F20</f>
        <v>0</v>
      </c>
      <c r="D25" s="537"/>
      <c r="E25" s="537"/>
      <c r="F25" s="553"/>
      <c r="G25" s="553"/>
      <c r="H25" s="553"/>
      <c r="I25" s="131">
        <f>'3.Controles'!E44</f>
        <v>0</v>
      </c>
      <c r="J25" s="557"/>
      <c r="K25" s="560"/>
      <c r="L25" s="134">
        <f>'5.Plan Manejo'!F102</f>
        <v>0</v>
      </c>
      <c r="M25" s="537"/>
      <c r="N25" s="136">
        <f>'5.Plan Manejo'!J105</f>
        <v>0</v>
      </c>
      <c r="O25" s="566"/>
    </row>
    <row r="26" spans="1:15" ht="15.75" hidden="1" thickBot="1" x14ac:dyDescent="0.3">
      <c r="A26" s="564"/>
      <c r="B26" s="538"/>
      <c r="C26" s="135">
        <f>'2.Identificacion_Riesgos'!F21</f>
        <v>0</v>
      </c>
      <c r="D26" s="538"/>
      <c r="E26" s="538"/>
      <c r="F26" s="554"/>
      <c r="G26" s="554"/>
      <c r="H26" s="554"/>
      <c r="I26" s="132">
        <f>'3.Controles'!E45</f>
        <v>0</v>
      </c>
      <c r="J26" s="558"/>
      <c r="K26" s="561"/>
      <c r="L26" s="135">
        <f>'5.Plan Manejo'!F106</f>
        <v>0</v>
      </c>
      <c r="M26" s="538"/>
      <c r="N26" s="138">
        <f>'5.Plan Manejo'!J109</f>
        <v>0</v>
      </c>
      <c r="O26" s="567"/>
    </row>
    <row r="27" spans="1:15" hidden="1" x14ac:dyDescent="0.25">
      <c r="A27" s="562" t="str">
        <f>'2.Identificacion_Riesgos'!A22</f>
        <v>R6</v>
      </c>
      <c r="B27" s="536">
        <f>'2.Identificacion_Riesgos'!E22</f>
        <v>0</v>
      </c>
      <c r="C27" s="133">
        <f>'2.Identificacion_Riesgos'!F22</f>
        <v>0</v>
      </c>
      <c r="D27" s="536">
        <f>'2.Identificacion_Riesgos'!G22</f>
        <v>0</v>
      </c>
      <c r="E27" s="536">
        <f>'2.Identificacion_Riesgos'!H22</f>
        <v>0</v>
      </c>
      <c r="F27" s="555">
        <f>'2.Identificacion_Riesgos'!I22</f>
        <v>0</v>
      </c>
      <c r="G27" s="555">
        <f>'2.Identificacion_Riesgos'!K22</f>
        <v>0</v>
      </c>
      <c r="H27" s="555">
        <f>'2.Identificacion_Riesgos'!M22</f>
        <v>0</v>
      </c>
      <c r="I27" s="130">
        <f>'3.Controles'!E49</f>
        <v>0</v>
      </c>
      <c r="J27" s="556">
        <f>'2.Identificacion_Riesgos'!U22</f>
        <v>0</v>
      </c>
      <c r="K27" s="559">
        <f>'2.Identificacion_Riesgos'!V22</f>
        <v>0</v>
      </c>
      <c r="L27" s="133">
        <f>'5.Plan Manejo'!F110</f>
        <v>0</v>
      </c>
      <c r="M27" s="536">
        <f>'5.Plan Manejo'!L110</f>
        <v>0</v>
      </c>
      <c r="N27" s="137">
        <f>'5.Plan Manejo'!J113</f>
        <v>0</v>
      </c>
      <c r="O27" s="565">
        <f>'2.Identificacion_Riesgos'!D22</f>
        <v>0</v>
      </c>
    </row>
    <row r="28" spans="1:15" hidden="1" x14ac:dyDescent="0.25">
      <c r="A28" s="563"/>
      <c r="B28" s="537"/>
      <c r="C28" s="134">
        <f>'2.Identificacion_Riesgos'!F23</f>
        <v>0</v>
      </c>
      <c r="D28" s="537"/>
      <c r="E28" s="537"/>
      <c r="F28" s="553"/>
      <c r="G28" s="553"/>
      <c r="H28" s="553"/>
      <c r="I28" s="131">
        <f>'3.Controles'!E50</f>
        <v>0</v>
      </c>
      <c r="J28" s="557"/>
      <c r="K28" s="560"/>
      <c r="L28" s="134">
        <f>'5.Plan Manejo'!F114</f>
        <v>0</v>
      </c>
      <c r="M28" s="537"/>
      <c r="N28" s="136">
        <f>'5.Plan Manejo'!J117</f>
        <v>0</v>
      </c>
      <c r="O28" s="566"/>
    </row>
    <row r="29" spans="1:15" hidden="1" x14ac:dyDescent="0.25">
      <c r="A29" s="563"/>
      <c r="B29" s="537"/>
      <c r="C29" s="134">
        <f>'2.Identificacion_Riesgos'!F24</f>
        <v>0</v>
      </c>
      <c r="D29" s="537"/>
      <c r="E29" s="537"/>
      <c r="F29" s="553"/>
      <c r="G29" s="553"/>
      <c r="H29" s="553"/>
      <c r="I29" s="131">
        <f>'3.Controles'!E51</f>
        <v>0</v>
      </c>
      <c r="J29" s="557"/>
      <c r="K29" s="560"/>
      <c r="L29" s="134">
        <f>'5.Plan Manejo'!F118</f>
        <v>0</v>
      </c>
      <c r="M29" s="537"/>
      <c r="N29" s="136">
        <f>'5.Plan Manejo'!J121</f>
        <v>0</v>
      </c>
      <c r="O29" s="566"/>
    </row>
    <row r="30" spans="1:15" hidden="1" x14ac:dyDescent="0.25">
      <c r="A30" s="563"/>
      <c r="B30" s="537"/>
      <c r="C30" s="134">
        <f>'2.Identificacion_Riesgos'!F25</f>
        <v>0</v>
      </c>
      <c r="D30" s="537"/>
      <c r="E30" s="537"/>
      <c r="F30" s="553"/>
      <c r="G30" s="553"/>
      <c r="H30" s="553"/>
      <c r="I30" s="131">
        <f>'3.Controles'!E52</f>
        <v>0</v>
      </c>
      <c r="J30" s="557"/>
      <c r="K30" s="560"/>
      <c r="L30" s="134">
        <f>'5.Plan Manejo'!F122</f>
        <v>0</v>
      </c>
      <c r="M30" s="537"/>
      <c r="N30" s="136">
        <f>'5.Plan Manejo'!J125</f>
        <v>0</v>
      </c>
      <c r="O30" s="566"/>
    </row>
    <row r="31" spans="1:15" ht="15.75" hidden="1" thickBot="1" x14ac:dyDescent="0.3">
      <c r="A31" s="564"/>
      <c r="B31" s="538"/>
      <c r="C31" s="135">
        <f>'2.Identificacion_Riesgos'!F26</f>
        <v>0</v>
      </c>
      <c r="D31" s="538"/>
      <c r="E31" s="538"/>
      <c r="F31" s="554"/>
      <c r="G31" s="554"/>
      <c r="H31" s="554"/>
      <c r="I31" s="132">
        <f>'3.Controles'!E53</f>
        <v>0</v>
      </c>
      <c r="J31" s="558"/>
      <c r="K31" s="561"/>
      <c r="L31" s="135">
        <f>'5.Plan Manejo'!F126</f>
        <v>0</v>
      </c>
      <c r="M31" s="538"/>
      <c r="N31" s="138">
        <f>'5.Plan Manejo'!J129</f>
        <v>0</v>
      </c>
      <c r="O31" s="567"/>
    </row>
    <row r="32" spans="1:15" hidden="1" x14ac:dyDescent="0.25">
      <c r="A32" s="562" t="str">
        <f>'2.Identificacion_Riesgos'!A27</f>
        <v>R7</v>
      </c>
      <c r="B32" s="536">
        <f>'2.Identificacion_Riesgos'!E27</f>
        <v>0</v>
      </c>
      <c r="C32" s="133">
        <f>'2.Identificacion_Riesgos'!F27</f>
        <v>0</v>
      </c>
      <c r="D32" s="536">
        <f>'2.Identificacion_Riesgos'!G27</f>
        <v>0</v>
      </c>
      <c r="E32" s="536">
        <f>'2.Identificacion_Riesgos'!H27</f>
        <v>0</v>
      </c>
      <c r="F32" s="555">
        <f>'2.Identificacion_Riesgos'!I27</f>
        <v>0</v>
      </c>
      <c r="G32" s="555">
        <f>'2.Identificacion_Riesgos'!K27</f>
        <v>0</v>
      </c>
      <c r="H32" s="555">
        <f>'2.Identificacion_Riesgos'!M27</f>
        <v>0</v>
      </c>
      <c r="I32" s="130">
        <f>'3.Controles'!E57</f>
        <v>0</v>
      </c>
      <c r="J32" s="556">
        <f>'2.Identificacion_Riesgos'!U27</f>
        <v>0</v>
      </c>
      <c r="K32" s="559">
        <f>'2.Identificacion_Riesgos'!V27</f>
        <v>0</v>
      </c>
      <c r="L32" s="133">
        <f>'5.Plan Manejo'!F130</f>
        <v>0</v>
      </c>
      <c r="M32" s="536">
        <f>'5.Plan Manejo'!L130</f>
        <v>0</v>
      </c>
      <c r="N32" s="137">
        <f>'5.Plan Manejo'!J133</f>
        <v>0</v>
      </c>
      <c r="O32" s="565">
        <f>'2.Identificacion_Riesgos'!D27</f>
        <v>0</v>
      </c>
    </row>
    <row r="33" spans="1:15" hidden="1" x14ac:dyDescent="0.25">
      <c r="A33" s="563"/>
      <c r="B33" s="537"/>
      <c r="C33" s="134">
        <f>'2.Identificacion_Riesgos'!F28</f>
        <v>0</v>
      </c>
      <c r="D33" s="537"/>
      <c r="E33" s="537"/>
      <c r="F33" s="553"/>
      <c r="G33" s="553"/>
      <c r="H33" s="553"/>
      <c r="I33" s="131">
        <f>'3.Controles'!E58</f>
        <v>0</v>
      </c>
      <c r="J33" s="557"/>
      <c r="K33" s="560"/>
      <c r="L33" s="134">
        <f>'5.Plan Manejo'!F134</f>
        <v>0</v>
      </c>
      <c r="M33" s="537"/>
      <c r="N33" s="136">
        <f>'5.Plan Manejo'!J137</f>
        <v>0</v>
      </c>
      <c r="O33" s="566"/>
    </row>
    <row r="34" spans="1:15" hidden="1" x14ac:dyDescent="0.25">
      <c r="A34" s="563"/>
      <c r="B34" s="537"/>
      <c r="C34" s="134">
        <f>'2.Identificacion_Riesgos'!F29</f>
        <v>0</v>
      </c>
      <c r="D34" s="537"/>
      <c r="E34" s="537"/>
      <c r="F34" s="553"/>
      <c r="G34" s="553"/>
      <c r="H34" s="553"/>
      <c r="I34" s="131">
        <f>'3.Controles'!E59</f>
        <v>0</v>
      </c>
      <c r="J34" s="557"/>
      <c r="K34" s="560"/>
      <c r="L34" s="134">
        <f>'5.Plan Manejo'!F138</f>
        <v>0</v>
      </c>
      <c r="M34" s="537"/>
      <c r="N34" s="136">
        <f>'5.Plan Manejo'!J141</f>
        <v>0</v>
      </c>
      <c r="O34" s="566"/>
    </row>
    <row r="35" spans="1:15" hidden="1" x14ac:dyDescent="0.25">
      <c r="A35" s="563"/>
      <c r="B35" s="537"/>
      <c r="C35" s="134">
        <f>'2.Identificacion_Riesgos'!F30</f>
        <v>0</v>
      </c>
      <c r="D35" s="537"/>
      <c r="E35" s="537"/>
      <c r="F35" s="553"/>
      <c r="G35" s="553"/>
      <c r="H35" s="553"/>
      <c r="I35" s="131">
        <f>'3.Controles'!E60</f>
        <v>0</v>
      </c>
      <c r="J35" s="557"/>
      <c r="K35" s="560"/>
      <c r="L35" s="134">
        <f>'5.Plan Manejo'!F142</f>
        <v>0</v>
      </c>
      <c r="M35" s="537"/>
      <c r="N35" s="136">
        <f>'5.Plan Manejo'!J145</f>
        <v>0</v>
      </c>
      <c r="O35" s="566"/>
    </row>
    <row r="36" spans="1:15" ht="15.75" hidden="1" thickBot="1" x14ac:dyDescent="0.3">
      <c r="A36" s="564"/>
      <c r="B36" s="538"/>
      <c r="C36" s="135">
        <f>'2.Identificacion_Riesgos'!F31</f>
        <v>0</v>
      </c>
      <c r="D36" s="538"/>
      <c r="E36" s="538"/>
      <c r="F36" s="554"/>
      <c r="G36" s="554"/>
      <c r="H36" s="554"/>
      <c r="I36" s="132">
        <f>'3.Controles'!E61</f>
        <v>0</v>
      </c>
      <c r="J36" s="558"/>
      <c r="K36" s="561"/>
      <c r="L36" s="135">
        <f>'5.Plan Manejo'!F146</f>
        <v>0</v>
      </c>
      <c r="M36" s="538"/>
      <c r="N36" s="138">
        <f>'5.Plan Manejo'!J149</f>
        <v>0</v>
      </c>
      <c r="O36" s="567"/>
    </row>
    <row r="37" spans="1:15" hidden="1" x14ac:dyDescent="0.25">
      <c r="A37" s="562" t="str">
        <f>'2.Identificacion_Riesgos'!A32</f>
        <v>R8</v>
      </c>
      <c r="B37" s="536">
        <f>'2.Identificacion_Riesgos'!E32</f>
        <v>0</v>
      </c>
      <c r="C37" s="133">
        <f>'2.Identificacion_Riesgos'!F32</f>
        <v>0</v>
      </c>
      <c r="D37" s="536">
        <f>'2.Identificacion_Riesgos'!G32</f>
        <v>0</v>
      </c>
      <c r="E37" s="536">
        <f>'2.Identificacion_Riesgos'!H32</f>
        <v>0</v>
      </c>
      <c r="F37" s="555">
        <f>'2.Identificacion_Riesgos'!I32</f>
        <v>0</v>
      </c>
      <c r="G37" s="555">
        <f>'2.Identificacion_Riesgos'!K32</f>
        <v>0</v>
      </c>
      <c r="H37" s="555">
        <f>'2.Identificacion_Riesgos'!M32</f>
        <v>0</v>
      </c>
      <c r="I37" s="130">
        <f>'3.Controles'!E65</f>
        <v>0</v>
      </c>
      <c r="J37" s="556">
        <f>'2.Identificacion_Riesgos'!U32</f>
        <v>0</v>
      </c>
      <c r="K37" s="559">
        <f>'2.Identificacion_Riesgos'!V32</f>
        <v>0</v>
      </c>
      <c r="L37" s="133">
        <f>'5.Plan Manejo'!F150</f>
        <v>0</v>
      </c>
      <c r="M37" s="536">
        <f>'5.Plan Manejo'!L150</f>
        <v>0</v>
      </c>
      <c r="N37" s="137">
        <f>'5.Plan Manejo'!J153</f>
        <v>0</v>
      </c>
      <c r="O37" s="565">
        <f>'2.Identificacion_Riesgos'!D32</f>
        <v>0</v>
      </c>
    </row>
    <row r="38" spans="1:15" hidden="1" x14ac:dyDescent="0.25">
      <c r="A38" s="563"/>
      <c r="B38" s="537"/>
      <c r="C38" s="134">
        <f>'2.Identificacion_Riesgos'!F33</f>
        <v>0</v>
      </c>
      <c r="D38" s="537"/>
      <c r="E38" s="537"/>
      <c r="F38" s="553"/>
      <c r="G38" s="553"/>
      <c r="H38" s="553"/>
      <c r="I38" s="131">
        <f>'3.Controles'!E66</f>
        <v>0</v>
      </c>
      <c r="J38" s="557"/>
      <c r="K38" s="560"/>
      <c r="L38" s="134">
        <f>'5.Plan Manejo'!F154</f>
        <v>0</v>
      </c>
      <c r="M38" s="537"/>
      <c r="N38" s="136">
        <f>'5.Plan Manejo'!J157</f>
        <v>0</v>
      </c>
      <c r="O38" s="566"/>
    </row>
    <row r="39" spans="1:15" hidden="1" x14ac:dyDescent="0.25">
      <c r="A39" s="563"/>
      <c r="B39" s="537"/>
      <c r="C39" s="134">
        <f>'2.Identificacion_Riesgos'!F34</f>
        <v>0</v>
      </c>
      <c r="D39" s="537"/>
      <c r="E39" s="537"/>
      <c r="F39" s="553"/>
      <c r="G39" s="553"/>
      <c r="H39" s="553"/>
      <c r="I39" s="131">
        <f>'3.Controles'!E67</f>
        <v>0</v>
      </c>
      <c r="J39" s="557"/>
      <c r="K39" s="560"/>
      <c r="L39" s="134">
        <f>'5.Plan Manejo'!F158</f>
        <v>0</v>
      </c>
      <c r="M39" s="537"/>
      <c r="N39" s="136">
        <f>'5.Plan Manejo'!J161</f>
        <v>0</v>
      </c>
      <c r="O39" s="566"/>
    </row>
    <row r="40" spans="1:15" hidden="1" x14ac:dyDescent="0.25">
      <c r="A40" s="563"/>
      <c r="B40" s="537"/>
      <c r="C40" s="134">
        <f>'2.Identificacion_Riesgos'!F35</f>
        <v>0</v>
      </c>
      <c r="D40" s="537"/>
      <c r="E40" s="537"/>
      <c r="F40" s="553"/>
      <c r="G40" s="553"/>
      <c r="H40" s="553"/>
      <c r="I40" s="131">
        <f>'3.Controles'!E68</f>
        <v>0</v>
      </c>
      <c r="J40" s="557"/>
      <c r="K40" s="560"/>
      <c r="L40" s="134">
        <f>'5.Plan Manejo'!F162</f>
        <v>0</v>
      </c>
      <c r="M40" s="537"/>
      <c r="N40" s="136">
        <f>'5.Plan Manejo'!J165</f>
        <v>0</v>
      </c>
      <c r="O40" s="566"/>
    </row>
    <row r="41" spans="1:15" ht="15.75" hidden="1" thickBot="1" x14ac:dyDescent="0.3">
      <c r="A41" s="564"/>
      <c r="B41" s="538"/>
      <c r="C41" s="135">
        <f>'2.Identificacion_Riesgos'!F36</f>
        <v>0</v>
      </c>
      <c r="D41" s="538"/>
      <c r="E41" s="538"/>
      <c r="F41" s="554"/>
      <c r="G41" s="554"/>
      <c r="H41" s="554"/>
      <c r="I41" s="132">
        <f>'3.Controles'!E69</f>
        <v>0</v>
      </c>
      <c r="J41" s="558"/>
      <c r="K41" s="561"/>
      <c r="L41" s="135">
        <f>'5.Plan Manejo'!F166</f>
        <v>0</v>
      </c>
      <c r="M41" s="538"/>
      <c r="N41" s="138">
        <f>'5.Plan Manejo'!J169</f>
        <v>0</v>
      </c>
      <c r="O41" s="567"/>
    </row>
    <row r="42" spans="1:15" hidden="1" x14ac:dyDescent="0.25">
      <c r="A42" s="562" t="str">
        <f>'2.Identificacion_Riesgos'!A37</f>
        <v>R9</v>
      </c>
      <c r="B42" s="536">
        <f>'2.Identificacion_Riesgos'!E37</f>
        <v>0</v>
      </c>
      <c r="C42" s="133">
        <f>'2.Identificacion_Riesgos'!F37</f>
        <v>0</v>
      </c>
      <c r="D42" s="536">
        <f>'2.Identificacion_Riesgos'!G37</f>
        <v>0</v>
      </c>
      <c r="E42" s="536">
        <f>'2.Identificacion_Riesgos'!H37</f>
        <v>0</v>
      </c>
      <c r="F42" s="555">
        <f>'2.Identificacion_Riesgos'!I37</f>
        <v>0</v>
      </c>
      <c r="G42" s="555">
        <f>'2.Identificacion_Riesgos'!K37</f>
        <v>0</v>
      </c>
      <c r="H42" s="555">
        <f>'2.Identificacion_Riesgos'!M37</f>
        <v>0</v>
      </c>
      <c r="I42" s="130">
        <f>'3.Controles'!E73</f>
        <v>0</v>
      </c>
      <c r="J42" s="556">
        <f>'2.Identificacion_Riesgos'!U37</f>
        <v>0</v>
      </c>
      <c r="K42" s="559">
        <f>'2.Identificacion_Riesgos'!V37</f>
        <v>0</v>
      </c>
      <c r="L42" s="133">
        <f>'5.Plan Manejo'!F170</f>
        <v>0</v>
      </c>
      <c r="M42" s="536">
        <f>'5.Plan Manejo'!L170</f>
        <v>0</v>
      </c>
      <c r="N42" s="137">
        <f>'5.Plan Manejo'!J173</f>
        <v>0</v>
      </c>
      <c r="O42" s="565">
        <f>'2.Identificacion_Riesgos'!D37</f>
        <v>0</v>
      </c>
    </row>
    <row r="43" spans="1:15" hidden="1" x14ac:dyDescent="0.25">
      <c r="A43" s="563"/>
      <c r="B43" s="537"/>
      <c r="C43" s="134">
        <f>'2.Identificacion_Riesgos'!F38</f>
        <v>0</v>
      </c>
      <c r="D43" s="537"/>
      <c r="E43" s="537"/>
      <c r="F43" s="553"/>
      <c r="G43" s="553"/>
      <c r="H43" s="553"/>
      <c r="I43" s="131">
        <f>'3.Controles'!E74</f>
        <v>0</v>
      </c>
      <c r="J43" s="557"/>
      <c r="K43" s="560"/>
      <c r="L43" s="134">
        <f>'5.Plan Manejo'!F174</f>
        <v>0</v>
      </c>
      <c r="M43" s="537"/>
      <c r="N43" s="136">
        <f>'5.Plan Manejo'!J177</f>
        <v>0</v>
      </c>
      <c r="O43" s="566"/>
    </row>
    <row r="44" spans="1:15" hidden="1" x14ac:dyDescent="0.25">
      <c r="A44" s="563"/>
      <c r="B44" s="537"/>
      <c r="C44" s="134">
        <f>'2.Identificacion_Riesgos'!F39</f>
        <v>0</v>
      </c>
      <c r="D44" s="537"/>
      <c r="E44" s="537"/>
      <c r="F44" s="553"/>
      <c r="G44" s="553"/>
      <c r="H44" s="553"/>
      <c r="I44" s="131">
        <f>'3.Controles'!E75</f>
        <v>0</v>
      </c>
      <c r="J44" s="557"/>
      <c r="K44" s="560"/>
      <c r="L44" s="134">
        <f>'5.Plan Manejo'!F178</f>
        <v>0</v>
      </c>
      <c r="M44" s="537"/>
      <c r="N44" s="136">
        <f>'5.Plan Manejo'!J181</f>
        <v>0</v>
      </c>
      <c r="O44" s="566"/>
    </row>
    <row r="45" spans="1:15" hidden="1" x14ac:dyDescent="0.25">
      <c r="A45" s="563"/>
      <c r="B45" s="537"/>
      <c r="C45" s="134">
        <f>'2.Identificacion_Riesgos'!F40</f>
        <v>0</v>
      </c>
      <c r="D45" s="537"/>
      <c r="E45" s="537"/>
      <c r="F45" s="553"/>
      <c r="G45" s="553"/>
      <c r="H45" s="553"/>
      <c r="I45" s="131">
        <f>'3.Controles'!E76</f>
        <v>0</v>
      </c>
      <c r="J45" s="557"/>
      <c r="K45" s="560"/>
      <c r="L45" s="134">
        <f>'5.Plan Manejo'!F182</f>
        <v>0</v>
      </c>
      <c r="M45" s="537"/>
      <c r="N45" s="136">
        <f>'5.Plan Manejo'!J185</f>
        <v>0</v>
      </c>
      <c r="O45" s="566"/>
    </row>
    <row r="46" spans="1:15" ht="15.75" hidden="1" thickBot="1" x14ac:dyDescent="0.3">
      <c r="A46" s="564"/>
      <c r="B46" s="538"/>
      <c r="C46" s="135">
        <f>'2.Identificacion_Riesgos'!F41</f>
        <v>0</v>
      </c>
      <c r="D46" s="538"/>
      <c r="E46" s="538"/>
      <c r="F46" s="554"/>
      <c r="G46" s="554"/>
      <c r="H46" s="554"/>
      <c r="I46" s="132">
        <f>'3.Controles'!E77</f>
        <v>0</v>
      </c>
      <c r="J46" s="558"/>
      <c r="K46" s="561"/>
      <c r="L46" s="135">
        <f>'5.Plan Manejo'!F186</f>
        <v>0</v>
      </c>
      <c r="M46" s="538"/>
      <c r="N46" s="138">
        <f>'5.Plan Manejo'!J189</f>
        <v>0</v>
      </c>
      <c r="O46" s="567"/>
    </row>
    <row r="47" spans="1:15" hidden="1" x14ac:dyDescent="0.25">
      <c r="A47" s="562" t="str">
        <f>'2.Identificacion_Riesgos'!A42</f>
        <v>R10</v>
      </c>
      <c r="B47" s="536">
        <f>'2.Identificacion_Riesgos'!E42</f>
        <v>0</v>
      </c>
      <c r="C47" s="133">
        <f>'2.Identificacion_Riesgos'!F42</f>
        <v>0</v>
      </c>
      <c r="D47" s="536">
        <f>'2.Identificacion_Riesgos'!G42</f>
        <v>0</v>
      </c>
      <c r="E47" s="536">
        <f>'2.Identificacion_Riesgos'!H42</f>
        <v>0</v>
      </c>
      <c r="F47" s="555">
        <f>'2.Identificacion_Riesgos'!I42</f>
        <v>0</v>
      </c>
      <c r="G47" s="555">
        <f>'2.Identificacion_Riesgos'!K42</f>
        <v>0</v>
      </c>
      <c r="H47" s="555">
        <f>'2.Identificacion_Riesgos'!M42</f>
        <v>0</v>
      </c>
      <c r="I47" s="130">
        <f>'3.Controles'!E81</f>
        <v>0</v>
      </c>
      <c r="J47" s="556">
        <f>'2.Identificacion_Riesgos'!U42</f>
        <v>0</v>
      </c>
      <c r="K47" s="559">
        <f>'2.Identificacion_Riesgos'!V42</f>
        <v>0</v>
      </c>
      <c r="L47" s="133">
        <f>'5.Plan Manejo'!F190</f>
        <v>0</v>
      </c>
      <c r="M47" s="536">
        <f>'5.Plan Manejo'!L190</f>
        <v>0</v>
      </c>
      <c r="N47" s="137">
        <f>'5.Plan Manejo'!J189</f>
        <v>0</v>
      </c>
      <c r="O47" s="565">
        <f>'2.Identificacion_Riesgos'!D42</f>
        <v>0</v>
      </c>
    </row>
    <row r="48" spans="1:15" hidden="1" x14ac:dyDescent="0.25">
      <c r="A48" s="563"/>
      <c r="B48" s="537"/>
      <c r="C48" s="134">
        <f>'2.Identificacion_Riesgos'!F43</f>
        <v>0</v>
      </c>
      <c r="D48" s="537"/>
      <c r="E48" s="537"/>
      <c r="F48" s="553"/>
      <c r="G48" s="553"/>
      <c r="H48" s="553"/>
      <c r="I48" s="131">
        <f>'3.Controles'!E82</f>
        <v>0</v>
      </c>
      <c r="J48" s="557"/>
      <c r="K48" s="560"/>
      <c r="L48" s="134">
        <f>'5.Plan Manejo'!F194</f>
        <v>0</v>
      </c>
      <c r="M48" s="537"/>
      <c r="N48" s="136">
        <f>'5.Plan Manejo'!J197</f>
        <v>0</v>
      </c>
      <c r="O48" s="566"/>
    </row>
    <row r="49" spans="1:15" hidden="1" x14ac:dyDescent="0.25">
      <c r="A49" s="563"/>
      <c r="B49" s="537"/>
      <c r="C49" s="134">
        <f>'2.Identificacion_Riesgos'!F44</f>
        <v>0</v>
      </c>
      <c r="D49" s="537"/>
      <c r="E49" s="537"/>
      <c r="F49" s="553"/>
      <c r="G49" s="553"/>
      <c r="H49" s="553"/>
      <c r="I49" s="131">
        <f>'3.Controles'!E83</f>
        <v>0</v>
      </c>
      <c r="J49" s="557"/>
      <c r="K49" s="560"/>
      <c r="L49" s="134">
        <f>'5.Plan Manejo'!F198</f>
        <v>0</v>
      </c>
      <c r="M49" s="537"/>
      <c r="N49" s="136">
        <f>'5.Plan Manejo'!J201</f>
        <v>0</v>
      </c>
      <c r="O49" s="566"/>
    </row>
    <row r="50" spans="1:15" hidden="1" x14ac:dyDescent="0.25">
      <c r="A50" s="563"/>
      <c r="B50" s="537"/>
      <c r="C50" s="134">
        <f>'2.Identificacion_Riesgos'!F45</f>
        <v>0</v>
      </c>
      <c r="D50" s="537"/>
      <c r="E50" s="537"/>
      <c r="F50" s="553"/>
      <c r="G50" s="553"/>
      <c r="H50" s="553"/>
      <c r="I50" s="131">
        <f>'3.Controles'!E84</f>
        <v>0</v>
      </c>
      <c r="J50" s="557"/>
      <c r="K50" s="560"/>
      <c r="L50" s="134">
        <f>'5.Plan Manejo'!F202</f>
        <v>0</v>
      </c>
      <c r="M50" s="537"/>
      <c r="N50" s="136">
        <f>'5.Plan Manejo'!J205</f>
        <v>0</v>
      </c>
      <c r="O50" s="566"/>
    </row>
    <row r="51" spans="1:15" ht="15.75" hidden="1" thickBot="1" x14ac:dyDescent="0.3">
      <c r="A51" s="564"/>
      <c r="B51" s="538"/>
      <c r="C51" s="135">
        <f>'2.Identificacion_Riesgos'!F46</f>
        <v>0</v>
      </c>
      <c r="D51" s="538"/>
      <c r="E51" s="538"/>
      <c r="F51" s="554"/>
      <c r="G51" s="554"/>
      <c r="H51" s="554"/>
      <c r="I51" s="132">
        <f>'3.Controles'!E85</f>
        <v>0</v>
      </c>
      <c r="J51" s="558"/>
      <c r="K51" s="561"/>
      <c r="L51" s="135">
        <f>'5.Plan Manejo'!F206</f>
        <v>0</v>
      </c>
      <c r="M51" s="538"/>
      <c r="N51" s="138">
        <f>'5.Plan Manejo'!J209</f>
        <v>0</v>
      </c>
      <c r="O51" s="567"/>
    </row>
    <row r="52" spans="1:15" hidden="1" x14ac:dyDescent="0.25"/>
  </sheetData>
  <mergeCells count="109">
    <mergeCell ref="E8:F9"/>
    <mergeCell ref="G8:I9"/>
    <mergeCell ref="J8:K9"/>
    <mergeCell ref="C8:D9"/>
    <mergeCell ref="A8:B9"/>
    <mergeCell ref="L8:O9"/>
    <mergeCell ref="O47:O51"/>
    <mergeCell ref="C1:M7"/>
    <mergeCell ref="N1:O4"/>
    <mergeCell ref="O12:O13"/>
    <mergeCell ref="O14:O18"/>
    <mergeCell ref="O19:O21"/>
    <mergeCell ref="O22:O26"/>
    <mergeCell ref="O27:O31"/>
    <mergeCell ref="O32:O36"/>
    <mergeCell ref="O37:O41"/>
    <mergeCell ref="O42:O46"/>
    <mergeCell ref="E32:E36"/>
    <mergeCell ref="J32:J36"/>
    <mergeCell ref="F32:F36"/>
    <mergeCell ref="G32:G36"/>
    <mergeCell ref="D42:D46"/>
    <mergeCell ref="B22:B26"/>
    <mergeCell ref="D22:D26"/>
    <mergeCell ref="E22:E26"/>
    <mergeCell ref="J22:J26"/>
    <mergeCell ref="A1:B7"/>
    <mergeCell ref="A14:A18"/>
    <mergeCell ref="B14:B18"/>
    <mergeCell ref="D14:D18"/>
    <mergeCell ref="E14:E18"/>
    <mergeCell ref="A12:A13"/>
    <mergeCell ref="B12:B13"/>
    <mergeCell ref="D12:D13"/>
    <mergeCell ref="E12:E13"/>
    <mergeCell ref="A19:A21"/>
    <mergeCell ref="B19:B21"/>
    <mergeCell ref="D19:D21"/>
    <mergeCell ref="E19:E21"/>
    <mergeCell ref="J19:J21"/>
    <mergeCell ref="J14:J18"/>
    <mergeCell ref="C20:C21"/>
    <mergeCell ref="A27:A31"/>
    <mergeCell ref="B27:B31"/>
    <mergeCell ref="D27:D31"/>
    <mergeCell ref="A22:A26"/>
    <mergeCell ref="A47:A51"/>
    <mergeCell ref="B47:B51"/>
    <mergeCell ref="D47:D51"/>
    <mergeCell ref="K47:K51"/>
    <mergeCell ref="K42:K46"/>
    <mergeCell ref="E47:E51"/>
    <mergeCell ref="J47:J51"/>
    <mergeCell ref="A37:A41"/>
    <mergeCell ref="B37:B41"/>
    <mergeCell ref="D37:D41"/>
    <mergeCell ref="E37:E41"/>
    <mergeCell ref="J37:J41"/>
    <mergeCell ref="F37:F41"/>
    <mergeCell ref="G37:G41"/>
    <mergeCell ref="H37:H41"/>
    <mergeCell ref="K37:K41"/>
    <mergeCell ref="A42:A46"/>
    <mergeCell ref="B42:B46"/>
    <mergeCell ref="A32:A36"/>
    <mergeCell ref="B32:B36"/>
    <mergeCell ref="E27:E31"/>
    <mergeCell ref="J27:J31"/>
    <mergeCell ref="K27:K31"/>
    <mergeCell ref="K32:K36"/>
    <mergeCell ref="M19:M21"/>
    <mergeCell ref="F19:F21"/>
    <mergeCell ref="G19:G21"/>
    <mergeCell ref="H19:H21"/>
    <mergeCell ref="K14:K18"/>
    <mergeCell ref="K19:K21"/>
    <mergeCell ref="M12:M13"/>
    <mergeCell ref="M14:M18"/>
    <mergeCell ref="J12:J13"/>
    <mergeCell ref="K12:K13"/>
    <mergeCell ref="H32:H36"/>
    <mergeCell ref="M22:M26"/>
    <mergeCell ref="F22:F26"/>
    <mergeCell ref="G22:G26"/>
    <mergeCell ref="H22:H26"/>
    <mergeCell ref="M32:M36"/>
    <mergeCell ref="M27:M31"/>
    <mergeCell ref="F27:F31"/>
    <mergeCell ref="G27:G31"/>
    <mergeCell ref="H27:H31"/>
    <mergeCell ref="K22:K26"/>
    <mergeCell ref="F12:F13"/>
    <mergeCell ref="G12:G13"/>
    <mergeCell ref="H12:H13"/>
    <mergeCell ref="F14:F18"/>
    <mergeCell ref="G14:G18"/>
    <mergeCell ref="H14:H18"/>
    <mergeCell ref="D32:D36"/>
    <mergeCell ref="M47:M51"/>
    <mergeCell ref="F47:F51"/>
    <mergeCell ref="G47:G51"/>
    <mergeCell ref="H47:H51"/>
    <mergeCell ref="M37:M41"/>
    <mergeCell ref="E42:E46"/>
    <mergeCell ref="J42:J46"/>
    <mergeCell ref="M42:M46"/>
    <mergeCell ref="F42:F46"/>
    <mergeCell ref="G42:G46"/>
    <mergeCell ref="H42:H46"/>
  </mergeCells>
  <pageMargins left="0.7" right="0.7" top="0.75" bottom="0.75" header="0.3" footer="0.3"/>
  <pageSetup paperSize="9" scale="42"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H11:H51</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J11:K12 J14:K14 J13 J19:K19 J15:J18 J22:K22 J20:J21 J27:K27 J23:J26 J32:K32 J28:J31 J37:K37 J33:J36 J42:K42 J38:J41 J47:K47 J43:J46 J48:J51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Usuario de Windows</cp:lastModifiedBy>
  <cp:lastPrinted>2016-03-04T16:23:20Z</cp:lastPrinted>
  <dcterms:created xsi:type="dcterms:W3CDTF">2016-01-28T14:40:41Z</dcterms:created>
  <dcterms:modified xsi:type="dcterms:W3CDTF">2020-12-22T01:22:58Z</dcterms:modified>
</cp:coreProperties>
</file>