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C:\Users\Johanna\Desktop\SCRD\Riesgos\"/>
    </mc:Choice>
  </mc:AlternateContent>
  <xr:revisionPtr revIDLastSave="0" documentId="8_{600316B1-150B-453D-9AF6-E87B7596DB24}" xr6:coauthVersionLast="47" xr6:coauthVersionMax="47" xr10:uidLastSave="{00000000-0000-0000-0000-000000000000}"/>
  <bookViews>
    <workbookView xWindow="-120" yWindow="-120" windowWidth="20640" windowHeight="11160" xr2:uid="{00000000-000D-0000-FFFF-FFFF00000000}"/>
  </bookViews>
  <sheets>
    <sheet name="0.Portada" sheetId="10" r:id="rId1"/>
    <sheet name="1.Contexto" sheetId="7" r:id="rId2"/>
    <sheet name="2.Identificacion_Riesgos" sheetId="1" r:id="rId3"/>
    <sheet name="Hoja1" sheetId="11" state="hidden" r:id="rId4"/>
    <sheet name="3.Controles" sheetId="4" r:id="rId5"/>
    <sheet name="4.Mapa_Calor" sheetId="5" r:id="rId6"/>
    <sheet name="5.Plan Manejo" sheetId="8" r:id="rId7"/>
    <sheet name="Hoja3" sheetId="3" state="hidden" r:id="rId8"/>
    <sheet name="6.Resumen" sheetId="9" r:id="rId9"/>
    <sheet name="Ident. riesgos corrupción" sheetId="12" r:id="rId10"/>
  </sheets>
  <externalReferences>
    <externalReference r:id="rId11"/>
  </externalReferences>
  <definedNames>
    <definedName name="Activo_Información">Hoja3!$I$34:$I$38</definedName>
    <definedName name="Apoyo">Hoja3!$E$87:$E$92</definedName>
    <definedName name="_xlnm.Print_Area" localSheetId="0">'0.Portada'!$A$1:$M$42</definedName>
    <definedName name="_xlnm.Print_Area" localSheetId="2">'2.Identificacion_Riesgos'!$A$1:$V$59</definedName>
    <definedName name="_xlnm.Print_Area" localSheetId="4">'3.Controles'!$A$1:$AC$16</definedName>
    <definedName name="_xlnm.Print_Area" localSheetId="5">'4.Mapa_Calor'!$A$1:$AI$73</definedName>
    <definedName name="Corrupcion">Hoja3!$I$1:$I$3</definedName>
    <definedName name="Cumplimiento">Hoja1!$D$3:$D$7</definedName>
    <definedName name="Dependencia">Hoja3!$C$72:$C$102</definedName>
    <definedName name="Dirección">Hoja3!$E$72:$E$73</definedName>
    <definedName name="Estrategicos">Hoja1!$D$3:$D$7</definedName>
    <definedName name="Financieros">Hoja1!$D$3:$D$7</definedName>
    <definedName name="Gerenciales">Hoja1!$D$3:$D$7</definedName>
    <definedName name="Imagen_o_Reputacional">Hoja1!$D$3:$D$7</definedName>
    <definedName name="Operativos">Hoja1!$D$3:$D$7</definedName>
    <definedName name="Prestación_del_Servicio">Hoja3!$E$74:$E$85</definedName>
    <definedName name="Tecnologicos">Hoja1!$D$3:$D$7</definedName>
    <definedName name="Tipo">Hoja3!$A$66:$A$68</definedName>
    <definedName name="TIPO_PROCESO">Hoja1!$B$2:$B$6</definedName>
    <definedName name="TIPOLOGIA_DE_RIESGOS">Hoja1!$C$3:$C$10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9" l="1"/>
  <c r="X11" i="4"/>
  <c r="Z11" i="4" s="1"/>
  <c r="J11" i="4"/>
  <c r="M11" i="9"/>
  <c r="Q10" i="1"/>
  <c r="O11" i="9"/>
  <c r="I12" i="9" l="1"/>
  <c r="X15" i="4" l="1"/>
  <c r="Z15" i="4" s="1"/>
  <c r="J22" i="12" l="1"/>
  <c r="L17" i="4"/>
  <c r="N17" i="4"/>
  <c r="P17" i="4"/>
  <c r="R17" i="4"/>
  <c r="T17" i="4"/>
  <c r="V17" i="4"/>
  <c r="W18" i="4"/>
  <c r="V18" i="4" s="1"/>
  <c r="D19" i="4"/>
  <c r="G19" i="4"/>
  <c r="U18" i="4" s="1"/>
  <c r="H19" i="4"/>
  <c r="U19" i="4" s="1"/>
  <c r="W19" i="4"/>
  <c r="V19" i="4" s="1"/>
  <c r="J17" i="5"/>
  <c r="AD17" i="5"/>
  <c r="I17" i="5"/>
  <c r="N17" i="5"/>
  <c r="O17" i="5"/>
  <c r="S17" i="5"/>
  <c r="T17" i="5"/>
  <c r="X17" i="5"/>
  <c r="Y17" i="5"/>
  <c r="AC17" i="5"/>
  <c r="F18" i="5"/>
  <c r="G18" i="5"/>
  <c r="H18" i="5"/>
  <c r="I18" i="5"/>
  <c r="J18" i="5"/>
  <c r="K18" i="5"/>
  <c r="L18" i="5"/>
  <c r="M18" i="5"/>
  <c r="N18" i="5"/>
  <c r="O18" i="5"/>
  <c r="P18" i="5"/>
  <c r="Q18" i="5"/>
  <c r="R18" i="5"/>
  <c r="S18" i="5"/>
  <c r="T18" i="5"/>
  <c r="U18" i="5"/>
  <c r="V18" i="5"/>
  <c r="W18" i="5"/>
  <c r="X18" i="5"/>
  <c r="Y18" i="5"/>
  <c r="Z18" i="5"/>
  <c r="AA18" i="5"/>
  <c r="AB18" i="5"/>
  <c r="AC18" i="5"/>
  <c r="AD18" i="5"/>
  <c r="I20" i="5"/>
  <c r="J20" i="5"/>
  <c r="N20" i="5"/>
  <c r="O20" i="5"/>
  <c r="S20" i="5"/>
  <c r="T20" i="5"/>
  <c r="X20" i="5"/>
  <c r="Y20" i="5"/>
  <c r="AC20" i="5"/>
  <c r="AD20" i="5"/>
  <c r="F21" i="5"/>
  <c r="G21" i="5"/>
  <c r="H21" i="5"/>
  <c r="I21" i="5"/>
  <c r="J21" i="5"/>
  <c r="K21" i="5"/>
  <c r="L21" i="5"/>
  <c r="M21" i="5"/>
  <c r="N21" i="5"/>
  <c r="O21" i="5"/>
  <c r="P21" i="5"/>
  <c r="Q21" i="5"/>
  <c r="R21" i="5"/>
  <c r="S21" i="5"/>
  <c r="T21" i="5"/>
  <c r="U21" i="5"/>
  <c r="V21" i="5"/>
  <c r="W21" i="5"/>
  <c r="X21" i="5"/>
  <c r="Y21" i="5"/>
  <c r="Z21" i="5"/>
  <c r="AA21" i="5"/>
  <c r="AB21" i="5"/>
  <c r="AC21" i="5"/>
  <c r="AD21" i="5"/>
  <c r="I23" i="5"/>
  <c r="J23" i="5"/>
  <c r="N23" i="5"/>
  <c r="O23" i="5"/>
  <c r="S23" i="5"/>
  <c r="T23" i="5"/>
  <c r="X23" i="5"/>
  <c r="Y23" i="5"/>
  <c r="AC23" i="5"/>
  <c r="AD23" i="5"/>
  <c r="F24" i="5"/>
  <c r="G24" i="5"/>
  <c r="H24" i="5"/>
  <c r="I24" i="5"/>
  <c r="J24" i="5"/>
  <c r="K24" i="5"/>
  <c r="L24" i="5"/>
  <c r="M24" i="5"/>
  <c r="N24" i="5"/>
  <c r="O24" i="5"/>
  <c r="P24" i="5"/>
  <c r="Q24" i="5"/>
  <c r="R24" i="5"/>
  <c r="S24" i="5"/>
  <c r="T24" i="5"/>
  <c r="U24" i="5"/>
  <c r="V24" i="5"/>
  <c r="W24" i="5"/>
  <c r="X24" i="5"/>
  <c r="Y24" i="5"/>
  <c r="Z24" i="5"/>
  <c r="AA24" i="5"/>
  <c r="AB24" i="5"/>
  <c r="AC24" i="5"/>
  <c r="AD24" i="5"/>
  <c r="I26" i="5"/>
  <c r="J26" i="5"/>
  <c r="N26" i="5"/>
  <c r="O26" i="5"/>
  <c r="S26" i="5"/>
  <c r="T26" i="5"/>
  <c r="X26" i="5"/>
  <c r="Y26" i="5"/>
  <c r="AC26" i="5"/>
  <c r="AD26" i="5"/>
  <c r="F27" i="5"/>
  <c r="G27" i="5"/>
  <c r="H27" i="5"/>
  <c r="I27" i="5"/>
  <c r="J27" i="5"/>
  <c r="K27" i="5"/>
  <c r="L27" i="5"/>
  <c r="M27" i="5"/>
  <c r="N27" i="5"/>
  <c r="O27" i="5"/>
  <c r="P27" i="5"/>
  <c r="Q27" i="5"/>
  <c r="R27" i="5"/>
  <c r="S27" i="5"/>
  <c r="T27" i="5"/>
  <c r="U27" i="5"/>
  <c r="V27" i="5"/>
  <c r="W27" i="5"/>
  <c r="X27" i="5"/>
  <c r="Y27" i="5"/>
  <c r="Z27" i="5"/>
  <c r="AA27" i="5"/>
  <c r="AB27" i="5"/>
  <c r="AC27" i="5"/>
  <c r="AD27" i="5"/>
  <c r="I29" i="5"/>
  <c r="J29" i="5"/>
  <c r="N29" i="5"/>
  <c r="O29" i="5"/>
  <c r="S29" i="5"/>
  <c r="T29" i="5"/>
  <c r="X29" i="5"/>
  <c r="Y29" i="5"/>
  <c r="AC29" i="5"/>
  <c r="AD29" i="5"/>
  <c r="F30" i="5"/>
  <c r="G30" i="5"/>
  <c r="H30" i="5"/>
  <c r="I30" i="5"/>
  <c r="J30" i="5"/>
  <c r="K30" i="5"/>
  <c r="L30" i="5"/>
  <c r="M30" i="5"/>
  <c r="N30" i="5"/>
  <c r="O30" i="5"/>
  <c r="P30" i="5"/>
  <c r="Q30" i="5"/>
  <c r="R30" i="5"/>
  <c r="S30" i="5"/>
  <c r="T30" i="5"/>
  <c r="U30" i="5"/>
  <c r="V30" i="5"/>
  <c r="W30" i="5"/>
  <c r="X30" i="5"/>
  <c r="Y30" i="5"/>
  <c r="Z30" i="5"/>
  <c r="AA30" i="5"/>
  <c r="AB30" i="5"/>
  <c r="AC30" i="5"/>
  <c r="AD30" i="5"/>
  <c r="V16" i="4"/>
  <c r="T16" i="4"/>
  <c r="R16" i="4"/>
  <c r="P16" i="4"/>
  <c r="N16" i="4"/>
  <c r="L16" i="4"/>
  <c r="J16" i="4"/>
  <c r="T14" i="4"/>
  <c r="R14" i="4"/>
  <c r="P14" i="4"/>
  <c r="N14" i="4"/>
  <c r="L14" i="4"/>
  <c r="J14" i="4"/>
  <c r="V14" i="4"/>
  <c r="B14" i="4"/>
  <c r="B9" i="4"/>
  <c r="U15" i="1"/>
  <c r="O20" i="1"/>
  <c r="J20" i="1"/>
  <c r="R20" i="1" s="1"/>
  <c r="Q15" i="1"/>
  <c r="O15" i="1"/>
  <c r="L15" i="1"/>
  <c r="P10" i="1"/>
  <c r="O10" i="1"/>
  <c r="N10" i="1"/>
  <c r="R17" i="5" l="1"/>
  <c r="R29" i="5"/>
  <c r="R23" i="5"/>
  <c r="R20" i="5"/>
  <c r="H17" i="5"/>
  <c r="W29" i="5"/>
  <c r="W26" i="5"/>
  <c r="W23" i="5"/>
  <c r="W20" i="5"/>
  <c r="AB17" i="5"/>
  <c r="R26" i="5"/>
  <c r="W17" i="5"/>
  <c r="AB29" i="5"/>
  <c r="H29" i="5"/>
  <c r="AB26" i="5"/>
  <c r="H26" i="5"/>
  <c r="AB23" i="5"/>
  <c r="H23" i="5"/>
  <c r="AB20" i="5"/>
  <c r="H20" i="5"/>
  <c r="M17" i="5"/>
  <c r="M29" i="5"/>
  <c r="M26" i="5"/>
  <c r="M23" i="5"/>
  <c r="M20" i="5"/>
  <c r="W17" i="4"/>
  <c r="W16" i="4"/>
  <c r="X16" i="4" s="1"/>
  <c r="Z16" i="4" s="1"/>
  <c r="M20" i="1"/>
  <c r="U20" i="1"/>
  <c r="Q20" i="1"/>
  <c r="S15" i="1"/>
  <c r="N10" i="4"/>
  <c r="N9" i="4"/>
  <c r="V10" i="4" l="1"/>
  <c r="V9" i="4"/>
  <c r="L10" i="1"/>
  <c r="M10" i="1" s="1"/>
  <c r="T10" i="4"/>
  <c r="T9" i="4"/>
  <c r="R10" i="4"/>
  <c r="R9" i="4"/>
  <c r="P10" i="4"/>
  <c r="P9" i="4"/>
  <c r="L10" i="4"/>
  <c r="L9" i="4"/>
  <c r="U17" i="5" l="1"/>
  <c r="P20" i="5"/>
  <c r="F23" i="5"/>
  <c r="Z23" i="5"/>
  <c r="P26" i="5"/>
  <c r="F29" i="5"/>
  <c r="Z29" i="5"/>
  <c r="K29" i="5"/>
  <c r="U20" i="5"/>
  <c r="F17" i="5"/>
  <c r="K17" i="5"/>
  <c r="F20" i="5"/>
  <c r="Z20" i="5"/>
  <c r="P23" i="5"/>
  <c r="F26" i="5"/>
  <c r="Z26" i="5"/>
  <c r="P29" i="5"/>
  <c r="U26" i="5"/>
  <c r="P17" i="5"/>
  <c r="K20" i="5"/>
  <c r="U23" i="5"/>
  <c r="K26" i="5"/>
  <c r="U29" i="5"/>
  <c r="Z17" i="5"/>
  <c r="K23" i="5"/>
  <c r="T10" i="1"/>
  <c r="T22" i="12"/>
  <c r="S22" i="12"/>
  <c r="R22" i="12"/>
  <c r="Q22" i="12"/>
  <c r="P22" i="12"/>
  <c r="O22" i="12"/>
  <c r="N22" i="12"/>
  <c r="M22" i="12"/>
  <c r="L22" i="12"/>
  <c r="K22" i="12"/>
  <c r="U10" i="1" l="1"/>
  <c r="S10" i="1"/>
  <c r="J9" i="4"/>
  <c r="J10" i="4"/>
  <c r="O16" i="9" l="1"/>
  <c r="O14" i="9"/>
  <c r="M16" i="9" l="1"/>
  <c r="M14" i="9"/>
  <c r="N16" i="9"/>
  <c r="N15" i="9"/>
  <c r="N14" i="9"/>
  <c r="N12" i="9"/>
  <c r="L16" i="9"/>
  <c r="L15" i="9"/>
  <c r="L14" i="9"/>
  <c r="B16" i="4" l="1"/>
  <c r="K16" i="9" l="1"/>
  <c r="K14" i="9"/>
  <c r="K11" i="9"/>
  <c r="D28" i="8" l="1"/>
  <c r="D26" i="8"/>
  <c r="D22" i="8"/>
  <c r="D13" i="8"/>
  <c r="I16" i="9"/>
  <c r="I15" i="9"/>
  <c r="I14" i="9"/>
  <c r="I11" i="9"/>
  <c r="G16" i="9" l="1"/>
  <c r="F16" i="9"/>
  <c r="G14" i="9"/>
  <c r="F14" i="9"/>
  <c r="G11" i="9"/>
  <c r="F11" i="9"/>
  <c r="E16" i="9"/>
  <c r="D16" i="9"/>
  <c r="C16" i="9"/>
  <c r="B16" i="9"/>
  <c r="A16" i="9"/>
  <c r="C15" i="9"/>
  <c r="E14" i="9"/>
  <c r="D14" i="9"/>
  <c r="C14" i="9"/>
  <c r="B14" i="9"/>
  <c r="A14" i="9"/>
  <c r="L12" i="9"/>
  <c r="N11" i="9"/>
  <c r="L11" i="9"/>
  <c r="E11" i="9"/>
  <c r="D11" i="9"/>
  <c r="C11" i="9"/>
  <c r="B11" i="9"/>
  <c r="A11" i="9"/>
  <c r="C28" i="8" l="1"/>
  <c r="C26" i="8"/>
  <c r="C22" i="8"/>
  <c r="N28" i="8"/>
  <c r="N22" i="8"/>
  <c r="N13" i="8"/>
  <c r="B28" i="8"/>
  <c r="B22" i="8"/>
  <c r="C13" i="8"/>
  <c r="B13" i="8"/>
  <c r="C16" i="4"/>
  <c r="C15" i="4"/>
  <c r="C14" i="4"/>
  <c r="J15" i="1"/>
  <c r="M15" i="1" l="1"/>
  <c r="H14" i="9" s="1"/>
  <c r="Q17" i="5"/>
  <c r="L20" i="5"/>
  <c r="V23" i="5"/>
  <c r="L26" i="5"/>
  <c r="V29" i="5"/>
  <c r="V17" i="5"/>
  <c r="G23" i="5"/>
  <c r="Q26" i="5"/>
  <c r="AA29" i="5"/>
  <c r="AA17" i="5"/>
  <c r="V20" i="5"/>
  <c r="L23" i="5"/>
  <c r="V26" i="5"/>
  <c r="L29" i="5"/>
  <c r="Q20" i="5"/>
  <c r="AA23" i="5"/>
  <c r="G17" i="5"/>
  <c r="L17" i="5"/>
  <c r="G20" i="5"/>
  <c r="AA20" i="5"/>
  <c r="Q23" i="5"/>
  <c r="G26" i="5"/>
  <c r="AA26" i="5"/>
  <c r="Q29" i="5"/>
  <c r="G29" i="5"/>
  <c r="C10" i="4" l="1"/>
  <c r="D13" i="4" l="1"/>
  <c r="G56" i="5" l="1"/>
  <c r="X56" i="5" l="1"/>
  <c r="S44" i="5"/>
  <c r="I47" i="5"/>
  <c r="I53" i="5"/>
  <c r="N53" i="5"/>
  <c r="X47" i="5"/>
  <c r="AC53" i="5"/>
  <c r="S56" i="5"/>
  <c r="X44" i="5"/>
  <c r="I56" i="5"/>
  <c r="AB56" i="5"/>
  <c r="W53" i="5"/>
  <c r="H44" i="5"/>
  <c r="M50" i="5"/>
  <c r="W44" i="5"/>
  <c r="H47" i="5"/>
  <c r="H53" i="5"/>
  <c r="R44" i="5"/>
  <c r="R47" i="5"/>
  <c r="H50" i="5"/>
  <c r="R53" i="5"/>
  <c r="W56" i="5"/>
  <c r="R56" i="5"/>
  <c r="AB47" i="5"/>
  <c r="AB50" i="5"/>
  <c r="H56" i="5"/>
  <c r="W47" i="5"/>
  <c r="R50" i="5"/>
  <c r="AB44" i="5"/>
  <c r="M44" i="5"/>
  <c r="M47" i="5"/>
  <c r="AB53" i="5"/>
  <c r="M53" i="5"/>
  <c r="M56" i="5"/>
  <c r="W50" i="5"/>
  <c r="U56" i="5"/>
  <c r="F50" i="5"/>
  <c r="K47" i="5"/>
  <c r="P53" i="5"/>
  <c r="U50" i="5"/>
  <c r="K53" i="5"/>
  <c r="F47" i="5"/>
  <c r="Z56" i="5"/>
  <c r="U44" i="5"/>
  <c r="AC56" i="5"/>
  <c r="I44" i="5"/>
  <c r="I50" i="5"/>
  <c r="N56" i="5"/>
  <c r="N47" i="5"/>
  <c r="N50" i="5"/>
  <c r="AC50" i="5"/>
  <c r="X50" i="5"/>
  <c r="X53" i="5"/>
  <c r="AC44" i="5"/>
  <c r="S47" i="5"/>
  <c r="N44" i="5"/>
  <c r="S50" i="5"/>
  <c r="S53" i="5"/>
  <c r="AC47" i="5"/>
  <c r="V50" i="5"/>
  <c r="Q44" i="5"/>
  <c r="G50" i="5"/>
  <c r="AA53" i="5"/>
  <c r="AA47" i="5"/>
  <c r="Q50" i="5"/>
  <c r="L53" i="5"/>
  <c r="L47" i="5"/>
  <c r="G53" i="5"/>
  <c r="V47" i="5"/>
  <c r="L44" i="5"/>
  <c r="AA50" i="5"/>
  <c r="AA44" i="5"/>
  <c r="G44" i="5"/>
  <c r="G47" i="5"/>
  <c r="AA56" i="5"/>
  <c r="Q56" i="5"/>
  <c r="L50" i="5"/>
  <c r="V56" i="5"/>
  <c r="Q47" i="5"/>
  <c r="L56" i="5"/>
  <c r="V44" i="5"/>
  <c r="V53" i="5"/>
  <c r="Q53" i="5"/>
  <c r="P47" i="5"/>
  <c r="K56" i="5"/>
  <c r="Z44" i="5"/>
  <c r="P44" i="5"/>
  <c r="U47" i="5"/>
  <c r="F53" i="5"/>
  <c r="F56" i="5"/>
  <c r="Z53" i="5"/>
  <c r="P50" i="5"/>
  <c r="P56" i="5"/>
  <c r="U53" i="5"/>
  <c r="Z50" i="5"/>
  <c r="Z47" i="5"/>
  <c r="F44" i="5"/>
  <c r="K50" i="5"/>
  <c r="K44" i="5"/>
  <c r="H13" i="4" l="1"/>
  <c r="U13" i="4" s="1"/>
  <c r="G13" i="4"/>
  <c r="U12" i="4" s="1"/>
  <c r="W9" i="4" l="1"/>
  <c r="X9" i="4" s="1"/>
  <c r="Z9" i="4" s="1"/>
  <c r="W14" i="4"/>
  <c r="W10" i="4"/>
  <c r="X10" i="4" l="1"/>
  <c r="Z10" i="4" s="1"/>
  <c r="X14" i="4"/>
  <c r="Z14" i="4" s="1"/>
  <c r="W12" i="4"/>
  <c r="W13" i="4"/>
  <c r="H11" i="9"/>
  <c r="V13" i="4" l="1"/>
  <c r="X13" i="4"/>
  <c r="Z13" i="4" s="1"/>
  <c r="V12" i="4"/>
  <c r="X12" i="4"/>
  <c r="Z12" i="4" s="1"/>
  <c r="H16" i="9"/>
  <c r="Y44" i="5"/>
  <c r="O53" i="5"/>
  <c r="J47" i="5"/>
  <c r="O56" i="5"/>
  <c r="T47" i="5"/>
  <c r="J44" i="5"/>
  <c r="Y50" i="5"/>
  <c r="AD53" i="5"/>
  <c r="Y53" i="5"/>
  <c r="Y47" i="5"/>
  <c r="T56" i="5"/>
  <c r="J50" i="5"/>
  <c r="Y56" i="5"/>
  <c r="AD44" i="5"/>
  <c r="J53" i="5"/>
  <c r="T53" i="5"/>
  <c r="J56" i="5"/>
  <c r="AD47" i="5"/>
  <c r="AD50" i="5"/>
  <c r="O44" i="5"/>
  <c r="T50" i="5"/>
  <c r="O50" i="5"/>
  <c r="AD56" i="5"/>
  <c r="O47" i="5"/>
  <c r="T44" i="5"/>
  <c r="J16" i="9" l="1"/>
  <c r="M43" i="5"/>
  <c r="AB55" i="5"/>
  <c r="R49" i="5"/>
  <c r="M55" i="5"/>
  <c r="R55" i="5"/>
  <c r="W55" i="5"/>
  <c r="H49" i="5"/>
  <c r="AB52" i="5"/>
  <c r="R43" i="5"/>
  <c r="H52" i="5"/>
  <c r="H46" i="5"/>
  <c r="M49" i="5"/>
  <c r="W49" i="5"/>
  <c r="W43" i="5"/>
  <c r="AB46" i="5"/>
  <c r="R52" i="5"/>
  <c r="H55" i="5"/>
  <c r="H43" i="5"/>
  <c r="R46" i="5"/>
  <c r="W52" i="5"/>
  <c r="M52" i="5"/>
  <c r="M46" i="5"/>
  <c r="AB49" i="5"/>
  <c r="AB43" i="5"/>
  <c r="W46" i="5"/>
  <c r="AD43" i="5" l="1"/>
  <c r="AD55" i="5"/>
  <c r="O43" i="5"/>
  <c r="O46" i="5"/>
  <c r="J46" i="5"/>
  <c r="J52" i="5"/>
  <c r="Y52" i="5"/>
  <c r="Y49" i="5"/>
  <c r="Y46" i="5"/>
  <c r="O49" i="5"/>
  <c r="O55" i="5"/>
  <c r="Y55" i="5"/>
  <c r="T46" i="5"/>
  <c r="O52" i="5"/>
  <c r="T52" i="5"/>
  <c r="AD49" i="5"/>
  <c r="Y43" i="5"/>
  <c r="T43" i="5"/>
  <c r="J49" i="5"/>
  <c r="T55" i="5"/>
  <c r="J55" i="5"/>
  <c r="T49" i="5"/>
  <c r="AD46" i="5"/>
  <c r="AD52" i="5"/>
  <c r="J43" i="5"/>
  <c r="Q55" i="5"/>
  <c r="Q46" i="5"/>
  <c r="AA52" i="5"/>
  <c r="AA46" i="5"/>
  <c r="G55" i="5"/>
  <c r="Q43" i="5"/>
  <c r="V46" i="5"/>
  <c r="V49" i="5"/>
  <c r="V43" i="5"/>
  <c r="L52" i="5"/>
  <c r="L46" i="5"/>
  <c r="J14" i="9"/>
  <c r="Q52" i="5"/>
  <c r="Q49" i="5"/>
  <c r="AA43" i="5"/>
  <c r="L43" i="5"/>
  <c r="V52" i="5"/>
  <c r="G43" i="5"/>
  <c r="AA49" i="5"/>
  <c r="G52" i="5"/>
  <c r="V55" i="5"/>
  <c r="G46" i="5"/>
  <c r="G49" i="5"/>
  <c r="L49" i="5"/>
  <c r="L55" i="5"/>
  <c r="AA55" i="5"/>
  <c r="U52" i="5"/>
  <c r="K55" i="5"/>
  <c r="U55" i="5"/>
  <c r="U43" i="5"/>
  <c r="P46" i="5"/>
  <c r="F46" i="5"/>
  <c r="F43" i="5"/>
  <c r="Z55" i="5"/>
  <c r="K46" i="5"/>
  <c r="P49" i="5"/>
  <c r="P43" i="5"/>
  <c r="U46" i="5"/>
  <c r="P52" i="5"/>
  <c r="K52" i="5"/>
  <c r="Z49" i="5"/>
  <c r="U49" i="5"/>
  <c r="E13" i="8"/>
  <c r="F55" i="5"/>
  <c r="K43" i="5"/>
  <c r="Z43" i="5"/>
  <c r="Z52" i="5"/>
  <c r="F49" i="5"/>
  <c r="Z46" i="5"/>
  <c r="F52" i="5"/>
  <c r="K49" i="5"/>
  <c r="P55" i="5"/>
  <c r="I55" i="5"/>
  <c r="E28" i="8"/>
  <c r="N49" i="5"/>
  <c r="AC52" i="5"/>
  <c r="AC43" i="5"/>
  <c r="N52" i="5"/>
  <c r="S46" i="5"/>
  <c r="N46" i="5"/>
  <c r="X46" i="5"/>
  <c r="I49" i="5"/>
  <c r="S55" i="5"/>
  <c r="AC49" i="5"/>
  <c r="N55" i="5"/>
  <c r="X52" i="5"/>
  <c r="AC55" i="5"/>
  <c r="AC46" i="5"/>
  <c r="I52" i="5"/>
  <c r="S52" i="5"/>
  <c r="S49" i="5"/>
  <c r="X43" i="5"/>
  <c r="X55" i="5"/>
  <c r="I46" i="5"/>
  <c r="S43" i="5"/>
  <c r="N43" i="5"/>
  <c r="I43" i="5"/>
  <c r="X49" i="5"/>
  <c r="E22" i="8" l="1"/>
  <c r="J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Trujillo</author>
  </authors>
  <commentList>
    <comment ref="J27" authorId="0" shapeId="0" xr:uid="{00000000-0006-0000-0100-000001000000}">
      <text>
        <r>
          <rPr>
            <b/>
            <sz val="9"/>
            <color indexed="81"/>
            <rFont val="Tahoma"/>
            <family val="2"/>
          </rPr>
          <t>Jenny Trujillo:</t>
        </r>
        <r>
          <rPr>
            <sz val="9"/>
            <color indexed="81"/>
            <rFont val="Tahoma"/>
            <family val="2"/>
          </rPr>
          <t xml:space="preserve">
ecónomicos, personas, procesos, sistemas, tecnología,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scrdinvitado</author>
    <author>Jenny Trujillo</author>
  </authors>
  <commentList>
    <comment ref="N8" authorId="0" shapeId="0" xr:uid="{00000000-0006-0000-0200-000001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O8" authorId="0" shapeId="0" xr:uid="{00000000-0006-0000-0200-000002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P8" authorId="0" shapeId="0" xr:uid="{00000000-0006-0000-0200-000003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Q8" authorId="0" shapeId="0" xr:uid="{00000000-0006-0000-0200-000004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S8" authorId="0" shapeId="0" xr:uid="{00000000-0006-0000-0200-000005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U8" authorId="0" shapeId="0" xr:uid="{00000000-0006-0000-0200-000006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V8" authorId="1" shapeId="0" xr:uid="{00000000-0006-0000-0200-000007000000}">
      <text>
        <r>
          <rPr>
            <b/>
            <sz val="9"/>
            <color indexed="81"/>
            <rFont val="Tahoma"/>
            <family val="2"/>
          </rPr>
          <t>Aceptar el Riesgo:</t>
        </r>
        <r>
          <rPr>
            <sz val="9"/>
            <color indexed="81"/>
            <rFont val="Tahoma"/>
            <family val="2"/>
          </rPr>
          <t xml:space="preserve"> No se adopta ninguna medida que afecte la probabilidad o el impacto del riesgo.
</t>
        </r>
        <r>
          <rPr>
            <b/>
            <sz val="9"/>
            <color indexed="81"/>
            <rFont val="Tahoma"/>
            <family val="2"/>
          </rPr>
          <t xml:space="preserve">Reducir el Riesgo: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 xml:space="preserve">Evitar el Riesgo: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Compartir el Riesgo: </t>
        </r>
        <r>
          <rPr>
            <sz val="9"/>
            <color indexed="81"/>
            <rFont val="Tahoma"/>
            <family val="2"/>
          </rPr>
          <t xml:space="preserve">Se reduce la probabilidad o el impacto del riesgo, transfiriendo o compartiendo una parte del riesgo. 
</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X8" authorId="0" shapeId="0" xr:uid="{00000000-0006-0000-0400-000001000000}">
      <text>
        <r>
          <rPr>
            <b/>
            <sz val="9"/>
            <color indexed="81"/>
            <rFont val="Tahoma"/>
            <family val="2"/>
          </rPr>
          <t>scrdinvitado:</t>
        </r>
        <r>
          <rPr>
            <sz val="9"/>
            <color indexed="81"/>
            <rFont val="Tahoma"/>
            <family val="2"/>
          </rPr>
          <t xml:space="preserve">
Esta columna se diligencia automáticamente. Por favor no modificarla.</t>
        </r>
      </text>
    </comment>
    <comment ref="Y8" authorId="0" shapeId="0" xr:uid="{00000000-0006-0000-0400-000002000000}">
      <text>
        <r>
          <rPr>
            <b/>
            <sz val="9"/>
            <color indexed="81"/>
            <rFont val="Tahoma"/>
            <family val="2"/>
          </rPr>
          <t>scrdinvitado:</t>
        </r>
        <r>
          <rPr>
            <sz val="9"/>
            <color indexed="81"/>
            <rFont val="Tahoma"/>
            <family val="2"/>
          </rPr>
          <t xml:space="preserve">
Favor diligenciar esta columna con base en el cuadro de control (Celdas AB9 :AC12)</t>
        </r>
      </text>
    </comment>
    <comment ref="Z8" authorId="0" shapeId="0" xr:uid="{00000000-0006-0000-0400-000003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B11" authorId="0" shapeId="0" xr:uid="{00000000-0006-0000-0600-000001000000}">
      <text>
        <r>
          <rPr>
            <b/>
            <sz val="9"/>
            <color indexed="81"/>
            <rFont val="Tahoma"/>
            <family val="2"/>
          </rPr>
          <t>scrdinvitado:</t>
        </r>
        <r>
          <rPr>
            <sz val="9"/>
            <color indexed="81"/>
            <rFont val="Tahoma"/>
            <family val="2"/>
          </rPr>
          <t xml:space="preserve">
Esta columna se diligencia automáticamente. Por favor no modificarla.</t>
        </r>
      </text>
    </comment>
    <comment ref="C11" authorId="0" shapeId="0" xr:uid="{00000000-0006-0000-0600-000002000000}">
      <text>
        <r>
          <rPr>
            <b/>
            <sz val="9"/>
            <color indexed="81"/>
            <rFont val="Tahoma"/>
            <family val="2"/>
          </rPr>
          <t>scrdinvitado:</t>
        </r>
        <r>
          <rPr>
            <sz val="9"/>
            <color indexed="81"/>
            <rFont val="Tahoma"/>
            <family val="2"/>
          </rPr>
          <t xml:space="preserve">
Esta columna se diligencia automáticamente. Por favor no modificarla.</t>
        </r>
      </text>
    </comment>
    <comment ref="D11" authorId="0" shapeId="0" xr:uid="{00000000-0006-0000-0600-000003000000}">
      <text>
        <r>
          <rPr>
            <b/>
            <sz val="9"/>
            <color indexed="81"/>
            <rFont val="Tahoma"/>
            <family val="2"/>
          </rPr>
          <t>scrdinvitado:</t>
        </r>
        <r>
          <rPr>
            <sz val="9"/>
            <color indexed="81"/>
            <rFont val="Tahoma"/>
            <family val="2"/>
          </rPr>
          <t xml:space="preserve">
Esta columna se diligencia automáticamente. Por favor no modificarla.</t>
        </r>
      </text>
    </comment>
    <comment ref="E11" authorId="0" shapeId="0" xr:uid="{00000000-0006-0000-0600-000004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A10" authorId="0" shapeId="0" xr:uid="{00000000-0006-0000-0800-000001000000}">
      <text>
        <r>
          <rPr>
            <b/>
            <sz val="9"/>
            <color indexed="81"/>
            <rFont val="Tahoma"/>
            <family val="2"/>
          </rPr>
          <t>scrdinvitado:</t>
        </r>
        <r>
          <rPr>
            <sz val="9"/>
            <color indexed="81"/>
            <rFont val="Tahoma"/>
            <family val="2"/>
          </rPr>
          <t xml:space="preserve">
Esta columna se diligencia automáticamente. Por favor no modificarla.</t>
        </r>
      </text>
    </comment>
    <comment ref="B10" authorId="0" shapeId="0" xr:uid="{00000000-0006-0000-0800-000002000000}">
      <text>
        <r>
          <rPr>
            <b/>
            <sz val="9"/>
            <color indexed="81"/>
            <rFont val="Tahoma"/>
            <family val="2"/>
          </rPr>
          <t>scrdinvitado:</t>
        </r>
        <r>
          <rPr>
            <sz val="9"/>
            <color indexed="81"/>
            <rFont val="Tahoma"/>
            <family val="2"/>
          </rPr>
          <t xml:space="preserve">
Esta columna se diligencia automáticamente. Por favor no modificarla.</t>
        </r>
      </text>
    </comment>
    <comment ref="C10" authorId="0" shapeId="0" xr:uid="{00000000-0006-0000-0800-000003000000}">
      <text>
        <r>
          <rPr>
            <b/>
            <sz val="9"/>
            <color indexed="81"/>
            <rFont val="Tahoma"/>
            <family val="2"/>
          </rPr>
          <t>scrdinvitado:</t>
        </r>
        <r>
          <rPr>
            <sz val="9"/>
            <color indexed="81"/>
            <rFont val="Tahoma"/>
            <family val="2"/>
          </rPr>
          <t xml:space="preserve">
Esta columna se diligencia automáticamente. Por favor no modificarla.</t>
        </r>
      </text>
    </comment>
    <comment ref="D10" authorId="0" shapeId="0" xr:uid="{00000000-0006-0000-0800-000004000000}">
      <text>
        <r>
          <rPr>
            <b/>
            <sz val="9"/>
            <color indexed="81"/>
            <rFont val="Tahoma"/>
            <family val="2"/>
          </rPr>
          <t>scrdinvitado:</t>
        </r>
        <r>
          <rPr>
            <sz val="9"/>
            <color indexed="81"/>
            <rFont val="Tahoma"/>
            <family val="2"/>
          </rPr>
          <t xml:space="preserve">
Esta columna se diligencia automáticamente. Por favor no modificarla.</t>
        </r>
      </text>
    </comment>
    <comment ref="E10" authorId="0" shapeId="0" xr:uid="{00000000-0006-0000-0800-000005000000}">
      <text>
        <r>
          <rPr>
            <b/>
            <sz val="9"/>
            <color indexed="81"/>
            <rFont val="Tahoma"/>
            <family val="2"/>
          </rPr>
          <t>scrdinvitado:</t>
        </r>
        <r>
          <rPr>
            <sz val="9"/>
            <color indexed="81"/>
            <rFont val="Tahoma"/>
            <family val="2"/>
          </rPr>
          <t xml:space="preserve">
Esta columna se diligencia automáticamente. Por favor no modificarla.</t>
        </r>
      </text>
    </comment>
    <comment ref="F10" authorId="0" shapeId="0" xr:uid="{00000000-0006-0000-0800-000006000000}">
      <text>
        <r>
          <rPr>
            <b/>
            <sz val="9"/>
            <color indexed="81"/>
            <rFont val="Tahoma"/>
            <family val="2"/>
          </rPr>
          <t>scrdinvitado:</t>
        </r>
        <r>
          <rPr>
            <sz val="9"/>
            <color indexed="81"/>
            <rFont val="Tahoma"/>
            <family val="2"/>
          </rPr>
          <t xml:space="preserve">
Esta columna se diligencia automáticamente. Por favor no modificarla.</t>
        </r>
      </text>
    </comment>
    <comment ref="G10" authorId="0" shapeId="0" xr:uid="{00000000-0006-0000-0800-000007000000}">
      <text>
        <r>
          <rPr>
            <b/>
            <sz val="9"/>
            <color indexed="81"/>
            <rFont val="Tahoma"/>
            <family val="2"/>
          </rPr>
          <t>scrdinvitado:</t>
        </r>
        <r>
          <rPr>
            <sz val="9"/>
            <color indexed="81"/>
            <rFont val="Tahoma"/>
            <family val="2"/>
          </rPr>
          <t xml:space="preserve">
Esta columna se diligencia automáticamente. Por favor no modificarla.</t>
        </r>
      </text>
    </comment>
    <comment ref="H10" authorId="0" shapeId="0" xr:uid="{00000000-0006-0000-0800-000008000000}">
      <text>
        <r>
          <rPr>
            <b/>
            <sz val="9"/>
            <color indexed="81"/>
            <rFont val="Tahoma"/>
            <family val="2"/>
          </rPr>
          <t>scrdinvitado:</t>
        </r>
        <r>
          <rPr>
            <sz val="9"/>
            <color indexed="81"/>
            <rFont val="Tahoma"/>
            <family val="2"/>
          </rPr>
          <t xml:space="preserve">
Esta columna se diligencia automáticamente. Por favor no modificarla.</t>
        </r>
      </text>
    </comment>
    <comment ref="I10" authorId="0" shapeId="0" xr:uid="{00000000-0006-0000-0800-000009000000}">
      <text>
        <r>
          <rPr>
            <b/>
            <sz val="9"/>
            <color indexed="81"/>
            <rFont val="Tahoma"/>
            <family val="2"/>
          </rPr>
          <t>scrdinvitado:</t>
        </r>
        <r>
          <rPr>
            <sz val="9"/>
            <color indexed="81"/>
            <rFont val="Tahoma"/>
            <family val="2"/>
          </rPr>
          <t xml:space="preserve">
Esta columna se diligencia automáticamente. Por favor no modificarla.</t>
        </r>
      </text>
    </comment>
    <comment ref="J10" authorId="0" shapeId="0" xr:uid="{00000000-0006-0000-0800-00000A000000}">
      <text>
        <r>
          <rPr>
            <b/>
            <sz val="9"/>
            <color indexed="81"/>
            <rFont val="Tahoma"/>
            <family val="2"/>
          </rPr>
          <t>scrdinvitado:</t>
        </r>
        <r>
          <rPr>
            <sz val="9"/>
            <color indexed="81"/>
            <rFont val="Tahoma"/>
            <family val="2"/>
          </rPr>
          <t xml:space="preserve">
Esta columna se diligencia automáticamente. Por favor no modificarla.</t>
        </r>
      </text>
    </comment>
    <comment ref="K10" authorId="0" shapeId="0" xr:uid="{00000000-0006-0000-0800-00000B000000}">
      <text>
        <r>
          <rPr>
            <b/>
            <sz val="9"/>
            <color indexed="81"/>
            <rFont val="Tahoma"/>
            <family val="2"/>
          </rPr>
          <t>scrdinvitado:</t>
        </r>
        <r>
          <rPr>
            <sz val="9"/>
            <color indexed="81"/>
            <rFont val="Tahoma"/>
            <family val="2"/>
          </rPr>
          <t xml:space="preserve">
Esta columna se diligencia automáticamente. Por favor no modificarla.</t>
        </r>
      </text>
    </comment>
    <comment ref="L10" authorId="0" shapeId="0" xr:uid="{00000000-0006-0000-0800-00000C000000}">
      <text>
        <r>
          <rPr>
            <b/>
            <sz val="9"/>
            <color indexed="81"/>
            <rFont val="Tahoma"/>
            <family val="2"/>
          </rPr>
          <t>scrdinvitado:</t>
        </r>
        <r>
          <rPr>
            <sz val="9"/>
            <color indexed="81"/>
            <rFont val="Tahoma"/>
            <family val="2"/>
          </rPr>
          <t xml:space="preserve">
Esta columna se diligencia automáticamente. Por favor no modificarla.</t>
        </r>
      </text>
    </comment>
    <comment ref="M10" authorId="0" shapeId="0" xr:uid="{00000000-0006-0000-0800-00000D000000}">
      <text>
        <r>
          <rPr>
            <b/>
            <sz val="9"/>
            <color indexed="81"/>
            <rFont val="Tahoma"/>
            <family val="2"/>
          </rPr>
          <t>scrdinvitado:</t>
        </r>
        <r>
          <rPr>
            <sz val="9"/>
            <color indexed="81"/>
            <rFont val="Tahoma"/>
            <family val="2"/>
          </rPr>
          <t xml:space="preserve">
Esta columna se diligencia automáticamente. Por favor no modificarla.</t>
        </r>
      </text>
    </comment>
    <comment ref="N10" authorId="0" shapeId="0" xr:uid="{00000000-0006-0000-0800-00000E000000}">
      <text>
        <r>
          <rPr>
            <b/>
            <sz val="9"/>
            <color indexed="81"/>
            <rFont val="Tahoma"/>
            <family val="2"/>
          </rPr>
          <t>scrdinvitado:</t>
        </r>
        <r>
          <rPr>
            <sz val="9"/>
            <color indexed="81"/>
            <rFont val="Tahoma"/>
            <family val="2"/>
          </rPr>
          <t xml:space="preserve">
Esta columna se diligencia automáticamente. Por favor no modificarla.</t>
        </r>
      </text>
    </comment>
    <comment ref="O10" authorId="0" shapeId="0" xr:uid="{00000000-0006-0000-0800-00000F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sharedStrings.xml><?xml version="1.0" encoding="utf-8"?>
<sst xmlns="http://schemas.openxmlformats.org/spreadsheetml/2006/main" count="860" uniqueCount="487">
  <si>
    <t>CONSECUENCIA</t>
  </si>
  <si>
    <t>IMPACTO</t>
  </si>
  <si>
    <t>ZONA DE RIESGO INHERENTE</t>
  </si>
  <si>
    <t>Control Automatico</t>
  </si>
  <si>
    <t>Control Manual</t>
  </si>
  <si>
    <t>Puntaje</t>
  </si>
  <si>
    <t xml:space="preserve">IMPACTO </t>
  </si>
  <si>
    <t>ZONA DE RIESGO RESIDUAL</t>
  </si>
  <si>
    <t>Estratégico</t>
  </si>
  <si>
    <t>Insignificante</t>
  </si>
  <si>
    <t>Raro</t>
  </si>
  <si>
    <t>Operativo</t>
  </si>
  <si>
    <t>Menor</t>
  </si>
  <si>
    <t>Improbable</t>
  </si>
  <si>
    <t>Financiera</t>
  </si>
  <si>
    <t>Moderado</t>
  </si>
  <si>
    <t>Posible</t>
  </si>
  <si>
    <t>Cumplimiento</t>
  </si>
  <si>
    <t>Mayor</t>
  </si>
  <si>
    <t>Probable</t>
  </si>
  <si>
    <t>Tecnología</t>
  </si>
  <si>
    <t>Catastrófico</t>
  </si>
  <si>
    <t>Casi Seguro</t>
  </si>
  <si>
    <t>Corrupción</t>
  </si>
  <si>
    <t>tipo_riesgo</t>
  </si>
  <si>
    <t>Impacto</t>
  </si>
  <si>
    <t>Probabilidad</t>
  </si>
  <si>
    <t>PROBABILIDAD</t>
  </si>
  <si>
    <t>BAJO 4%</t>
  </si>
  <si>
    <t>BAJO 16%</t>
  </si>
  <si>
    <t>BAJO 8%</t>
  </si>
  <si>
    <t>BAJO 20%</t>
  </si>
  <si>
    <t>BAJO 13%</t>
  </si>
  <si>
    <t>MODERADO 24%</t>
  </si>
  <si>
    <t>MODERADO 28%</t>
  </si>
  <si>
    <t>MODERADO 32%</t>
  </si>
  <si>
    <t>MODERADO 36%</t>
  </si>
  <si>
    <t>ALTA 40%</t>
  </si>
  <si>
    <t>ALTA 44%</t>
  </si>
  <si>
    <t>ALTA 48%</t>
  </si>
  <si>
    <t>ALTA 52%</t>
  </si>
  <si>
    <t>ALTA 56%</t>
  </si>
  <si>
    <t>ALTA 60%</t>
  </si>
  <si>
    <t>ALTA 64%</t>
  </si>
  <si>
    <t>ALTA 68%</t>
  </si>
  <si>
    <t>EXTREMA 72%</t>
  </si>
  <si>
    <t>EXTREMA 76%</t>
  </si>
  <si>
    <t>EXTREMA 80%</t>
  </si>
  <si>
    <t>EXTREMA 84%</t>
  </si>
  <si>
    <t>EXTREMA 88%</t>
  </si>
  <si>
    <t>EXTREMA 92%</t>
  </si>
  <si>
    <t>EXTREMA 96%</t>
  </si>
  <si>
    <t>EXTREMA 100%</t>
  </si>
  <si>
    <t>ZONA</t>
  </si>
  <si>
    <t>SI</t>
  </si>
  <si>
    <t>CALIFICACION DE CONTROLES</t>
  </si>
  <si>
    <t>NO</t>
  </si>
  <si>
    <t>1. Diario</t>
  </si>
  <si>
    <t>2. Semanal</t>
  </si>
  <si>
    <t>3. Quincenal</t>
  </si>
  <si>
    <t>4. Mensual</t>
  </si>
  <si>
    <t>5. Bimensual</t>
  </si>
  <si>
    <t>6. Trimestral</t>
  </si>
  <si>
    <t>7. Semestral</t>
  </si>
  <si>
    <t>8. Anual</t>
  </si>
  <si>
    <t>9. Por Demanda</t>
  </si>
  <si>
    <t>Frecuencia Control</t>
  </si>
  <si>
    <t>Valor</t>
  </si>
  <si>
    <t>Valoracion</t>
  </si>
  <si>
    <t>Frecuencia Diario, Semanal</t>
  </si>
  <si>
    <t>Frecuencia Quincenal, Mensual, Bimensual, Trimestral,Semestral</t>
  </si>
  <si>
    <t>Frecuencia anual, demanda</t>
  </si>
  <si>
    <t>R1</t>
  </si>
  <si>
    <t>Opciones de Manejo</t>
  </si>
  <si>
    <t>REDUCIRLO O MITIGARLO</t>
  </si>
  <si>
    <t>ASUMIR</t>
  </si>
  <si>
    <t>EVITAR</t>
  </si>
  <si>
    <t>Mejoramiento Continuo</t>
  </si>
  <si>
    <t>Dirección</t>
  </si>
  <si>
    <t>Apoyo</t>
  </si>
  <si>
    <t>Evaluación</t>
  </si>
  <si>
    <t>Proceso/Subproceso</t>
  </si>
  <si>
    <t>Planeación</t>
  </si>
  <si>
    <t>Participación/Gestión del Emprendimiento Cultural</t>
  </si>
  <si>
    <t>Participación/Fomento a la Gestión Cultural Regional</t>
  </si>
  <si>
    <t>Participación/Apoyo a proyectos culturales y artísticos del Programa Nacional de Concertación</t>
  </si>
  <si>
    <t>Participación/Estímulos a la Creación e Investigación</t>
  </si>
  <si>
    <t>Creación y Memoria/Gestión del Patrimonio Bibliográfico</t>
  </si>
  <si>
    <t xml:space="preserve">Creación y Memoria/Gestión de la Actividad Artística    </t>
  </si>
  <si>
    <t>Creación y Memoria/Gestión del Desarrollo Artístico e Industrial de la Cinematografía</t>
  </si>
  <si>
    <t>Creación y Memoria/Gestión creación y consolidación de infraestructura cultural</t>
  </si>
  <si>
    <t>Creación y Memoria/Gestión del Patrimonio Cultural</t>
  </si>
  <si>
    <t>Creación y Memoria/Gestión de Museos   </t>
  </si>
  <si>
    <t>Dialogo Cultura/Gestión de la comunicación y divulgación cultural</t>
  </si>
  <si>
    <t>Dialogo Cultura/Gestión de la Inclusión de la diversidad étnica y cultural</t>
  </si>
  <si>
    <t>Gestión Documental</t>
  </si>
  <si>
    <t>Gestión Humana</t>
  </si>
  <si>
    <t>Contratación- Adquisición de  Bienes y Servicios</t>
  </si>
  <si>
    <t>Gestión Financiera y Contable</t>
  </si>
  <si>
    <t>Sistemas y Recursos Administrativos</t>
  </si>
  <si>
    <t>Asesoría Jurídica</t>
  </si>
  <si>
    <t>Grupo de Prensa y Divulgacion</t>
  </si>
  <si>
    <t>Oficina de Control Interno</t>
  </si>
  <si>
    <t>Grupo de Atención al Ciudadano</t>
  </si>
  <si>
    <t>Dirección de Fomento Regional</t>
  </si>
  <si>
    <t>Grupo de Emprendimiento Cultural</t>
  </si>
  <si>
    <t>Grupo Programa Nacional de Concertación</t>
  </si>
  <si>
    <t>Grupo Programa Nacional de Estimulos</t>
  </si>
  <si>
    <t>Biblioteca Nacional</t>
  </si>
  <si>
    <t>Dirección de Artes</t>
  </si>
  <si>
    <t>Dirección de Cinematografía</t>
  </si>
  <si>
    <t>Dirección de Patrimonio</t>
  </si>
  <si>
    <t>Grupo de Infraestructura Cultural</t>
  </si>
  <si>
    <t xml:space="preserve">Museo Nacional </t>
  </si>
  <si>
    <t>Grupo Programa Fortalecimiento a Museos</t>
  </si>
  <si>
    <t>Dirección de Poblaciones</t>
  </si>
  <si>
    <t>Grupo de Gestion Documental</t>
  </si>
  <si>
    <t>Grupo de Gestion Humana</t>
  </si>
  <si>
    <t>Grupo de Contratos y Convenios</t>
  </si>
  <si>
    <t>Grupo de Gestion Financiera</t>
  </si>
  <si>
    <t>Grupo de Gestion Administrativa y de Servicios</t>
  </si>
  <si>
    <t>Grupo de Gestion de Sistemas e Informatica</t>
  </si>
  <si>
    <t>Oficina Asesora Juridica</t>
  </si>
  <si>
    <t>Grupo de Control Interno Disciplinario</t>
  </si>
  <si>
    <t>Dirección de Comunicaciones</t>
  </si>
  <si>
    <t>Tipo</t>
  </si>
  <si>
    <t>Museo Santa Clara</t>
  </si>
  <si>
    <t>Museo de la Independencia</t>
  </si>
  <si>
    <t>Museo Quinta Bolivar</t>
  </si>
  <si>
    <t>Participación</t>
  </si>
  <si>
    <t>Dependencia</t>
  </si>
  <si>
    <t xml:space="preserve">Oficina Asesora de Planeación </t>
  </si>
  <si>
    <t>Museo Arte Colonial</t>
  </si>
  <si>
    <t>Tipo de Control</t>
  </si>
  <si>
    <t>Preventivos</t>
  </si>
  <si>
    <t>Detectivos</t>
  </si>
  <si>
    <t>Correctivos</t>
  </si>
  <si>
    <t>Estan documentados, formalizados  y actualizados los controles</t>
  </si>
  <si>
    <t>Se cuenta con registros que evidencien la ejecución y
seguimiento del control(es)</t>
  </si>
  <si>
    <t>Está(n) definido(s) el(los) responsable(s) de la
ejecución del control (es) y del seguimiento</t>
  </si>
  <si>
    <t>En el tiempo que lleva el (los) control (es) ha
demostrado ser efectiva</t>
  </si>
  <si>
    <t>Prestación_del_Servicio</t>
  </si>
  <si>
    <t>CONTROL</t>
  </si>
  <si>
    <t>R3</t>
  </si>
  <si>
    <t>R4</t>
  </si>
  <si>
    <t>R2</t>
  </si>
  <si>
    <t>R5</t>
  </si>
  <si>
    <t>C1</t>
  </si>
  <si>
    <t>C2</t>
  </si>
  <si>
    <t>CONTROLES
(ID CONTROL)</t>
  </si>
  <si>
    <t>IMPACTO (L3)</t>
  </si>
  <si>
    <t>PROBABILIDAD (J3)</t>
  </si>
  <si>
    <t>RIESGO INHERENTE</t>
  </si>
  <si>
    <t>RIESGO RESIDUAL</t>
  </si>
  <si>
    <t>DEBILIDADES</t>
  </si>
  <si>
    <t>AMENAZAS</t>
  </si>
  <si>
    <t>%</t>
  </si>
  <si>
    <t>R6</t>
  </si>
  <si>
    <t>R7</t>
  </si>
  <si>
    <t>R8</t>
  </si>
  <si>
    <t>R9</t>
  </si>
  <si>
    <t>R10</t>
  </si>
  <si>
    <t>INSIGNIFICANTE</t>
  </si>
  <si>
    <t>MENOR</t>
  </si>
  <si>
    <t>MODERADO</t>
  </si>
  <si>
    <t>MAYOR</t>
  </si>
  <si>
    <t>CATASTROFICO</t>
  </si>
  <si>
    <t>RARO</t>
  </si>
  <si>
    <t>IMPROBABLE</t>
  </si>
  <si>
    <t>POSIBLE</t>
  </si>
  <si>
    <t>PROBABLE</t>
  </si>
  <si>
    <t>CASI SEGURO</t>
  </si>
  <si>
    <t>ANTES DE CONTROLES</t>
  </si>
  <si>
    <t>DESPUES DE CONTROLES</t>
  </si>
  <si>
    <t>Imagen</t>
  </si>
  <si>
    <t>Activo_Información</t>
  </si>
  <si>
    <t>RIESGO</t>
  </si>
  <si>
    <t>CAUSA</t>
  </si>
  <si>
    <t xml:space="preserve">ACCION </t>
  </si>
  <si>
    <t>TAREAS</t>
  </si>
  <si>
    <t>EJECUCION TAREAS</t>
  </si>
  <si>
    <t>% AVANCE</t>
  </si>
  <si>
    <t>DESCRIPCION DEL AVANCE</t>
  </si>
  <si>
    <t>PLAN DE MANEJO</t>
  </si>
  <si>
    <t>PLAN MANEJO</t>
  </si>
  <si>
    <t xml:space="preserve">ZONA RIESGO RESIDUAL </t>
  </si>
  <si>
    <t>SE PRESENTO EL EVENTO</t>
  </si>
  <si>
    <t>AVISO ALERTA</t>
  </si>
  <si>
    <t>DESCRIPCION EVENTO</t>
  </si>
  <si>
    <t>MEDIO DE VERIFICACION</t>
  </si>
  <si>
    <t>FECHA INICIO</t>
  </si>
  <si>
    <t>FECHA FINALIZACION</t>
  </si>
  <si>
    <t>CAUSAS</t>
  </si>
  <si>
    <t>ID</t>
  </si>
  <si>
    <t>CONTROLES</t>
  </si>
  <si>
    <t>RESPONSABLE
SEGUIMIENTO</t>
  </si>
  <si>
    <t>RESPOSABLE SEGUIMIENTO</t>
  </si>
  <si>
    <t>OPCIONES DE MANEJO</t>
  </si>
  <si>
    <t>CALIFICACIÓN CONTROLES
PROBABILIDAD</t>
  </si>
  <si>
    <t>CALIFICACIÓN CONTROLES IMPACTO</t>
  </si>
  <si>
    <r>
      <rPr>
        <b/>
        <sz val="12"/>
        <rFont val="Calibri"/>
        <family val="2"/>
      </rPr>
      <t>Página</t>
    </r>
    <r>
      <rPr>
        <sz val="12"/>
        <rFont val="Calibri"/>
        <family val="2"/>
      </rPr>
      <t xml:space="preserve"> 1 de 6</t>
    </r>
  </si>
  <si>
    <r>
      <rPr>
        <b/>
        <sz val="12"/>
        <rFont val="Calibri"/>
        <family val="2"/>
      </rPr>
      <t>Página</t>
    </r>
    <r>
      <rPr>
        <sz val="12"/>
        <rFont val="Calibri"/>
        <family val="2"/>
      </rPr>
      <t xml:space="preserve"> 2 de 6</t>
    </r>
  </si>
  <si>
    <r>
      <rPr>
        <b/>
        <sz val="12"/>
        <rFont val="Calibri"/>
        <family val="2"/>
      </rPr>
      <t>Página</t>
    </r>
    <r>
      <rPr>
        <sz val="12"/>
        <rFont val="Calibri"/>
        <family val="2"/>
      </rPr>
      <t xml:space="preserve"> 3 de 6</t>
    </r>
  </si>
  <si>
    <r>
      <rPr>
        <b/>
        <sz val="12"/>
        <rFont val="Calibri"/>
        <family val="2"/>
      </rPr>
      <t>Página</t>
    </r>
    <r>
      <rPr>
        <sz val="12"/>
        <rFont val="Calibri"/>
        <family val="2"/>
      </rPr>
      <t xml:space="preserve"> 4 de 6</t>
    </r>
  </si>
  <si>
    <r>
      <rPr>
        <b/>
        <sz val="12"/>
        <rFont val="Calibri"/>
        <family val="2"/>
      </rPr>
      <t>Página</t>
    </r>
    <r>
      <rPr>
        <sz val="12"/>
        <rFont val="Calibri"/>
        <family val="2"/>
      </rPr>
      <t xml:space="preserve"> 5 de 6</t>
    </r>
  </si>
  <si>
    <t>TRANSFERIR O COMPARTIR</t>
  </si>
  <si>
    <t>TIPO DE PROCESO</t>
  </si>
  <si>
    <t>CAUSAS INTERNAS/EXTERNAS</t>
  </si>
  <si>
    <t>ID RIESGO</t>
  </si>
  <si>
    <t>ID CONTROL</t>
  </si>
  <si>
    <t>AFECTA IMPACTO</t>
  </si>
  <si>
    <t>AFECTA PROBABILIDAD</t>
  </si>
  <si>
    <t>PUNTAJE</t>
  </si>
  <si>
    <t>ID_RIESGO</t>
  </si>
  <si>
    <t>ACCIÓN</t>
  </si>
  <si>
    <t>TRATAMIENTO</t>
  </si>
  <si>
    <t>FECHA FINAL</t>
  </si>
  <si>
    <t>MATERIALIZACIÓN RIESGO</t>
  </si>
  <si>
    <t>VERSION</t>
  </si>
  <si>
    <t>FECHA</t>
  </si>
  <si>
    <t>Seguimiento y Monitoreo</t>
  </si>
  <si>
    <t>Elaboró</t>
  </si>
  <si>
    <t>Revisó</t>
  </si>
  <si>
    <t>Nombre</t>
  </si>
  <si>
    <t>Cargo</t>
  </si>
  <si>
    <t>Fecha</t>
  </si>
  <si>
    <t>MAPA DE RIESGOS</t>
  </si>
  <si>
    <t>Teatro Colon</t>
  </si>
  <si>
    <t>SITUACION DE RIESGO</t>
  </si>
  <si>
    <t>Despacho Ministro /Asuntos Internacionales</t>
  </si>
  <si>
    <t>Página 6 de 6</t>
  </si>
  <si>
    <t xml:space="preserve">MAPA DE RIESGOS DE GESTIÓN Y CORRUPCIÓN </t>
  </si>
  <si>
    <t xml:space="preserve">Código: </t>
  </si>
  <si>
    <t>FR-01-PR-MEJ-05</t>
  </si>
  <si>
    <t>Versión:</t>
  </si>
  <si>
    <t>Fecha:</t>
  </si>
  <si>
    <t>RAZÓN DE LA ACTUALIZACION</t>
  </si>
  <si>
    <t>Se elaborá manual MN-01-PR-MEJ-05 Metodología administración de riesgos de gestión - corrupción  y formato FR-01-PR-MEJ-05 para su respectivo seguimiento.</t>
  </si>
  <si>
    <t>Enero del 2019</t>
  </si>
  <si>
    <t>Se actualiza los riesgos de la Secretaría de Cultura, Recreación y Deporte con el fin de unificar  riesgos de gestión y corrupción en cumplimiento de la actualizacion de los lineamiento de administración de riesgos.</t>
  </si>
  <si>
    <t>PROCESO</t>
  </si>
  <si>
    <t>RESPONSABLE DEL PROCESO</t>
  </si>
  <si>
    <t xml:space="preserve"> EXTERNOS</t>
  </si>
  <si>
    <t xml:space="preserve"> INTERNOS</t>
  </si>
  <si>
    <t>FACTORES</t>
  </si>
  <si>
    <t>DEPENDENCIA</t>
  </si>
  <si>
    <t>Misional</t>
  </si>
  <si>
    <t>Direccionamiento Estratégico</t>
  </si>
  <si>
    <t>Comunicaciones</t>
  </si>
  <si>
    <t>Mejora Continua</t>
  </si>
  <si>
    <t>Fomento</t>
  </si>
  <si>
    <t>Transformaciones Culturales</t>
  </si>
  <si>
    <t>Formalización de Entidades sin ánimo de lucro</t>
  </si>
  <si>
    <t>Gestión Financiera</t>
  </si>
  <si>
    <t>Gestión Jurídica</t>
  </si>
  <si>
    <t>Gestión de Tic</t>
  </si>
  <si>
    <t>Atención al Ciudadano</t>
  </si>
  <si>
    <t>Gestión Documental, de Recursos Físicos y Servicios Generales</t>
  </si>
  <si>
    <t>TIPOLOGÍA DE RIESGOS</t>
  </si>
  <si>
    <t>TIPO PROCESO</t>
  </si>
  <si>
    <t>Gerenciales</t>
  </si>
  <si>
    <t>Financieros</t>
  </si>
  <si>
    <t xml:space="preserve">Mayor </t>
  </si>
  <si>
    <t>Dirección de Planeación</t>
  </si>
  <si>
    <t>Oficina Asesora de Comunicaciones</t>
  </si>
  <si>
    <t>Dirección de Fomento</t>
  </si>
  <si>
    <t>Dirección de Cultura Ciudadana</t>
  </si>
  <si>
    <t>Trasnformaciones Culturales</t>
  </si>
  <si>
    <t>Dirección de Lectura y Bibliotecas</t>
  </si>
  <si>
    <t>Dirección de Asusntos Locales</t>
  </si>
  <si>
    <t>Participación y Dialogo Social</t>
  </si>
  <si>
    <t>Dirección de Arte, Cultura y Patrimonio</t>
  </si>
  <si>
    <t>Gestión de la Infraestructura Cultural y Patrimonial</t>
  </si>
  <si>
    <t>Dirección de Persona Jurídicas</t>
  </si>
  <si>
    <t>Dirección de Gestión Corporativa</t>
  </si>
  <si>
    <t>Grupo Interno de Recursos Financieros</t>
  </si>
  <si>
    <t>Grupo Interno de Recursos Físicos</t>
  </si>
  <si>
    <t>Grupo Interno de Recursos Humanos</t>
  </si>
  <si>
    <t>Gestión de Talento Humano</t>
  </si>
  <si>
    <t>Grupo Interno de Sistemas</t>
  </si>
  <si>
    <t>Oficina Asesora Jurídica</t>
  </si>
  <si>
    <t>Oficina de Control Iinterno Disciplinario</t>
  </si>
  <si>
    <t>Oficina de Control interno</t>
  </si>
  <si>
    <t>Seguimiento y Evaluación de la Gestión</t>
  </si>
  <si>
    <t>Control Disciplinario</t>
  </si>
  <si>
    <t>¿EN QUE DOCUMENTO, SE EVIDENCIA EL CONTROL?</t>
  </si>
  <si>
    <t>¿Existe un responsable asignado a la ejecución del control?</t>
  </si>
  <si>
    <t>Asignado</t>
  </si>
  <si>
    <t>No asignado</t>
  </si>
  <si>
    <t>¿El responsable tiene la autoridad y adecuada segregación de funciones en la ejecución del control?</t>
  </si>
  <si>
    <t>¿La oportunidad en que se ejecuta el control ayuda a prevenir la mitigación del riesgo o a detectar la materialización del riesgo de manera oportuna?</t>
  </si>
  <si>
    <t>Oportuna</t>
  </si>
  <si>
    <t>Inoportuna</t>
  </si>
  <si>
    <t>¿Las actividades que se desarrollan en el control realmente buscan por si sola prevenir o detectar las causas que pueden dar origen al riesgo, ejemplo Verificar, Validar Cotejar, Comparar, Revisar, ¿etc.?</t>
  </si>
  <si>
    <t>Prevenir</t>
  </si>
  <si>
    <t>No es un control</t>
  </si>
  <si>
    <t xml:space="preserve"> Detectar</t>
  </si>
  <si>
    <t>¿La fuente de información que se utiliza en el desarrollo del control es información confiable que permita mitigar el riesgo?</t>
  </si>
  <si>
    <t>No confiable</t>
  </si>
  <si>
    <t>Confiable</t>
  </si>
  <si>
    <t>¿Las observaciones, desviaciones o diferencias identificadas como resultados de la ejecución del control son investigadas y resueltas de manera oportuna?</t>
  </si>
  <si>
    <t>Se investigan y resuelven oportunamente</t>
  </si>
  <si>
    <t>No se investigan y resuelven oportunamente.</t>
  </si>
  <si>
    <t>¿Se deja evidencia o rastro de la ejecución del control, que permita a cualquier tercero con la evidencia, llegar a la misma conclusión?</t>
  </si>
  <si>
    <t>Completa</t>
  </si>
  <si>
    <t xml:space="preserve">Incompleta </t>
  </si>
  <si>
    <t xml:space="preserve"> No existente</t>
  </si>
  <si>
    <t>Operativos</t>
  </si>
  <si>
    <t>Estrategicos</t>
  </si>
  <si>
    <t>Imagen_o_Reputacional</t>
  </si>
  <si>
    <t>Corrupcion</t>
  </si>
  <si>
    <t>Tecnologicos</t>
  </si>
  <si>
    <t>Partiendo del contexto de la entidad "FT-01-DES-EST Conocimiento y contexto de la Organización para el Direccionamiento Estratégico" y el mapeo de cada uno de los procesos,  se analiza las amenzas y debilidades que pueden generar situación de riesgo, teniendo en cuenta los objetivos estratégicos y de proceso de la entidad, a nivel de Contexto interno, externo y del Proceso.</t>
  </si>
  <si>
    <t>CONTEXTO ESTRATÉGICO DE LOS PROCESO</t>
  </si>
  <si>
    <t>MATRIZ DEFINICIÓN DE LOS RIEGOS DE CORRUPCIÓN</t>
  </si>
  <si>
    <t>Criterios para calificar el Impacto - Riesgos de Corrupción</t>
  </si>
  <si>
    <t>No.</t>
  </si>
  <si>
    <t xml:space="preserve"> Riesgo</t>
  </si>
  <si>
    <t>Acción u omisión</t>
  </si>
  <si>
    <t>Uso del poder</t>
  </si>
  <si>
    <t>Beneficio a terceros</t>
  </si>
  <si>
    <t>Preguntas: Si el riesgo de corrupción se materializa podría…</t>
  </si>
  <si>
    <t>1=Si / 0=No</t>
  </si>
  <si>
    <t>¿Afectar al grupo de funcionarios del proceso?</t>
  </si>
  <si>
    <r>
      <t xml:space="preserve">Responder afirmativamente de UNO a CINCO pregunta(s) genera un impacto </t>
    </r>
    <r>
      <rPr>
        <b/>
        <sz val="11"/>
        <color theme="1"/>
        <rFont val="Calibri"/>
        <family val="2"/>
        <scheme val="minor"/>
      </rPr>
      <t>moderado</t>
    </r>
    <r>
      <rPr>
        <sz val="11"/>
        <color theme="1"/>
        <rFont val="Calibri"/>
        <family val="2"/>
        <scheme val="minor"/>
      </rPr>
      <t xml:space="preserve">.                                                                          Responder afirmativamente de SEIS a ONCE preguntas genera un impacto </t>
    </r>
    <r>
      <rPr>
        <b/>
        <sz val="11"/>
        <color theme="1"/>
        <rFont val="Calibri"/>
        <family val="2"/>
        <scheme val="minor"/>
      </rPr>
      <t>mayor</t>
    </r>
    <r>
      <rPr>
        <sz val="11"/>
        <color theme="1"/>
        <rFont val="Calibri"/>
        <family val="2"/>
        <scheme val="minor"/>
      </rPr>
      <t xml:space="preserve">.                                                                                       Responder afirmativamente de DOCE a DIECINUEVE preguntas genera un impacto </t>
    </r>
    <r>
      <rPr>
        <b/>
        <sz val="11"/>
        <color theme="1"/>
        <rFont val="Calibri"/>
        <family val="2"/>
        <scheme val="minor"/>
      </rPr>
      <t>catastrófico.</t>
    </r>
  </si>
  <si>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</si>
  <si>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</si>
  <si>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</si>
  <si>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</si>
  <si>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</si>
  <si>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</si>
  <si>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</si>
  <si>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</si>
  <si>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</si>
  <si>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</si>
  <si>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</si>
  <si>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</si>
  <si>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</si>
  <si>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</si>
  <si>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</si>
  <si>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</si>
  <si>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</si>
  <si>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Acción u omisión + uso del poder + desviación de la gestión de lo público + el beneficio a terceros</t>
  </si>
  <si>
    <t>¿Generar daño ambiental?</t>
  </si>
  <si>
    <t>TOTAL</t>
  </si>
  <si>
    <t xml:space="preserve">Rango Calificación del Diseño
</t>
  </si>
  <si>
    <t>Fuerte</t>
  </si>
  <si>
    <t>Calificación entre 96 y 100</t>
  </si>
  <si>
    <t>Calificación entre 86 y 95</t>
  </si>
  <si>
    <t>Débil</t>
  </si>
  <si>
    <t>Calificación entre 0 y 85</t>
  </si>
  <si>
    <t xml:space="preserve">Rango Calificación de la ejecución
</t>
  </si>
  <si>
    <t>Rango Calificación de la Ejecución</t>
  </si>
  <si>
    <t>Opción de Respuesta al Criterio de Evaluación</t>
  </si>
  <si>
    <t>El control no se ejecuta por parte del responsable</t>
  </si>
  <si>
    <t>FUERTE</t>
  </si>
  <si>
    <t>DÉBIL</t>
  </si>
  <si>
    <t>Adecuado</t>
  </si>
  <si>
    <t>Inadecuado</t>
  </si>
  <si>
    <t>Preventivo</t>
  </si>
  <si>
    <t>Detectivo</t>
  </si>
  <si>
    <t xml:space="preserve">¿Las actividades que se desarrollan en el control realmente buscan por si sola prevenir o detectar las causas que pueden dar origen al riesgo, ejemplo Verificar, Validar Cotejar, Comparar, Revisar (…)?
</t>
  </si>
  <si>
    <t xml:space="preserve">Solidez del Control Integralmente (Diseño y Ejecución)
</t>
  </si>
  <si>
    <t>MONITOREO Y SEGUIMIENTOS  (Herramienta Drive)</t>
  </si>
  <si>
    <t>Desviar la Gestión de lo Público</t>
  </si>
  <si>
    <t>Se modifica el formato incluyendo todos los pasos para la  formulación de riesgos, anexa mapa de calor y en la valoración del riesgo se incluye valoración de controles rango calificación del diseño, rango calificación de la ejecución y solidez del control integralmente (Diseño y Ejecución). orfeo no. 20195000215133</t>
  </si>
  <si>
    <r>
      <rPr>
        <b/>
        <sz val="11"/>
        <rFont val="Calibri"/>
        <family val="2"/>
      </rPr>
      <t>Código: FR-01-PR-MEJ-05</t>
    </r>
    <r>
      <rPr>
        <sz val="11"/>
        <rFont val="Calibri"/>
        <family val="2"/>
      </rPr>
      <t xml:space="preserve">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</si>
  <si>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r>
      <rPr>
        <b/>
        <sz val="11"/>
        <rFont val="Calibri"/>
        <family val="2"/>
      </rPr>
      <t xml:space="preserve">Código: </t>
    </r>
    <r>
      <rPr>
        <sz val="11"/>
        <rFont val="Calibri"/>
        <family val="2"/>
      </rPr>
      <t xml:space="preserve">FR-01-PR-MEJ-05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</si>
  <si>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t>LÍDER DE SISTEMAS DE GESTIÓN</t>
  </si>
  <si>
    <t>Que el presupuesto asignado para cumplir con los procesos del proceso de Comunicación Pùblica es insuficiente.</t>
  </si>
  <si>
    <t>No dar cumplimiento al objetivo del proceso.</t>
  </si>
  <si>
    <t>Bajo conocimiento del equipo de la dependencia, sobre  las directrices de la norma propias de gestión del riesgo que faciliten la descripción del alcance y objetivos del proceso de comunicaciones.</t>
  </si>
  <si>
    <t>Diseño inadecuado de la descripción y objetivos del proceso</t>
  </si>
  <si>
    <t>Cambios en el direccionamiento de las políticas públicas, por cambios en las administraciones</t>
  </si>
  <si>
    <t>Falta de continuidad en las metas</t>
  </si>
  <si>
    <t>Bajo interés de los funcionarios de la Secretaría para apropiarse de los procedimientos establecidos en cada proceso</t>
  </si>
  <si>
    <t>Incumplimiento de los procedimientos</t>
  </si>
  <si>
    <t xml:space="preserve">Demografía, responsabilidad social, orden público.
</t>
  </si>
  <si>
    <t xml:space="preserve">Falta de credibilidad </t>
  </si>
  <si>
    <t xml:space="preserve">Avances en tecnología, acceso a sistemas de información
externos, gobierno en línea.
</t>
  </si>
  <si>
    <t>Desactualización tecnológica</t>
  </si>
  <si>
    <t xml:space="preserve">Demora en la contratación de sistemas tecnológicos en relación al cumplimiento de las metas </t>
  </si>
  <si>
    <t>Incumplimiento d elas metas del proceso</t>
  </si>
  <si>
    <t xml:space="preserve"> Mecanismos utilizados para entrar en contacto con los usuarios o ciudadanos, canales establecidos para que el mismo se comunique con la entidad.
</t>
  </si>
  <si>
    <t>Desinformación o falta de información</t>
  </si>
  <si>
    <t>falta de comunicación asertiva, clara y articulación entre las áreas. Como consecuencia, se presenta la duplicidad de esfuerzos</t>
  </si>
  <si>
    <t>Duplicidad de esfuerzos</t>
  </si>
  <si>
    <t>Fallas en la comunicación acertiva entre los procesos</t>
  </si>
  <si>
    <t>Difusión Impresissa de información</t>
  </si>
  <si>
    <t>1. Recibir información insuficiente  o erronea</t>
  </si>
  <si>
    <t>2. Falta de verificación de la información recibida</t>
  </si>
  <si>
    <t>Pérdida de credibilidad y legitimidad</t>
  </si>
  <si>
    <t>Hallazgos de los entes de control</t>
  </si>
  <si>
    <t>Fallas en los entregables o insumos necesarios para la realización de un evento</t>
  </si>
  <si>
    <t xml:space="preserve">1. Incumplimiento del proveedor  </t>
  </si>
  <si>
    <t>2. Información errada del evento</t>
  </si>
  <si>
    <t>Afectación en el público de interés a casua del mal desarrollo del evento</t>
  </si>
  <si>
    <t>1. Falta de seguimiento al proceso contractual</t>
  </si>
  <si>
    <t>Implicaciones disciplinarias, fiscales y penales</t>
  </si>
  <si>
    <t>Activar la supervisión de las heramientas y mecanismos de verificación de la información</t>
  </si>
  <si>
    <t>Acta de Comité Primario</t>
  </si>
  <si>
    <t>Seguimiento permanente del requerimiento incluyendo fecha y detalles de la entrega</t>
  </si>
  <si>
    <t>Correo electrónico</t>
  </si>
  <si>
    <t xml:space="preserve">Verificando los datos precisos del evento con las responsables involucrados </t>
  </si>
  <si>
    <t xml:space="preserve">Todas las contrataciones deben contar con el visto bueno y seguimiento del abogado de la corporativa y del abogado o la abogada designada en la oficina jurídica para la revisión del mismo. </t>
  </si>
  <si>
    <t>Secop II</t>
  </si>
  <si>
    <t xml:space="preserve">Gestión de aprobaciones del producto </t>
  </si>
  <si>
    <t>Incluir la tarea en el desarrollo del Comité Primario</t>
  </si>
  <si>
    <t>Realizar en el Comité la verificación correspondiente</t>
  </si>
  <si>
    <t>Levantar el Acta del Comité Primario</t>
  </si>
  <si>
    <t xml:space="preserve">Solicitudes Brief o correo eléctronico </t>
  </si>
  <si>
    <t>Documento Drive</t>
  </si>
  <si>
    <t>Correo eléctronico o Brief</t>
  </si>
  <si>
    <t>Encargado asigando del Brief</t>
  </si>
  <si>
    <t>Aleja, Jhon y Laura</t>
  </si>
  <si>
    <t>Toda la OAC</t>
  </si>
  <si>
    <t>Jefe de la OAC</t>
  </si>
  <si>
    <t>Comunicación efectiva con el proveedor o la agecia encargada de tramitar el requerimiento</t>
  </si>
  <si>
    <t xml:space="preserve">Contacto y comunicación permanente y efectiva con los responsables
</t>
  </si>
  <si>
    <t>Contactar al proveedor</t>
  </si>
  <si>
    <t>Verificar que los productos estén en proceso de desarrollo</t>
  </si>
  <si>
    <t>Recordar fecha de entrega al proveedor</t>
  </si>
  <si>
    <t>Comunicación con el responsable para verificar la información del evento</t>
  </si>
  <si>
    <t>Dar cumplimiento al procedimiento pre contractual establecido por la entidad</t>
  </si>
  <si>
    <t>Programación de las contrataciones</t>
  </si>
  <si>
    <t>Realización de las contrataciones planeadas</t>
  </si>
  <si>
    <t>PAA</t>
  </si>
  <si>
    <t>secop 2</t>
  </si>
  <si>
    <t>Favorecimiento a terceros a través de los cotratos de la OAC</t>
  </si>
  <si>
    <t xml:space="preserve">Laura Eugenia González </t>
  </si>
  <si>
    <t>Jefe de la Oficina Asesora de Comunicaciones</t>
  </si>
  <si>
    <t>Abril de 2020</t>
  </si>
  <si>
    <t>Laura Lesmes</t>
  </si>
  <si>
    <t>Contratista</t>
  </si>
  <si>
    <t>Quien Realice la contrtacion en la Oficina Asesora de comunicaciones</t>
  </si>
  <si>
    <t xml:space="preserve">Quien apoye la supervisión contractual </t>
  </si>
  <si>
    <t>Jefe de oficina Asesora de Comunicaciones</t>
  </si>
  <si>
    <t>Laura Victoria Lesmes</t>
  </si>
  <si>
    <t>Actualización mapa de riesgos del Proceso de Comunicaciones Orfeo no. 20201200068303.</t>
  </si>
  <si>
    <t>Abril 29 del 2020</t>
  </si>
  <si>
    <t>Diciembre 24 del 2018</t>
  </si>
  <si>
    <t>Noviembre 13 del 2019</t>
  </si>
  <si>
    <t xml:space="preserve">Actualización mapa de riesgos del Proceso de Comunicaciones radicado Orfeo no. 20201200282783, de acuerdo con el mapeo radicado Orfeo no. 20201200270183   </t>
  </si>
  <si>
    <r>
      <t xml:space="preserve">ECONÓMICOS
</t>
    </r>
    <r>
      <rPr>
        <sz val="14"/>
        <rFont val="Calibri"/>
        <family val="2"/>
      </rPr>
      <t>(Disponibilidad de capital, liquidez, mercados financieros, desempleo, competencia).</t>
    </r>
  </si>
  <si>
    <r>
      <t xml:space="preserve">FINANCIEROS
 </t>
    </r>
    <r>
      <rPr>
        <sz val="14"/>
        <rFont val="Calibri"/>
        <family val="2"/>
      </rPr>
      <t>(Presupuesto de funcionamiento, recursos de inversión, infraestructura, capacidad instalada).</t>
    </r>
  </si>
  <si>
    <r>
      <t xml:space="preserve">DISEÑO DEL PROCESO
 </t>
    </r>
    <r>
      <rPr>
        <sz val="14"/>
        <rFont val="Calibri"/>
        <family val="2"/>
      </rPr>
      <t>(Claridad en la descripción del alcance y objetivo del proceso).</t>
    </r>
  </si>
  <si>
    <r>
      <t xml:space="preserve">POLÍTICOS
</t>
    </r>
    <r>
      <rPr>
        <sz val="14"/>
        <rFont val="Calibri"/>
        <family val="2"/>
      </rPr>
      <t>(Cambios de gobierno, legislación, políticas públicas, regulación).</t>
    </r>
  </si>
  <si>
    <r>
      <t xml:space="preserve">PERSONAL 
</t>
    </r>
    <r>
      <rPr>
        <sz val="14"/>
        <rFont val="Calibri"/>
        <family val="2"/>
      </rPr>
      <t>(Competencia del personal, disponibilidad del personal, seguridad y salud ocupacional).</t>
    </r>
  </si>
  <si>
    <r>
      <t xml:space="preserve">INTERACCIONES CON OTROS PROCESOS
 </t>
    </r>
    <r>
      <rPr>
        <sz val="14"/>
        <rFont val="Calibri"/>
        <family val="2"/>
      </rPr>
      <t>(Relación precisa con otros procesos en cuanto a insumos, proveedores, productos, usuarios o clientes).</t>
    </r>
  </si>
  <si>
    <r>
      <t xml:space="preserve">SOCIALES 
</t>
    </r>
    <r>
      <rPr>
        <sz val="14"/>
        <rFont val="Calibri"/>
        <family val="2"/>
      </rPr>
      <t>( Demografía, responsabilidad social, orden público).</t>
    </r>
  </si>
  <si>
    <r>
      <t xml:space="preserve">PROCESOS
</t>
    </r>
    <r>
      <rPr>
        <sz val="14"/>
        <rFont val="Calibri"/>
        <family val="2"/>
      </rPr>
      <t>(Capacidad, diseño, ejecución, proveedores, entradas, salidas, gestión del conocimiento).</t>
    </r>
  </si>
  <si>
    <r>
      <t xml:space="preserve">TRANSVERSALIDAD
 </t>
    </r>
    <r>
      <rPr>
        <sz val="14"/>
        <rFont val="Calibri"/>
        <family val="2"/>
      </rPr>
      <t>(Procesos que determinan lineamientos necesarios para el desarrollo de todos los procesos de la entidad).</t>
    </r>
  </si>
  <si>
    <r>
      <t xml:space="preserve">TECNOLÓGICOS
</t>
    </r>
    <r>
      <rPr>
        <sz val="14"/>
        <rFont val="Calibri"/>
        <family val="2"/>
      </rPr>
      <t>(Avances en tecnología, acceso a sistemas de información
externos, gobierno en línea)</t>
    </r>
  </si>
  <si>
    <r>
      <t xml:space="preserve">TECNOLOGÍA 
</t>
    </r>
    <r>
      <rPr>
        <sz val="14"/>
        <rFont val="Calibri"/>
        <family val="2"/>
      </rPr>
      <t>(Integridad de datos, disponibilidad de datos y sistemas, desarrollo, producción, mantenimiento de sistemas de información).</t>
    </r>
  </si>
  <si>
    <r>
      <t xml:space="preserve">PROCEDIMIENTOS ASOCIADOS </t>
    </r>
    <r>
      <rPr>
        <sz val="14"/>
        <rFont val="Calibri"/>
        <family val="2"/>
      </rPr>
      <t xml:space="preserve">
(Pertinencia en los procedimientos que desarrollan los procesos).</t>
    </r>
  </si>
  <si>
    <r>
      <t xml:space="preserve">MEDIO AMBIENTALES 
</t>
    </r>
    <r>
      <rPr>
        <sz val="14"/>
        <rFont val="Calibri"/>
        <family val="2"/>
      </rPr>
      <t>(Emisiones y residuos, energía, catástrofes naturales, desarrollo sostenible).</t>
    </r>
  </si>
  <si>
    <r>
      <t xml:space="preserve">ESTRATÉGICOS 
</t>
    </r>
    <r>
      <rPr>
        <sz val="14"/>
        <rFont val="Calibri"/>
        <family val="2"/>
      </rPr>
      <t>(Direccionamiento estratégico, planeación institucional, liderazgo, trabajo en equipo y Legal).</t>
    </r>
  </si>
  <si>
    <r>
      <t xml:space="preserve">RESPONSABLES DEL PROCESO
 </t>
    </r>
    <r>
      <rPr>
        <sz val="14"/>
        <rFont val="Calibri"/>
        <family val="2"/>
      </rPr>
      <t>(Grado de autoridad y responsabilidad de los funcionarios frente al proceso)</t>
    </r>
    <r>
      <rPr>
        <b/>
        <sz val="14"/>
        <rFont val="Calibri"/>
        <family val="2"/>
      </rPr>
      <t>.</t>
    </r>
  </si>
  <si>
    <r>
      <t xml:space="preserve">COMUNICACIÓN EXTERNA
 </t>
    </r>
    <r>
      <rPr>
        <sz val="14"/>
        <rFont val="Calibri"/>
        <family val="2"/>
      </rPr>
      <t>(Mecanismos utilizados para entrar en contacto con los usuarios o ciudadanos, canales establecidos para que el mismo se comunique con la entidad).</t>
    </r>
  </si>
  <si>
    <r>
      <t xml:space="preserve">COMUNICACIÓN INTERNA
 </t>
    </r>
    <r>
      <rPr>
        <sz val="14"/>
        <rFont val="Calibri"/>
        <family val="2"/>
      </rPr>
      <t>(Canales utilizados y su efectividad, flujo de la información necesaria para el desarrollo de las operaciones).</t>
    </r>
  </si>
  <si>
    <r>
      <t xml:space="preserve">COMUNICACIÓN ENTRE LOS PROCESOS
 </t>
    </r>
    <r>
      <rPr>
        <sz val="14"/>
        <rFont val="Calibri"/>
        <family val="2"/>
      </rPr>
      <t>(Efectividad en los flujos de información determinados en la interacción de los procesos).</t>
    </r>
  </si>
  <si>
    <t xml:space="preserve">Recurso humano en cuanto al personal de planta </t>
  </si>
  <si>
    <t xml:space="preserve">Disponibilidad de capital, liquidez, mercados financieros, desempleo, competencia.
Afectación del presupuesto distrital por la pandemia y las condiciones del entorno,  impacta en el cumplimiento de las metas
del PDD. (FT-01-DES-EST)
</t>
  </si>
  <si>
    <t>X</t>
  </si>
  <si>
    <t>Uso del poder  para favorecer a terceros a través de los contratos de la OAC</t>
  </si>
  <si>
    <t>Completar el formato de autorización para aparición audiovisual en diferentes medios de comunicación</t>
  </si>
  <si>
    <t>Contacto con la fuente- Seguimiento a traves de brief</t>
  </si>
  <si>
    <t>Reportar la información en  Programador para seguimiento de actividades</t>
  </si>
  <si>
    <t>Encargado asignado del Brief</t>
  </si>
  <si>
    <t xml:space="preserve"> Realizar verificación y control de la información recibida y de las fuentes antes de la publicación para cada una de las solicitudes conforme a demanda</t>
  </si>
  <si>
    <t xml:space="preserve">Brief y Correo electronico 
FR-02-CP-EST-COM V1 Programador para seguimiento de actividades
Videos de autorizacion 
</t>
  </si>
  <si>
    <t>3.Posible materializacion del riesgo</t>
  </si>
  <si>
    <t>C3</t>
  </si>
  <si>
    <t>Hacer uso del manual de crisis</t>
  </si>
  <si>
    <t>Protocolo de comunicaciones para la atención y manejo de crisis v1 Agosto 2020</t>
  </si>
  <si>
    <t xml:space="preserve">Realizacion del comité semanal con revison de de tareas validando informacion con cada integarnte el equipo. </t>
  </si>
  <si>
    <t>Contacto y comunicación permanente y efectiva con la fuente según demanda de solicitudes</t>
  </si>
  <si>
    <t xml:space="preserve">Activacion inmediata de Protocolo de comunicaciones para la atención y manejo de crisis v1 Agosto 2020 cuando se presente el evento </t>
  </si>
  <si>
    <t>Activar la ruta de accion incluida en el  Protocolo de comunicaciones para la atención y manejo de crisis</t>
  </si>
  <si>
    <t>Identificar si se ha materializado el riesgo, o se ha presentao una situacion que implique la activacion de la ruta de accion incluida en el  Protocolo de comunicaciones para la atención y manejo de crisis</t>
  </si>
  <si>
    <t>Responsable de la tarea Integrantes de la OAC</t>
  </si>
  <si>
    <t xml:space="preserve">Acta Comite primario </t>
  </si>
  <si>
    <t>Programador para seguimiento de actividades y/o brief</t>
  </si>
  <si>
    <t>Programador para seguimiento de actividadesy/obrief</t>
  </si>
  <si>
    <t>Diciembre 18 del 2020</t>
  </si>
  <si>
    <t xml:space="preserve">Diciembre 03 del 2021 </t>
  </si>
  <si>
    <t xml:space="preserve">Actualización mapa de riesgos del Proceso de Comunicaciones radicado Orfeo no. 20211200361873, realizando los siguientes ajustes: 
Eliminación del riesgo R3 del proceso de comunicaciones del mapa de riesgos. Adicional eliminar del plan de tratamiento para que no sea tenido en cuenta en el último reporte de monitoreo que se hace con corte al 30 de noviembre del 2021.
Corregir la probabilidad del riesgo 1
Corregir la redacción de control 1 del riesgo 1
Agregar C3 al riesgo 1 así como el plan de manejo para este nuevo control
Corregir las tareas del plan de manejo del Riesgo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</si>
</sst>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m/yyyy"/>
  </numFmts>
  <fonts count="53" x14ac:knownFonts="1">
    <font>
      <sz val="11"/>
      <color theme="1"/>
      <name val="Calibri"/>
      <family val="2"/>
      <scheme val="minor"/>
    </font>
    <font>
      <sz val="10"/>
      <name val="Arial"/>
      <family val="2"/>
    </font>
    <font>
      <sz val="10"/>
      <name val="Calibri"/>
      <family val="2"/>
    </font>
    <font>
      <b/>
      <sz val="9"/>
      <name val="Cambria"/>
      <family val="1"/>
    </font>
    <font>
      <b/>
      <sz val="9"/>
      <name val="Cambria"/>
      <family val="1"/>
      <scheme val="major"/>
    </font>
    <font>
      <sz val="11"/>
      <color theme="1"/>
      <name val="Calibri"/>
      <family val="2"/>
      <scheme val="minor"/>
    </font>
    <font>
      <sz val="10"/>
      <color theme="1"/>
      <name val="Calibri"/>
      <family val="2"/>
      <scheme val="minor"/>
    </font>
    <font>
      <b/>
      <sz val="11"/>
      <color theme="1"/>
      <name val="Calibri"/>
      <family val="2"/>
      <scheme val="minor"/>
    </font>
    <font>
      <sz val="9"/>
      <color theme="1"/>
      <name val="Calibri"/>
      <family val="2"/>
      <scheme val="minor"/>
    </font>
    <font>
      <b/>
      <sz val="28"/>
      <color theme="1"/>
      <name val="Calibri"/>
      <family val="2"/>
      <scheme val="minor"/>
    </font>
    <font>
      <b/>
      <sz val="26"/>
      <color theme="1"/>
      <name val="Calibri"/>
      <family val="2"/>
      <scheme val="minor"/>
    </font>
    <font>
      <b/>
      <sz val="12"/>
      <color theme="1"/>
      <name val="Calibri"/>
      <family val="2"/>
      <scheme val="minor"/>
    </font>
    <font>
      <b/>
      <sz val="24"/>
      <name val="Calibri"/>
      <family val="2"/>
    </font>
    <font>
      <sz val="12"/>
      <name val="Calibri"/>
      <family val="2"/>
    </font>
    <font>
      <b/>
      <sz val="12"/>
      <name val="Calibri"/>
      <family val="2"/>
    </font>
    <font>
      <sz val="11"/>
      <name val="Calibri"/>
      <family val="2"/>
    </font>
    <font>
      <b/>
      <sz val="11"/>
      <name val="Calibri"/>
      <family val="2"/>
    </font>
    <font>
      <sz val="9"/>
      <color theme="1"/>
      <name val="Cambria"/>
      <family val="1"/>
      <scheme val="major"/>
    </font>
    <font>
      <b/>
      <sz val="24"/>
      <color theme="0"/>
      <name val="Calibri"/>
      <family val="2"/>
      <scheme val="minor"/>
    </font>
    <font>
      <sz val="18"/>
      <color theme="1"/>
      <name val="Calibri"/>
      <family val="2"/>
      <scheme val="minor"/>
    </font>
    <font>
      <b/>
      <sz val="9"/>
      <color theme="1"/>
      <name val="Cambria"/>
      <family val="1"/>
      <scheme val="major"/>
    </font>
    <font>
      <b/>
      <sz val="10"/>
      <color rgb="FF000000"/>
      <name val="Arial Narrow"/>
      <family val="2"/>
    </font>
    <font>
      <sz val="11"/>
      <color theme="0" tint="-0.249977111117893"/>
      <name val="Calibri"/>
      <family val="2"/>
      <scheme val="minor"/>
    </font>
    <font>
      <b/>
      <sz val="16"/>
      <name val="Cambria"/>
      <family val="1"/>
      <scheme val="major"/>
    </font>
    <font>
      <b/>
      <sz val="14"/>
      <name val="Cambria"/>
      <family val="1"/>
      <scheme val="major"/>
    </font>
    <font>
      <sz val="10"/>
      <color rgb="FF000000"/>
      <name val="Calibri"/>
      <family val="2"/>
      <scheme val="minor"/>
    </font>
    <font>
      <b/>
      <sz val="14"/>
      <color theme="1"/>
      <name val="Arial Narrow"/>
      <family val="2"/>
    </font>
    <font>
      <sz val="10"/>
      <color rgb="FF000000"/>
      <name val="Calibri"/>
      <family val="2"/>
    </font>
    <font>
      <sz val="16"/>
      <name val="Calibri"/>
      <family val="2"/>
    </font>
    <font>
      <b/>
      <sz val="9"/>
      <color indexed="81"/>
      <name val="Tahoma"/>
      <family val="2"/>
    </font>
    <font>
      <sz val="9"/>
      <color indexed="81"/>
      <name val="Tahoma"/>
      <family val="2"/>
    </font>
    <font>
      <b/>
      <sz val="14"/>
      <color theme="1"/>
      <name val="Calibri"/>
      <family val="2"/>
      <scheme val="minor"/>
    </font>
    <font>
      <b/>
      <sz val="16"/>
      <color theme="1"/>
      <name val="Calibri"/>
      <family val="2"/>
      <scheme val="minor"/>
    </font>
    <font>
      <b/>
      <sz val="11"/>
      <color rgb="FF000000"/>
      <name val="Calibri"/>
      <family val="2"/>
    </font>
    <font>
      <sz val="13"/>
      <color rgb="FF000000"/>
      <name val="Arial Narrow"/>
      <family val="2"/>
    </font>
    <font>
      <b/>
      <sz val="13"/>
      <color theme="1"/>
      <name val="Arial Narrow"/>
      <family val="2"/>
    </font>
    <font>
      <b/>
      <sz val="13"/>
      <color rgb="FFFFFFFF"/>
      <name val="Arial Narrow"/>
      <family val="2"/>
    </font>
    <font>
      <sz val="13"/>
      <color rgb="FF000000"/>
      <name val="Arial Narrow"/>
      <family val="2"/>
    </font>
    <font>
      <sz val="11"/>
      <name val="Arial"/>
      <family val="2"/>
    </font>
    <font>
      <sz val="10"/>
      <color theme="1"/>
      <name val="Arial"/>
      <family val="2"/>
    </font>
    <font>
      <sz val="11"/>
      <color theme="1"/>
      <name val="Calibri"/>
      <family val="2"/>
    </font>
    <font>
      <sz val="9"/>
      <color theme="1"/>
      <name val="Calibri"/>
      <family val="2"/>
    </font>
    <font>
      <sz val="9"/>
      <color rgb="FF000000"/>
      <name val="Calibri"/>
      <family val="2"/>
    </font>
    <font>
      <sz val="11"/>
      <color rgb="FF000000"/>
      <name val="Calibri"/>
      <family val="2"/>
    </font>
    <font>
      <sz val="10"/>
      <color theme="1"/>
      <name val="Calibri"/>
      <family val="2"/>
    </font>
    <font>
      <sz val="11"/>
      <color theme="1"/>
      <name val="Arial"/>
      <family val="2"/>
    </font>
    <font>
      <b/>
      <sz val="12"/>
      <color theme="1"/>
      <name val="Calibri"/>
      <family val="2"/>
    </font>
    <font>
      <sz val="11"/>
      <color rgb="FF000000"/>
      <name val="Arial"/>
      <family val="2"/>
    </font>
    <font>
      <b/>
      <sz val="11"/>
      <color theme="1"/>
      <name val="Calibri"/>
      <family val="2"/>
    </font>
    <font>
      <b/>
      <sz val="14"/>
      <name val="Calibri"/>
      <family val="2"/>
    </font>
    <font>
      <sz val="14"/>
      <name val="Calibri"/>
      <family val="2"/>
    </font>
    <font>
      <sz val="14"/>
      <color theme="1"/>
      <name val="Calibri"/>
      <family val="2"/>
    </font>
    <font>
      <sz val="14"/>
      <color rgb="FF000000"/>
      <name val="Calibri"/>
      <family val="2"/>
    </font>
  </fonts>
  <fills count="1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CD45E"/>
        <bgColor indexed="64"/>
      </patternFill>
    </fill>
    <fill>
      <patternFill patternType="solid">
        <fgColor rgb="FF6197D9"/>
        <bgColor indexed="64"/>
      </patternFill>
    </fill>
    <fill>
      <patternFill patternType="solid">
        <fgColor rgb="FFFFD13F"/>
        <bgColor indexed="64"/>
      </patternFill>
    </fill>
    <fill>
      <patternFill patternType="solid">
        <fgColor rgb="FFFF3B3B"/>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BE5D6"/>
        <bgColor indexed="64"/>
      </patternFill>
    </fill>
    <fill>
      <patternFill patternType="solid">
        <fgColor rgb="FFED7D31"/>
        <bgColor indexed="64"/>
      </patternFill>
    </fill>
    <fill>
      <patternFill patternType="solid">
        <fgColor theme="0"/>
        <bgColor theme="0"/>
      </patternFill>
    </fill>
    <fill>
      <patternFill patternType="solid">
        <fgColor rgb="FFC6D9F0"/>
        <bgColor rgb="FFC6D9F0"/>
      </patternFill>
    </fill>
    <fill>
      <patternFill patternType="solid">
        <fgColor rgb="FFFF0000"/>
        <bgColor indexed="64"/>
      </patternFill>
    </fill>
    <fill>
      <patternFill patternType="solid">
        <fgColor rgb="FFFF0000"/>
        <bgColor theme="0"/>
      </patternFill>
    </fill>
  </fills>
  <borders count="1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thin">
        <color indexed="64"/>
      </top>
      <bottom style="thin">
        <color rgb="FF000000"/>
      </bottom>
      <diagonal/>
    </border>
    <border>
      <left style="medium">
        <color rgb="FF000000"/>
      </left>
      <right/>
      <top style="thin">
        <color indexed="64"/>
      </top>
      <bottom style="thin">
        <color rgb="FF000000"/>
      </bottom>
      <diagonal/>
    </border>
    <border>
      <left/>
      <right style="medium">
        <color indexed="64"/>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indexed="64"/>
      </right>
      <top style="medium">
        <color rgb="FF000000"/>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medium">
        <color indexed="64"/>
      </right>
      <top style="medium">
        <color rgb="FF000000"/>
      </top>
      <bottom/>
      <diagonal/>
    </border>
    <border>
      <left style="thin">
        <color indexed="64"/>
      </left>
      <right style="thin">
        <color indexed="64"/>
      </right>
      <top style="medium">
        <color rgb="FF000000"/>
      </top>
      <bottom/>
      <diagonal/>
    </border>
    <border>
      <left style="thin">
        <color rgb="FF000000"/>
      </left>
      <right/>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medium">
        <color indexed="64"/>
      </top>
      <bottom/>
      <diagonal/>
    </border>
    <border>
      <left/>
      <right style="thin">
        <color rgb="FF000000"/>
      </right>
      <top/>
      <bottom style="thin">
        <color rgb="FF000000"/>
      </bottom>
      <diagonal/>
    </border>
    <border>
      <left style="medium">
        <color indexed="64"/>
      </left>
      <right/>
      <top/>
      <bottom style="thin">
        <color indexed="64"/>
      </bottom>
      <diagonal/>
    </border>
    <border>
      <left style="medium">
        <color indexed="64"/>
      </left>
      <right style="thin">
        <color rgb="FF000000"/>
      </right>
      <top/>
      <bottom/>
      <diagonal/>
    </border>
    <border>
      <left style="medium">
        <color indexed="64"/>
      </left>
      <right style="thin">
        <color rgb="FF000000"/>
      </right>
      <top style="medium">
        <color indexed="64"/>
      </top>
      <bottom/>
      <diagonal/>
    </border>
  </borders>
  <cellStyleXfs count="6">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cellStyleXfs>
  <cellXfs count="769">
    <xf numFmtId="0" fontId="0" fillId="0" borderId="0" xfId="0"/>
    <xf numFmtId="0" fontId="2" fillId="0" borderId="0" xfId="0" applyFont="1" applyAlignment="1">
      <alignment horizontal="left" vertical="center"/>
    </xf>
    <xf numFmtId="0" fontId="2" fillId="2" borderId="1" xfId="0" applyFont="1" applyFill="1" applyBorder="1" applyAlignment="1" applyProtection="1">
      <alignment horizontal="justify" vertical="center" wrapText="1"/>
      <protection locked="0"/>
    </xf>
    <xf numFmtId="0" fontId="0" fillId="0" borderId="0" xfId="0"/>
    <xf numFmtId="0" fontId="0" fillId="0" borderId="1" xfId="0"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0" borderId="0" xfId="0" applyProtection="1">
      <protection hidden="1"/>
    </xf>
    <xf numFmtId="0" fontId="0" fillId="5" borderId="12" xfId="0" applyFill="1" applyBorder="1" applyAlignment="1" applyProtection="1">
      <alignment horizontal="center" vertical="center"/>
      <protection hidden="1"/>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2" xfId="0" applyFill="1" applyBorder="1" applyAlignment="1" applyProtection="1">
      <alignment horizontal="center" vertical="center"/>
      <protection locked="0"/>
    </xf>
    <xf numFmtId="0" fontId="0" fillId="5" borderId="12" xfId="0" applyFill="1" applyBorder="1" applyAlignment="1">
      <alignment horizontal="center" vertical="center"/>
    </xf>
    <xf numFmtId="0" fontId="0" fillId="0" borderId="1" xfId="0" applyBorder="1" applyAlignment="1" applyProtection="1">
      <alignment horizontal="left" vertical="center" wrapText="1"/>
      <protection locked="0"/>
    </xf>
    <xf numFmtId="0" fontId="0" fillId="2" borderId="0" xfId="0" applyFill="1"/>
    <xf numFmtId="0" fontId="0" fillId="2" borderId="0"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11" fillId="7" borderId="0" xfId="0" applyFont="1" applyFill="1" applyBorder="1" applyAlignment="1" applyProtection="1">
      <alignment horizontal="center" vertical="center"/>
      <protection hidden="1"/>
    </xf>
    <xf numFmtId="0" fontId="11" fillId="7" borderId="0" xfId="0" applyFont="1" applyFill="1" applyBorder="1" applyAlignment="1" applyProtection="1">
      <alignment horizontal="center" vertical="center" wrapText="1"/>
      <protection hidden="1"/>
    </xf>
    <xf numFmtId="0" fontId="11" fillId="8" borderId="0" xfId="0" applyFont="1" applyFill="1" applyBorder="1" applyAlignment="1" applyProtection="1">
      <alignment horizontal="center" vertical="center"/>
      <protection hidden="1"/>
    </xf>
    <xf numFmtId="0" fontId="11" fillId="8" borderId="0" xfId="0" applyFont="1" applyFill="1" applyBorder="1" applyAlignment="1" applyProtection="1">
      <alignment horizontal="center" vertical="center" wrapText="1"/>
      <protection hidden="1"/>
    </xf>
    <xf numFmtId="0" fontId="11" fillId="9" borderId="0" xfId="0" applyFont="1" applyFill="1" applyBorder="1" applyAlignment="1" applyProtection="1">
      <alignment horizontal="center" vertical="center"/>
      <protection hidden="1"/>
    </xf>
    <xf numFmtId="0" fontId="11" fillId="9" borderId="0" xfId="0" applyFont="1" applyFill="1" applyBorder="1" applyAlignment="1" applyProtection="1">
      <alignment horizontal="center" vertical="center" wrapText="1"/>
      <protection hidden="1"/>
    </xf>
    <xf numFmtId="0" fontId="11" fillId="10" borderId="0" xfId="0" applyFont="1" applyFill="1" applyBorder="1" applyAlignment="1" applyProtection="1">
      <alignment horizontal="center" vertical="center"/>
      <protection hidden="1"/>
    </xf>
    <xf numFmtId="0" fontId="11" fillId="10" borderId="0" xfId="0" applyFont="1" applyFill="1" applyBorder="1" applyAlignment="1" applyProtection="1">
      <alignment horizontal="center" vertical="center" wrapText="1"/>
      <protection hidden="1"/>
    </xf>
    <xf numFmtId="0" fontId="17" fillId="0" borderId="0" xfId="0" applyFont="1"/>
    <xf numFmtId="0" fontId="0" fillId="0" borderId="0" xfId="0" applyBorder="1"/>
    <xf numFmtId="0" fontId="7" fillId="2" borderId="0" xfId="0" applyFont="1" applyFill="1" applyBorder="1" applyAlignment="1">
      <alignment vertical="center"/>
    </xf>
    <xf numFmtId="0" fontId="7" fillId="0" borderId="0" xfId="0" applyFont="1" applyBorder="1"/>
    <xf numFmtId="0" fontId="7" fillId="2" borderId="0" xfId="0" applyFont="1" applyFill="1" applyBorder="1"/>
    <xf numFmtId="0" fontId="0" fillId="2" borderId="16" xfId="0" applyFill="1" applyBorder="1"/>
    <xf numFmtId="0" fontId="0" fillId="2" borderId="17" xfId="0" applyFill="1" applyBorder="1"/>
    <xf numFmtId="0" fontId="0" fillId="2" borderId="18" xfId="0" applyFill="1" applyBorder="1"/>
    <xf numFmtId="0" fontId="7" fillId="0" borderId="0" xfId="0" applyFont="1" applyProtection="1">
      <protection hidden="1"/>
    </xf>
    <xf numFmtId="0" fontId="2" fillId="0" borderId="0" xfId="0" applyFont="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0" fillId="0" borderId="0" xfId="0" applyAlignment="1" applyProtection="1">
      <alignment horizontal="center"/>
      <protection hidden="1"/>
    </xf>
    <xf numFmtId="165" fontId="0" fillId="0" borderId="0" xfId="3" applyNumberFormat="1" applyFont="1" applyProtection="1">
      <protection hidden="1"/>
    </xf>
    <xf numFmtId="0" fontId="5" fillId="0" borderId="0" xfId="0" applyFont="1" applyAlignment="1" applyProtection="1">
      <alignment wrapText="1"/>
      <protection hidden="1"/>
    </xf>
    <xf numFmtId="0" fontId="6" fillId="2" borderId="1" xfId="0" applyFont="1" applyFill="1" applyBorder="1" applyAlignment="1" applyProtection="1">
      <alignment horizontal="center" vertical="center" wrapText="1"/>
      <protection hidden="1"/>
    </xf>
    <xf numFmtId="0" fontId="0" fillId="0" borderId="0" xfId="0" applyFont="1" applyBorder="1" applyProtection="1">
      <protection hidden="1"/>
    </xf>
    <xf numFmtId="0" fontId="0" fillId="0" borderId="0" xfId="0" applyFont="1" applyBorder="1" applyAlignment="1" applyProtection="1">
      <alignment horizontal="left" vertical="center"/>
      <protection hidden="1"/>
    </xf>
    <xf numFmtId="0" fontId="0" fillId="0" borderId="0" xfId="0" applyFont="1" applyFill="1" applyBorder="1" applyProtection="1">
      <protection hidden="1"/>
    </xf>
    <xf numFmtId="0" fontId="0" fillId="0" borderId="0" xfId="0" applyFont="1" applyFill="1" applyBorder="1" applyAlignment="1" applyProtection="1">
      <alignment horizontal="left" vertical="center"/>
      <protection hidden="1"/>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12" fillId="0" borderId="0" xfId="0" applyFont="1" applyBorder="1" applyAlignment="1">
      <alignment horizontal="center" vertical="center"/>
    </xf>
    <xf numFmtId="0" fontId="0" fillId="0" borderId="0" xfId="0" applyAlignment="1">
      <alignment wrapText="1"/>
    </xf>
    <xf numFmtId="0" fontId="2" fillId="2" borderId="6" xfId="0" applyFont="1" applyFill="1" applyBorder="1" applyAlignment="1" applyProtection="1">
      <alignment horizontal="justify" vertical="center" wrapText="1"/>
      <protection locked="0"/>
    </xf>
    <xf numFmtId="0" fontId="2" fillId="2" borderId="3" xfId="0" applyFont="1" applyFill="1" applyBorder="1" applyAlignment="1" applyProtection="1">
      <alignment horizontal="justify" vertical="center" wrapText="1"/>
      <protection locked="0"/>
    </xf>
    <xf numFmtId="0" fontId="2" fillId="2" borderId="12" xfId="0" applyFont="1" applyFill="1" applyBorder="1" applyAlignment="1" applyProtection="1">
      <alignment horizontal="justify" vertical="center" wrapText="1"/>
      <protection locked="0"/>
    </xf>
    <xf numFmtId="0" fontId="2" fillId="2" borderId="39" xfId="0" applyFont="1" applyFill="1" applyBorder="1" applyAlignment="1" applyProtection="1">
      <alignment horizontal="justify"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1" fillId="2" borderId="0" xfId="1" applyFill="1" applyBorder="1" applyAlignment="1" applyProtection="1">
      <alignment vertical="center" wrapText="1"/>
      <protection locked="0"/>
    </xf>
    <xf numFmtId="0" fontId="2" fillId="2" borderId="0" xfId="0" applyFont="1" applyFill="1" applyBorder="1" applyAlignment="1" applyProtection="1">
      <alignment horizontal="justify" vertical="center" wrapText="1"/>
      <protection locked="0"/>
    </xf>
    <xf numFmtId="0" fontId="1" fillId="2" borderId="0" xfId="1" applyFont="1" applyFill="1" applyBorder="1" applyAlignment="1" applyProtection="1">
      <alignment vertical="center" wrapText="1"/>
      <protection locked="0"/>
    </xf>
    <xf numFmtId="0" fontId="1" fillId="2" borderId="0" xfId="1" applyFont="1" applyFill="1" applyBorder="1" applyAlignment="1" applyProtection="1">
      <alignment horizontal="center" vertical="center" wrapText="1"/>
      <protection hidden="1"/>
    </xf>
    <xf numFmtId="0" fontId="1" fillId="2" borderId="0" xfId="1" applyFill="1" applyBorder="1" applyAlignment="1" applyProtection="1">
      <alignment horizontal="left" vertical="center" wrapText="1"/>
      <protection hidden="1"/>
    </xf>
    <xf numFmtId="0" fontId="1" fillId="2" borderId="0" xfId="1" applyFill="1" applyBorder="1" applyAlignment="1" applyProtection="1">
      <alignment horizontal="center" vertical="center" wrapText="1"/>
      <protection hidden="1"/>
    </xf>
    <xf numFmtId="9" fontId="1" fillId="2" borderId="0" xfId="1" applyNumberFormat="1"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9" fontId="0" fillId="0" borderId="1" xfId="5" applyFont="1" applyBorder="1" applyAlignment="1" applyProtection="1">
      <alignment horizontal="center" vertical="center"/>
      <protection locked="0"/>
    </xf>
    <xf numFmtId="0" fontId="11" fillId="10" borderId="41" xfId="0" applyFont="1" applyFill="1" applyBorder="1" applyAlignment="1" applyProtection="1">
      <alignment horizontal="center" vertical="center"/>
      <protection hidden="1"/>
    </xf>
    <xf numFmtId="0" fontId="11" fillId="10" borderId="42" xfId="0" applyFont="1" applyFill="1" applyBorder="1" applyAlignment="1" applyProtection="1">
      <alignment horizontal="center" vertical="center"/>
      <protection hidden="1"/>
    </xf>
    <xf numFmtId="0" fontId="11" fillId="10" borderId="43" xfId="0" applyFont="1" applyFill="1" applyBorder="1" applyAlignment="1" applyProtection="1">
      <alignment horizontal="center" vertical="center"/>
      <protection hidden="1"/>
    </xf>
    <xf numFmtId="0" fontId="11" fillId="10" borderId="44" xfId="0" applyFont="1" applyFill="1" applyBorder="1" applyAlignment="1" applyProtection="1">
      <alignment horizontal="center" vertical="center"/>
      <protection hidden="1"/>
    </xf>
    <xf numFmtId="0" fontId="11" fillId="10" borderId="45" xfId="0" applyFont="1" applyFill="1" applyBorder="1" applyAlignment="1" applyProtection="1">
      <alignment horizontal="center" vertical="center" wrapText="1"/>
      <protection hidden="1"/>
    </xf>
    <xf numFmtId="0" fontId="11" fillId="9" borderId="41" xfId="0" applyFont="1" applyFill="1" applyBorder="1" applyAlignment="1" applyProtection="1">
      <alignment horizontal="center" vertical="center"/>
      <protection hidden="1"/>
    </xf>
    <xf numFmtId="0" fontId="11" fillId="9" borderId="42" xfId="0" applyFont="1" applyFill="1" applyBorder="1" applyAlignment="1" applyProtection="1">
      <alignment horizontal="center" vertical="center"/>
      <protection hidden="1"/>
    </xf>
    <xf numFmtId="0" fontId="11" fillId="9" borderId="43" xfId="0" applyFont="1" applyFill="1" applyBorder="1" applyAlignment="1" applyProtection="1">
      <alignment horizontal="center" vertical="center"/>
      <protection hidden="1"/>
    </xf>
    <xf numFmtId="0" fontId="11" fillId="9" borderId="44" xfId="0" applyFont="1" applyFill="1" applyBorder="1" applyAlignment="1" applyProtection="1">
      <alignment horizontal="center" vertical="center"/>
      <protection hidden="1"/>
    </xf>
    <xf numFmtId="0" fontId="11" fillId="9" borderId="45" xfId="0" applyFont="1" applyFill="1" applyBorder="1" applyAlignment="1" applyProtection="1">
      <alignment horizontal="center" vertical="center" wrapText="1"/>
      <protection hidden="1"/>
    </xf>
    <xf numFmtId="0" fontId="11" fillId="7" borderId="41" xfId="0" applyFont="1" applyFill="1" applyBorder="1" applyAlignment="1" applyProtection="1">
      <alignment horizontal="center" vertical="center"/>
      <protection hidden="1"/>
    </xf>
    <xf numFmtId="0" fontId="11" fillId="7" borderId="42" xfId="0" applyFont="1" applyFill="1" applyBorder="1" applyAlignment="1" applyProtection="1">
      <alignment horizontal="center" vertical="center"/>
      <protection hidden="1"/>
    </xf>
    <xf numFmtId="0" fontId="11" fillId="7" borderId="43" xfId="0" applyFont="1" applyFill="1" applyBorder="1" applyAlignment="1" applyProtection="1">
      <alignment horizontal="center" vertical="center"/>
      <protection hidden="1"/>
    </xf>
    <xf numFmtId="0" fontId="11" fillId="7" borderId="44" xfId="0" applyFont="1" applyFill="1" applyBorder="1" applyAlignment="1" applyProtection="1">
      <alignment horizontal="center" vertical="center"/>
      <protection hidden="1"/>
    </xf>
    <xf numFmtId="0" fontId="11" fillId="7" borderId="45" xfId="0" applyFont="1" applyFill="1" applyBorder="1" applyAlignment="1" applyProtection="1">
      <alignment horizontal="center" vertical="center" wrapText="1"/>
      <protection hidden="1"/>
    </xf>
    <xf numFmtId="0" fontId="11" fillId="8" borderId="41" xfId="0" applyFont="1" applyFill="1" applyBorder="1" applyAlignment="1" applyProtection="1">
      <alignment horizontal="center" vertical="center"/>
      <protection hidden="1"/>
    </xf>
    <xf numFmtId="0" fontId="11" fillId="8" borderId="42" xfId="0" applyFont="1" applyFill="1" applyBorder="1" applyAlignment="1" applyProtection="1">
      <alignment horizontal="center" vertical="center"/>
      <protection hidden="1"/>
    </xf>
    <xf numFmtId="0" fontId="11" fillId="8" borderId="43" xfId="0" applyFont="1" applyFill="1" applyBorder="1" applyAlignment="1" applyProtection="1">
      <alignment horizontal="center" vertical="center"/>
      <protection hidden="1"/>
    </xf>
    <xf numFmtId="0" fontId="11" fillId="8" borderId="44" xfId="0" applyFont="1" applyFill="1" applyBorder="1" applyAlignment="1" applyProtection="1">
      <alignment horizontal="center" vertical="center"/>
      <protection hidden="1"/>
    </xf>
    <xf numFmtId="0" fontId="11" fillId="8" borderId="45" xfId="0" applyFont="1" applyFill="1" applyBorder="1" applyAlignment="1" applyProtection="1">
      <alignment horizontal="center" vertical="center" wrapText="1"/>
      <protection hidden="1"/>
    </xf>
    <xf numFmtId="0" fontId="2" fillId="0" borderId="0" xfId="0" applyFont="1" applyBorder="1" applyAlignment="1">
      <alignment horizontal="center" vertical="center"/>
    </xf>
    <xf numFmtId="0" fontId="0" fillId="0" borderId="0" xfId="0" applyAlignment="1">
      <alignment horizontal="center" vertical="center"/>
    </xf>
    <xf numFmtId="0" fontId="20" fillId="6" borderId="35"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20" fillId="6" borderId="35" xfId="0" applyFont="1" applyFill="1" applyBorder="1" applyAlignment="1" applyProtection="1">
      <alignment horizontal="center" vertical="center" wrapText="1"/>
      <protection hidden="1"/>
    </xf>
    <xf numFmtId="0" fontId="0" fillId="0" borderId="5" xfId="0" applyBorder="1" applyAlignment="1" applyProtection="1">
      <alignment wrapText="1"/>
      <protection locked="0"/>
    </xf>
    <xf numFmtId="0" fontId="24" fillId="6" borderId="60" xfId="0" applyFont="1" applyFill="1" applyBorder="1" applyAlignment="1">
      <alignment horizontal="center" vertical="center" wrapText="1"/>
    </xf>
    <xf numFmtId="0" fontId="7" fillId="2" borderId="19" xfId="0" applyFont="1" applyFill="1" applyBorder="1"/>
    <xf numFmtId="0" fontId="7" fillId="2" borderId="19" xfId="0" applyFont="1" applyFill="1" applyBorder="1" applyAlignment="1"/>
    <xf numFmtId="0" fontId="22" fillId="2" borderId="19" xfId="0" applyFont="1" applyFill="1" applyBorder="1" applyAlignment="1">
      <alignment vertical="center"/>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3"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14" fontId="0" fillId="0" borderId="1" xfId="0" applyNumberFormat="1" applyBorder="1" applyAlignment="1" applyProtection="1">
      <alignment horizontal="center" vertical="center"/>
      <protection hidden="1"/>
    </xf>
    <xf numFmtId="14" fontId="0" fillId="0" borderId="3" xfId="0" applyNumberFormat="1" applyBorder="1" applyAlignment="1" applyProtection="1">
      <alignment horizontal="center" vertical="center"/>
      <protection hidden="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14" fontId="25" fillId="0" borderId="5"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35" xfId="0" applyFont="1" applyBorder="1" applyAlignment="1">
      <alignment vertical="center" wrapText="1"/>
    </xf>
    <xf numFmtId="0" fontId="7" fillId="0" borderId="1" xfId="0" applyFont="1" applyBorder="1" applyAlignment="1">
      <alignment horizontal="center" vertical="center"/>
    </xf>
    <xf numFmtId="0" fontId="31" fillId="0" borderId="1" xfId="0" applyFont="1" applyBorder="1" applyAlignment="1">
      <alignment horizontal="center" vertical="center"/>
    </xf>
    <xf numFmtId="0" fontId="7" fillId="0" borderId="1" xfId="0" applyFont="1" applyBorder="1" applyAlignment="1">
      <alignment horizontal="center" wrapText="1"/>
    </xf>
    <xf numFmtId="0" fontId="7" fillId="0" borderId="36" xfId="0" applyFont="1" applyBorder="1" applyAlignment="1">
      <alignment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center"/>
    </xf>
    <xf numFmtId="0" fontId="0" fillId="0" borderId="36" xfId="0" applyBorder="1" applyAlignment="1">
      <alignment vertical="center"/>
    </xf>
    <xf numFmtId="0" fontId="0" fillId="0" borderId="0" xfId="0" applyAlignment="1">
      <alignment vertical="center"/>
    </xf>
    <xf numFmtId="0" fontId="0" fillId="0" borderId="1" xfId="0" applyBorder="1"/>
    <xf numFmtId="0" fontId="0" fillId="0" borderId="0" xfId="0" applyAlignment="1">
      <alignment vertical="top" wrapText="1"/>
    </xf>
    <xf numFmtId="0" fontId="0" fillId="0" borderId="1" xfId="0" applyBorder="1" applyAlignment="1">
      <alignment horizontal="left" vertical="top" wrapText="1"/>
    </xf>
    <xf numFmtId="0" fontId="0" fillId="0" borderId="36" xfId="0" applyBorder="1" applyAlignment="1">
      <alignment vertical="center" wrapText="1"/>
    </xf>
    <xf numFmtId="0" fontId="0" fillId="0" borderId="1" xfId="0" applyBorder="1" applyAlignment="1">
      <alignment horizontal="left"/>
    </xf>
    <xf numFmtId="0" fontId="0" fillId="0" borderId="85" xfId="0" applyBorder="1" applyAlignment="1">
      <alignment horizontal="center"/>
    </xf>
    <xf numFmtId="0" fontId="0" fillId="0" borderId="85" xfId="0" applyBorder="1"/>
    <xf numFmtId="0" fontId="33" fillId="0" borderId="85" xfId="0" applyFont="1" applyBorder="1" applyAlignment="1">
      <alignment horizontal="center" vertical="center"/>
    </xf>
    <xf numFmtId="0" fontId="11" fillId="0" borderId="1" xfId="0" applyFont="1" applyBorder="1" applyAlignment="1">
      <alignment horizontal="center"/>
    </xf>
    <xf numFmtId="0" fontId="7" fillId="0" borderId="0" xfId="0" applyFont="1"/>
    <xf numFmtId="0" fontId="0" fillId="0" borderId="0" xfId="0" applyAlignment="1">
      <alignment horizontal="center"/>
    </xf>
    <xf numFmtId="0" fontId="32" fillId="0" borderId="36" xfId="0" applyFont="1" applyBorder="1" applyAlignment="1">
      <alignment vertical="center"/>
    </xf>
    <xf numFmtId="0" fontId="32" fillId="0" borderId="52" xfId="0" applyFont="1" applyBorder="1" applyAlignment="1">
      <alignment vertical="center"/>
    </xf>
    <xf numFmtId="0" fontId="32" fillId="0" borderId="53" xfId="0" applyFont="1" applyBorder="1" applyAlignment="1">
      <alignment vertical="center"/>
    </xf>
    <xf numFmtId="0" fontId="34" fillId="13" borderId="87" xfId="0" applyFont="1" applyFill="1" applyBorder="1" applyAlignment="1">
      <alignment horizontal="center" vertical="center" wrapText="1" readingOrder="1"/>
    </xf>
    <xf numFmtId="0" fontId="34" fillId="13" borderId="88" xfId="0" applyFont="1" applyFill="1" applyBorder="1" applyAlignment="1">
      <alignment horizontal="center" vertical="center" wrapText="1" readingOrder="1"/>
    </xf>
    <xf numFmtId="0" fontId="35" fillId="13" borderId="86" xfId="0" applyFont="1" applyFill="1" applyBorder="1" applyAlignment="1">
      <alignment horizontal="center" vertical="center" wrapText="1" readingOrder="1"/>
    </xf>
    <xf numFmtId="0" fontId="36" fillId="14" borderId="86" xfId="0" applyFont="1" applyFill="1" applyBorder="1" applyAlignment="1">
      <alignment horizontal="center" vertical="center" wrapText="1" readingOrder="1"/>
    </xf>
    <xf numFmtId="0" fontId="37" fillId="13" borderId="88" xfId="0" applyFont="1" applyFill="1" applyBorder="1" applyAlignment="1">
      <alignment horizontal="center" vertical="center" wrapText="1" readingOrder="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7" fillId="13" borderId="88" xfId="0" applyFont="1" applyFill="1" applyBorder="1" applyAlignment="1">
      <alignment horizontal="left" vertical="center" wrapText="1" readingOrder="1"/>
    </xf>
    <xf numFmtId="0" fontId="0" fillId="5" borderId="1" xfId="0" applyFill="1" applyBorder="1" applyAlignment="1">
      <alignment horizontal="center" vertical="center" wrapText="1"/>
    </xf>
    <xf numFmtId="0" fontId="0" fillId="5" borderId="12" xfId="0"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4" fillId="11" borderId="35" xfId="1" applyFont="1" applyFill="1" applyBorder="1" applyAlignment="1">
      <alignment horizontal="center" vertical="center" wrapText="1"/>
    </xf>
    <xf numFmtId="0" fontId="4" fillId="4" borderId="35" xfId="1" applyFont="1" applyFill="1" applyBorder="1" applyAlignment="1">
      <alignment horizontal="center" vertical="center" wrapText="1"/>
    </xf>
    <xf numFmtId="0" fontId="4" fillId="4" borderId="35" xfId="1" applyFont="1" applyFill="1" applyBorder="1" applyAlignment="1" applyProtection="1">
      <alignment horizontal="center" vertical="center" wrapText="1"/>
      <protection hidden="1"/>
    </xf>
    <xf numFmtId="0" fontId="4" fillId="4" borderId="35" xfId="1" applyFont="1" applyFill="1" applyBorder="1" applyAlignment="1">
      <alignment horizontal="center" wrapText="1"/>
    </xf>
    <xf numFmtId="0" fontId="31" fillId="2" borderId="1" xfId="0" applyFont="1" applyFill="1" applyBorder="1" applyAlignment="1">
      <alignment horizontal="center" vertical="center"/>
    </xf>
    <xf numFmtId="14" fontId="15" fillId="0" borderId="1" xfId="0" applyNumberFormat="1" applyFont="1" applyBorder="1" applyAlignment="1">
      <alignment horizontal="center" vertical="center" wrapText="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8" fillId="0" borderId="35" xfId="0" applyFont="1" applyBorder="1" applyAlignment="1" applyProtection="1">
      <alignment horizontal="center" vertical="center" wrapText="1"/>
      <protection hidden="1"/>
    </xf>
    <xf numFmtId="0" fontId="0" fillId="5" borderId="35"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hidden="1"/>
    </xf>
    <xf numFmtId="0" fontId="0" fillId="5" borderId="35" xfId="0" applyFill="1" applyBorder="1" applyAlignment="1">
      <alignment horizontal="center" vertical="center"/>
    </xf>
    <xf numFmtId="0" fontId="0" fillId="5" borderId="35" xfId="0" applyFill="1" applyBorder="1" applyAlignment="1" applyProtection="1">
      <alignment horizontal="center" vertical="center" wrapText="1"/>
      <protection hidden="1"/>
    </xf>
    <xf numFmtId="0" fontId="0" fillId="5" borderId="35" xfId="0" applyFill="1" applyBorder="1" applyAlignment="1">
      <alignment horizontal="center" vertical="center" wrapText="1"/>
    </xf>
    <xf numFmtId="0" fontId="21" fillId="0" borderId="1" xfId="0" applyFont="1" applyBorder="1" applyAlignment="1">
      <alignment horizontal="center" vertical="center" wrapText="1"/>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43" fillId="0" borderId="114" xfId="0" applyFont="1" applyBorder="1" applyAlignment="1">
      <alignment horizontal="left" vertical="center" wrapText="1"/>
    </xf>
    <xf numFmtId="0" fontId="43" fillId="0" borderId="104" xfId="0" applyFont="1" applyBorder="1" applyAlignment="1">
      <alignment horizontal="left" vertical="center" wrapText="1"/>
    </xf>
    <xf numFmtId="0" fontId="27" fillId="0" borderId="114" xfId="0" applyFont="1" applyBorder="1" applyAlignment="1">
      <alignment horizontal="center" vertical="center" wrapText="1"/>
    </xf>
    <xf numFmtId="0" fontId="27" fillId="0" borderId="104" xfId="0" applyFont="1" applyBorder="1" applyAlignment="1">
      <alignment horizontal="center" vertical="center" wrapText="1"/>
    </xf>
    <xf numFmtId="0" fontId="42" fillId="0" borderId="115" xfId="0" applyFont="1" applyBorder="1" applyAlignment="1">
      <alignment horizontal="center" vertical="center" wrapText="1"/>
    </xf>
    <xf numFmtId="0" fontId="40" fillId="0" borderId="114" xfId="0" applyFont="1" applyBorder="1" applyAlignment="1">
      <alignment horizontal="center" vertical="center"/>
    </xf>
    <xf numFmtId="0" fontId="43" fillId="0" borderId="114" xfId="0" applyFont="1" applyBorder="1" applyAlignment="1">
      <alignment horizontal="center" vertical="center"/>
    </xf>
    <xf numFmtId="0" fontId="40" fillId="0" borderId="101" xfId="0" applyFont="1" applyBorder="1" applyAlignment="1">
      <alignment horizontal="center" vertical="center"/>
    </xf>
    <xf numFmtId="0" fontId="43" fillId="0" borderId="114" xfId="0" applyFont="1" applyBorder="1" applyAlignment="1">
      <alignment horizontal="center" vertical="center" wrapText="1"/>
    </xf>
    <xf numFmtId="0" fontId="40" fillId="0" borderId="114" xfId="0" applyFont="1" applyBorder="1" applyAlignment="1">
      <alignment horizontal="center" vertical="center" wrapText="1"/>
    </xf>
    <xf numFmtId="0" fontId="40" fillId="0" borderId="85" xfId="0" applyFont="1" applyBorder="1" applyAlignment="1">
      <alignment horizontal="center" vertical="center"/>
    </xf>
    <xf numFmtId="0" fontId="43" fillId="0" borderId="104" xfId="0" applyFont="1" applyBorder="1" applyAlignment="1">
      <alignment horizontal="center" vertical="center"/>
    </xf>
    <xf numFmtId="0" fontId="40" fillId="0" borderId="104" xfId="0" applyFont="1" applyBorder="1" applyAlignment="1">
      <alignment horizontal="center" vertical="center"/>
    </xf>
    <xf numFmtId="0" fontId="43" fillId="0" borderId="104" xfId="0" applyFont="1" applyBorder="1" applyAlignment="1">
      <alignment horizontal="center" vertical="center" wrapText="1"/>
    </xf>
    <xf numFmtId="0" fontId="40" fillId="0" borderId="105" xfId="0" applyFont="1" applyBorder="1" applyAlignment="1">
      <alignment horizontal="center" vertical="center"/>
    </xf>
    <xf numFmtId="0" fontId="40" fillId="0" borderId="118" xfId="0" applyFont="1" applyBorder="1" applyAlignment="1">
      <alignment horizontal="center" vertical="center"/>
    </xf>
    <xf numFmtId="0" fontId="8" fillId="0" borderId="6" xfId="0" applyFont="1" applyBorder="1" applyAlignment="1" applyProtection="1">
      <alignment horizontal="center" vertical="center" wrapText="1"/>
      <protection hidden="1"/>
    </xf>
    <xf numFmtId="0" fontId="43" fillId="0" borderId="1" xfId="0" applyFont="1" applyBorder="1" applyAlignment="1">
      <alignment horizontal="center" vertical="center"/>
    </xf>
    <xf numFmtId="0" fontId="40" fillId="0" borderId="92" xfId="0" applyFont="1" applyBorder="1" applyAlignment="1">
      <alignment horizontal="center" vertical="center"/>
    </xf>
    <xf numFmtId="166" fontId="40" fillId="0" borderId="110" xfId="0" applyNumberFormat="1" applyFont="1" applyBorder="1" applyAlignment="1">
      <alignment horizontal="center" vertical="center" wrapText="1"/>
    </xf>
    <xf numFmtId="0" fontId="43" fillId="0" borderId="110"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3" xfId="0" applyFont="1" applyBorder="1" applyAlignment="1">
      <alignment horizontal="center" vertical="center" wrapText="1"/>
    </xf>
    <xf numFmtId="0" fontId="46" fillId="0" borderId="85" xfId="0" applyFont="1" applyBorder="1" applyAlignment="1">
      <alignment horizontal="center"/>
    </xf>
    <xf numFmtId="0" fontId="40" fillId="15" borderId="1" xfId="0" applyFont="1" applyFill="1" applyBorder="1" applyAlignment="1">
      <alignment horizontal="center" vertical="center" wrapText="1"/>
    </xf>
    <xf numFmtId="0" fontId="40" fillId="15" borderId="0" xfId="0" applyFont="1" applyFill="1" applyBorder="1" applyAlignment="1">
      <alignment horizontal="center" vertical="center" wrapText="1"/>
    </xf>
    <xf numFmtId="166" fontId="27" fillId="0" borderId="1" xfId="0" applyNumberFormat="1" applyFont="1" applyBorder="1" applyAlignment="1">
      <alignment horizontal="center" vertical="center" wrapText="1"/>
    </xf>
    <xf numFmtId="0" fontId="48" fillId="15" borderId="85" xfId="0" applyFont="1" applyFill="1" applyBorder="1"/>
    <xf numFmtId="0" fontId="40" fillId="15" borderId="85" xfId="0" applyFont="1" applyFill="1" applyBorder="1"/>
    <xf numFmtId="0" fontId="31" fillId="2" borderId="1" xfId="0" applyFont="1" applyFill="1" applyBorder="1" applyAlignment="1">
      <alignment horizontal="center" vertical="center"/>
    </xf>
    <xf numFmtId="166" fontId="27" fillId="0" borderId="1" xfId="0" applyNumberFormat="1" applyFont="1" applyBorder="1" applyAlignment="1">
      <alignment horizontal="center" vertical="center" wrapText="1"/>
    </xf>
    <xf numFmtId="0" fontId="43" fillId="0" borderId="119" xfId="0" applyFont="1" applyBorder="1" applyAlignment="1">
      <alignment horizontal="left" vertical="center" wrapText="1"/>
    </xf>
    <xf numFmtId="0" fontId="27" fillId="2" borderId="0" xfId="0" applyFont="1" applyFill="1" applyBorder="1" applyAlignment="1">
      <alignment horizontal="left" vertical="center" wrapText="1"/>
    </xf>
    <xf numFmtId="0" fontId="38" fillId="2" borderId="0" xfId="0" applyFont="1" applyFill="1" applyBorder="1"/>
    <xf numFmtId="0" fontId="43" fillId="0" borderId="1" xfId="0" applyFont="1" applyBorder="1" applyAlignment="1">
      <alignment horizontal="left" vertical="center" wrapText="1"/>
    </xf>
    <xf numFmtId="166" fontId="40" fillId="0" borderId="1" xfId="0" applyNumberFormat="1" applyFont="1" applyBorder="1" applyAlignment="1">
      <alignment horizontal="center" vertical="center" wrapText="1"/>
    </xf>
    <xf numFmtId="0" fontId="43" fillId="0" borderId="1" xfId="0" applyFont="1" applyBorder="1" applyAlignment="1">
      <alignment horizontal="left" wrapText="1"/>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xf>
    <xf numFmtId="0" fontId="43" fillId="0" borderId="3" xfId="0" applyFont="1" applyBorder="1" applyAlignment="1">
      <alignment horizontal="left" vertical="center" wrapText="1"/>
    </xf>
    <xf numFmtId="166" fontId="40" fillId="0" borderId="3" xfId="0" applyNumberFormat="1" applyFont="1" applyBorder="1" applyAlignment="1">
      <alignment horizontal="center" vertical="center" wrapText="1"/>
    </xf>
    <xf numFmtId="0" fontId="43" fillId="0" borderId="122" xfId="0" applyFont="1" applyBorder="1" applyAlignment="1">
      <alignment horizontal="left" vertical="center" wrapText="1"/>
    </xf>
    <xf numFmtId="166" fontId="40" fillId="0" borderId="133" xfId="0" applyNumberFormat="1" applyFont="1" applyBorder="1" applyAlignment="1">
      <alignment horizontal="center" vertical="center" wrapText="1"/>
    </xf>
    <xf numFmtId="9" fontId="0" fillId="0" borderId="105" xfId="5" applyFont="1" applyBorder="1" applyAlignment="1" applyProtection="1">
      <alignment vertical="center"/>
      <protection locked="0"/>
    </xf>
    <xf numFmtId="0" fontId="0" fillId="0" borderId="35" xfId="0" applyBorder="1" applyProtection="1">
      <protection locked="0"/>
    </xf>
    <xf numFmtId="14" fontId="0" fillId="0" borderId="35" xfId="0" applyNumberFormat="1" applyBorder="1" applyProtection="1">
      <protection locked="0"/>
    </xf>
    <xf numFmtId="0" fontId="40" fillId="0" borderId="119" xfId="0" applyFont="1" applyBorder="1" applyAlignment="1">
      <alignment wrapText="1"/>
    </xf>
    <xf numFmtId="0" fontId="0" fillId="0" borderId="51" xfId="0" applyBorder="1" applyAlignment="1" applyProtection="1">
      <alignment wrapText="1"/>
      <protection locked="0"/>
    </xf>
    <xf numFmtId="0" fontId="0" fillId="0" borderId="35" xfId="0" applyBorder="1" applyAlignment="1">
      <alignment horizontal="center" vertical="center"/>
    </xf>
    <xf numFmtId="0" fontId="0" fillId="0" borderId="6"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horizontal="center" vertical="center"/>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9" fontId="0" fillId="0" borderId="32" xfId="5"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5" fillId="17" borderId="3" xfId="0" applyFont="1" applyFill="1" applyBorder="1" applyAlignment="1">
      <alignment horizontal="left" vertical="center" wrapText="1"/>
    </xf>
    <xf numFmtId="9" fontId="0" fillId="17" borderId="3" xfId="5" applyFont="1" applyFill="1" applyBorder="1" applyAlignment="1" applyProtection="1">
      <alignment horizontal="center" vertical="center"/>
      <protection locked="0"/>
    </xf>
    <xf numFmtId="166" fontId="45" fillId="17" borderId="3" xfId="0" applyNumberFormat="1" applyFont="1" applyFill="1" applyBorder="1" applyAlignment="1">
      <alignment horizontal="center" vertical="center" wrapText="1"/>
    </xf>
    <xf numFmtId="0" fontId="45" fillId="17" borderId="3" xfId="0" applyFont="1" applyFill="1" applyBorder="1" applyAlignment="1">
      <alignment horizontal="center" vertical="center" wrapText="1"/>
    </xf>
    <xf numFmtId="0" fontId="0" fillId="17" borderId="7" xfId="0" applyFill="1" applyBorder="1" applyAlignment="1" applyProtection="1">
      <alignment horizontal="center" vertical="center" wrapText="1"/>
      <protection locked="0"/>
    </xf>
    <xf numFmtId="0" fontId="45" fillId="17" borderId="1" xfId="0" applyFont="1" applyFill="1" applyBorder="1" applyAlignment="1">
      <alignment horizontal="left" vertical="center" wrapText="1"/>
    </xf>
    <xf numFmtId="9" fontId="0" fillId="17" borderId="1" xfId="5" applyFont="1" applyFill="1" applyBorder="1" applyAlignment="1" applyProtection="1">
      <alignment horizontal="center" vertical="center"/>
      <protection locked="0"/>
    </xf>
    <xf numFmtId="166" fontId="45" fillId="17" borderId="1" xfId="0" applyNumberFormat="1" applyFont="1" applyFill="1" applyBorder="1" applyAlignment="1">
      <alignment horizontal="center" vertical="center" wrapText="1"/>
    </xf>
    <xf numFmtId="0" fontId="45" fillId="17" borderId="1" xfId="0" applyFont="1" applyFill="1" applyBorder="1" applyAlignment="1">
      <alignment horizontal="center" vertical="center" wrapText="1"/>
    </xf>
    <xf numFmtId="0" fontId="0" fillId="17" borderId="1" xfId="0" applyFill="1" applyBorder="1" applyAlignment="1" applyProtection="1">
      <alignment horizontal="center" vertical="center" wrapText="1"/>
      <protection locked="0"/>
    </xf>
    <xf numFmtId="0" fontId="0" fillId="17" borderId="1" xfId="0" applyFill="1" applyBorder="1" applyAlignment="1" applyProtection="1">
      <alignment horizontal="center" vertical="center"/>
      <protection locked="0"/>
    </xf>
    <xf numFmtId="0" fontId="0" fillId="17" borderId="5" xfId="0" applyFill="1" applyBorder="1" applyAlignment="1" applyProtection="1">
      <alignment horizontal="center" vertical="center" wrapText="1"/>
      <protection locked="0"/>
    </xf>
    <xf numFmtId="0" fontId="0" fillId="17" borderId="12" xfId="0" applyFill="1" applyBorder="1" applyAlignment="1" applyProtection="1">
      <alignment horizontal="left" vertical="center" wrapText="1"/>
      <protection locked="0"/>
    </xf>
    <xf numFmtId="9" fontId="0" fillId="17" borderId="12" xfId="5" applyFont="1" applyFill="1" applyBorder="1" applyAlignment="1" applyProtection="1">
      <alignment horizontal="center" vertical="center"/>
      <protection locked="0"/>
    </xf>
    <xf numFmtId="0" fontId="0" fillId="17" borderId="12" xfId="0" applyFill="1" applyBorder="1" applyAlignment="1" applyProtection="1">
      <alignment horizontal="center" vertical="center"/>
      <protection locked="0"/>
    </xf>
    <xf numFmtId="14" fontId="0" fillId="17" borderId="12" xfId="0" applyNumberFormat="1" applyFill="1" applyBorder="1" applyProtection="1">
      <protection locked="0"/>
    </xf>
    <xf numFmtId="0" fontId="40" fillId="17" borderId="12" xfId="0" applyFont="1" applyFill="1" applyBorder="1" applyAlignment="1">
      <alignment wrapText="1"/>
    </xf>
    <xf numFmtId="0" fontId="0" fillId="17" borderId="13" xfId="0" applyFill="1" applyBorder="1" applyAlignment="1" applyProtection="1">
      <alignment horizontal="center" vertical="center" wrapText="1"/>
      <protection locked="0"/>
    </xf>
    <xf numFmtId="0" fontId="0" fillId="17" borderId="2" xfId="0" applyFill="1" applyBorder="1" applyAlignment="1" applyProtection="1">
      <alignment horizontal="center" vertical="center"/>
      <protection locked="0"/>
    </xf>
    <xf numFmtId="0" fontId="8" fillId="17" borderId="8" xfId="0" applyFont="1" applyFill="1" applyBorder="1" applyAlignment="1" applyProtection="1">
      <alignment horizontal="center" vertical="center" wrapText="1"/>
      <protection hidden="1"/>
    </xf>
    <xf numFmtId="0" fontId="8" fillId="17" borderId="49" xfId="0" applyFont="1" applyFill="1" applyBorder="1" applyAlignment="1" applyProtection="1">
      <alignment horizontal="center" vertical="center" wrapText="1"/>
      <protection hidden="1"/>
    </xf>
    <xf numFmtId="0" fontId="40" fillId="17" borderId="114" xfId="0" applyFont="1" applyFill="1" applyBorder="1" applyAlignment="1">
      <alignment horizontal="center" vertical="center"/>
    </xf>
    <xf numFmtId="0" fontId="45" fillId="17" borderId="114" xfId="0" applyFont="1" applyFill="1" applyBorder="1" applyAlignment="1">
      <alignment horizontal="left" vertical="center" wrapText="1"/>
    </xf>
    <xf numFmtId="0" fontId="39" fillId="17" borderId="114" xfId="0" applyFont="1" applyFill="1" applyBorder="1" applyAlignment="1">
      <alignment horizontal="center" vertical="center" wrapText="1"/>
    </xf>
    <xf numFmtId="0" fontId="40" fillId="17" borderId="101" xfId="0" applyFont="1" applyFill="1" applyBorder="1" applyAlignment="1">
      <alignment horizontal="center" vertical="center"/>
    </xf>
    <xf numFmtId="0" fontId="40" fillId="17" borderId="114" xfId="0" applyFont="1" applyFill="1" applyBorder="1" applyAlignment="1">
      <alignment horizontal="center" vertical="center" wrapText="1"/>
    </xf>
    <xf numFmtId="0" fontId="40" fillId="17" borderId="92" xfId="0" applyFont="1" applyFill="1" applyBorder="1" applyAlignment="1">
      <alignment horizontal="center" vertical="center"/>
    </xf>
    <xf numFmtId="0" fontId="40" fillId="17" borderId="118" xfId="0" applyFont="1" applyFill="1" applyBorder="1" applyAlignment="1">
      <alignment horizontal="center" vertical="center"/>
    </xf>
    <xf numFmtId="0" fontId="0" fillId="17" borderId="2" xfId="0" applyFill="1" applyBorder="1" applyAlignment="1" applyProtection="1">
      <alignment horizontal="center" vertical="center"/>
      <protection hidden="1"/>
    </xf>
    <xf numFmtId="0" fontId="0" fillId="17" borderId="3" xfId="0" applyFill="1" applyBorder="1" applyAlignment="1" applyProtection="1">
      <alignment horizontal="center" vertical="center" wrapText="1"/>
      <protection hidden="1"/>
    </xf>
    <xf numFmtId="0" fontId="0" fillId="17" borderId="3" xfId="0" applyFill="1" applyBorder="1" applyAlignment="1" applyProtection="1">
      <alignment horizontal="left" vertical="center" wrapText="1"/>
      <protection hidden="1"/>
    </xf>
    <xf numFmtId="0" fontId="0" fillId="17" borderId="8" xfId="0" applyFill="1" applyBorder="1" applyAlignment="1" applyProtection="1">
      <alignment horizontal="center" vertical="center" wrapText="1"/>
      <protection hidden="1"/>
    </xf>
    <xf numFmtId="9" fontId="0" fillId="17" borderId="3" xfId="0" applyNumberFormat="1" applyFill="1" applyBorder="1" applyAlignment="1" applyProtection="1">
      <alignment horizontal="center" vertical="center"/>
      <protection hidden="1"/>
    </xf>
    <xf numFmtId="0" fontId="0" fillId="17" borderId="8" xfId="5" applyNumberFormat="1" applyFont="1" applyFill="1" applyBorder="1" applyAlignment="1" applyProtection="1">
      <alignment horizontal="center" vertical="center" wrapText="1"/>
      <protection hidden="1"/>
    </xf>
    <xf numFmtId="14" fontId="0" fillId="17" borderId="3" xfId="0" applyNumberFormat="1" applyFill="1" applyBorder="1" applyAlignment="1" applyProtection="1">
      <alignment horizontal="center" vertical="center"/>
      <protection hidden="1"/>
    </xf>
    <xf numFmtId="0" fontId="0" fillId="17" borderId="7" xfId="0" applyFill="1" applyBorder="1" applyAlignment="1">
      <alignment horizontal="center" vertical="center" wrapText="1"/>
    </xf>
    <xf numFmtId="0" fontId="45" fillId="17" borderId="85" xfId="0" applyFont="1" applyFill="1" applyBorder="1" applyAlignment="1">
      <alignment wrapText="1"/>
    </xf>
    <xf numFmtId="0" fontId="48" fillId="17" borderId="85" xfId="0" applyFont="1" applyFill="1" applyBorder="1" applyAlignment="1">
      <alignment horizontal="center" vertical="center"/>
    </xf>
    <xf numFmtId="0" fontId="0" fillId="0" borderId="6" xfId="0" applyBorder="1" applyAlignment="1" applyProtection="1">
      <alignment horizontal="left" vertical="center" wrapText="1"/>
      <protection hidden="1"/>
    </xf>
    <xf numFmtId="0" fontId="0" fillId="0" borderId="32" xfId="0" applyBorder="1" applyAlignment="1" applyProtection="1">
      <alignment horizontal="center" vertical="center" wrapText="1"/>
      <protection hidden="1"/>
    </xf>
    <xf numFmtId="0" fontId="0" fillId="0" borderId="69" xfId="0" applyBorder="1" applyAlignment="1">
      <alignment horizontal="center" vertical="center" wrapText="1"/>
    </xf>
    <xf numFmtId="0" fontId="0" fillId="0" borderId="32" xfId="0" applyNumberFormat="1" applyBorder="1" applyAlignment="1" applyProtection="1">
      <alignment horizontal="center" vertical="center" wrapText="1"/>
      <protection hidden="1"/>
    </xf>
    <xf numFmtId="0" fontId="43" fillId="17" borderId="1" xfId="0" applyFont="1" applyFill="1" applyBorder="1" applyAlignment="1">
      <alignment horizontal="left" vertical="center" wrapText="1"/>
    </xf>
    <xf numFmtId="0" fontId="43" fillId="17" borderId="3" xfId="0" applyFont="1" applyFill="1" applyBorder="1" applyAlignment="1">
      <alignment horizontal="left" vertical="center" wrapText="1"/>
    </xf>
    <xf numFmtId="14" fontId="47" fillId="17" borderId="3" xfId="0" applyNumberFormat="1" applyFont="1" applyFill="1" applyBorder="1" applyAlignment="1">
      <alignment horizontal="center" vertical="center" wrapText="1"/>
    </xf>
    <xf numFmtId="166" fontId="40" fillId="17" borderId="3" xfId="0" applyNumberFormat="1" applyFont="1" applyFill="1" applyBorder="1" applyAlignment="1">
      <alignment horizontal="center" vertical="center" wrapText="1"/>
    </xf>
    <xf numFmtId="0" fontId="43" fillId="17" borderId="3" xfId="0" applyFont="1" applyFill="1" applyBorder="1" applyAlignment="1">
      <alignment horizontal="center" vertical="center" wrapText="1"/>
    </xf>
    <xf numFmtId="0" fontId="37" fillId="13" borderId="0" xfId="0" applyFont="1" applyFill="1" applyBorder="1" applyAlignment="1">
      <alignment horizontal="center" vertical="center" wrapText="1" readingOrder="1"/>
    </xf>
    <xf numFmtId="0" fontId="37" fillId="13" borderId="0" xfId="0" applyFont="1" applyFill="1" applyBorder="1" applyAlignment="1">
      <alignment horizontal="left" vertical="center" wrapText="1" readingOrder="1"/>
    </xf>
    <xf numFmtId="0" fontId="38" fillId="0" borderId="104" xfId="0" applyFont="1" applyBorder="1" applyAlignment="1"/>
    <xf numFmtId="0" fontId="38" fillId="0" borderId="110" xfId="0" applyFont="1" applyBorder="1" applyAlignment="1"/>
    <xf numFmtId="0" fontId="0" fillId="0" borderId="4" xfId="0" applyBorder="1" applyAlignment="1" applyProtection="1">
      <alignment vertical="center"/>
      <protection locked="0"/>
    </xf>
    <xf numFmtId="0" fontId="0" fillId="0" borderId="37" xfId="0" applyBorder="1" applyAlignment="1" applyProtection="1">
      <alignment vertical="center"/>
      <protection locked="0"/>
    </xf>
    <xf numFmtId="0" fontId="0" fillId="0" borderId="8" xfId="0" applyBorder="1" applyAlignment="1" applyProtection="1">
      <alignment horizontal="center" vertical="center"/>
      <protection hidden="1"/>
    </xf>
    <xf numFmtId="0" fontId="0" fillId="0" borderId="8" xfId="0" applyBorder="1" applyAlignment="1">
      <alignment horizontal="center" vertical="center"/>
    </xf>
    <xf numFmtId="0" fontId="0" fillId="0" borderId="68" xfId="0" applyBorder="1" applyAlignment="1">
      <alignment horizontal="center" vertical="center"/>
    </xf>
    <xf numFmtId="0" fontId="0" fillId="5" borderId="6" xfId="0" applyFill="1" applyBorder="1" applyAlignment="1" applyProtection="1">
      <alignment horizontal="center" vertical="center"/>
      <protection locked="0"/>
    </xf>
    <xf numFmtId="0" fontId="44" fillId="16" borderId="107" xfId="0" applyFont="1" applyFill="1" applyBorder="1" applyAlignment="1">
      <alignment horizontal="center" vertical="center"/>
    </xf>
    <xf numFmtId="0" fontId="0" fillId="5" borderId="6" xfId="0" applyFill="1" applyBorder="1" applyAlignment="1" applyProtection="1">
      <alignment horizontal="center" vertical="center"/>
      <protection hidden="1"/>
    </xf>
    <xf numFmtId="0" fontId="0" fillId="5" borderId="6" xfId="0" applyFill="1" applyBorder="1" applyAlignment="1">
      <alignment horizontal="center" vertical="center"/>
    </xf>
    <xf numFmtId="0" fontId="0" fillId="5" borderId="6" xfId="0" applyFill="1" applyBorder="1" applyAlignment="1" applyProtection="1">
      <alignment horizontal="center" vertical="center" wrapText="1"/>
      <protection hidden="1"/>
    </xf>
    <xf numFmtId="0" fontId="0" fillId="5" borderId="6" xfId="0" applyFill="1" applyBorder="1" applyAlignment="1">
      <alignment horizontal="center" vertical="center" wrapText="1"/>
    </xf>
    <xf numFmtId="0" fontId="8" fillId="0" borderId="1" xfId="0" applyFont="1" applyBorder="1" applyAlignment="1" applyProtection="1">
      <alignment vertical="center" wrapText="1"/>
      <protection hidden="1"/>
    </xf>
    <xf numFmtId="0" fontId="0" fillId="0" borderId="1" xfId="0" applyBorder="1" applyAlignment="1" applyProtection="1">
      <alignment vertical="center"/>
      <protection locked="0"/>
    </xf>
    <xf numFmtId="0" fontId="8" fillId="0" borderId="1" xfId="0" applyFont="1" applyBorder="1" applyAlignment="1" applyProtection="1">
      <alignment vertical="center" wrapText="1"/>
      <protection locked="0"/>
    </xf>
    <xf numFmtId="0" fontId="44" fillId="0" borderId="1" xfId="0" applyFont="1" applyBorder="1" applyAlignment="1">
      <alignment vertical="center" wrapText="1"/>
    </xf>
    <xf numFmtId="0" fontId="0" fillId="0" borderId="1" xfId="0" applyBorder="1" applyAlignment="1">
      <alignment vertical="center"/>
    </xf>
    <xf numFmtId="0" fontId="8" fillId="17" borderId="1" xfId="0" applyFont="1" applyFill="1" applyBorder="1" applyAlignment="1" applyProtection="1">
      <alignment vertical="center" wrapText="1"/>
      <protection locked="0"/>
    </xf>
    <xf numFmtId="0" fontId="44" fillId="17" borderId="1" xfId="0" applyFont="1" applyFill="1" applyBorder="1" applyAlignment="1">
      <alignment vertical="center" wrapText="1"/>
    </xf>
    <xf numFmtId="0" fontId="0" fillId="17" borderId="1" xfId="0" applyFill="1" applyBorder="1" applyAlignment="1" applyProtection="1">
      <alignment vertical="center"/>
      <protection locked="0"/>
    </xf>
    <xf numFmtId="0" fontId="0" fillId="17" borderId="1" xfId="0" applyFill="1" applyBorder="1" applyAlignment="1" applyProtection="1">
      <alignment horizontal="center" vertical="center"/>
      <protection hidden="1"/>
    </xf>
    <xf numFmtId="0" fontId="27" fillId="17" borderId="101" xfId="0" applyFont="1" applyFill="1" applyBorder="1" applyAlignment="1">
      <alignment horizontal="center" vertical="center" wrapText="1"/>
    </xf>
    <xf numFmtId="0" fontId="43" fillId="17" borderId="101" xfId="0" applyFont="1" applyFill="1" applyBorder="1" applyAlignment="1">
      <alignment horizontal="left" vertical="center" wrapText="1"/>
    </xf>
    <xf numFmtId="0" fontId="0" fillId="0" borderId="6" xfId="0" applyBorder="1" applyAlignment="1" applyProtection="1">
      <alignment horizontal="center" vertical="center" wrapText="1"/>
      <protection hidden="1"/>
    </xf>
    <xf numFmtId="0" fontId="43" fillId="17" borderId="1" xfId="0" applyFont="1" applyFill="1" applyBorder="1" applyAlignment="1">
      <alignment horizontal="left" wrapText="1"/>
    </xf>
    <xf numFmtId="166" fontId="40" fillId="17" borderId="1" xfId="0" applyNumberFormat="1" applyFont="1" applyFill="1" applyBorder="1" applyAlignment="1">
      <alignment horizontal="center" vertical="center" wrapText="1"/>
    </xf>
    <xf numFmtId="0" fontId="40" fillId="17" borderId="1" xfId="0" applyFont="1" applyFill="1" applyBorder="1" applyAlignment="1">
      <alignment horizontal="center" vertical="center" wrapText="1"/>
    </xf>
    <xf numFmtId="0" fontId="43" fillId="17" borderId="1" xfId="0" applyFont="1" applyFill="1" applyBorder="1" applyAlignment="1">
      <alignment horizontal="center" vertical="center" wrapText="1"/>
    </xf>
    <xf numFmtId="0" fontId="43" fillId="17" borderId="1" xfId="0" applyFont="1" applyFill="1" applyBorder="1" applyAlignment="1">
      <alignment horizontal="center" vertical="center"/>
    </xf>
    <xf numFmtId="14" fontId="0" fillId="0" borderId="6"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5" xfId="0" applyFont="1" applyBorder="1" applyAlignment="1">
      <alignment horizontal="center" vertical="center" wrapText="1"/>
    </xf>
    <xf numFmtId="0" fontId="48" fillId="15" borderId="96" xfId="0" applyFont="1" applyFill="1" applyBorder="1" applyAlignment="1">
      <alignment horizontal="center"/>
    </xf>
    <xf numFmtId="0" fontId="38" fillId="0" borderId="94" xfId="0" applyFont="1" applyBorder="1"/>
    <xf numFmtId="0" fontId="38" fillId="0" borderId="95" xfId="0" applyFont="1" applyBorder="1"/>
    <xf numFmtId="0" fontId="40" fillId="15" borderId="96" xfId="0" applyFont="1" applyFill="1" applyBorder="1" applyAlignment="1">
      <alignment horizontal="center"/>
    </xf>
    <xf numFmtId="0" fontId="27" fillId="0" borderId="1" xfId="0" applyFont="1" applyBorder="1" applyAlignment="1">
      <alignment horizontal="left" vertical="center" wrapText="1"/>
    </xf>
    <xf numFmtId="0" fontId="38" fillId="0" borderId="1" xfId="0" applyFont="1" applyBorder="1"/>
    <xf numFmtId="0" fontId="27" fillId="0" borderId="0" xfId="0" applyFont="1" applyBorder="1" applyAlignment="1">
      <alignment horizontal="left" vertical="center" wrapText="1"/>
    </xf>
    <xf numFmtId="0" fontId="38" fillId="0" borderId="0" xfId="0" applyFont="1" applyBorder="1"/>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21"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40" fillId="15" borderId="124" xfId="0" applyFont="1" applyFill="1" applyBorder="1" applyAlignment="1">
      <alignment horizontal="center" vertical="center"/>
    </xf>
    <xf numFmtId="0" fontId="38" fillId="0" borderId="125" xfId="0" applyFont="1" applyBorder="1"/>
    <xf numFmtId="0" fontId="38" fillId="0" borderId="122" xfId="0" applyFont="1" applyBorder="1"/>
    <xf numFmtId="0" fontId="38" fillId="0" borderId="126" xfId="0" applyFont="1" applyBorder="1"/>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1" fillId="0" borderId="67" xfId="0" applyFont="1" applyBorder="1" applyAlignment="1">
      <alignment horizontal="center" vertical="center" wrapText="1"/>
    </xf>
    <xf numFmtId="0" fontId="51" fillId="0" borderId="63" xfId="0" applyFont="1" applyBorder="1" applyAlignment="1">
      <alignment horizontal="center" vertical="center" wrapText="1"/>
    </xf>
    <xf numFmtId="0" fontId="51" fillId="0" borderId="64" xfId="0" applyFont="1" applyBorder="1" applyAlignment="1">
      <alignment horizontal="center" vertical="center" wrapText="1"/>
    </xf>
    <xf numFmtId="0" fontId="51" fillId="0" borderId="50" xfId="0" applyFont="1" applyBorder="1" applyAlignment="1">
      <alignment horizontal="center" vertical="center" wrapText="1"/>
    </xf>
    <xf numFmtId="0" fontId="51" fillId="0" borderId="79" xfId="0" applyFont="1" applyBorder="1" applyAlignment="1">
      <alignment horizontal="center" vertical="center" wrapText="1"/>
    </xf>
    <xf numFmtId="0" fontId="49" fillId="6" borderId="57" xfId="0" applyFont="1" applyFill="1" applyBorder="1" applyAlignment="1">
      <alignment horizontal="center" vertical="center" textRotation="90" wrapText="1"/>
    </xf>
    <xf numFmtId="0" fontId="49" fillId="6" borderId="58" xfId="0" applyFont="1" applyFill="1" applyBorder="1" applyAlignment="1">
      <alignment horizontal="center" vertical="center" textRotation="90" wrapText="1"/>
    </xf>
    <xf numFmtId="0" fontId="49" fillId="6" borderId="59" xfId="0" applyFont="1" applyFill="1" applyBorder="1" applyAlignment="1">
      <alignment horizontal="center" vertical="center" textRotation="90" wrapText="1"/>
    </xf>
    <xf numFmtId="0" fontId="52" fillId="0" borderId="65" xfId="0" applyFont="1" applyBorder="1" applyAlignment="1">
      <alignment horizontal="center" vertical="center" wrapText="1"/>
    </xf>
    <xf numFmtId="0" fontId="52" fillId="0" borderId="61" xfId="0" applyFont="1" applyBorder="1" applyAlignment="1">
      <alignment horizontal="center" vertical="center" wrapText="1"/>
    </xf>
    <xf numFmtId="0" fontId="52" fillId="0" borderId="100" xfId="0" applyFont="1" applyBorder="1" applyAlignment="1">
      <alignment horizontal="center" vertical="center" wrapText="1"/>
    </xf>
    <xf numFmtId="0" fontId="52" fillId="0" borderId="98" xfId="0" applyFont="1" applyBorder="1" applyAlignment="1">
      <alignment horizontal="center" vertical="center" wrapText="1"/>
    </xf>
    <xf numFmtId="0" fontId="52" fillId="0" borderId="99" xfId="0" applyFont="1" applyBorder="1" applyAlignment="1">
      <alignment horizontal="center" vertical="center" wrapText="1"/>
    </xf>
    <xf numFmtId="0" fontId="51" fillId="0" borderId="66" xfId="0" applyFont="1" applyBorder="1" applyAlignment="1">
      <alignment horizontal="center" vertical="center" wrapText="1"/>
    </xf>
    <xf numFmtId="0" fontId="51" fillId="0" borderId="52" xfId="0" applyFont="1" applyBorder="1" applyAlignment="1">
      <alignment horizontal="center" vertical="center" wrapText="1"/>
    </xf>
    <xf numFmtId="0" fontId="51" fillId="0" borderId="53"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71" xfId="0" applyFont="1" applyBorder="1" applyAlignment="1">
      <alignment horizontal="center" vertical="center" wrapText="1"/>
    </xf>
    <xf numFmtId="0" fontId="49" fillId="6" borderId="18" xfId="0" applyFont="1" applyFill="1" applyBorder="1" applyAlignment="1">
      <alignment horizontal="center" vertical="center" textRotation="90" wrapText="1"/>
    </xf>
    <xf numFmtId="0" fontId="49" fillId="6" borderId="20" xfId="0" applyFont="1" applyFill="1" applyBorder="1" applyAlignment="1">
      <alignment horizontal="center" vertical="center" textRotation="90" wrapText="1"/>
    </xf>
    <xf numFmtId="0" fontId="49" fillId="6" borderId="23" xfId="0" applyFont="1" applyFill="1" applyBorder="1" applyAlignment="1">
      <alignment horizontal="center" vertical="center" textRotation="90" wrapText="1"/>
    </xf>
    <xf numFmtId="0" fontId="51" fillId="0" borderId="65" xfId="0" applyFont="1" applyBorder="1" applyAlignment="1">
      <alignment horizontal="center" vertical="center" wrapText="1"/>
    </xf>
    <xf numFmtId="0" fontId="51" fillId="0" borderId="61" xfId="0" applyFont="1" applyBorder="1" applyAlignment="1">
      <alignment horizontal="center" vertical="center" wrapText="1"/>
    </xf>
    <xf numFmtId="0" fontId="51" fillId="0" borderId="62" xfId="0" applyFont="1" applyBorder="1" applyAlignment="1">
      <alignment horizontal="center" vertical="center" wrapText="1"/>
    </xf>
    <xf numFmtId="0" fontId="51" fillId="0" borderId="40" xfId="0" applyFont="1" applyBorder="1" applyAlignment="1">
      <alignment horizontal="center" vertical="center" wrapText="1"/>
    </xf>
    <xf numFmtId="0" fontId="51" fillId="0" borderId="73" xfId="0" applyFont="1" applyBorder="1" applyAlignment="1">
      <alignment horizontal="center" vertical="center" wrapText="1"/>
    </xf>
    <xf numFmtId="0" fontId="49" fillId="6" borderId="9" xfId="0" applyFont="1" applyFill="1" applyBorder="1" applyAlignment="1">
      <alignment horizontal="center" vertical="center" textRotation="90" wrapText="1"/>
    </xf>
    <xf numFmtId="0" fontId="49" fillId="6" borderId="10" xfId="0" applyFont="1" applyFill="1" applyBorder="1" applyAlignment="1">
      <alignment horizontal="center" vertical="center" textRotation="90" wrapText="1"/>
    </xf>
    <xf numFmtId="0" fontId="49" fillId="6" borderId="11" xfId="0" applyFont="1" applyFill="1" applyBorder="1" applyAlignment="1">
      <alignment horizontal="center" vertical="center" textRotation="90" wrapText="1"/>
    </xf>
    <xf numFmtId="0" fontId="49" fillId="6" borderId="8" xfId="0" applyFont="1" applyFill="1" applyBorder="1" applyAlignment="1">
      <alignment horizontal="center" vertical="center" textRotation="90" wrapText="1"/>
    </xf>
    <xf numFmtId="0" fontId="49" fillId="6" borderId="32" xfId="0" applyFont="1" applyFill="1" applyBorder="1" applyAlignment="1">
      <alignment horizontal="center" vertical="center" textRotation="90" wrapText="1"/>
    </xf>
    <xf numFmtId="0" fontId="49" fillId="6" borderId="39" xfId="0" applyFont="1" applyFill="1" applyBorder="1" applyAlignment="1">
      <alignment horizontal="center" vertical="center" textRotation="90" wrapText="1"/>
    </xf>
    <xf numFmtId="0" fontId="51" fillId="0" borderId="40" xfId="0" applyFont="1" applyBorder="1" applyAlignment="1">
      <alignment horizontal="left" vertical="center" wrapText="1"/>
    </xf>
    <xf numFmtId="0" fontId="51" fillId="0" borderId="61" xfId="0" applyFont="1" applyBorder="1" applyAlignment="1">
      <alignment horizontal="left" vertical="center" wrapText="1"/>
    </xf>
    <xf numFmtId="0" fontId="51" fillId="0" borderId="62" xfId="0" applyFont="1" applyBorder="1" applyAlignment="1">
      <alignment horizontal="left" vertical="center" wrapText="1"/>
    </xf>
    <xf numFmtId="0" fontId="51" fillId="0" borderId="73" xfId="0" applyFont="1" applyBorder="1" applyAlignment="1">
      <alignment horizontal="left" vertical="center" wrapText="1"/>
    </xf>
    <xf numFmtId="0" fontId="52" fillId="0" borderId="92" xfId="0" applyFont="1" applyBorder="1" applyAlignment="1">
      <alignment horizontal="center" vertical="center" wrapText="1"/>
    </xf>
    <xf numFmtId="0" fontId="15" fillId="0" borderId="90" xfId="0" applyFont="1" applyBorder="1"/>
    <xf numFmtId="0" fontId="15" fillId="0" borderId="91" xfId="0" applyFont="1" applyBorder="1"/>
    <xf numFmtId="0" fontId="50" fillId="2" borderId="61" xfId="0" applyFont="1" applyFill="1" applyBorder="1" applyAlignment="1">
      <alignment horizontal="center" vertical="center" wrapText="1"/>
    </xf>
    <xf numFmtId="0" fontId="50" fillId="2" borderId="62" xfId="0" applyFont="1" applyFill="1" applyBorder="1" applyAlignment="1">
      <alignment horizontal="center" vertical="center" wrapText="1"/>
    </xf>
    <xf numFmtId="0" fontId="52" fillId="0" borderId="127" xfId="0" applyFont="1" applyBorder="1" applyAlignment="1">
      <alignment horizontal="center" vertical="center" wrapText="1"/>
    </xf>
    <xf numFmtId="0" fontId="15" fillId="0" borderId="128" xfId="0" applyFont="1" applyBorder="1"/>
    <xf numFmtId="0" fontId="15" fillId="0" borderId="129" xfId="0" applyFont="1" applyBorder="1"/>
    <xf numFmtId="0" fontId="52" fillId="0" borderId="94" xfId="0" applyFont="1" applyBorder="1" applyAlignment="1">
      <alignment horizontal="center" vertical="center" wrapText="1"/>
    </xf>
    <xf numFmtId="0" fontId="15" fillId="0" borderId="94" xfId="0" applyFont="1" applyBorder="1"/>
    <xf numFmtId="0" fontId="15" fillId="0" borderId="95" xfId="0" applyFont="1" applyBorder="1"/>
    <xf numFmtId="0" fontId="51" fillId="15" borderId="94" xfId="0" applyFont="1" applyFill="1" applyBorder="1" applyAlignment="1">
      <alignment horizontal="center" vertical="center" wrapText="1"/>
    </xf>
    <xf numFmtId="0" fontId="52" fillId="0" borderId="96" xfId="0" applyFont="1" applyBorder="1" applyAlignment="1">
      <alignment horizontal="center" vertical="center" wrapText="1"/>
    </xf>
    <xf numFmtId="0" fontId="51" fillId="0" borderId="89" xfId="0" applyFont="1" applyFill="1" applyBorder="1" applyAlignment="1">
      <alignment horizontal="center" vertical="center" wrapText="1"/>
    </xf>
    <xf numFmtId="0" fontId="15" fillId="0" borderId="90" xfId="0" applyFont="1" applyFill="1" applyBorder="1"/>
    <xf numFmtId="0" fontId="15" fillId="0" borderId="91" xfId="0" applyFont="1" applyFill="1" applyBorder="1"/>
    <xf numFmtId="0" fontId="15" fillId="0" borderId="93" xfId="0" applyFont="1" applyBorder="1"/>
    <xf numFmtId="0" fontId="52" fillId="2" borderId="75" xfId="0" applyFont="1" applyFill="1" applyBorder="1" applyAlignment="1">
      <alignment horizontal="center" vertical="center" wrapText="1"/>
    </xf>
    <xf numFmtId="0" fontId="52" fillId="2" borderId="76" xfId="0" applyFont="1" applyFill="1" applyBorder="1" applyAlignment="1">
      <alignment horizontal="center" vertical="center" wrapText="1"/>
    </xf>
    <xf numFmtId="0" fontId="52" fillId="2" borderId="74" xfId="0" applyFont="1" applyFill="1" applyBorder="1" applyAlignment="1">
      <alignment horizontal="center" vertical="center" wrapText="1"/>
    </xf>
    <xf numFmtId="0" fontId="51" fillId="0" borderId="83" xfId="0" applyFont="1" applyBorder="1" applyAlignment="1">
      <alignment horizontal="center" vertical="center" wrapText="1"/>
    </xf>
    <xf numFmtId="0" fontId="51" fillId="0" borderId="81" xfId="0" applyFont="1" applyBorder="1" applyAlignment="1">
      <alignment horizontal="center" vertical="center" wrapText="1"/>
    </xf>
    <xf numFmtId="0" fontId="51" fillId="0" borderId="82" xfId="0" applyFont="1" applyBorder="1" applyAlignment="1">
      <alignment horizontal="center" vertical="center" wrapText="1"/>
    </xf>
    <xf numFmtId="0" fontId="15" fillId="0" borderId="97" xfId="0" applyFont="1" applyBorder="1"/>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0" xfId="0" applyFont="1" applyAlignment="1">
      <alignment horizontal="center" vertical="center" wrapText="1"/>
    </xf>
    <xf numFmtId="0" fontId="13" fillId="0" borderId="3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53" xfId="0" applyFont="1" applyBorder="1" applyAlignment="1">
      <alignment horizontal="center" vertical="center" wrapText="1"/>
    </xf>
    <xf numFmtId="14" fontId="15" fillId="0" borderId="36" xfId="0" applyNumberFormat="1" applyFont="1" applyBorder="1" applyAlignment="1">
      <alignment horizontal="center" vertical="center" wrapText="1"/>
    </xf>
    <xf numFmtId="14" fontId="15" fillId="0" borderId="53" xfId="0" applyNumberFormat="1" applyFont="1" applyBorder="1" applyAlignment="1">
      <alignment horizontal="center"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28" fillId="0" borderId="33" xfId="0" applyFont="1" applyBorder="1" applyAlignment="1">
      <alignment horizontal="left" vertical="center" wrapText="1"/>
    </xf>
    <xf numFmtId="0" fontId="28" fillId="0" borderId="15" xfId="0" applyFont="1" applyBorder="1" applyAlignment="1">
      <alignment horizontal="left" vertical="center" wrapText="1"/>
    </xf>
    <xf numFmtId="0" fontId="28" fillId="0" borderId="34" xfId="0" applyFont="1" applyBorder="1" applyAlignment="1">
      <alignment horizontal="left" vertical="center" wrapText="1"/>
    </xf>
    <xf numFmtId="0" fontId="23" fillId="0" borderId="72" xfId="1" applyFont="1" applyBorder="1" applyAlignment="1">
      <alignment horizontal="center" vertical="center" wrapText="1"/>
    </xf>
    <xf numFmtId="0" fontId="23"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2" xfId="1" applyFont="1" applyBorder="1" applyAlignment="1">
      <alignment horizontal="center" vertical="center" wrapText="1"/>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6"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2" fillId="0" borderId="15" xfId="0" applyFont="1" applyBorder="1" applyAlignment="1">
      <alignment horizontal="center" vertical="center"/>
    </xf>
    <xf numFmtId="0" fontId="12" fillId="0" borderId="34" xfId="0" applyFont="1" applyBorder="1" applyAlignment="1">
      <alignment horizontal="center" vertical="center"/>
    </xf>
    <xf numFmtId="0" fontId="24" fillId="6" borderId="54" xfId="0" applyFont="1" applyFill="1" applyBorder="1" applyAlignment="1">
      <alignment horizontal="center" vertical="center" wrapText="1"/>
    </xf>
    <xf numFmtId="0" fontId="24" fillId="6" borderId="55" xfId="0" applyFont="1" applyFill="1" applyBorder="1" applyAlignment="1">
      <alignment horizontal="center" vertical="center" wrapText="1"/>
    </xf>
    <xf numFmtId="0" fontId="24" fillId="6" borderId="56" xfId="0" applyFont="1" applyFill="1" applyBorder="1" applyAlignment="1">
      <alignment horizontal="center" vertical="center" wrapText="1"/>
    </xf>
    <xf numFmtId="0" fontId="52" fillId="0" borderId="123" xfId="0" applyFont="1" applyBorder="1" applyAlignment="1">
      <alignment horizontal="center" vertical="center" wrapText="1"/>
    </xf>
    <xf numFmtId="0" fontId="15" fillId="0" borderId="130" xfId="0" applyFont="1" applyBorder="1"/>
    <xf numFmtId="0" fontId="50" fillId="2" borderId="52" xfId="0" applyFont="1" applyFill="1" applyBorder="1" applyAlignment="1">
      <alignment horizontal="center" vertical="center" wrapText="1"/>
    </xf>
    <xf numFmtId="0" fontId="50" fillId="2" borderId="53" xfId="0" applyFont="1" applyFill="1" applyBorder="1" applyAlignment="1">
      <alignment horizontal="center" vertical="center" wrapText="1"/>
    </xf>
    <xf numFmtId="0" fontId="50" fillId="2" borderId="66" xfId="0" applyFont="1" applyFill="1" applyBorder="1" applyAlignment="1">
      <alignment horizontal="center" vertical="center" wrapText="1"/>
    </xf>
    <xf numFmtId="0" fontId="51" fillId="0" borderId="25"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1" xfId="0" applyFont="1" applyBorder="1" applyAlignment="1">
      <alignment horizontal="center" vertical="center" wrapText="1"/>
    </xf>
    <xf numFmtId="0" fontId="15" fillId="0" borderId="131" xfId="0" applyFont="1" applyBorder="1"/>
    <xf numFmtId="0" fontId="50" fillId="2" borderId="67" xfId="0" applyFont="1" applyFill="1" applyBorder="1" applyAlignment="1">
      <alignment horizontal="center" vertical="center" wrapText="1"/>
    </xf>
    <xf numFmtId="0" fontId="50" fillId="2" borderId="63" xfId="0" applyFont="1" applyFill="1" applyBorder="1" applyAlignment="1">
      <alignment horizontal="center" vertical="center" wrapText="1"/>
    </xf>
    <xf numFmtId="0" fontId="50" fillId="2" borderId="64" xfId="0" applyFont="1" applyFill="1" applyBorder="1" applyAlignment="1">
      <alignment horizontal="center" vertical="center" wrapText="1"/>
    </xf>
    <xf numFmtId="0" fontId="51" fillId="15" borderId="89" xfId="0" applyFont="1" applyFill="1" applyBorder="1" applyAlignment="1">
      <alignment horizontal="center" vertical="center" wrapText="1"/>
    </xf>
    <xf numFmtId="0" fontId="49" fillId="6" borderId="16" xfId="0" applyFont="1" applyFill="1" applyBorder="1" applyAlignment="1">
      <alignment horizontal="center" vertical="center" textRotation="90" wrapText="1"/>
    </xf>
    <xf numFmtId="0" fontId="49" fillId="6" borderId="19" xfId="0" applyFont="1" applyFill="1" applyBorder="1" applyAlignment="1">
      <alignment horizontal="center" vertical="center" textRotation="90" wrapText="1"/>
    </xf>
    <xf numFmtId="0" fontId="49" fillId="6" borderId="21" xfId="0" applyFont="1" applyFill="1" applyBorder="1" applyAlignment="1">
      <alignment horizontal="center" vertical="center" textRotation="90" wrapText="1"/>
    </xf>
    <xf numFmtId="0" fontId="51" fillId="15" borderId="92" xfId="0" applyFont="1" applyFill="1" applyBorder="1" applyAlignment="1">
      <alignment horizontal="center" vertical="center" wrapText="1"/>
    </xf>
    <xf numFmtId="0" fontId="50" fillId="2" borderId="36" xfId="0" applyFont="1" applyFill="1" applyBorder="1" applyAlignment="1">
      <alignment horizontal="center" vertical="center" wrapText="1"/>
    </xf>
    <xf numFmtId="0" fontId="50" fillId="2" borderId="50" xfId="0" applyFont="1" applyFill="1" applyBorder="1" applyAlignment="1">
      <alignment horizontal="center" vertical="center" wrapText="1"/>
    </xf>
    <xf numFmtId="0" fontId="50" fillId="2" borderId="65" xfId="0" applyFont="1" applyFill="1" applyBorder="1" applyAlignment="1">
      <alignment horizontal="center" vertical="center" wrapText="1"/>
    </xf>
    <xf numFmtId="0" fontId="52" fillId="2" borderId="78" xfId="0" applyFont="1" applyFill="1" applyBorder="1" applyAlignment="1">
      <alignment horizontal="center" vertical="center" wrapText="1"/>
    </xf>
    <xf numFmtId="0" fontId="51" fillId="0" borderId="80" xfId="0" applyFont="1" applyBorder="1" applyAlignment="1">
      <alignment horizontal="center" vertical="center" wrapText="1"/>
    </xf>
    <xf numFmtId="0" fontId="52" fillId="0" borderId="89" xfId="0" applyFont="1" applyBorder="1" applyAlignment="1">
      <alignment horizontal="center" vertical="center" wrapText="1"/>
    </xf>
    <xf numFmtId="0" fontId="52" fillId="2" borderId="77" xfId="0" applyFont="1" applyFill="1" applyBorder="1" applyAlignment="1">
      <alignment horizontal="center" vertical="center" wrapText="1"/>
    </xf>
    <xf numFmtId="0" fontId="51" fillId="0" borderId="84" xfId="0" applyFont="1" applyBorder="1" applyAlignment="1">
      <alignment horizontal="center" vertical="center" wrapText="1"/>
    </xf>
    <xf numFmtId="0" fontId="15" fillId="0" borderId="35" xfId="0" applyFont="1" applyBorder="1" applyAlignment="1">
      <alignment horizontal="center" vertical="center" wrapText="1"/>
    </xf>
    <xf numFmtId="14" fontId="15" fillId="0" borderId="35" xfId="0" applyNumberFormat="1" applyFont="1" applyBorder="1" applyAlignment="1">
      <alignment horizontal="center" vertical="center" wrapText="1"/>
    </xf>
    <xf numFmtId="0" fontId="12" fillId="0" borderId="35"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29" xfId="0" applyFont="1" applyBorder="1" applyAlignment="1">
      <alignment horizontal="center" vertical="center"/>
    </xf>
    <xf numFmtId="0" fontId="0" fillId="0" borderId="6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locked="0"/>
    </xf>
    <xf numFmtId="0" fontId="1" fillId="2" borderId="32" xfId="1" applyFont="1" applyFill="1" applyBorder="1" applyAlignment="1" applyProtection="1">
      <alignment horizontal="center" vertical="center" wrapText="1"/>
      <protection locked="0"/>
    </xf>
    <xf numFmtId="0" fontId="1" fillId="2" borderId="39" xfId="1" applyFont="1" applyFill="1" applyBorder="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hidden="1"/>
    </xf>
    <xf numFmtId="0" fontId="1" fillId="2" borderId="32" xfId="1" applyFont="1" applyFill="1" applyBorder="1" applyAlignment="1" applyProtection="1">
      <alignment horizontal="center" vertical="center" wrapText="1"/>
      <protection hidden="1"/>
    </xf>
    <xf numFmtId="0" fontId="1" fillId="2" borderId="39" xfId="1" applyFont="1" applyFill="1" applyBorder="1" applyAlignment="1" applyProtection="1">
      <alignment horizontal="center" vertical="center" wrapText="1"/>
      <protection hidden="1"/>
    </xf>
    <xf numFmtId="0" fontId="1" fillId="2" borderId="8" xfId="1" applyFill="1" applyBorder="1" applyAlignment="1" applyProtection="1">
      <alignment horizontal="center" vertical="center" wrapText="1"/>
      <protection hidden="1"/>
    </xf>
    <xf numFmtId="0" fontId="1" fillId="2" borderId="32" xfId="1" applyFill="1" applyBorder="1" applyAlignment="1" applyProtection="1">
      <alignment horizontal="center" vertical="center" wrapText="1"/>
      <protection hidden="1"/>
    </xf>
    <xf numFmtId="0" fontId="1" fillId="2" borderId="39" xfId="1" applyFill="1" applyBorder="1" applyAlignment="1" applyProtection="1">
      <alignment horizontal="center" vertical="center" wrapText="1"/>
      <protection hidden="1"/>
    </xf>
    <xf numFmtId="0" fontId="2" fillId="0" borderId="9" xfId="1" applyFont="1" applyBorder="1" applyAlignment="1" applyProtection="1">
      <alignment horizontal="center" vertical="center" wrapText="1"/>
      <protection locked="0"/>
    </xf>
    <xf numFmtId="0" fontId="2" fillId="0" borderId="10" xfId="1" applyFont="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9" fontId="1" fillId="2" borderId="8" xfId="1" applyNumberFormat="1" applyFont="1" applyFill="1" applyBorder="1" applyAlignment="1" applyProtection="1">
      <alignment horizontal="center" vertical="center" wrapText="1"/>
      <protection hidden="1"/>
    </xf>
    <xf numFmtId="9" fontId="1" fillId="2" borderId="32" xfId="1" applyNumberFormat="1" applyFont="1" applyFill="1" applyBorder="1" applyAlignment="1" applyProtection="1">
      <alignment horizontal="center" vertical="center" wrapText="1"/>
      <protection hidden="1"/>
    </xf>
    <xf numFmtId="9" fontId="1" fillId="2" borderId="39" xfId="1" applyNumberFormat="1" applyFont="1" applyFill="1" applyBorder="1" applyAlignment="1" applyProtection="1">
      <alignment horizontal="center" vertical="center" wrapText="1"/>
      <protection hidden="1"/>
    </xf>
    <xf numFmtId="0" fontId="2" fillId="0" borderId="8" xfId="1" applyFont="1" applyBorder="1" applyAlignment="1" applyProtection="1">
      <alignment horizontal="center" vertical="center" wrapText="1"/>
      <protection locked="0"/>
    </xf>
    <xf numFmtId="0" fontId="2" fillId="0" borderId="32" xfId="1" applyFont="1" applyBorder="1" applyAlignment="1" applyProtection="1">
      <alignment horizontal="center" vertical="center" wrapText="1"/>
      <protection locked="0"/>
    </xf>
    <xf numFmtId="0" fontId="2" fillId="0" borderId="39" xfId="1" applyFont="1" applyBorder="1" applyAlignment="1" applyProtection="1">
      <alignment horizontal="center" vertical="center" wrapText="1"/>
      <protection locked="0"/>
    </xf>
    <xf numFmtId="0" fontId="40" fillId="0" borderId="103" xfId="0" applyFont="1" applyBorder="1" applyAlignment="1">
      <alignment horizontal="center" vertical="center" wrapText="1"/>
    </xf>
    <xf numFmtId="0" fontId="38" fillId="0" borderId="106" xfId="0" applyFont="1" applyBorder="1"/>
    <xf numFmtId="0" fontId="38" fillId="0" borderId="109" xfId="0" applyFont="1" applyBorder="1"/>
    <xf numFmtId="0" fontId="40" fillId="17" borderId="103" xfId="0" applyFont="1" applyFill="1" applyBorder="1" applyAlignment="1">
      <alignment horizontal="center" vertical="center" wrapText="1"/>
    </xf>
    <xf numFmtId="0" fontId="38" fillId="17" borderId="106" xfId="0" applyFont="1" applyFill="1" applyBorder="1"/>
    <xf numFmtId="0" fontId="38" fillId="17" borderId="109" xfId="0" applyFont="1" applyFill="1" applyBorder="1"/>
    <xf numFmtId="0" fontId="0" fillId="0" borderId="120" xfId="0" applyBorder="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32" xfId="1" applyFill="1" applyBorder="1" applyAlignment="1" applyProtection="1">
      <alignment horizontal="center" vertical="center" wrapText="1"/>
      <protection locked="0"/>
    </xf>
    <xf numFmtId="0" fontId="1" fillId="2" borderId="39" xfId="1" applyFill="1" applyBorder="1" applyAlignment="1" applyProtection="1">
      <alignment horizontal="center" vertical="center" wrapText="1"/>
      <protection locked="0"/>
    </xf>
    <xf numFmtId="0" fontId="2" fillId="0" borderId="9" xfId="1" applyFont="1" applyFill="1" applyBorder="1" applyAlignment="1" applyProtection="1">
      <alignment horizontal="center" vertical="center" wrapText="1"/>
      <protection locked="0"/>
    </xf>
    <xf numFmtId="0" fontId="2" fillId="0" borderId="10" xfId="1" applyFont="1" applyFill="1" applyBorder="1" applyAlignment="1" applyProtection="1">
      <alignment horizontal="center" vertical="center" wrapText="1"/>
      <protection locked="0"/>
    </xf>
    <xf numFmtId="0" fontId="2" fillId="0" borderId="11" xfId="1" applyFont="1" applyFill="1" applyBorder="1" applyAlignment="1" applyProtection="1">
      <alignment horizontal="center" vertical="center" wrapText="1"/>
      <protection locked="0"/>
    </xf>
    <xf numFmtId="0" fontId="1" fillId="2" borderId="121" xfId="1" applyFill="1" applyBorder="1" applyAlignment="1" applyProtection="1">
      <alignment horizontal="center" vertical="center" wrapText="1"/>
      <protection hidden="1"/>
    </xf>
    <xf numFmtId="0" fontId="39" fillId="18" borderId="101" xfId="0" applyFont="1" applyFill="1" applyBorder="1" applyAlignment="1">
      <alignment horizontal="center" vertical="center" wrapText="1"/>
    </xf>
    <xf numFmtId="0" fontId="38" fillId="17" borderId="104" xfId="0" applyFont="1" applyFill="1" applyBorder="1"/>
    <xf numFmtId="0" fontId="38" fillId="17" borderId="107" xfId="0" applyFont="1" applyFill="1" applyBorder="1"/>
    <xf numFmtId="0" fontId="2" fillId="17" borderId="9" xfId="1" applyFont="1" applyFill="1" applyBorder="1" applyAlignment="1" applyProtection="1">
      <alignment horizontal="center" vertical="center" wrapText="1"/>
      <protection locked="0"/>
    </xf>
    <xf numFmtId="0" fontId="2" fillId="17" borderId="10" xfId="1" applyFont="1" applyFill="1" applyBorder="1" applyAlignment="1" applyProtection="1">
      <alignment horizontal="center" vertical="center" wrapText="1"/>
      <protection locked="0"/>
    </xf>
    <xf numFmtId="0" fontId="2" fillId="17" borderId="11" xfId="1" applyFont="1" applyFill="1" applyBorder="1" applyAlignment="1" applyProtection="1">
      <alignment horizontal="center" vertical="center" wrapText="1"/>
      <protection locked="0"/>
    </xf>
    <xf numFmtId="0" fontId="2" fillId="17" borderId="8" xfId="1" applyFont="1" applyFill="1" applyBorder="1" applyAlignment="1" applyProtection="1">
      <alignment horizontal="center" vertical="center" wrapText="1"/>
      <protection locked="0"/>
    </xf>
    <xf numFmtId="0" fontId="2" fillId="17" borderId="32" xfId="1" applyFont="1" applyFill="1" applyBorder="1" applyAlignment="1" applyProtection="1">
      <alignment horizontal="center" vertical="center" wrapText="1"/>
      <protection locked="0"/>
    </xf>
    <xf numFmtId="0" fontId="2" fillId="17" borderId="39" xfId="1" applyFont="1" applyFill="1" applyBorder="1" applyAlignment="1" applyProtection="1">
      <alignment horizontal="center" vertical="center" wrapText="1"/>
      <protection locked="0"/>
    </xf>
    <xf numFmtId="0" fontId="1" fillId="17" borderId="8" xfId="1" applyFill="1" applyBorder="1" applyAlignment="1" applyProtection="1">
      <alignment horizontal="center" vertical="center" wrapText="1"/>
      <protection locked="0"/>
    </xf>
    <xf numFmtId="0" fontId="1" fillId="17" borderId="32" xfId="1" applyFill="1" applyBorder="1" applyAlignment="1" applyProtection="1">
      <alignment horizontal="center" vertical="center" wrapText="1"/>
      <protection locked="0"/>
    </xf>
    <xf numFmtId="0" fontId="1" fillId="17" borderId="39" xfId="1" applyFill="1" applyBorder="1" applyAlignment="1" applyProtection="1">
      <alignment horizontal="center" vertical="center" wrapText="1"/>
      <protection locked="0"/>
    </xf>
    <xf numFmtId="0" fontId="1" fillId="18" borderId="111" xfId="0" applyFont="1" applyFill="1" applyBorder="1" applyAlignment="1">
      <alignment horizontal="center" vertical="center" wrapText="1"/>
    </xf>
    <xf numFmtId="0" fontId="1" fillId="18" borderId="112" xfId="0" applyFont="1" applyFill="1" applyBorder="1" applyAlignment="1">
      <alignment horizontal="center" vertical="center" wrapText="1"/>
    </xf>
    <xf numFmtId="0" fontId="1" fillId="18" borderId="113" xfId="0" applyFont="1" applyFill="1" applyBorder="1" applyAlignment="1">
      <alignment horizontal="center" vertical="center" wrapText="1"/>
    </xf>
    <xf numFmtId="0" fontId="2" fillId="17" borderId="8" xfId="0" applyFont="1" applyFill="1" applyBorder="1" applyAlignment="1" applyProtection="1">
      <alignment horizontal="center" vertical="center" wrapText="1"/>
      <protection locked="0"/>
    </xf>
    <xf numFmtId="0" fontId="2" fillId="17" borderId="32" xfId="0" applyFont="1" applyFill="1" applyBorder="1" applyAlignment="1" applyProtection="1">
      <alignment horizontal="center" vertical="center" wrapText="1"/>
      <protection locked="0"/>
    </xf>
    <xf numFmtId="0" fontId="2" fillId="17" borderId="39" xfId="0" applyFont="1" applyFill="1" applyBorder="1" applyAlignment="1" applyProtection="1">
      <alignment horizontal="center" vertical="center" wrapText="1"/>
      <protection locked="0"/>
    </xf>
    <xf numFmtId="0" fontId="1" fillId="17" borderId="8" xfId="1" applyFont="1" applyFill="1" applyBorder="1" applyAlignment="1" applyProtection="1">
      <alignment horizontal="center" vertical="center" wrapText="1"/>
      <protection hidden="1"/>
    </xf>
    <xf numFmtId="0" fontId="1" fillId="17" borderId="32" xfId="1" applyFont="1" applyFill="1" applyBorder="1" applyAlignment="1" applyProtection="1">
      <alignment horizontal="center" vertical="center" wrapText="1"/>
      <protection hidden="1"/>
    </xf>
    <xf numFmtId="0" fontId="1" fillId="17" borderId="39" xfId="1" applyFont="1" applyFill="1" applyBorder="1" applyAlignment="1" applyProtection="1">
      <alignment horizontal="center" vertical="center" wrapText="1"/>
      <protection hidden="1"/>
    </xf>
    <xf numFmtId="0" fontId="39" fillId="15" borderId="101" xfId="0" applyFont="1" applyFill="1" applyBorder="1" applyAlignment="1">
      <alignment horizontal="center" vertical="center" wrapText="1"/>
    </xf>
    <xf numFmtId="0" fontId="38" fillId="0" borderId="104" xfId="0" applyFont="1" applyBorder="1"/>
    <xf numFmtId="0" fontId="38" fillId="0" borderId="107" xfId="0" applyFont="1" applyBorder="1"/>
    <xf numFmtId="0" fontId="2" fillId="2" borderId="8"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4" fillId="3" borderId="3"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11" borderId="2" xfId="1" applyFont="1" applyFill="1" applyBorder="1" applyAlignment="1">
      <alignment horizontal="center" vertical="center" wrapText="1"/>
    </xf>
    <xf numFmtId="0" fontId="4" fillId="11" borderId="24" xfId="1" applyFont="1" applyFill="1" applyBorder="1" applyAlignment="1">
      <alignment horizontal="center" vertical="center" wrapText="1"/>
    </xf>
    <xf numFmtId="0" fontId="4" fillId="11" borderId="8" xfId="1" applyFont="1" applyFill="1" applyBorder="1" applyAlignment="1">
      <alignment horizontal="center" vertical="center" wrapText="1"/>
    </xf>
    <xf numFmtId="0" fontId="4" fillId="11" borderId="39" xfId="1" applyFont="1" applyFill="1" applyBorder="1" applyAlignment="1">
      <alignment horizontal="center" vertical="center" wrapText="1"/>
    </xf>
    <xf numFmtId="0" fontId="4" fillId="11" borderId="3" xfId="1" applyFont="1" applyFill="1" applyBorder="1" applyAlignment="1">
      <alignment horizontal="center" vertical="center" wrapText="1"/>
    </xf>
    <xf numFmtId="0" fontId="4" fillId="11" borderId="12"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39"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13" xfId="1" applyFont="1" applyFill="1" applyBorder="1" applyAlignment="1">
      <alignment horizontal="center" vertical="center" wrapText="1"/>
    </xf>
    <xf numFmtId="9" fontId="39" fillId="15" borderId="102" xfId="0" applyNumberFormat="1" applyFont="1" applyFill="1" applyBorder="1" applyAlignment="1">
      <alignment horizontal="center" vertical="center" wrapText="1"/>
    </xf>
    <xf numFmtId="0" fontId="38" fillId="0" borderId="105" xfId="0" applyFont="1" applyBorder="1"/>
    <xf numFmtId="0" fontId="38" fillId="0" borderId="108" xfId="0" applyFont="1" applyBorder="1"/>
    <xf numFmtId="9" fontId="1" fillId="2" borderId="121" xfId="1" applyNumberFormat="1" applyFont="1" applyFill="1" applyBorder="1" applyAlignment="1" applyProtection="1">
      <alignment horizontal="center" vertical="center" wrapText="1"/>
      <protection hidden="1"/>
    </xf>
    <xf numFmtId="9" fontId="39" fillId="18" borderId="101" xfId="0" applyNumberFormat="1" applyFont="1" applyFill="1" applyBorder="1" applyAlignment="1">
      <alignment horizontal="center" vertical="center" wrapText="1"/>
    </xf>
    <xf numFmtId="0" fontId="1" fillId="2" borderId="121" xfId="1" applyFont="1" applyFill="1" applyBorder="1" applyAlignment="1" applyProtection="1">
      <alignment horizontal="center" vertical="center" wrapText="1"/>
      <protection hidden="1"/>
    </xf>
    <xf numFmtId="0" fontId="1" fillId="2" borderId="121" xfId="1" applyFont="1" applyFill="1" applyBorder="1" applyAlignment="1" applyProtection="1">
      <alignment horizontal="center" vertical="center" wrapText="1"/>
      <protection locked="0"/>
    </xf>
    <xf numFmtId="0" fontId="1" fillId="2" borderId="121" xfId="1" applyFill="1" applyBorder="1" applyAlignment="1" applyProtection="1">
      <alignment horizontal="center" vertical="center" wrapText="1"/>
      <protection locked="0"/>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0" borderId="15" xfId="0" applyFont="1" applyBorder="1" applyAlignment="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8" fillId="0" borderId="3"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0" fillId="0" borderId="136"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49" fontId="41" fillId="0" borderId="101" xfId="0" applyNumberFormat="1" applyFont="1" applyBorder="1" applyAlignment="1">
      <alignment horizontal="center" vertical="center" wrapText="1"/>
    </xf>
    <xf numFmtId="49" fontId="41" fillId="0" borderId="105" xfId="0" applyNumberFormat="1" applyFont="1" applyBorder="1" applyAlignment="1">
      <alignment horizontal="center" vertical="center" wrapText="1"/>
    </xf>
    <xf numFmtId="9" fontId="18" fillId="10" borderId="46" xfId="0" applyNumberFormat="1" applyFont="1" applyFill="1" applyBorder="1" applyAlignment="1" applyProtection="1">
      <alignment horizontal="center" vertical="center"/>
      <protection hidden="1"/>
    </xf>
    <xf numFmtId="0" fontId="18" fillId="10" borderId="47" xfId="0" applyFont="1" applyFill="1" applyBorder="1" applyAlignment="1" applyProtection="1">
      <alignment horizontal="center" vertical="center"/>
      <protection hidden="1"/>
    </xf>
    <xf numFmtId="0" fontId="18" fillId="10" borderId="48" xfId="0" applyFont="1" applyFill="1" applyBorder="1" applyAlignment="1" applyProtection="1">
      <alignment horizontal="center" vertical="center"/>
      <protection hidden="1"/>
    </xf>
    <xf numFmtId="0" fontId="19" fillId="2" borderId="19"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0" xfId="0" applyFont="1" applyFill="1" applyBorder="1" applyAlignment="1">
      <alignment horizontal="center" vertical="center"/>
    </xf>
    <xf numFmtId="0" fontId="9" fillId="2" borderId="19" xfId="0" applyFont="1" applyFill="1" applyBorder="1" applyAlignment="1">
      <alignment horizontal="center"/>
    </xf>
    <xf numFmtId="0" fontId="9" fillId="2" borderId="0" xfId="0" applyFont="1" applyFill="1" applyBorder="1" applyAlignment="1">
      <alignment horizontal="center"/>
    </xf>
    <xf numFmtId="0" fontId="9" fillId="2" borderId="20" xfId="0" applyFont="1" applyFill="1" applyBorder="1" applyAlignment="1">
      <alignment horizontal="center"/>
    </xf>
    <xf numFmtId="9" fontId="18" fillId="9" borderId="46" xfId="0" applyNumberFormat="1" applyFont="1" applyFill="1" applyBorder="1" applyAlignment="1" applyProtection="1">
      <alignment horizontal="center" vertical="center"/>
      <protection hidden="1"/>
    </xf>
    <xf numFmtId="0" fontId="18" fillId="9" borderId="47" xfId="0" applyFont="1" applyFill="1" applyBorder="1" applyAlignment="1" applyProtection="1">
      <alignment horizontal="center" vertical="center"/>
      <protection hidden="1"/>
    </xf>
    <xf numFmtId="0" fontId="18" fillId="9" borderId="48" xfId="0" applyFont="1" applyFill="1" applyBorder="1" applyAlignment="1" applyProtection="1">
      <alignment horizontal="center" vertical="center"/>
      <protection hidden="1"/>
    </xf>
    <xf numFmtId="0" fontId="7" fillId="2" borderId="0" xfId="0" applyFont="1" applyFill="1" applyBorder="1" applyAlignment="1">
      <alignment horizontal="center"/>
    </xf>
    <xf numFmtId="0" fontId="7" fillId="2" borderId="0" xfId="0" applyFont="1" applyFill="1" applyBorder="1" applyAlignment="1">
      <alignment horizontal="center" vertical="center"/>
    </xf>
    <xf numFmtId="9" fontId="18" fillId="7" borderId="44" xfId="0" applyNumberFormat="1" applyFont="1" applyFill="1" applyBorder="1" applyAlignment="1" applyProtection="1">
      <alignment horizontal="center" vertical="center"/>
      <protection hidden="1"/>
    </xf>
    <xf numFmtId="0" fontId="18" fillId="7" borderId="0" xfId="0" applyFont="1" applyFill="1" applyBorder="1" applyAlignment="1" applyProtection="1">
      <alignment horizontal="center" vertical="center"/>
      <protection hidden="1"/>
    </xf>
    <xf numFmtId="0" fontId="18" fillId="7" borderId="45" xfId="0" applyFont="1" applyFill="1" applyBorder="1" applyAlignment="1" applyProtection="1">
      <alignment horizontal="center" vertical="center"/>
      <protection hidden="1"/>
    </xf>
    <xf numFmtId="9" fontId="18" fillId="9" borderId="47" xfId="0" applyNumberFormat="1" applyFont="1" applyFill="1" applyBorder="1" applyAlignment="1" applyProtection="1">
      <alignment horizontal="center" vertical="center"/>
      <protection hidden="1"/>
    </xf>
    <xf numFmtId="9" fontId="18" fillId="9" borderId="48" xfId="0" applyNumberFormat="1" applyFont="1" applyFill="1" applyBorder="1" applyAlignment="1" applyProtection="1">
      <alignment horizontal="center" vertical="center"/>
      <protection hidden="1"/>
    </xf>
    <xf numFmtId="9" fontId="18" fillId="8" borderId="46" xfId="0" applyNumberFormat="1" applyFont="1" applyFill="1" applyBorder="1" applyAlignment="1" applyProtection="1">
      <alignment horizontal="center" vertical="center"/>
      <protection hidden="1"/>
    </xf>
    <xf numFmtId="0" fontId="18" fillId="8" borderId="47" xfId="0" applyFont="1" applyFill="1" applyBorder="1" applyAlignment="1" applyProtection="1">
      <alignment horizontal="center" vertical="center"/>
      <protection hidden="1"/>
    </xf>
    <xf numFmtId="0" fontId="18" fillId="8" borderId="48" xfId="0" applyFont="1" applyFill="1" applyBorder="1" applyAlignment="1" applyProtection="1">
      <alignment horizontal="center" vertical="center"/>
      <protection hidden="1"/>
    </xf>
    <xf numFmtId="9" fontId="18" fillId="8" borderId="44" xfId="0" applyNumberFormat="1" applyFont="1" applyFill="1" applyBorder="1" applyAlignment="1" applyProtection="1">
      <alignment horizontal="center" vertical="center"/>
      <protection hidden="1"/>
    </xf>
    <xf numFmtId="0" fontId="18" fillId="8" borderId="0" xfId="0" applyFont="1" applyFill="1" applyBorder="1" applyAlignment="1" applyProtection="1">
      <alignment horizontal="center" vertical="center"/>
      <protection hidden="1"/>
    </xf>
    <xf numFmtId="0" fontId="18" fillId="8" borderId="45" xfId="0" applyFont="1" applyFill="1" applyBorder="1" applyAlignment="1" applyProtection="1">
      <alignment horizontal="center" vertical="center"/>
      <protection hidden="1"/>
    </xf>
    <xf numFmtId="9" fontId="18" fillId="9" borderId="44" xfId="0" applyNumberFormat="1" applyFont="1" applyFill="1" applyBorder="1" applyAlignment="1" applyProtection="1">
      <alignment horizontal="center" vertical="center"/>
      <protection hidden="1"/>
    </xf>
    <xf numFmtId="0" fontId="18" fillId="9" borderId="0" xfId="0" applyFont="1" applyFill="1" applyBorder="1" applyAlignment="1" applyProtection="1">
      <alignment horizontal="center" vertical="center"/>
      <protection hidden="1"/>
    </xf>
    <xf numFmtId="0" fontId="18" fillId="9" borderId="45" xfId="0" applyFont="1" applyFill="1" applyBorder="1" applyAlignment="1" applyProtection="1">
      <alignment horizontal="center" vertical="center"/>
      <protection hidden="1"/>
    </xf>
    <xf numFmtId="9" fontId="18" fillId="10" borderId="0" xfId="0" applyNumberFormat="1" applyFont="1" applyFill="1" applyBorder="1" applyAlignment="1" applyProtection="1">
      <alignment horizontal="center" vertical="center"/>
      <protection hidden="1"/>
    </xf>
    <xf numFmtId="0" fontId="18" fillId="10" borderId="0" xfId="0" applyFont="1" applyFill="1" applyBorder="1" applyAlignment="1" applyProtection="1">
      <alignment horizontal="center" vertical="center"/>
      <protection hidden="1"/>
    </xf>
    <xf numFmtId="0" fontId="18" fillId="10" borderId="45" xfId="0" applyFont="1" applyFill="1" applyBorder="1" applyAlignment="1" applyProtection="1">
      <alignment horizontal="center" vertical="center"/>
      <protection hidden="1"/>
    </xf>
    <xf numFmtId="9" fontId="18" fillId="7" borderId="46" xfId="0" applyNumberFormat="1" applyFont="1" applyFill="1" applyBorder="1" applyAlignment="1" applyProtection="1">
      <alignment horizontal="center" vertical="center"/>
      <protection hidden="1"/>
    </xf>
    <xf numFmtId="0" fontId="18" fillId="7" borderId="47" xfId="0" applyFont="1" applyFill="1" applyBorder="1" applyAlignment="1" applyProtection="1">
      <alignment horizontal="center" vertical="center"/>
      <protection hidden="1"/>
    </xf>
    <xf numFmtId="0" fontId="18" fillId="7" borderId="48" xfId="0" applyFont="1" applyFill="1" applyBorder="1" applyAlignment="1" applyProtection="1">
      <alignment horizontal="center" vertical="center"/>
      <protection hidden="1"/>
    </xf>
    <xf numFmtId="9" fontId="18" fillId="7" borderId="47" xfId="0" applyNumberFormat="1" applyFont="1" applyFill="1" applyBorder="1" applyAlignment="1" applyProtection="1">
      <alignment horizontal="center" vertical="center"/>
      <protection hidden="1"/>
    </xf>
    <xf numFmtId="9" fontId="18" fillId="7" borderId="48" xfId="0" applyNumberFormat="1" applyFont="1" applyFill="1" applyBorder="1" applyAlignment="1" applyProtection="1">
      <alignment horizontal="center" vertical="center"/>
      <protection hidden="1"/>
    </xf>
    <xf numFmtId="9" fontId="18" fillId="10" borderId="47" xfId="0" applyNumberFormat="1" applyFont="1" applyFill="1" applyBorder="1" applyAlignment="1" applyProtection="1">
      <alignment horizontal="center" vertical="center"/>
      <protection hidden="1"/>
    </xf>
    <xf numFmtId="9" fontId="18" fillId="10" borderId="48" xfId="0" applyNumberFormat="1" applyFont="1" applyFill="1" applyBorder="1" applyAlignment="1" applyProtection="1">
      <alignment horizontal="center" vertical="center"/>
      <protection hidden="1"/>
    </xf>
    <xf numFmtId="9" fontId="18" fillId="8" borderId="47" xfId="0" applyNumberFormat="1" applyFont="1" applyFill="1" applyBorder="1" applyAlignment="1" applyProtection="1">
      <alignment horizontal="center" vertical="center"/>
      <protection hidden="1"/>
    </xf>
    <xf numFmtId="9" fontId="18" fillId="8" borderId="48" xfId="0" applyNumberFormat="1" applyFont="1" applyFill="1" applyBorder="1" applyAlignment="1" applyProtection="1">
      <alignment horizontal="center" vertical="center"/>
      <protection hidden="1"/>
    </xf>
    <xf numFmtId="0" fontId="10" fillId="2" borderId="19" xfId="0" applyFont="1" applyFill="1" applyBorder="1" applyAlignment="1">
      <alignment horizontal="center" vertical="center" textRotation="90"/>
    </xf>
    <xf numFmtId="0" fontId="9" fillId="2" borderId="0" xfId="0" applyFont="1" applyFill="1" applyBorder="1" applyAlignment="1">
      <alignment horizontal="center" vertical="center"/>
    </xf>
    <xf numFmtId="0" fontId="15" fillId="0" borderId="26"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4" xfId="0" applyFont="1" applyBorder="1" applyAlignment="1">
      <alignment horizontal="center" vertical="center" wrapText="1"/>
    </xf>
    <xf numFmtId="9" fontId="0" fillId="17" borderId="3" xfId="5" applyFont="1" applyFill="1" applyBorder="1" applyAlignment="1" applyProtection="1">
      <alignment horizontal="center" vertical="center"/>
      <protection locked="0"/>
    </xf>
    <xf numFmtId="9" fontId="0" fillId="17" borderId="1" xfId="5" applyFont="1" applyFill="1" applyBorder="1" applyAlignment="1" applyProtection="1">
      <alignment horizontal="center" vertical="center"/>
      <protection locked="0"/>
    </xf>
    <xf numFmtId="9" fontId="0" fillId="17" borderId="12" xfId="5"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7" fillId="0" borderId="3"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35" xfId="0" applyFont="1" applyBorder="1" applyAlignment="1" applyProtection="1">
      <alignment horizontal="center" vertical="center" wrapText="1"/>
      <protection hidden="1"/>
    </xf>
    <xf numFmtId="0" fontId="0" fillId="0" borderId="8"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9" fontId="0" fillId="0" borderId="8" xfId="5" applyFont="1" applyBorder="1" applyAlignment="1" applyProtection="1">
      <alignment horizontal="center" vertical="center"/>
      <protection locked="0"/>
    </xf>
    <xf numFmtId="9" fontId="0" fillId="0" borderId="32" xfId="5" applyFont="1" applyBorder="1" applyAlignment="1" applyProtection="1">
      <alignment horizontal="center" vertical="center"/>
      <protection locked="0"/>
    </xf>
    <xf numFmtId="9" fontId="0" fillId="0" borderId="6" xfId="5" applyFont="1" applyBorder="1" applyAlignment="1" applyProtection="1">
      <alignment horizontal="center" vertical="center"/>
      <protection locked="0"/>
    </xf>
    <xf numFmtId="9" fontId="0" fillId="0" borderId="35" xfId="5" applyFont="1" applyBorder="1" applyAlignment="1" applyProtection="1">
      <alignment horizontal="center" vertical="center"/>
      <protection locked="0"/>
    </xf>
    <xf numFmtId="0" fontId="43" fillId="0" borderId="8" xfId="0" applyFont="1" applyBorder="1" applyAlignment="1">
      <alignment horizontal="center" vertical="center" wrapText="1"/>
    </xf>
    <xf numFmtId="0" fontId="38" fillId="0" borderId="32" xfId="0" applyFont="1" applyBorder="1"/>
    <xf numFmtId="0" fontId="38" fillId="0" borderId="6" xfId="0" applyFont="1" applyBorder="1"/>
    <xf numFmtId="9" fontId="0" fillId="17" borderId="35" xfId="5" applyFont="1" applyFill="1" applyBorder="1" applyAlignment="1" applyProtection="1">
      <alignment horizontal="center" vertical="center"/>
      <protection locked="0"/>
    </xf>
    <xf numFmtId="9" fontId="0" fillId="17" borderId="32" xfId="5" applyFont="1" applyFill="1" applyBorder="1" applyAlignment="1" applyProtection="1">
      <alignment horizontal="center" vertical="center"/>
      <protection locked="0"/>
    </xf>
    <xf numFmtId="0" fontId="0" fillId="17" borderId="3" xfId="0" applyFill="1" applyBorder="1" applyAlignment="1" applyProtection="1">
      <alignment horizontal="center" vertical="center"/>
      <protection locked="0"/>
    </xf>
    <xf numFmtId="0" fontId="0" fillId="17" borderId="1" xfId="0" applyFill="1" applyBorder="1" applyAlignment="1" applyProtection="1">
      <alignment horizontal="center" vertical="center"/>
      <protection locked="0"/>
    </xf>
    <xf numFmtId="0" fontId="0" fillId="17" borderId="12" xfId="0" applyFill="1" applyBorder="1" applyAlignment="1" applyProtection="1">
      <alignment horizontal="center" vertical="center"/>
      <protection locked="0"/>
    </xf>
    <xf numFmtId="0" fontId="7" fillId="17" borderId="3" xfId="0" applyFont="1" applyFill="1" applyBorder="1" applyAlignment="1" applyProtection="1">
      <alignment horizontal="center" vertical="center" wrapText="1"/>
      <protection hidden="1"/>
    </xf>
    <xf numFmtId="0" fontId="7" fillId="17" borderId="1" xfId="0" applyFont="1" applyFill="1" applyBorder="1" applyAlignment="1" applyProtection="1">
      <alignment horizontal="center" vertical="center" wrapText="1"/>
      <protection hidden="1"/>
    </xf>
    <xf numFmtId="0" fontId="7" fillId="17" borderId="12" xfId="0" applyFont="1" applyFill="1" applyBorder="1" applyAlignment="1" applyProtection="1">
      <alignment horizontal="center" vertical="center" wrapText="1"/>
      <protection hidden="1"/>
    </xf>
    <xf numFmtId="0" fontId="0" fillId="17" borderId="3" xfId="0" applyFill="1" applyBorder="1" applyAlignment="1" applyProtection="1">
      <alignment horizontal="center" vertical="center" wrapText="1"/>
      <protection locked="0"/>
    </xf>
    <xf numFmtId="0" fontId="0" fillId="17" borderId="1" xfId="0" applyFill="1" applyBorder="1" applyAlignment="1" applyProtection="1">
      <alignment horizontal="center" vertical="center" wrapText="1"/>
      <protection locked="0"/>
    </xf>
    <xf numFmtId="0" fontId="0" fillId="17" borderId="12" xfId="0" applyFill="1" applyBorder="1" applyAlignment="1" applyProtection="1">
      <alignment horizontal="center" vertical="center" wrapText="1"/>
      <protection locked="0"/>
    </xf>
    <xf numFmtId="0" fontId="20" fillId="6" borderId="1" xfId="0" applyFont="1" applyFill="1" applyBorder="1" applyAlignment="1">
      <alignment horizontal="center" wrapText="1"/>
    </xf>
    <xf numFmtId="0" fontId="20" fillId="6" borderId="1"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15" fillId="0" borderId="1" xfId="0" applyFont="1" applyBorder="1" applyAlignment="1">
      <alignment horizontal="left" vertical="center" wrapText="1"/>
    </xf>
    <xf numFmtId="0" fontId="20" fillId="6" borderId="35" xfId="0" applyFont="1" applyFill="1" applyBorder="1" applyAlignment="1">
      <alignment horizontal="center" vertical="center" wrapText="1"/>
    </xf>
    <xf numFmtId="0" fontId="20" fillId="6" borderId="32"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20" fillId="6" borderId="7" xfId="0" applyFont="1" applyFill="1" applyBorder="1" applyAlignment="1">
      <alignment horizontal="center" vertical="center"/>
    </xf>
    <xf numFmtId="0" fontId="0" fillId="17" borderId="2" xfId="0" applyFill="1" applyBorder="1" applyAlignment="1">
      <alignment horizontal="center" vertical="center"/>
    </xf>
    <xf numFmtId="0" fontId="0" fillId="17" borderId="4" xfId="0" applyFill="1" applyBorder="1" applyAlignment="1">
      <alignment horizontal="center" vertical="center"/>
    </xf>
    <xf numFmtId="0" fontId="0" fillId="17" borderId="24" xfId="0" applyFill="1" applyBorder="1" applyAlignment="1">
      <alignment horizontal="center" vertical="center"/>
    </xf>
    <xf numFmtId="0" fontId="0" fillId="17" borderId="3" xfId="0" applyFill="1" applyBorder="1" applyAlignment="1" applyProtection="1">
      <alignment horizontal="center" vertical="center" wrapText="1"/>
      <protection hidden="1"/>
    </xf>
    <xf numFmtId="0" fontId="0" fillId="17" borderId="1" xfId="0" applyFill="1" applyBorder="1" applyAlignment="1" applyProtection="1">
      <alignment horizontal="center" vertical="center" wrapText="1"/>
      <protection hidden="1"/>
    </xf>
    <xf numFmtId="0" fontId="0" fillId="17" borderId="12" xfId="0" applyFill="1" applyBorder="1" applyAlignment="1" applyProtection="1">
      <alignment horizontal="center" vertical="center" wrapText="1"/>
      <protection hidden="1"/>
    </xf>
    <xf numFmtId="0" fontId="0" fillId="17" borderId="3" xfId="0" applyFill="1" applyBorder="1" applyAlignment="1" applyProtection="1">
      <alignment horizontal="left" vertical="center" wrapText="1"/>
      <protection hidden="1"/>
    </xf>
    <xf numFmtId="0" fontId="0" fillId="17" borderId="1" xfId="0" applyFill="1" applyBorder="1" applyAlignment="1" applyProtection="1">
      <alignment horizontal="left" vertical="center" wrapText="1"/>
      <protection hidden="1"/>
    </xf>
    <xf numFmtId="0" fontId="0" fillId="17" borderId="12" xfId="0" applyFill="1"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43" fillId="0" borderId="132" xfId="0" applyFont="1" applyBorder="1" applyAlignment="1">
      <alignment horizontal="left" vertical="center" wrapText="1"/>
    </xf>
    <xf numFmtId="0" fontId="38" fillId="0" borderId="105" xfId="0" applyFont="1" applyBorder="1" applyAlignment="1">
      <alignment horizontal="left"/>
    </xf>
    <xf numFmtId="0" fontId="38" fillId="0" borderId="122" xfId="0" applyFont="1" applyBorder="1" applyAlignment="1">
      <alignment horizontal="left"/>
    </xf>
    <xf numFmtId="0" fontId="43" fillId="17" borderId="116" xfId="0" applyFont="1" applyFill="1" applyBorder="1" applyAlignment="1">
      <alignment horizontal="left" vertical="center" wrapText="1"/>
    </xf>
    <xf numFmtId="0" fontId="43" fillId="17" borderId="32" xfId="0" applyFont="1" applyFill="1" applyBorder="1" applyAlignment="1">
      <alignment horizontal="left" vertical="center" wrapText="1"/>
    </xf>
    <xf numFmtId="0" fontId="0" fillId="17" borderId="57" xfId="0" applyFill="1" applyBorder="1" applyAlignment="1" applyProtection="1">
      <alignment horizontal="left" vertical="center" wrapText="1"/>
      <protection hidden="1"/>
    </xf>
    <xf numFmtId="0" fontId="0" fillId="17" borderId="58" xfId="0" applyFill="1" applyBorder="1" applyAlignment="1" applyProtection="1">
      <alignment horizontal="left" vertical="center" wrapText="1"/>
      <protection hidden="1"/>
    </xf>
    <xf numFmtId="0" fontId="0" fillId="0" borderId="35" xfId="0"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9" fontId="0" fillId="17" borderId="3" xfId="0" applyNumberFormat="1" applyFill="1" applyBorder="1" applyAlignment="1" applyProtection="1">
      <alignment horizontal="center" vertical="center" wrapText="1"/>
      <protection hidden="1"/>
    </xf>
    <xf numFmtId="9" fontId="0" fillId="17" borderId="1" xfId="0" applyNumberFormat="1" applyFill="1" applyBorder="1" applyAlignment="1" applyProtection="1">
      <alignment horizontal="center" vertical="center" wrapText="1"/>
      <protection hidden="1"/>
    </xf>
    <xf numFmtId="9" fontId="0" fillId="17" borderId="12" xfId="0" applyNumberFormat="1" applyFill="1" applyBorder="1" applyAlignment="1" applyProtection="1">
      <alignment horizontal="center" vertical="center" wrapText="1"/>
      <protection hidden="1"/>
    </xf>
    <xf numFmtId="0" fontId="40" fillId="17" borderId="3" xfId="0" applyFont="1" applyFill="1" applyBorder="1" applyAlignment="1">
      <alignment horizontal="center" vertical="center" wrapText="1"/>
    </xf>
    <xf numFmtId="0" fontId="38" fillId="17" borderId="1" xfId="0" applyFont="1" applyFill="1" applyBorder="1"/>
    <xf numFmtId="0" fontId="38" fillId="17" borderId="12" xfId="0" applyFont="1" applyFill="1" applyBorder="1"/>
    <xf numFmtId="0" fontId="0" fillId="0" borderId="35" xfId="0" applyBorder="1" applyAlignment="1" applyProtection="1">
      <alignment horizontal="left" vertical="center" wrapText="1"/>
      <protection hidden="1"/>
    </xf>
    <xf numFmtId="0" fontId="43" fillId="0" borderId="10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7" xfId="0" applyBorder="1" applyAlignment="1">
      <alignment horizontal="center" vertical="center"/>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9" fontId="0" fillId="0" borderId="8" xfId="0" applyNumberFormat="1" applyBorder="1" applyAlignment="1" applyProtection="1">
      <alignment horizontal="center" vertical="center" wrapText="1"/>
      <protection hidden="1"/>
    </xf>
    <xf numFmtId="9" fontId="0" fillId="0" borderId="32" xfId="0" applyNumberFormat="1" applyBorder="1" applyAlignment="1" applyProtection="1">
      <alignment horizontal="center" vertical="center" wrapText="1"/>
      <protection hidden="1"/>
    </xf>
    <xf numFmtId="0" fontId="0" fillId="0" borderId="3"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9" fontId="0" fillId="0" borderId="3" xfId="5" applyFont="1" applyBorder="1" applyAlignment="1" applyProtection="1">
      <alignment horizontal="center" vertical="center"/>
      <protection locked="0"/>
    </xf>
    <xf numFmtId="9" fontId="0" fillId="0" borderId="1" xfId="5" applyFont="1" applyBorder="1" applyAlignment="1" applyProtection="1">
      <alignment horizontal="center" vertical="center"/>
      <protection locked="0"/>
    </xf>
    <xf numFmtId="0" fontId="0" fillId="0" borderId="6" xfId="0" applyBorder="1" applyAlignment="1" applyProtection="1">
      <alignment horizontal="center" vertical="center" wrapText="1"/>
      <protection hidden="1"/>
    </xf>
    <xf numFmtId="0" fontId="38" fillId="0" borderId="116"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117" xfId="0" applyFont="1" applyBorder="1" applyAlignment="1">
      <alignment horizontal="center" vertical="center" wrapText="1"/>
    </xf>
    <xf numFmtId="9" fontId="0" fillId="0" borderId="3" xfId="0" applyNumberFormat="1" applyBorder="1" applyAlignment="1" applyProtection="1">
      <alignment horizontal="center" vertical="center" wrapText="1"/>
      <protection hidden="1"/>
    </xf>
    <xf numFmtId="9" fontId="0" fillId="0" borderId="1" xfId="0" applyNumberFormat="1" applyBorder="1" applyAlignment="1" applyProtection="1">
      <alignment horizontal="center" vertical="center" wrapText="1"/>
      <protection hidden="1"/>
    </xf>
    <xf numFmtId="0" fontId="0" fillId="17" borderId="37" xfId="0" applyFill="1" applyBorder="1" applyAlignment="1" applyProtection="1">
      <alignment horizontal="left" vertical="center" wrapText="1"/>
      <protection hidden="1"/>
    </xf>
    <xf numFmtId="0" fontId="0" fillId="17" borderId="10" xfId="0" applyFill="1" applyBorder="1" applyAlignment="1" applyProtection="1">
      <alignment horizontal="left" vertical="center" wrapText="1"/>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7" fillId="2" borderId="27" xfId="0" applyFont="1" applyFill="1" applyBorder="1" applyAlignment="1">
      <alignment horizontal="center" vertical="center"/>
    </xf>
    <xf numFmtId="0" fontId="7" fillId="2" borderId="34" xfId="0" applyFont="1" applyFill="1" applyBorder="1" applyAlignment="1">
      <alignment horizontal="center" vertical="center"/>
    </xf>
    <xf numFmtId="0" fontId="48" fillId="15" borderId="25" xfId="0" applyFont="1" applyFill="1" applyBorder="1" applyAlignment="1">
      <alignment horizontal="center" vertical="center"/>
    </xf>
    <xf numFmtId="0" fontId="48" fillId="15" borderId="26" xfId="0" applyFont="1" applyFill="1" applyBorder="1" applyAlignment="1">
      <alignment horizontal="center" vertical="center"/>
    </xf>
    <xf numFmtId="0" fontId="48" fillId="15" borderId="33" xfId="0" applyFont="1" applyFill="1" applyBorder="1" applyAlignment="1">
      <alignment horizontal="center" vertical="center"/>
    </xf>
    <xf numFmtId="0" fontId="48" fillId="15" borderId="15" xfId="0" applyFont="1" applyFill="1" applyBorder="1" applyAlignment="1">
      <alignment horizontal="center" vertical="center"/>
    </xf>
    <xf numFmtId="9" fontId="0" fillId="0" borderId="3" xfId="0" applyNumberFormat="1" applyBorder="1" applyAlignment="1" applyProtection="1">
      <alignment horizontal="center" vertical="center"/>
      <protection hidden="1"/>
    </xf>
    <xf numFmtId="9" fontId="0" fillId="0" borderId="1" xfId="0" applyNumberFormat="1" applyBorder="1" applyAlignment="1" applyProtection="1">
      <alignment horizontal="center" vertical="center"/>
      <protection hidden="1"/>
    </xf>
    <xf numFmtId="0" fontId="0" fillId="0" borderId="8" xfId="5" applyNumberFormat="1" applyFont="1" applyBorder="1" applyAlignment="1" applyProtection="1">
      <alignment horizontal="center" vertical="center" wrapText="1"/>
      <protection hidden="1"/>
    </xf>
    <xf numFmtId="0" fontId="0" fillId="0" borderId="32" xfId="5" applyNumberFormat="1" applyFont="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7" fillId="2" borderId="72" xfId="0" applyFont="1" applyFill="1" applyBorder="1" applyAlignment="1">
      <alignment horizontal="center" vertical="center"/>
    </xf>
    <xf numFmtId="0" fontId="7" fillId="2" borderId="134" xfId="0" applyFont="1" applyFill="1" applyBorder="1" applyAlignment="1">
      <alignment horizontal="center" vertical="center"/>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8" xfId="0" applyNumberFormat="1" applyBorder="1" applyAlignment="1" applyProtection="1">
      <alignment horizontal="center" vertical="center" wrapText="1"/>
      <protection hidden="1"/>
    </xf>
    <xf numFmtId="0" fontId="0" fillId="0" borderId="32" xfId="0" applyNumberFormat="1"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32" fillId="0" borderId="15" xfId="0" applyFont="1" applyBorder="1" applyAlignment="1">
      <alignment horizontal="center" vertical="center"/>
    </xf>
    <xf numFmtId="0" fontId="32" fillId="0" borderId="34" xfId="0" applyFont="1" applyBorder="1" applyAlignment="1">
      <alignment horizontal="center" vertical="center"/>
    </xf>
    <xf numFmtId="0" fontId="0" fillId="12" borderId="19" xfId="0" applyFill="1" applyBorder="1" applyAlignment="1">
      <alignment horizontal="left" vertical="top" wrapText="1"/>
    </xf>
    <xf numFmtId="0" fontId="0" fillId="12" borderId="17" xfId="0" applyFill="1" applyBorder="1" applyAlignment="1">
      <alignment horizontal="left" vertical="top" wrapText="1"/>
    </xf>
    <xf numFmtId="0" fontId="0" fillId="12" borderId="18" xfId="0" applyFill="1" applyBorder="1" applyAlignment="1">
      <alignment horizontal="left" vertical="top" wrapText="1"/>
    </xf>
    <xf numFmtId="0" fontId="0" fillId="12" borderId="0" xfId="0" applyFill="1" applyAlignment="1">
      <alignment horizontal="left" vertical="top" wrapText="1"/>
    </xf>
    <xf numFmtId="0" fontId="0" fillId="12" borderId="20" xfId="0" applyFill="1" applyBorder="1" applyAlignment="1">
      <alignment horizontal="left" vertical="top" wrapText="1"/>
    </xf>
    <xf numFmtId="0" fontId="0" fillId="12" borderId="21" xfId="0" applyFill="1" applyBorder="1" applyAlignment="1">
      <alignment horizontal="left" vertical="top" wrapText="1"/>
    </xf>
    <xf numFmtId="0" fontId="0" fillId="12" borderId="22" xfId="0" applyFill="1" applyBorder="1" applyAlignment="1">
      <alignment horizontal="left" vertical="top" wrapText="1"/>
    </xf>
    <xf numFmtId="0" fontId="0" fillId="12" borderId="23" xfId="0" applyFill="1" applyBorder="1" applyAlignment="1">
      <alignment horizontal="left" vertical="top" wrapText="1"/>
    </xf>
    <xf numFmtId="0" fontId="32" fillId="17" borderId="16" xfId="0" applyFont="1" applyFill="1" applyBorder="1" applyAlignment="1">
      <alignment horizontal="center" vertical="center" wrapText="1"/>
    </xf>
    <xf numFmtId="0" fontId="32" fillId="17" borderId="17" xfId="0" applyFont="1" applyFill="1" applyBorder="1" applyAlignment="1">
      <alignment horizontal="center" vertical="center" wrapText="1"/>
    </xf>
    <xf numFmtId="0" fontId="32" fillId="17" borderId="18" xfId="0" applyFont="1" applyFill="1" applyBorder="1" applyAlignment="1">
      <alignment horizontal="center" vertical="center" wrapText="1"/>
    </xf>
    <xf numFmtId="0" fontId="32" fillId="17" borderId="21" xfId="0" applyFont="1" applyFill="1" applyBorder="1" applyAlignment="1">
      <alignment horizontal="center" vertical="center" wrapText="1"/>
    </xf>
    <xf numFmtId="0" fontId="32" fillId="17" borderId="22" xfId="0" applyFont="1" applyFill="1" applyBorder="1" applyAlignment="1">
      <alignment horizontal="center" vertical="center" wrapText="1"/>
    </xf>
    <xf numFmtId="0" fontId="32" fillId="17" borderId="23" xfId="0" applyFont="1" applyFill="1" applyBorder="1" applyAlignment="1">
      <alignment horizontal="center" vertical="center" wrapText="1"/>
    </xf>
    <xf numFmtId="0" fontId="7" fillId="0" borderId="1" xfId="0" applyFont="1" applyBorder="1" applyAlignment="1">
      <alignment horizontal="center"/>
    </xf>
    <xf numFmtId="0" fontId="31" fillId="2" borderId="0" xfId="0" applyFont="1" applyFill="1" applyBorder="1" applyAlignment="1">
      <alignment horizontal="center" vertical="center"/>
    </xf>
  </cellXfs>
  <cellStyles count="6">
    <cellStyle name="Millares" xfId="3" builtinId="3"/>
    <cellStyle name="Millares 2" xfId="4" xr:uid="{00000000-0005-0000-0000-000001000000}"/>
    <cellStyle name="Normal" xfId="0" builtinId="0"/>
    <cellStyle name="Normal 2" xfId="1" xr:uid="{00000000-0005-0000-0000-000003000000}"/>
    <cellStyle name="Porcentaje" xfId="5" builtinId="5"/>
    <cellStyle name="Porcentual 2" xfId="2" xr:uid="{00000000-0005-0000-0000-000005000000}"/>
  </cellStyles>
  <dxfs count="115">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4"/>
        </patternFill>
      </fill>
    </dxf>
    <dxf>
      <fill>
        <patternFill>
          <bgColor rgb="FF92D050"/>
        </patternFill>
      </fill>
    </dxf>
    <dxf>
      <font>
        <color auto="1"/>
      </font>
      <fill>
        <patternFill>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F3B3B"/>
      <color rgb="FFFFD13F"/>
      <color rgb="FF6197D9"/>
      <color rgb="FF9CD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_rels/data1.xml.rels><?xml version="1.0" encoding="UTF-8" standalone="yes"?>
<Relationships xmlns="http://schemas.openxmlformats.org/package/2006/relationships"><Relationship Id="rId3" Type="http://schemas.openxmlformats.org/officeDocument/2006/relationships/hyperlink" Target="#'3.Controles'!A1"/><Relationship Id="rId2" Type="http://schemas.openxmlformats.org/officeDocument/2006/relationships/hyperlink" Target="#'2.Identificacion_Riesgos'!A1"/><Relationship Id="rId1" Type="http://schemas.openxmlformats.org/officeDocument/2006/relationships/hyperlink" Target="#'1.Contexto'!A1"/><Relationship Id="rId5" Type="http://schemas.openxmlformats.org/officeDocument/2006/relationships/hyperlink" Target="#'5.Plan Manejo'!M12"/><Relationship Id="rId4" Type="http://schemas.openxmlformats.org/officeDocument/2006/relationships/hyperlink" Target="#'5.Plan Manej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venn3" loCatId="relationship" qsTypeId="urn:microsoft.com/office/officeart/2005/8/quickstyle/simple5" qsCatId="simple" csTypeId="urn:microsoft.com/office/officeart/2005/8/colors/colorful3" csCatId="colorful" phldr="1"/>
      <dgm:spPr/>
      <dgm:t>
        <a:bodyPr/>
        <a:lstStyle/>
        <a:p>
          <a:endParaRPr lang="es-CO"/>
        </a:p>
      </dgm:t>
    </dgm:pt>
    <dgm:pt modelId="{2CB018DE-54DB-4D27-B8D2-ABB4344840D7}">
      <dgm:prSet phldrT="[Texto]"/>
      <dgm:spPr/>
      <dgm:t>
        <a:bodyPr/>
        <a:lstStyle/>
        <a:p>
          <a:r>
            <a:rPr lang="es-CO"/>
            <a:t>1. Establecer el contexto</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a:t>2. Identificar el riesgo</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F5A6420D-603A-4DBC-81AE-1265EB2CC5A0}">
      <dgm:prSet phldrT="[Texto]" custT="1"/>
      <dgm:spPr/>
      <dgm:t>
        <a:bodyPr/>
        <a:lstStyle/>
        <a:p>
          <a:r>
            <a:rPr lang="es-CO" sz="1500"/>
            <a:t>2.1 Analizar la probabilidade impacto</a:t>
          </a:r>
        </a:p>
      </dgm:t>
      <dgm:extLst>
        <a:ext uri="{E40237B7-FDA0-4F09-8148-C483321AD2D9}">
          <dgm14:cNvPr xmlns:dgm14="http://schemas.microsoft.com/office/drawing/2010/diagram" id="0" name="">
            <a:hlinkClick xmlns:r="http://schemas.openxmlformats.org/officeDocument/2006/relationships" r:id="rId2"/>
          </dgm14:cNvPr>
        </a:ext>
      </dgm:extLst>
    </dgm:pt>
    <dgm:pt modelId="{11A64281-8851-403C-AE67-84783975788B}" type="parTrans" cxnId="{67FDA0B0-6091-4418-A3B5-C18CE875E3B4}">
      <dgm:prSet/>
      <dgm:spPr/>
      <dgm:t>
        <a:bodyPr/>
        <a:lstStyle/>
        <a:p>
          <a:endParaRPr lang="es-CO"/>
        </a:p>
      </dgm:t>
    </dgm:pt>
    <dgm:pt modelId="{E4B756B2-BB1E-434B-BA31-D6D42808FE35}" type="sibTrans" cxnId="{67FDA0B0-6091-4418-A3B5-C18CE875E3B4}">
      <dgm:prSet/>
      <dgm:spPr/>
      <dgm:t>
        <a:bodyPr/>
        <a:lstStyle/>
        <a:p>
          <a:endParaRPr lang="es-CO"/>
        </a:p>
      </dgm:t>
    </dgm:pt>
    <dgm:pt modelId="{538F1A57-8BDB-4C56-8AC0-90879C375F48}">
      <dgm:prSet phldrT="[Texto]"/>
      <dgm:spPr/>
      <dgm:t>
        <a:bodyPr/>
        <a:lstStyle/>
        <a:p>
          <a:r>
            <a:rPr lang="es-CO"/>
            <a:t>3. Valorar Controles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a:t>4. Definir plan de manejo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custT="1"/>
      <dgm:spPr/>
      <dgm:t>
        <a:bodyPr/>
        <a:lstStyle/>
        <a:p>
          <a:r>
            <a:rPr lang="es-CO" sz="1800"/>
            <a:t>5. Realizar monitoreo y seguimiento</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3299D503-B96F-4CE4-948C-E9D610261BE8}" type="pres">
      <dgm:prSet presAssocID="{BE02121F-FB70-4629-A946-739A69054CF5}" presName="Name0" presStyleCnt="0">
        <dgm:presLayoutVars>
          <dgm:dir/>
          <dgm:resizeHandles val="exact"/>
        </dgm:presLayoutVars>
      </dgm:prSet>
      <dgm:spPr/>
    </dgm:pt>
    <dgm:pt modelId="{B3342460-F253-4A2C-A29B-3DC29F5FE467}" type="pres">
      <dgm:prSet presAssocID="{2CB018DE-54DB-4D27-B8D2-ABB4344840D7}" presName="Name5" presStyleLbl="vennNode1" presStyleIdx="0" presStyleCnt="6">
        <dgm:presLayoutVars>
          <dgm:bulletEnabled val="1"/>
        </dgm:presLayoutVars>
      </dgm:prSet>
      <dgm:spPr/>
    </dgm:pt>
    <dgm:pt modelId="{92E1C8B0-EC0A-4B30-8516-881C71C244C7}" type="pres">
      <dgm:prSet presAssocID="{0D341889-F868-4173-B704-D5CBDB537392}" presName="space" presStyleCnt="0"/>
      <dgm:spPr/>
    </dgm:pt>
    <dgm:pt modelId="{F9FF677F-8ED7-43AE-858C-4E009FAB78A2}" type="pres">
      <dgm:prSet presAssocID="{D31B6811-D07B-48D0-BEA3-F27AC56129AD}" presName="Name5" presStyleLbl="vennNode1" presStyleIdx="1" presStyleCnt="6">
        <dgm:presLayoutVars>
          <dgm:bulletEnabled val="1"/>
        </dgm:presLayoutVars>
      </dgm:prSet>
      <dgm:spPr/>
    </dgm:pt>
    <dgm:pt modelId="{3FD95839-2B3A-4D88-BFDD-29B0ABEE9B3F}" type="pres">
      <dgm:prSet presAssocID="{52A3AEE2-047A-4E8B-8342-9D36994BB228}" presName="space" presStyleCnt="0"/>
      <dgm:spPr/>
    </dgm:pt>
    <dgm:pt modelId="{1D27E079-06D5-4731-8779-831A2E6B728C}" type="pres">
      <dgm:prSet presAssocID="{F5A6420D-603A-4DBC-81AE-1265EB2CC5A0}" presName="Name5" presStyleLbl="vennNode1" presStyleIdx="2" presStyleCnt="6">
        <dgm:presLayoutVars>
          <dgm:bulletEnabled val="1"/>
        </dgm:presLayoutVars>
      </dgm:prSet>
      <dgm:spPr/>
    </dgm:pt>
    <dgm:pt modelId="{21C3D410-BB5E-4957-A3ED-55B9F29C7905}" type="pres">
      <dgm:prSet presAssocID="{E4B756B2-BB1E-434B-BA31-D6D42808FE35}" presName="space" presStyleCnt="0"/>
      <dgm:spPr/>
    </dgm:pt>
    <dgm:pt modelId="{9D27A1CB-E83B-415B-9B61-545C1E0BD9B7}" type="pres">
      <dgm:prSet presAssocID="{538F1A57-8BDB-4C56-8AC0-90879C375F48}" presName="Name5" presStyleLbl="vennNode1" presStyleIdx="3" presStyleCnt="6">
        <dgm:presLayoutVars>
          <dgm:bulletEnabled val="1"/>
        </dgm:presLayoutVars>
      </dgm:prSet>
      <dgm:spPr/>
    </dgm:pt>
    <dgm:pt modelId="{5696CAD4-C121-47B1-A687-2BB0E3F81033}" type="pres">
      <dgm:prSet presAssocID="{DE1E37FF-7B4E-490E-A812-8C67E9E9BD67}" presName="space" presStyleCnt="0"/>
      <dgm:spPr/>
    </dgm:pt>
    <dgm:pt modelId="{F6C7A601-8A8D-4D2E-A780-0401F857D757}" type="pres">
      <dgm:prSet presAssocID="{E750F11B-9BBE-451B-9AC2-68ADC50D1CEB}" presName="Name5" presStyleLbl="vennNode1" presStyleIdx="4" presStyleCnt="6">
        <dgm:presLayoutVars>
          <dgm:bulletEnabled val="1"/>
        </dgm:presLayoutVars>
      </dgm:prSet>
      <dgm:spPr/>
    </dgm:pt>
    <dgm:pt modelId="{1B6A8616-25B8-4BFF-896A-63BC081A73E7}" type="pres">
      <dgm:prSet presAssocID="{D71E2E25-1EC1-488A-A5E2-262139C2DB35}" presName="space" presStyleCnt="0"/>
      <dgm:spPr/>
    </dgm:pt>
    <dgm:pt modelId="{8E23C061-D8F1-4FEF-ABF1-38659CBBA1C9}" type="pres">
      <dgm:prSet presAssocID="{F662F26E-8411-405E-B967-B00AF3551F65}" presName="Name5" presStyleLbl="vennNode1" presStyleIdx="5" presStyleCnt="6" custScaleX="117530" custScaleY="101737">
        <dgm:presLayoutVars>
          <dgm:bulletEnabled val="1"/>
        </dgm:presLayoutVars>
      </dgm:prSet>
      <dgm:spPr/>
    </dgm:pt>
  </dgm:ptLst>
  <dgm:cxnLst>
    <dgm:cxn modelId="{C798AA1F-8F06-43B4-848A-72C51B758239}" type="presOf" srcId="{BE02121F-FB70-4629-A946-739A69054CF5}" destId="{3299D503-B96F-4CE4-948C-E9D610261BE8}" srcOrd="0" destOrd="0" presId="urn:microsoft.com/office/officeart/2005/8/layout/venn3"/>
    <dgm:cxn modelId="{8B5DBD20-00BA-48B7-99AB-067D2CB5326A}" srcId="{BE02121F-FB70-4629-A946-739A69054CF5}" destId="{2CB018DE-54DB-4D27-B8D2-ABB4344840D7}" srcOrd="0" destOrd="0" parTransId="{157CB0D4-0DA3-4A6D-A357-756914A939A2}" sibTransId="{0D341889-F868-4173-B704-D5CBDB537392}"/>
    <dgm:cxn modelId="{50B0B83D-F19E-4898-8D5D-16C136097BB3}" type="presOf" srcId="{2CB018DE-54DB-4D27-B8D2-ABB4344840D7}" destId="{B3342460-F253-4A2C-A29B-3DC29F5FE467}" srcOrd="0" destOrd="0" presId="urn:microsoft.com/office/officeart/2005/8/layout/venn3"/>
    <dgm:cxn modelId="{1E879759-E081-4557-B19D-205D2281E414}" type="presOf" srcId="{538F1A57-8BDB-4C56-8AC0-90879C375F48}" destId="{9D27A1CB-E83B-415B-9B61-545C1E0BD9B7}" srcOrd="0" destOrd="0" presId="urn:microsoft.com/office/officeart/2005/8/layout/venn3"/>
    <dgm:cxn modelId="{64486982-50EC-4776-AFB0-1AE7496F1043}" srcId="{BE02121F-FB70-4629-A946-739A69054CF5}" destId="{F662F26E-8411-405E-B967-B00AF3551F65}" srcOrd="5" destOrd="0" parTransId="{BC221607-FD87-42D0-A38B-67CBA477F765}" sibTransId="{81DF8EF0-36D5-415D-AC2F-CB82824453AD}"/>
    <dgm:cxn modelId="{93AAB092-DE69-49A0-A3FF-37E81DF89E17}" type="presOf" srcId="{D31B6811-D07B-48D0-BEA3-F27AC56129AD}" destId="{F9FF677F-8ED7-43AE-858C-4E009FAB78A2}" srcOrd="0" destOrd="0" presId="urn:microsoft.com/office/officeart/2005/8/layout/venn3"/>
    <dgm:cxn modelId="{67FDA0B0-6091-4418-A3B5-C18CE875E3B4}" srcId="{BE02121F-FB70-4629-A946-739A69054CF5}" destId="{F5A6420D-603A-4DBC-81AE-1265EB2CC5A0}" srcOrd="2" destOrd="0" parTransId="{11A64281-8851-403C-AE67-84783975788B}" sibTransId="{E4B756B2-BB1E-434B-BA31-D6D42808FE35}"/>
    <dgm:cxn modelId="{F8D0C9B5-8AE1-4F1F-A268-00E8BD7F17E7}" srcId="{BE02121F-FB70-4629-A946-739A69054CF5}" destId="{538F1A57-8BDB-4C56-8AC0-90879C375F48}" srcOrd="3" destOrd="0" parTransId="{C5D42705-CABD-4DCC-A4AD-6B63047EB53F}" sibTransId="{DE1E37FF-7B4E-490E-A812-8C67E9E9BD67}"/>
    <dgm:cxn modelId="{5748DAB6-93C4-4E1B-B05F-765716B3CD3C}" type="presOf" srcId="{F5A6420D-603A-4DBC-81AE-1265EB2CC5A0}" destId="{1D27E079-06D5-4731-8779-831A2E6B728C}" srcOrd="0" destOrd="0" presId="urn:microsoft.com/office/officeart/2005/8/layout/venn3"/>
    <dgm:cxn modelId="{450C13B7-5DCE-4FB7-9690-0C4DE445FB8A}" type="presOf" srcId="{E750F11B-9BBE-451B-9AC2-68ADC50D1CEB}" destId="{F6C7A601-8A8D-4D2E-A780-0401F857D757}" srcOrd="0" destOrd="0" presId="urn:microsoft.com/office/officeart/2005/8/layout/venn3"/>
    <dgm:cxn modelId="{4C92B0CA-F062-4494-8950-ADB4349E7EBC}" srcId="{BE02121F-FB70-4629-A946-739A69054CF5}" destId="{D31B6811-D07B-48D0-BEA3-F27AC56129AD}" srcOrd="1" destOrd="0" parTransId="{A34A8566-27BE-45E1-9462-74B26B4C4FAC}" sibTransId="{52A3AEE2-047A-4E8B-8342-9D36994BB228}"/>
    <dgm:cxn modelId="{89223FDE-A043-4BAC-A040-B006B0A07E69}" srcId="{BE02121F-FB70-4629-A946-739A69054CF5}" destId="{E750F11B-9BBE-451B-9AC2-68ADC50D1CEB}" srcOrd="4" destOrd="0" parTransId="{026D7281-993D-4C70-B1B4-95651F2D6EC9}" sibTransId="{D71E2E25-1EC1-488A-A5E2-262139C2DB35}"/>
    <dgm:cxn modelId="{D17C07E3-7177-4BF7-8D33-BE1CF57812BB}" type="presOf" srcId="{F662F26E-8411-405E-B967-B00AF3551F65}" destId="{8E23C061-D8F1-4FEF-ABF1-38659CBBA1C9}" srcOrd="0" destOrd="0" presId="urn:microsoft.com/office/officeart/2005/8/layout/venn3"/>
    <dgm:cxn modelId="{C3F8388D-2818-46B7-AF95-BF24A3ED0E25}" type="presParOf" srcId="{3299D503-B96F-4CE4-948C-E9D610261BE8}" destId="{B3342460-F253-4A2C-A29B-3DC29F5FE467}" srcOrd="0" destOrd="0" presId="urn:microsoft.com/office/officeart/2005/8/layout/venn3"/>
    <dgm:cxn modelId="{2A2A142C-A6C7-4512-B3EF-186E9F833D42}" type="presParOf" srcId="{3299D503-B96F-4CE4-948C-E9D610261BE8}" destId="{92E1C8B0-EC0A-4B30-8516-881C71C244C7}" srcOrd="1" destOrd="0" presId="urn:microsoft.com/office/officeart/2005/8/layout/venn3"/>
    <dgm:cxn modelId="{60025CF3-121B-47EC-9B47-01F778C42B68}" type="presParOf" srcId="{3299D503-B96F-4CE4-948C-E9D610261BE8}" destId="{F9FF677F-8ED7-43AE-858C-4E009FAB78A2}" srcOrd="2" destOrd="0" presId="urn:microsoft.com/office/officeart/2005/8/layout/venn3"/>
    <dgm:cxn modelId="{D9EBA32B-A4A9-474E-84DE-32E58393D31C}" type="presParOf" srcId="{3299D503-B96F-4CE4-948C-E9D610261BE8}" destId="{3FD95839-2B3A-4D88-BFDD-29B0ABEE9B3F}" srcOrd="3" destOrd="0" presId="urn:microsoft.com/office/officeart/2005/8/layout/venn3"/>
    <dgm:cxn modelId="{CD5983C3-588B-48C0-B56F-A64507B2B4ED}" type="presParOf" srcId="{3299D503-B96F-4CE4-948C-E9D610261BE8}" destId="{1D27E079-06D5-4731-8779-831A2E6B728C}" srcOrd="4" destOrd="0" presId="urn:microsoft.com/office/officeart/2005/8/layout/venn3"/>
    <dgm:cxn modelId="{3A6C3868-6511-4DB8-9401-089D3E95E949}" type="presParOf" srcId="{3299D503-B96F-4CE4-948C-E9D610261BE8}" destId="{21C3D410-BB5E-4957-A3ED-55B9F29C7905}" srcOrd="5" destOrd="0" presId="urn:microsoft.com/office/officeart/2005/8/layout/venn3"/>
    <dgm:cxn modelId="{079FAD86-82DD-4E95-94DF-16BBF4F50CBB}" type="presParOf" srcId="{3299D503-B96F-4CE4-948C-E9D610261BE8}" destId="{9D27A1CB-E83B-415B-9B61-545C1E0BD9B7}" srcOrd="6" destOrd="0" presId="urn:microsoft.com/office/officeart/2005/8/layout/venn3"/>
    <dgm:cxn modelId="{94D816F2-F024-438A-B379-C88ED0494202}" type="presParOf" srcId="{3299D503-B96F-4CE4-948C-E9D610261BE8}" destId="{5696CAD4-C121-47B1-A687-2BB0E3F81033}" srcOrd="7" destOrd="0" presId="urn:microsoft.com/office/officeart/2005/8/layout/venn3"/>
    <dgm:cxn modelId="{C0BB5008-67D8-4CD1-8354-56FF110A19E3}" type="presParOf" srcId="{3299D503-B96F-4CE4-948C-E9D610261BE8}" destId="{F6C7A601-8A8D-4D2E-A780-0401F857D757}" srcOrd="8" destOrd="0" presId="urn:microsoft.com/office/officeart/2005/8/layout/venn3"/>
    <dgm:cxn modelId="{B24B433B-F820-4894-A51C-B92B9DBB5AF5}" type="presParOf" srcId="{3299D503-B96F-4CE4-948C-E9D610261BE8}" destId="{1B6A8616-25B8-4BFF-896A-63BC081A73E7}" srcOrd="9" destOrd="0" presId="urn:microsoft.com/office/officeart/2005/8/layout/venn3"/>
    <dgm:cxn modelId="{88E5B568-FC3E-445B-8768-3B40D5FF2D33}" type="presParOf" srcId="{3299D503-B96F-4CE4-948C-E9D610261BE8}" destId="{8E23C061-D8F1-4FEF-ABF1-38659CBBA1C9}" srcOrd="10" destOrd="0" presId="urn:microsoft.com/office/officeart/2005/8/layout/ven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3342460-F253-4A2C-A29B-3DC29F5FE467}">
      <dsp:nvSpPr>
        <dsp:cNvPr id="0" name=""/>
        <dsp:cNvSpPr/>
      </dsp:nvSpPr>
      <dsp:spPr>
        <a:xfrm>
          <a:off x="2539" y="574195"/>
          <a:ext cx="1718634" cy="1718634"/>
        </a:xfrm>
        <a:prstGeom prst="ellipse">
          <a:avLst/>
        </a:prstGeom>
        <a:gradFill rotWithShape="0">
          <a:gsLst>
            <a:gs pos="0">
              <a:schemeClr val="accent3">
                <a:alpha val="50000"/>
                <a:hueOff val="0"/>
                <a:satOff val="0"/>
                <a:lumOff val="0"/>
                <a:alphaOff val="0"/>
                <a:shade val="51000"/>
                <a:satMod val="130000"/>
              </a:schemeClr>
            </a:gs>
            <a:gs pos="80000">
              <a:schemeClr val="accent3">
                <a:alpha val="50000"/>
                <a:hueOff val="0"/>
                <a:satOff val="0"/>
                <a:lumOff val="0"/>
                <a:alphaOff val="0"/>
                <a:shade val="93000"/>
                <a:satMod val="130000"/>
              </a:schemeClr>
            </a:gs>
            <a:gs pos="100000">
              <a:schemeClr val="accent3">
                <a:alpha val="5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4130" rIns="94582" bIns="24130" numCol="1" spcCol="1270" anchor="ctr" anchorCtr="0">
          <a:noAutofit/>
        </a:bodyPr>
        <a:lstStyle/>
        <a:p>
          <a:pPr marL="0" lvl="0" indent="0" algn="ctr" defTabSz="844550">
            <a:lnSpc>
              <a:spcPct val="90000"/>
            </a:lnSpc>
            <a:spcBef>
              <a:spcPct val="0"/>
            </a:spcBef>
            <a:spcAft>
              <a:spcPct val="35000"/>
            </a:spcAft>
            <a:buNone/>
          </a:pPr>
          <a:r>
            <a:rPr lang="es-CO" sz="1900" kern="1200"/>
            <a:t>1. Establecer el contexto</a:t>
          </a:r>
        </a:p>
      </dsp:txBody>
      <dsp:txXfrm>
        <a:off x="254227" y="825883"/>
        <a:ext cx="1215258" cy="1215258"/>
      </dsp:txXfrm>
    </dsp:sp>
    <dsp:sp modelId="{F9FF677F-8ED7-43AE-858C-4E009FAB78A2}">
      <dsp:nvSpPr>
        <dsp:cNvPr id="0" name=""/>
        <dsp:cNvSpPr/>
      </dsp:nvSpPr>
      <dsp:spPr>
        <a:xfrm>
          <a:off x="1377446" y="574195"/>
          <a:ext cx="1718634" cy="1718634"/>
        </a:xfrm>
        <a:prstGeom prst="ellipse">
          <a:avLst/>
        </a:prstGeom>
        <a:gradFill rotWithShape="0">
          <a:gsLst>
            <a:gs pos="0">
              <a:schemeClr val="accent3">
                <a:alpha val="50000"/>
                <a:hueOff val="2250053"/>
                <a:satOff val="-3376"/>
                <a:lumOff val="-549"/>
                <a:alphaOff val="0"/>
                <a:shade val="51000"/>
                <a:satMod val="130000"/>
              </a:schemeClr>
            </a:gs>
            <a:gs pos="80000">
              <a:schemeClr val="accent3">
                <a:alpha val="50000"/>
                <a:hueOff val="2250053"/>
                <a:satOff val="-3376"/>
                <a:lumOff val="-549"/>
                <a:alphaOff val="0"/>
                <a:shade val="93000"/>
                <a:satMod val="130000"/>
              </a:schemeClr>
            </a:gs>
            <a:gs pos="100000">
              <a:schemeClr val="accent3">
                <a:alpha val="50000"/>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4130" rIns="94582" bIns="24130" numCol="1" spcCol="1270" anchor="ctr" anchorCtr="0">
          <a:noAutofit/>
        </a:bodyPr>
        <a:lstStyle/>
        <a:p>
          <a:pPr marL="0" lvl="0" indent="0" algn="ctr" defTabSz="844550">
            <a:lnSpc>
              <a:spcPct val="90000"/>
            </a:lnSpc>
            <a:spcBef>
              <a:spcPct val="0"/>
            </a:spcBef>
            <a:spcAft>
              <a:spcPct val="35000"/>
            </a:spcAft>
            <a:buNone/>
          </a:pPr>
          <a:r>
            <a:rPr lang="es-CO" sz="1900" kern="1200"/>
            <a:t>2. Identificar el riesgo</a:t>
          </a:r>
        </a:p>
      </dsp:txBody>
      <dsp:txXfrm>
        <a:off x="1629134" y="825883"/>
        <a:ext cx="1215258" cy="1215258"/>
      </dsp:txXfrm>
    </dsp:sp>
    <dsp:sp modelId="{1D27E079-06D5-4731-8779-831A2E6B728C}">
      <dsp:nvSpPr>
        <dsp:cNvPr id="0" name=""/>
        <dsp:cNvSpPr/>
      </dsp:nvSpPr>
      <dsp:spPr>
        <a:xfrm>
          <a:off x="2752354" y="574195"/>
          <a:ext cx="1718634" cy="1718634"/>
        </a:xfrm>
        <a:prstGeom prst="ellipse">
          <a:avLst/>
        </a:prstGeom>
        <a:gradFill rotWithShape="0">
          <a:gsLst>
            <a:gs pos="0">
              <a:schemeClr val="accent3">
                <a:alpha val="50000"/>
                <a:hueOff val="4500106"/>
                <a:satOff val="-6752"/>
                <a:lumOff val="-1098"/>
                <a:alphaOff val="0"/>
                <a:shade val="51000"/>
                <a:satMod val="130000"/>
              </a:schemeClr>
            </a:gs>
            <a:gs pos="80000">
              <a:schemeClr val="accent3">
                <a:alpha val="50000"/>
                <a:hueOff val="4500106"/>
                <a:satOff val="-6752"/>
                <a:lumOff val="-1098"/>
                <a:alphaOff val="0"/>
                <a:shade val="93000"/>
                <a:satMod val="130000"/>
              </a:schemeClr>
            </a:gs>
            <a:gs pos="100000">
              <a:schemeClr val="accent3">
                <a:alpha val="50000"/>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19050" rIns="94582" bIns="19050" numCol="1" spcCol="1270" anchor="ctr" anchorCtr="0">
          <a:noAutofit/>
        </a:bodyPr>
        <a:lstStyle/>
        <a:p>
          <a:pPr marL="0" lvl="0" indent="0" algn="ctr" defTabSz="666750">
            <a:lnSpc>
              <a:spcPct val="90000"/>
            </a:lnSpc>
            <a:spcBef>
              <a:spcPct val="0"/>
            </a:spcBef>
            <a:spcAft>
              <a:spcPct val="35000"/>
            </a:spcAft>
            <a:buNone/>
          </a:pPr>
          <a:r>
            <a:rPr lang="es-CO" sz="1500" kern="1200"/>
            <a:t>2.1 Analizar la probabilidade impacto</a:t>
          </a:r>
        </a:p>
      </dsp:txBody>
      <dsp:txXfrm>
        <a:off x="3004042" y="825883"/>
        <a:ext cx="1215258" cy="1215258"/>
      </dsp:txXfrm>
    </dsp:sp>
    <dsp:sp modelId="{9D27A1CB-E83B-415B-9B61-545C1E0BD9B7}">
      <dsp:nvSpPr>
        <dsp:cNvPr id="0" name=""/>
        <dsp:cNvSpPr/>
      </dsp:nvSpPr>
      <dsp:spPr>
        <a:xfrm>
          <a:off x="4127261" y="574195"/>
          <a:ext cx="1718634" cy="1718634"/>
        </a:xfrm>
        <a:prstGeom prst="ellipse">
          <a:avLst/>
        </a:prstGeom>
        <a:gradFill rotWithShape="0">
          <a:gsLst>
            <a:gs pos="0">
              <a:schemeClr val="accent3">
                <a:alpha val="50000"/>
                <a:hueOff val="6750158"/>
                <a:satOff val="-10128"/>
                <a:lumOff val="-1647"/>
                <a:alphaOff val="0"/>
                <a:shade val="51000"/>
                <a:satMod val="130000"/>
              </a:schemeClr>
            </a:gs>
            <a:gs pos="80000">
              <a:schemeClr val="accent3">
                <a:alpha val="50000"/>
                <a:hueOff val="6750158"/>
                <a:satOff val="-10128"/>
                <a:lumOff val="-1647"/>
                <a:alphaOff val="0"/>
                <a:shade val="93000"/>
                <a:satMod val="130000"/>
              </a:schemeClr>
            </a:gs>
            <a:gs pos="100000">
              <a:schemeClr val="accent3">
                <a:alpha val="50000"/>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4130" rIns="94582" bIns="24130" numCol="1" spcCol="1270" anchor="ctr" anchorCtr="0">
          <a:noAutofit/>
        </a:bodyPr>
        <a:lstStyle/>
        <a:p>
          <a:pPr marL="0" lvl="0" indent="0" algn="ctr" defTabSz="844550">
            <a:lnSpc>
              <a:spcPct val="90000"/>
            </a:lnSpc>
            <a:spcBef>
              <a:spcPct val="0"/>
            </a:spcBef>
            <a:spcAft>
              <a:spcPct val="35000"/>
            </a:spcAft>
            <a:buNone/>
          </a:pPr>
          <a:r>
            <a:rPr lang="es-CO" sz="1900" kern="1200"/>
            <a:t>3. Valorar Controles</a:t>
          </a:r>
        </a:p>
      </dsp:txBody>
      <dsp:txXfrm>
        <a:off x="4378949" y="825883"/>
        <a:ext cx="1215258" cy="1215258"/>
      </dsp:txXfrm>
    </dsp:sp>
    <dsp:sp modelId="{F6C7A601-8A8D-4D2E-A780-0401F857D757}">
      <dsp:nvSpPr>
        <dsp:cNvPr id="0" name=""/>
        <dsp:cNvSpPr/>
      </dsp:nvSpPr>
      <dsp:spPr>
        <a:xfrm>
          <a:off x="5502168" y="574195"/>
          <a:ext cx="1718634" cy="1718634"/>
        </a:xfrm>
        <a:prstGeom prst="ellipse">
          <a:avLst/>
        </a:prstGeom>
        <a:gradFill rotWithShape="0">
          <a:gsLst>
            <a:gs pos="0">
              <a:schemeClr val="accent3">
                <a:alpha val="50000"/>
                <a:hueOff val="9000211"/>
                <a:satOff val="-13504"/>
                <a:lumOff val="-2196"/>
                <a:alphaOff val="0"/>
                <a:shade val="51000"/>
                <a:satMod val="130000"/>
              </a:schemeClr>
            </a:gs>
            <a:gs pos="80000">
              <a:schemeClr val="accent3">
                <a:alpha val="50000"/>
                <a:hueOff val="9000211"/>
                <a:satOff val="-13504"/>
                <a:lumOff val="-2196"/>
                <a:alphaOff val="0"/>
                <a:shade val="93000"/>
                <a:satMod val="130000"/>
              </a:schemeClr>
            </a:gs>
            <a:gs pos="100000">
              <a:schemeClr val="accent3">
                <a:alpha val="50000"/>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4130" rIns="94582" bIns="24130" numCol="1" spcCol="1270" anchor="ctr" anchorCtr="0">
          <a:noAutofit/>
        </a:bodyPr>
        <a:lstStyle/>
        <a:p>
          <a:pPr marL="0" lvl="0" indent="0" algn="ctr" defTabSz="844550">
            <a:lnSpc>
              <a:spcPct val="90000"/>
            </a:lnSpc>
            <a:spcBef>
              <a:spcPct val="0"/>
            </a:spcBef>
            <a:spcAft>
              <a:spcPct val="35000"/>
            </a:spcAft>
            <a:buNone/>
          </a:pPr>
          <a:r>
            <a:rPr lang="es-CO" sz="1900" kern="1200"/>
            <a:t>4. Definir plan de manejo</a:t>
          </a:r>
        </a:p>
      </dsp:txBody>
      <dsp:txXfrm>
        <a:off x="5753856" y="825883"/>
        <a:ext cx="1215258" cy="1215258"/>
      </dsp:txXfrm>
    </dsp:sp>
    <dsp:sp modelId="{8E23C061-D8F1-4FEF-ABF1-38659CBBA1C9}">
      <dsp:nvSpPr>
        <dsp:cNvPr id="0" name=""/>
        <dsp:cNvSpPr/>
      </dsp:nvSpPr>
      <dsp:spPr>
        <a:xfrm>
          <a:off x="6877075" y="559269"/>
          <a:ext cx="2019910" cy="1748486"/>
        </a:xfrm>
        <a:prstGeom prst="ellipse">
          <a:avLst/>
        </a:prstGeom>
        <a:gradFill rotWithShape="0">
          <a:gsLst>
            <a:gs pos="0">
              <a:schemeClr val="accent3">
                <a:alpha val="50000"/>
                <a:hueOff val="11250264"/>
                <a:satOff val="-16880"/>
                <a:lumOff val="-2745"/>
                <a:alphaOff val="0"/>
                <a:shade val="51000"/>
                <a:satMod val="130000"/>
              </a:schemeClr>
            </a:gs>
            <a:gs pos="80000">
              <a:schemeClr val="accent3">
                <a:alpha val="50000"/>
                <a:hueOff val="11250264"/>
                <a:satOff val="-16880"/>
                <a:lumOff val="-2745"/>
                <a:alphaOff val="0"/>
                <a:shade val="93000"/>
                <a:satMod val="130000"/>
              </a:schemeClr>
            </a:gs>
            <a:gs pos="100000">
              <a:schemeClr val="accent3">
                <a:alpha val="50000"/>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2860" rIns="94582" bIns="22860" numCol="1" spcCol="1270" anchor="ctr" anchorCtr="0">
          <a:noAutofit/>
        </a:bodyPr>
        <a:lstStyle/>
        <a:p>
          <a:pPr marL="0" lvl="0" indent="0" algn="ctr" defTabSz="800100">
            <a:lnSpc>
              <a:spcPct val="90000"/>
            </a:lnSpc>
            <a:spcBef>
              <a:spcPct val="0"/>
            </a:spcBef>
            <a:spcAft>
              <a:spcPct val="35000"/>
            </a:spcAft>
            <a:buNone/>
          </a:pPr>
          <a:r>
            <a:rPr lang="es-CO" sz="1800" kern="1200"/>
            <a:t>5. Realizar monitoreo y seguimiento</a:t>
          </a:r>
        </a:p>
      </dsp:txBody>
      <dsp:txXfrm>
        <a:off x="7172884" y="815329"/>
        <a:ext cx="1428292" cy="1236366"/>
      </dsp:txXfrm>
    </dsp:sp>
  </dsp:spTree>
</dsp:drawing>
</file>

<file path=xl/diagrams/layout1.xml><?xml version="1.0" encoding="utf-8"?>
<dgm:layoutDef xmlns:dgm="http://schemas.openxmlformats.org/drawingml/2006/diagram" xmlns:a="http://schemas.openxmlformats.org/drawingml/2006/main" uniqueId="urn:microsoft.com/office/officeart/2005/8/layout/venn3">
  <dgm:title val=""/>
  <dgm:desc val=""/>
  <dgm:catLst>
    <dgm:cat type="relationship" pri="29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param type="fallback" val="2D"/>
        </dgm:alg>
      </dgm:if>
      <dgm:else name="Name3">
        <dgm:alg type="lin">
          <dgm:param type="fallback" val="2D"/>
          <dgm:param type="linDir" val="fromR"/>
        </dgm:alg>
      </dgm:else>
    </dgm:choose>
    <dgm:shape xmlns:r="http://schemas.openxmlformats.org/officeDocument/2006/relationships" r:blip="">
      <dgm:adjLst/>
    </dgm:shape>
    <dgm:presOf/>
    <dgm:constrLst>
      <dgm:constr type="w" for="ch" ptType="node" refType="w"/>
      <dgm:constr type="h" for="ch" ptType="node" refType="w" refFor="ch" refPtType="node"/>
      <dgm:constr type="w" for="ch" forName="space" refType="w" refFor="ch" refPtType="node" fact="-0.2"/>
      <dgm:constr type="primFontSz" for="ch" ptType="node" op="equ" val="65"/>
    </dgm:constrLst>
    <dgm:ruleLst/>
    <dgm:forEach name="Name4" axis="ch" ptType="node">
      <dgm:layoutNode name="Name5" styleLbl="vennNode1">
        <dgm:varLst>
          <dgm:bulletEnabled val="1"/>
        </dgm:varLst>
        <dgm:alg type="tx">
          <dgm:param type="txAnchorVertCh" val="mid"/>
          <dgm:param type="txAnchorHorzCh" val="ctr"/>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w" fact="0.156"/>
          <dgm:constr type="rMarg" refType="w" fact="0.156"/>
        </dgm:constrLst>
        <dgm:ruleLst>
          <dgm:rule type="primFontSz" val="5" fact="NaN" max="NaN"/>
        </dgm:ruleLst>
      </dgm:layoutNode>
      <dgm:forEach name="Name6"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Ident. riesgos corrupci&#243;n'!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0.Portad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Identificacion_Riesgo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238124</xdr:colOff>
      <xdr:row>8</xdr:row>
      <xdr:rowOff>171450</xdr:rowOff>
    </xdr:from>
    <xdr:to>
      <xdr:col>12</xdr:col>
      <xdr:colOff>31750</xdr:colOff>
      <xdr:row>23</xdr:row>
      <xdr:rowOff>161925</xdr:rowOff>
    </xdr:to>
    <xdr:graphicFrame macro="">
      <xdr:nvGraphicFramePr>
        <xdr:cNvPr id="3" name="Diagrama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342900</xdr:colOff>
      <xdr:row>0</xdr:row>
      <xdr:rowOff>142875</xdr:rowOff>
    </xdr:from>
    <xdr:to>
      <xdr:col>1</xdr:col>
      <xdr:colOff>638175</xdr:colOff>
      <xdr:row>6</xdr:row>
      <xdr:rowOff>141019</xdr:rowOff>
    </xdr:to>
    <xdr:pic>
      <xdr:nvPicPr>
        <xdr:cNvPr id="5" name="Imagen 4">
          <a:extLst>
            <a:ext uri="{FF2B5EF4-FFF2-40B4-BE49-F238E27FC236}">
              <a16:creationId xmlns:a16="http://schemas.microsoft.com/office/drawing/2014/main" id="{0E665AB5-A70B-4A2D-8DB9-3DB712AF0065}"/>
            </a:ext>
          </a:extLst>
        </xdr:cNvPr>
        <xdr:cNvPicPr>
          <a:picLocks noChangeAspect="1"/>
        </xdr:cNvPicPr>
      </xdr:nvPicPr>
      <xdr:blipFill>
        <a:blip xmlns:r="http://schemas.openxmlformats.org/officeDocument/2006/relationships" r:embed="rId6"/>
        <a:stretch>
          <a:fillRect/>
        </a:stretch>
      </xdr:blipFill>
      <xdr:spPr>
        <a:xfrm>
          <a:off x="342900" y="142875"/>
          <a:ext cx="1219200" cy="1141144"/>
        </a:xfrm>
        <a:prstGeom prst="rect">
          <a:avLst/>
        </a:prstGeom>
      </xdr:spPr>
    </xdr:pic>
    <xdr:clientData/>
  </xdr:twoCellAnchor>
  <xdr:twoCellAnchor>
    <xdr:from>
      <xdr:col>2</xdr:col>
      <xdr:colOff>628650</xdr:colOff>
      <xdr:row>21</xdr:row>
      <xdr:rowOff>57150</xdr:rowOff>
    </xdr:from>
    <xdr:to>
      <xdr:col>4</xdr:col>
      <xdr:colOff>523875</xdr:colOff>
      <xdr:row>23</xdr:row>
      <xdr:rowOff>180975</xdr:rowOff>
    </xdr:to>
    <xdr:sp macro="" textlink="">
      <xdr:nvSpPr>
        <xdr:cNvPr id="19" name="Rectángulo: esquinas redondeadas 18">
          <a:hlinkClick xmlns:r="http://schemas.openxmlformats.org/officeDocument/2006/relationships" r:id="rId7"/>
          <a:extLst>
            <a:ext uri="{FF2B5EF4-FFF2-40B4-BE49-F238E27FC236}">
              <a16:creationId xmlns:a16="http://schemas.microsoft.com/office/drawing/2014/main" id="{DA1FEE47-FDDF-4EAE-A17D-13AAF1E0BFF0}"/>
            </a:ext>
          </a:extLst>
        </xdr:cNvPr>
        <xdr:cNvSpPr/>
      </xdr:nvSpPr>
      <xdr:spPr>
        <a:xfrm>
          <a:off x="2533650" y="4229100"/>
          <a:ext cx="1552575" cy="50482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100" b="1"/>
            <a:t>Valoración</a:t>
          </a:r>
          <a:r>
            <a:rPr lang="es-CO" sz="1100" b="1" baseline="0"/>
            <a:t> de Riesgos de Corrupción</a:t>
          </a:r>
          <a:endParaRPr lang="es-CO"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286389</xdr:colOff>
      <xdr:row>0</xdr:row>
      <xdr:rowOff>114540</xdr:rowOff>
    </xdr:from>
    <xdr:to>
      <xdr:col>0</xdr:col>
      <xdr:colOff>1134114</xdr:colOff>
      <xdr:row>7</xdr:row>
      <xdr:rowOff>66506</xdr:rowOff>
    </xdr:to>
    <xdr:pic>
      <xdr:nvPicPr>
        <xdr:cNvPr id="3" name="Imagen 2">
          <a:extLst>
            <a:ext uri="{FF2B5EF4-FFF2-40B4-BE49-F238E27FC236}">
              <a16:creationId xmlns:a16="http://schemas.microsoft.com/office/drawing/2014/main" id="{6B839DFB-1B0C-4F3C-AACE-641B32253E75}"/>
            </a:ext>
          </a:extLst>
        </xdr:cNvPr>
        <xdr:cNvPicPr>
          <a:picLocks noChangeAspect="1"/>
        </xdr:cNvPicPr>
      </xdr:nvPicPr>
      <xdr:blipFill>
        <a:blip xmlns:r="http://schemas.openxmlformats.org/officeDocument/2006/relationships" r:embed="rId1"/>
        <a:stretch>
          <a:fillRect/>
        </a:stretch>
      </xdr:blipFill>
      <xdr:spPr>
        <a:xfrm>
          <a:off x="286389" y="114540"/>
          <a:ext cx="847725" cy="822823"/>
        </a:xfrm>
        <a:prstGeom prst="rect">
          <a:avLst/>
        </a:prstGeom>
      </xdr:spPr>
    </xdr:pic>
    <xdr:clientData/>
  </xdr:twoCellAnchor>
  <xdr:twoCellAnchor>
    <xdr:from>
      <xdr:col>21</xdr:col>
      <xdr:colOff>557892</xdr:colOff>
      <xdr:row>1</xdr:row>
      <xdr:rowOff>67234</xdr:rowOff>
    </xdr:from>
    <xdr:to>
      <xdr:col>22</xdr:col>
      <xdr:colOff>549086</xdr:colOff>
      <xdr:row>7</xdr:row>
      <xdr:rowOff>40822</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AA8EC73D-72B9-4720-8171-2FFFA9929673}"/>
            </a:ext>
          </a:extLst>
        </xdr:cNvPr>
        <xdr:cNvSpPr/>
      </xdr:nvSpPr>
      <xdr:spPr>
        <a:xfrm>
          <a:off x="16777606" y="216913"/>
          <a:ext cx="1215837" cy="6947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1450901</xdr:colOff>
      <xdr:row>0</xdr:row>
      <xdr:rowOff>99680</xdr:rowOff>
    </xdr:from>
    <xdr:to>
      <xdr:col>2</xdr:col>
      <xdr:colOff>998353</xdr:colOff>
      <xdr:row>5</xdr:row>
      <xdr:rowOff>125778</xdr:rowOff>
    </xdr:to>
    <xdr:pic>
      <xdr:nvPicPr>
        <xdr:cNvPr id="3" name="Imagen 2">
          <a:extLst>
            <a:ext uri="{FF2B5EF4-FFF2-40B4-BE49-F238E27FC236}">
              <a16:creationId xmlns:a16="http://schemas.microsoft.com/office/drawing/2014/main" id="{986CE226-1AF0-401A-9E37-2CA52BB0928C}"/>
            </a:ext>
          </a:extLst>
        </xdr:cNvPr>
        <xdr:cNvPicPr>
          <a:picLocks noChangeAspect="1"/>
        </xdr:cNvPicPr>
      </xdr:nvPicPr>
      <xdr:blipFill>
        <a:blip xmlns:r="http://schemas.openxmlformats.org/officeDocument/2006/relationships" r:embed="rId1"/>
        <a:stretch>
          <a:fillRect/>
        </a:stretch>
      </xdr:blipFill>
      <xdr:spPr>
        <a:xfrm>
          <a:off x="1893924" y="99680"/>
          <a:ext cx="996803" cy="967522"/>
        </a:xfrm>
        <a:prstGeom prst="rect">
          <a:avLst/>
        </a:prstGeom>
      </xdr:spPr>
    </xdr:pic>
    <xdr:clientData/>
  </xdr:twoCellAnchor>
  <xdr:twoCellAnchor>
    <xdr:from>
      <xdr:col>15</xdr:col>
      <xdr:colOff>465176</xdr:colOff>
      <xdr:row>1</xdr:row>
      <xdr:rowOff>0</xdr:rowOff>
    </xdr:from>
    <xdr:to>
      <xdr:col>16</xdr:col>
      <xdr:colOff>564855</xdr:colOff>
      <xdr:row>4</xdr:row>
      <xdr:rowOff>55377</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302D930-FB33-4DAD-954F-02FE945FBB64}"/>
            </a:ext>
          </a:extLst>
        </xdr:cNvPr>
        <xdr:cNvSpPr/>
      </xdr:nvSpPr>
      <xdr:spPr>
        <a:xfrm>
          <a:off x="18152879" y="188285"/>
          <a:ext cx="1151860" cy="6202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85725</xdr:rowOff>
    </xdr:from>
    <xdr:to>
      <xdr:col>1</xdr:col>
      <xdr:colOff>1292078</xdr:colOff>
      <xdr:row>6</xdr:row>
      <xdr:rowOff>62647</xdr:rowOff>
    </xdr:to>
    <xdr:pic>
      <xdr:nvPicPr>
        <xdr:cNvPr id="3" name="Imagen 2">
          <a:extLst>
            <a:ext uri="{FF2B5EF4-FFF2-40B4-BE49-F238E27FC236}">
              <a16:creationId xmlns:a16="http://schemas.microsoft.com/office/drawing/2014/main" id="{097FA3AD-84D7-48DC-9423-210A030A2F55}"/>
            </a:ext>
          </a:extLst>
        </xdr:cNvPr>
        <xdr:cNvPicPr>
          <a:picLocks noChangeAspect="1"/>
        </xdr:cNvPicPr>
      </xdr:nvPicPr>
      <xdr:blipFill>
        <a:blip xmlns:r="http://schemas.openxmlformats.org/officeDocument/2006/relationships" r:embed="rId1"/>
        <a:stretch>
          <a:fillRect/>
        </a:stretch>
      </xdr:blipFill>
      <xdr:spPr>
        <a:xfrm>
          <a:off x="857250" y="85725"/>
          <a:ext cx="996803" cy="967522"/>
        </a:xfrm>
        <a:prstGeom prst="rect">
          <a:avLst/>
        </a:prstGeom>
      </xdr:spPr>
    </xdr:pic>
    <xdr:clientData/>
  </xdr:twoCellAnchor>
  <xdr:twoCellAnchor>
    <xdr:from>
      <xdr:col>21</xdr:col>
      <xdr:colOff>485775</xdr:colOff>
      <xdr:row>2</xdr:row>
      <xdr:rowOff>0</xdr:rowOff>
    </xdr:from>
    <xdr:to>
      <xdr:col>22</xdr:col>
      <xdr:colOff>904876</xdr:colOff>
      <xdr:row>5</xdr:row>
      <xdr:rowOff>66675</xdr:rowOff>
    </xdr:to>
    <xdr:sp macro="" textlink="">
      <xdr:nvSpPr>
        <xdr:cNvPr id="2" name="Flecha: a la derecha 1">
          <a:hlinkClick xmlns:r="http://schemas.openxmlformats.org/officeDocument/2006/relationships" r:id="rId2"/>
          <a:extLst>
            <a:ext uri="{FF2B5EF4-FFF2-40B4-BE49-F238E27FC236}">
              <a16:creationId xmlns:a16="http://schemas.microsoft.com/office/drawing/2014/main" id="{C168A98F-59CA-4B83-86B5-26ECA90D0A0B}"/>
            </a:ext>
          </a:extLst>
        </xdr:cNvPr>
        <xdr:cNvSpPr/>
      </xdr:nvSpPr>
      <xdr:spPr>
        <a:xfrm flipH="1">
          <a:off x="23355300" y="304800"/>
          <a:ext cx="990601"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20089</xdr:colOff>
      <xdr:row>61</xdr:row>
      <xdr:rowOff>107830</xdr:rowOff>
    </xdr:from>
    <xdr:to>
      <xdr:col>34</xdr:col>
      <xdr:colOff>395378</xdr:colOff>
      <xdr:row>70</xdr:row>
      <xdr:rowOff>179718</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69381" y="21961415"/>
          <a:ext cx="15255855" cy="3306794"/>
        </a:xfrm>
        <a:prstGeom prst="rect">
          <a:avLst/>
        </a:prstGeom>
      </xdr:spPr>
    </xdr:pic>
    <xdr:clientData/>
  </xdr:twoCellAnchor>
  <xdr:twoCellAnchor editAs="oneCell">
    <xdr:from>
      <xdr:col>2</xdr:col>
      <xdr:colOff>254000</xdr:colOff>
      <xdr:row>1</xdr:row>
      <xdr:rowOff>228600</xdr:rowOff>
    </xdr:from>
    <xdr:to>
      <xdr:col>5</xdr:col>
      <xdr:colOff>243173</xdr:colOff>
      <xdr:row>5</xdr:row>
      <xdr:rowOff>127000</xdr:rowOff>
    </xdr:to>
    <xdr:pic>
      <xdr:nvPicPr>
        <xdr:cNvPr id="4" name="Imagen 3">
          <a:extLst>
            <a:ext uri="{FF2B5EF4-FFF2-40B4-BE49-F238E27FC236}">
              <a16:creationId xmlns:a16="http://schemas.microsoft.com/office/drawing/2014/main" id="{D4F1B8EC-8ECD-441C-B136-5A21D4DC0C37}"/>
            </a:ext>
          </a:extLst>
        </xdr:cNvPr>
        <xdr:cNvPicPr>
          <a:picLocks noChangeAspect="1"/>
        </xdr:cNvPicPr>
      </xdr:nvPicPr>
      <xdr:blipFill>
        <a:blip xmlns:r="http://schemas.openxmlformats.org/officeDocument/2006/relationships" r:embed="rId2"/>
        <a:stretch>
          <a:fillRect/>
        </a:stretch>
      </xdr:blipFill>
      <xdr:spPr>
        <a:xfrm>
          <a:off x="1168400" y="584200"/>
          <a:ext cx="1360773" cy="1320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1071563</xdr:colOff>
      <xdr:row>1</xdr:row>
      <xdr:rowOff>102054</xdr:rowOff>
    </xdr:from>
    <xdr:to>
      <xdr:col>2</xdr:col>
      <xdr:colOff>680358</xdr:colOff>
      <xdr:row>6</xdr:row>
      <xdr:rowOff>82829</xdr:rowOff>
    </xdr:to>
    <xdr:pic>
      <xdr:nvPicPr>
        <xdr:cNvPr id="2" name="Imagen 1">
          <a:extLst>
            <a:ext uri="{FF2B5EF4-FFF2-40B4-BE49-F238E27FC236}">
              <a16:creationId xmlns:a16="http://schemas.microsoft.com/office/drawing/2014/main" id="{F97E0331-423C-4E89-88F2-C8CB44107946}"/>
            </a:ext>
          </a:extLst>
        </xdr:cNvPr>
        <xdr:cNvPicPr>
          <a:picLocks noChangeAspect="1"/>
        </xdr:cNvPicPr>
      </xdr:nvPicPr>
      <xdr:blipFill>
        <a:blip xmlns:r="http://schemas.openxmlformats.org/officeDocument/2006/relationships" r:embed="rId1"/>
        <a:stretch>
          <a:fillRect/>
        </a:stretch>
      </xdr:blipFill>
      <xdr:spPr>
        <a:xfrm>
          <a:off x="1836965" y="289152"/>
          <a:ext cx="943996" cy="916266"/>
        </a:xfrm>
        <a:prstGeom prst="rect">
          <a:avLst/>
        </a:prstGeom>
      </xdr:spPr>
    </xdr:pic>
    <xdr:clientData/>
  </xdr:twoCellAnchor>
  <xdr:twoCellAnchor>
    <xdr:from>
      <xdr:col>13</xdr:col>
      <xdr:colOff>688861</xdr:colOff>
      <xdr:row>2</xdr:row>
      <xdr:rowOff>102054</xdr:rowOff>
    </xdr:from>
    <xdr:to>
      <xdr:col>13</xdr:col>
      <xdr:colOff>1658370</xdr:colOff>
      <xdr:row>5</xdr:row>
      <xdr:rowOff>93549</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D6A3F3B0-DD74-4E6E-A5E9-9937B7448B66}"/>
            </a:ext>
          </a:extLst>
        </xdr:cNvPr>
        <xdr:cNvSpPr/>
      </xdr:nvSpPr>
      <xdr:spPr>
        <a:xfrm flipH="1">
          <a:off x="17570223" y="476250"/>
          <a:ext cx="969509" cy="5527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381000</xdr:colOff>
      <xdr:row>0</xdr:row>
      <xdr:rowOff>130968</xdr:rowOff>
    </xdr:from>
    <xdr:to>
      <xdr:col>1</xdr:col>
      <xdr:colOff>1168400</xdr:colOff>
      <xdr:row>6</xdr:row>
      <xdr:rowOff>129112</xdr:rowOff>
    </xdr:to>
    <xdr:pic>
      <xdr:nvPicPr>
        <xdr:cNvPr id="2" name="Imagen 1">
          <a:extLst>
            <a:ext uri="{FF2B5EF4-FFF2-40B4-BE49-F238E27FC236}">
              <a16:creationId xmlns:a16="http://schemas.microsoft.com/office/drawing/2014/main" id="{845BB6AA-984E-49DE-A4AD-400ED28D335C}"/>
            </a:ext>
          </a:extLst>
        </xdr:cNvPr>
        <xdr:cNvPicPr>
          <a:picLocks noChangeAspect="1"/>
        </xdr:cNvPicPr>
      </xdr:nvPicPr>
      <xdr:blipFill>
        <a:blip xmlns:r="http://schemas.openxmlformats.org/officeDocument/2006/relationships" r:embed="rId1"/>
        <a:stretch>
          <a:fillRect/>
        </a:stretch>
      </xdr:blipFill>
      <xdr:spPr>
        <a:xfrm>
          <a:off x="381000" y="130968"/>
          <a:ext cx="1216025" cy="11411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76200</xdr:rowOff>
    </xdr:from>
    <xdr:to>
      <xdr:col>1</xdr:col>
      <xdr:colOff>209550</xdr:colOff>
      <xdr:row>0</xdr:row>
      <xdr:rowOff>647700</xdr:rowOff>
    </xdr:to>
    <xdr:pic>
      <xdr:nvPicPr>
        <xdr:cNvPr id="2" name="Imagen 1">
          <a:extLst>
            <a:ext uri="{FF2B5EF4-FFF2-40B4-BE49-F238E27FC236}">
              <a16:creationId xmlns:a16="http://schemas.microsoft.com/office/drawing/2014/main" id="{A4B92A38-BDE9-4E1E-A9A4-B15FF58AA081}"/>
            </a:ext>
          </a:extLst>
        </xdr:cNvPr>
        <xdr:cNvPicPr>
          <a:picLocks noChangeAspect="1"/>
        </xdr:cNvPicPr>
      </xdr:nvPicPr>
      <xdr:blipFill>
        <a:blip xmlns:r="http://schemas.openxmlformats.org/officeDocument/2006/relationships" r:embed="rId1"/>
        <a:stretch>
          <a:fillRect/>
        </a:stretch>
      </xdr:blipFill>
      <xdr:spPr>
        <a:xfrm>
          <a:off x="200025" y="76200"/>
          <a:ext cx="523875" cy="571500"/>
        </a:xfrm>
        <a:prstGeom prst="rect">
          <a:avLst/>
        </a:prstGeom>
      </xdr:spPr>
    </xdr:pic>
    <xdr:clientData/>
  </xdr:twoCellAnchor>
  <xdr:twoCellAnchor>
    <xdr:from>
      <xdr:col>4</xdr:col>
      <xdr:colOff>507999</xdr:colOff>
      <xdr:row>0</xdr:row>
      <xdr:rowOff>74084</xdr:rowOff>
    </xdr:from>
    <xdr:to>
      <xdr:col>5</xdr:col>
      <xdr:colOff>624415</xdr:colOff>
      <xdr:row>0</xdr:row>
      <xdr:rowOff>550334</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637EA25E-F6B9-4195-881C-8181AC93B415}"/>
            </a:ext>
          </a:extLst>
        </xdr:cNvPr>
        <xdr:cNvSpPr/>
      </xdr:nvSpPr>
      <xdr:spPr>
        <a:xfrm flipH="1">
          <a:off x="12052299" y="74084"/>
          <a:ext cx="1202266"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Ident. </a:t>
          </a:r>
          <a:r>
            <a:rPr lang="es-CO" sz="1100" baseline="0"/>
            <a:t>Riesgos</a:t>
          </a:r>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MAPA%20DE%20RIESGOS%20OAC%20(1)%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1.Contexto"/>
      <sheetName val="2.Identificacion_Riesgos"/>
      <sheetName val="3.Controles"/>
      <sheetName val="Hoja1"/>
      <sheetName val="4.Mapa_Calor"/>
      <sheetName val="6.Resumen"/>
      <sheetName val="5.Plan Manejo"/>
      <sheetName val="Hoja3"/>
      <sheetName val="Ident. riesgos corrupción"/>
    </sheetNames>
    <sheetDataSet>
      <sheetData sheetId="0" refreshError="1"/>
      <sheetData sheetId="1" refreshError="1"/>
      <sheetData sheetId="2">
        <row r="10">
          <cell r="E10" t="str">
            <v>Difusión imprecisa de la información a los grupos de interés</v>
          </cell>
        </row>
      </sheetData>
      <sheetData sheetId="3">
        <row r="14">
          <cell r="U14">
            <v>1</v>
          </cell>
          <cell r="V14">
            <v>100</v>
          </cell>
        </row>
        <row r="15">
          <cell r="D15">
            <v>1</v>
          </cell>
          <cell r="V15">
            <v>100</v>
          </cell>
        </row>
        <row r="23">
          <cell r="V23">
            <v>90</v>
          </cell>
        </row>
      </sheetData>
      <sheetData sheetId="4"/>
      <sheetData sheetId="5" refreshError="1"/>
      <sheetData sheetId="6" refreshError="1"/>
      <sheetData sheetId="7" refreshError="1"/>
      <sheetData sheetId="8"/>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sheetPr>
  <dimension ref="A1:N57"/>
  <sheetViews>
    <sheetView tabSelected="1" view="pageBreakPreview" zoomScaleNormal="100" zoomScaleSheetLayoutView="100" workbookViewId="0">
      <selection activeCell="C32" sqref="C32:M32"/>
    </sheetView>
  </sheetViews>
  <sheetFormatPr baseColWidth="10" defaultRowHeight="15" x14ac:dyDescent="0.25"/>
  <cols>
    <col min="1" max="1" width="13.85546875" customWidth="1"/>
    <col min="2" max="2" width="14.7109375" customWidth="1"/>
    <col min="4" max="4" width="13.42578125" customWidth="1"/>
    <col min="7" max="7" width="15" customWidth="1"/>
    <col min="9" max="9" width="13.42578125" customWidth="1"/>
    <col min="13" max="13" width="19.28515625" customWidth="1"/>
  </cols>
  <sheetData>
    <row r="1" spans="1:13" x14ac:dyDescent="0.25">
      <c r="A1" s="304"/>
      <c r="B1" s="305"/>
      <c r="C1" s="308" t="s">
        <v>231</v>
      </c>
      <c r="D1" s="308"/>
      <c r="E1" s="308"/>
      <c r="F1" s="308"/>
      <c r="G1" s="308"/>
      <c r="H1" s="308"/>
      <c r="I1" s="308"/>
      <c r="J1" s="308"/>
      <c r="K1" s="308"/>
      <c r="L1" s="310" t="s">
        <v>200</v>
      </c>
      <c r="M1" s="311"/>
    </row>
    <row r="2" spans="1:13" x14ac:dyDescent="0.25">
      <c r="A2" s="306"/>
      <c r="B2" s="307"/>
      <c r="C2" s="309"/>
      <c r="D2" s="309"/>
      <c r="E2" s="309"/>
      <c r="F2" s="309"/>
      <c r="G2" s="309"/>
      <c r="H2" s="309"/>
      <c r="I2" s="309"/>
      <c r="J2" s="309"/>
      <c r="K2" s="309"/>
      <c r="L2" s="312"/>
      <c r="M2" s="313"/>
    </row>
    <row r="3" spans="1:13" x14ac:dyDescent="0.25">
      <c r="A3" s="306"/>
      <c r="B3" s="307"/>
      <c r="C3" s="309"/>
      <c r="D3" s="309"/>
      <c r="E3" s="309"/>
      <c r="F3" s="309"/>
      <c r="G3" s="309"/>
      <c r="H3" s="309"/>
      <c r="I3" s="309"/>
      <c r="J3" s="309"/>
      <c r="K3" s="309"/>
      <c r="L3" s="312"/>
      <c r="M3" s="313"/>
    </row>
    <row r="4" spans="1:13" x14ac:dyDescent="0.25">
      <c r="A4" s="306"/>
      <c r="B4" s="307"/>
      <c r="C4" s="309"/>
      <c r="D4" s="309"/>
      <c r="E4" s="309"/>
      <c r="F4" s="309"/>
      <c r="G4" s="309"/>
      <c r="H4" s="309"/>
      <c r="I4" s="309"/>
      <c r="J4" s="309"/>
      <c r="K4" s="309"/>
      <c r="L4" s="312"/>
      <c r="M4" s="313"/>
    </row>
    <row r="5" spans="1:13" ht="15" customHeight="1" x14ac:dyDescent="0.25">
      <c r="A5" s="306"/>
      <c r="B5" s="307"/>
      <c r="C5" s="309"/>
      <c r="D5" s="309"/>
      <c r="E5" s="309"/>
      <c r="F5" s="309"/>
      <c r="G5" s="309"/>
      <c r="H5" s="309"/>
      <c r="I5" s="309"/>
      <c r="J5" s="309"/>
      <c r="K5" s="309"/>
      <c r="L5" s="314" t="s">
        <v>232</v>
      </c>
      <c r="M5" s="315" t="s">
        <v>233</v>
      </c>
    </row>
    <row r="6" spans="1:13" x14ac:dyDescent="0.25">
      <c r="A6" s="306"/>
      <c r="B6" s="307"/>
      <c r="C6" s="309"/>
      <c r="D6" s="309"/>
      <c r="E6" s="309"/>
      <c r="F6" s="309"/>
      <c r="G6" s="309"/>
      <c r="H6" s="309"/>
      <c r="I6" s="309"/>
      <c r="J6" s="309"/>
      <c r="K6" s="309"/>
      <c r="L6" s="314"/>
      <c r="M6" s="315"/>
    </row>
    <row r="7" spans="1:13" ht="22.5" customHeight="1" x14ac:dyDescent="0.25">
      <c r="A7" s="306"/>
      <c r="B7" s="307"/>
      <c r="C7" s="309"/>
      <c r="D7" s="309"/>
      <c r="E7" s="309"/>
      <c r="F7" s="309"/>
      <c r="G7" s="309"/>
      <c r="H7" s="309"/>
      <c r="I7" s="309"/>
      <c r="J7" s="309"/>
      <c r="K7" s="309"/>
      <c r="L7" s="107" t="s">
        <v>234</v>
      </c>
      <c r="M7" s="108">
        <v>3</v>
      </c>
    </row>
    <row r="8" spans="1:13" ht="19.5" customHeight="1" x14ac:dyDescent="0.25">
      <c r="A8" s="306"/>
      <c r="B8" s="307"/>
      <c r="C8" s="309"/>
      <c r="D8" s="309"/>
      <c r="E8" s="309"/>
      <c r="F8" s="309"/>
      <c r="G8" s="309"/>
      <c r="H8" s="309"/>
      <c r="I8" s="309"/>
      <c r="J8" s="309"/>
      <c r="K8" s="309"/>
      <c r="L8" s="107" t="s">
        <v>235</v>
      </c>
      <c r="M8" s="109">
        <v>43939</v>
      </c>
    </row>
    <row r="9" spans="1:13" x14ac:dyDescent="0.25">
      <c r="A9" s="324" t="s">
        <v>240</v>
      </c>
      <c r="B9" s="332" t="s">
        <v>248</v>
      </c>
      <c r="C9" s="333"/>
      <c r="D9" s="333"/>
      <c r="E9" s="336" t="s">
        <v>241</v>
      </c>
      <c r="F9" s="336"/>
      <c r="G9" s="337" t="s">
        <v>436</v>
      </c>
      <c r="H9" s="337"/>
      <c r="I9" s="337"/>
      <c r="J9" s="336" t="s">
        <v>368</v>
      </c>
      <c r="K9" s="336"/>
      <c r="L9" s="328" t="s">
        <v>437</v>
      </c>
      <c r="M9" s="329"/>
    </row>
    <row r="10" spans="1:13" s="3" customFormat="1" x14ac:dyDescent="0.25">
      <c r="A10" s="325"/>
      <c r="B10" s="334"/>
      <c r="C10" s="335"/>
      <c r="D10" s="335"/>
      <c r="E10" s="336"/>
      <c r="F10" s="336"/>
      <c r="G10" s="337"/>
      <c r="H10" s="337"/>
      <c r="I10" s="337"/>
      <c r="J10" s="336"/>
      <c r="K10" s="336"/>
      <c r="L10" s="330"/>
      <c r="M10" s="331"/>
    </row>
    <row r="11" spans="1:13" s="3" customFormat="1" x14ac:dyDescent="0.25">
      <c r="A11" s="18"/>
      <c r="B11" s="17"/>
      <c r="C11" s="17"/>
      <c r="D11" s="17"/>
      <c r="E11" s="17"/>
      <c r="F11" s="17"/>
      <c r="G11" s="17"/>
      <c r="H11" s="17"/>
      <c r="I11" s="17"/>
      <c r="J11" s="17"/>
      <c r="K11" s="17"/>
      <c r="L11" s="17"/>
      <c r="M11" s="19"/>
    </row>
    <row r="12" spans="1:13" s="3" customFormat="1" x14ac:dyDescent="0.25">
      <c r="A12" s="18"/>
      <c r="B12" s="17"/>
      <c r="C12" s="17"/>
      <c r="D12" s="17"/>
      <c r="E12" s="17"/>
      <c r="F12" s="17"/>
      <c r="G12" s="17"/>
      <c r="H12" s="17"/>
      <c r="I12" s="17"/>
      <c r="J12" s="17"/>
      <c r="K12" s="17"/>
      <c r="L12" s="17"/>
      <c r="M12" s="19"/>
    </row>
    <row r="13" spans="1:13" x14ac:dyDescent="0.25">
      <c r="A13" s="18"/>
      <c r="B13" s="17"/>
      <c r="C13" s="17"/>
      <c r="D13" s="17"/>
      <c r="E13" s="17"/>
      <c r="F13" s="17"/>
      <c r="G13" s="17"/>
      <c r="H13" s="17"/>
      <c r="I13" s="17"/>
      <c r="J13" s="17"/>
      <c r="K13" s="17"/>
      <c r="L13" s="17"/>
      <c r="M13" s="19"/>
    </row>
    <row r="14" spans="1:13" ht="15" customHeight="1" x14ac:dyDescent="0.25">
      <c r="A14" s="18"/>
      <c r="B14" s="17"/>
      <c r="C14" s="17"/>
      <c r="D14" s="17"/>
      <c r="E14" s="17"/>
      <c r="F14" s="17"/>
      <c r="G14" s="17"/>
      <c r="H14" s="17"/>
      <c r="I14" s="17"/>
      <c r="J14" s="17"/>
      <c r="K14" s="17"/>
      <c r="L14" s="17"/>
      <c r="M14" s="19"/>
    </row>
    <row r="15" spans="1:13" ht="16.5" customHeight="1" x14ac:dyDescent="0.25">
      <c r="A15" s="18"/>
      <c r="B15" s="17"/>
      <c r="C15" s="17"/>
      <c r="D15" s="17"/>
      <c r="E15" s="17"/>
      <c r="F15" s="17"/>
      <c r="G15" s="17"/>
      <c r="H15" s="17"/>
      <c r="I15" s="17"/>
      <c r="J15" s="17"/>
      <c r="K15" s="17"/>
      <c r="L15" s="17"/>
      <c r="M15" s="19"/>
    </row>
    <row r="16" spans="1:13" x14ac:dyDescent="0.25">
      <c r="A16" s="18"/>
      <c r="B16" s="17"/>
      <c r="C16" s="17"/>
      <c r="D16" s="17"/>
      <c r="E16" s="17"/>
      <c r="F16" s="17"/>
      <c r="G16" s="17"/>
      <c r="H16" s="17"/>
      <c r="I16" s="17"/>
      <c r="J16" s="17"/>
      <c r="K16" s="17"/>
      <c r="L16" s="17"/>
      <c r="M16" s="19"/>
    </row>
    <row r="17" spans="1:13" x14ac:dyDescent="0.25">
      <c r="A17" s="18"/>
      <c r="B17" s="17"/>
      <c r="C17" s="17"/>
      <c r="D17" s="17"/>
      <c r="E17" s="17"/>
      <c r="F17" s="17"/>
      <c r="G17" s="17"/>
      <c r="H17" s="17"/>
      <c r="I17" s="17"/>
      <c r="J17" s="17"/>
      <c r="K17" s="17"/>
      <c r="L17" s="17"/>
      <c r="M17" s="19"/>
    </row>
    <row r="18" spans="1:13" x14ac:dyDescent="0.25">
      <c r="A18" s="18"/>
      <c r="B18" s="17"/>
      <c r="C18" s="17"/>
      <c r="D18" s="17"/>
      <c r="E18" s="17"/>
      <c r="F18" s="17"/>
      <c r="G18" s="17"/>
      <c r="H18" s="17"/>
      <c r="I18" s="17"/>
      <c r="J18" s="17"/>
      <c r="K18" s="17"/>
      <c r="L18" s="17"/>
      <c r="M18" s="19"/>
    </row>
    <row r="19" spans="1:13" x14ac:dyDescent="0.25">
      <c r="A19" s="18"/>
      <c r="B19" s="17"/>
      <c r="C19" s="17"/>
      <c r="D19" s="17"/>
      <c r="E19" s="17"/>
      <c r="F19" s="17"/>
      <c r="G19" s="17"/>
      <c r="H19" s="17"/>
      <c r="I19" s="17"/>
      <c r="J19" s="17"/>
      <c r="K19" s="17"/>
      <c r="L19" s="17"/>
      <c r="M19" s="19"/>
    </row>
    <row r="20" spans="1:13" x14ac:dyDescent="0.25">
      <c r="A20" s="18"/>
      <c r="B20" s="17"/>
      <c r="C20" s="17"/>
      <c r="D20" s="17"/>
      <c r="E20" s="17"/>
      <c r="F20" s="17"/>
      <c r="G20" s="17"/>
      <c r="H20" s="17"/>
      <c r="I20" s="17"/>
      <c r="J20" s="17"/>
      <c r="K20" s="17"/>
      <c r="L20" s="17"/>
      <c r="M20" s="19"/>
    </row>
    <row r="21" spans="1:13" x14ac:dyDescent="0.25">
      <c r="A21" s="18"/>
      <c r="B21" s="17"/>
      <c r="C21" s="17"/>
      <c r="D21" s="17"/>
      <c r="E21" s="17"/>
      <c r="F21" s="17"/>
      <c r="G21" s="17"/>
      <c r="H21" s="17"/>
      <c r="I21" s="17"/>
      <c r="J21" s="17"/>
      <c r="K21" s="17"/>
      <c r="L21" s="17"/>
      <c r="M21" s="19"/>
    </row>
    <row r="22" spans="1:13" x14ac:dyDescent="0.25">
      <c r="A22" s="18"/>
      <c r="B22" s="17"/>
      <c r="C22" s="17"/>
      <c r="D22" s="17"/>
      <c r="E22" s="17"/>
      <c r="F22" s="17"/>
      <c r="G22" s="17"/>
      <c r="H22" s="17"/>
      <c r="I22" s="17"/>
      <c r="J22" s="17"/>
      <c r="K22" s="17"/>
      <c r="L22" s="17"/>
      <c r="M22" s="19"/>
    </row>
    <row r="23" spans="1:13" x14ac:dyDescent="0.25">
      <c r="A23" s="18"/>
      <c r="B23" s="17"/>
      <c r="C23" s="17"/>
      <c r="D23" s="17"/>
      <c r="E23" s="17"/>
      <c r="F23" s="17"/>
      <c r="G23" s="17"/>
      <c r="H23" s="17"/>
      <c r="I23" s="17"/>
      <c r="J23" s="17"/>
      <c r="K23" s="17"/>
      <c r="L23" s="17"/>
      <c r="M23" s="19"/>
    </row>
    <row r="24" spans="1:13" x14ac:dyDescent="0.25">
      <c r="A24" s="18"/>
      <c r="B24" s="17"/>
      <c r="C24" s="17"/>
      <c r="D24" s="17"/>
      <c r="E24" s="17"/>
      <c r="F24" s="17"/>
      <c r="G24" s="17"/>
      <c r="H24" s="17"/>
      <c r="I24" s="17"/>
      <c r="J24" s="17"/>
      <c r="K24" s="17"/>
      <c r="L24" s="17"/>
      <c r="M24" s="19"/>
    </row>
    <row r="25" spans="1:13" x14ac:dyDescent="0.25">
      <c r="A25" s="18"/>
      <c r="B25" s="17"/>
      <c r="C25" s="17"/>
      <c r="D25" s="17"/>
      <c r="E25" s="17"/>
      <c r="F25" s="17"/>
      <c r="G25" s="17"/>
      <c r="H25" s="17"/>
      <c r="I25" s="17"/>
      <c r="J25" s="17"/>
      <c r="K25" s="17"/>
      <c r="L25" s="17"/>
      <c r="M25" s="19"/>
    </row>
    <row r="26" spans="1:13" x14ac:dyDescent="0.25">
      <c r="A26" s="163" t="s">
        <v>218</v>
      </c>
      <c r="B26" s="163" t="s">
        <v>219</v>
      </c>
      <c r="C26" s="326" t="s">
        <v>236</v>
      </c>
      <c r="D26" s="326"/>
      <c r="E26" s="326"/>
      <c r="F26" s="326"/>
      <c r="G26" s="326"/>
      <c r="H26" s="326"/>
      <c r="I26" s="326"/>
      <c r="J26" s="326"/>
      <c r="K26" s="326"/>
      <c r="L26" s="326"/>
      <c r="M26" s="326"/>
    </row>
    <row r="27" spans="1:13" ht="26.25" customHeight="1" x14ac:dyDescent="0.25">
      <c r="A27" s="327">
        <v>1</v>
      </c>
      <c r="B27" s="192" t="s">
        <v>440</v>
      </c>
      <c r="C27" s="320" t="s">
        <v>237</v>
      </c>
      <c r="D27" s="321"/>
      <c r="E27" s="321"/>
      <c r="F27" s="321"/>
      <c r="G27" s="321"/>
      <c r="H27" s="321"/>
      <c r="I27" s="321"/>
      <c r="J27" s="321"/>
      <c r="K27" s="321"/>
      <c r="L27" s="321"/>
      <c r="M27" s="321"/>
    </row>
    <row r="28" spans="1:13" ht="31.5" customHeight="1" x14ac:dyDescent="0.25">
      <c r="A28" s="327"/>
      <c r="B28" s="196" t="s">
        <v>238</v>
      </c>
      <c r="C28" s="320" t="s">
        <v>239</v>
      </c>
      <c r="D28" s="321"/>
      <c r="E28" s="321"/>
      <c r="F28" s="321"/>
      <c r="G28" s="321"/>
      <c r="H28" s="321"/>
      <c r="I28" s="321"/>
      <c r="J28" s="321"/>
      <c r="K28" s="321"/>
      <c r="L28" s="321"/>
      <c r="M28" s="321"/>
    </row>
    <row r="29" spans="1:13" ht="28.9" customHeight="1" x14ac:dyDescent="0.25">
      <c r="A29" s="153">
        <v>2</v>
      </c>
      <c r="B29" s="196" t="s">
        <v>441</v>
      </c>
      <c r="C29" s="320" t="s">
        <v>365</v>
      </c>
      <c r="D29" s="321"/>
      <c r="E29" s="321"/>
      <c r="F29" s="321"/>
      <c r="G29" s="321"/>
      <c r="H29" s="321"/>
      <c r="I29" s="321"/>
      <c r="J29" s="321"/>
      <c r="K29" s="321"/>
      <c r="L29" s="321"/>
      <c r="M29" s="321"/>
    </row>
    <row r="30" spans="1:13" s="3" customFormat="1" ht="39.75" customHeight="1" x14ac:dyDescent="0.25">
      <c r="A30" s="195">
        <v>3</v>
      </c>
      <c r="B30" s="196" t="s">
        <v>439</v>
      </c>
      <c r="C30" s="320" t="s">
        <v>438</v>
      </c>
      <c r="D30" s="321"/>
      <c r="E30" s="321"/>
      <c r="F30" s="321"/>
      <c r="G30" s="321"/>
      <c r="H30" s="321"/>
      <c r="I30" s="321"/>
      <c r="J30" s="321"/>
      <c r="K30" s="321"/>
      <c r="L30" s="321"/>
      <c r="M30" s="321"/>
    </row>
    <row r="31" spans="1:13" s="3" customFormat="1" ht="39.75" customHeight="1" x14ac:dyDescent="0.25">
      <c r="A31" s="195">
        <v>4</v>
      </c>
      <c r="B31" s="190" t="s">
        <v>484</v>
      </c>
      <c r="C31" s="320" t="s">
        <v>442</v>
      </c>
      <c r="D31" s="321"/>
      <c r="E31" s="321"/>
      <c r="F31" s="321"/>
      <c r="G31" s="321"/>
      <c r="H31" s="321"/>
      <c r="I31" s="321"/>
      <c r="J31" s="321"/>
      <c r="K31" s="321"/>
      <c r="L31" s="321"/>
      <c r="M31" s="321"/>
    </row>
    <row r="32" spans="1:13" s="3" customFormat="1" ht="107.25" customHeight="1" x14ac:dyDescent="0.25">
      <c r="A32" s="195">
        <v>5</v>
      </c>
      <c r="B32" s="190" t="s">
        <v>485</v>
      </c>
      <c r="C32" s="320" t="s">
        <v>486</v>
      </c>
      <c r="D32" s="321"/>
      <c r="E32" s="321"/>
      <c r="F32" s="321"/>
      <c r="G32" s="321"/>
      <c r="H32" s="321"/>
      <c r="I32" s="321"/>
      <c r="J32" s="321"/>
      <c r="K32" s="321"/>
      <c r="L32" s="321"/>
      <c r="M32" s="321"/>
    </row>
    <row r="33" spans="1:14" s="3" customFormat="1" ht="31.5" customHeight="1" x14ac:dyDescent="0.25">
      <c r="A33" s="768"/>
      <c r="B33" s="191"/>
      <c r="C33" s="198"/>
      <c r="D33" s="199"/>
      <c r="E33" s="199"/>
      <c r="F33" s="199"/>
      <c r="G33" s="199"/>
      <c r="H33" s="199"/>
      <c r="I33" s="199"/>
      <c r="J33" s="199"/>
      <c r="K33" s="199"/>
      <c r="L33" s="199"/>
      <c r="M33" s="199"/>
    </row>
    <row r="34" spans="1:14" x14ac:dyDescent="0.25">
      <c r="A34" s="35" t="s">
        <v>220</v>
      </c>
      <c r="B34" s="191"/>
      <c r="C34" s="322"/>
      <c r="D34" s="323"/>
      <c r="E34" s="323"/>
      <c r="F34" s="323"/>
      <c r="G34" s="323"/>
      <c r="H34" s="323"/>
      <c r="I34" s="323"/>
      <c r="J34" s="323"/>
      <c r="K34" s="323"/>
      <c r="L34" s="323"/>
      <c r="M34" s="323"/>
    </row>
    <row r="35" spans="1:14" x14ac:dyDescent="0.25">
      <c r="A35" s="98"/>
      <c r="B35" s="17"/>
      <c r="C35" s="17"/>
      <c r="D35" s="17"/>
      <c r="E35" s="17"/>
      <c r="F35" s="17"/>
      <c r="G35" s="17"/>
      <c r="H35" s="17"/>
      <c r="I35" s="17"/>
      <c r="J35" s="17"/>
      <c r="K35" s="17"/>
      <c r="L35" s="17"/>
      <c r="M35" s="19"/>
    </row>
    <row r="36" spans="1:14" x14ac:dyDescent="0.25">
      <c r="A36" s="99"/>
      <c r="B36" s="193" t="s">
        <v>221</v>
      </c>
      <c r="C36" s="316"/>
      <c r="D36" s="317"/>
      <c r="E36" s="317"/>
      <c r="F36" s="318"/>
      <c r="G36" s="193" t="s">
        <v>222</v>
      </c>
      <c r="H36" s="316"/>
      <c r="I36" s="317"/>
      <c r="J36" s="317"/>
      <c r="K36" s="318"/>
      <c r="L36" s="17"/>
      <c r="M36" s="19"/>
    </row>
    <row r="37" spans="1:14" x14ac:dyDescent="0.25">
      <c r="A37" s="100"/>
      <c r="B37" s="194" t="s">
        <v>223</v>
      </c>
      <c r="C37" s="319" t="s">
        <v>432</v>
      </c>
      <c r="D37" s="317"/>
      <c r="E37" s="317"/>
      <c r="F37" s="318"/>
      <c r="G37" s="194" t="s">
        <v>223</v>
      </c>
      <c r="H37" s="316" t="s">
        <v>429</v>
      </c>
      <c r="I37" s="317"/>
      <c r="J37" s="317"/>
      <c r="K37" s="318"/>
      <c r="L37" s="17"/>
      <c r="M37" s="19"/>
    </row>
    <row r="38" spans="1:14" x14ac:dyDescent="0.25">
      <c r="A38" s="100"/>
      <c r="B38" s="194" t="s">
        <v>224</v>
      </c>
      <c r="C38" s="319" t="s">
        <v>433</v>
      </c>
      <c r="D38" s="317"/>
      <c r="E38" s="317"/>
      <c r="F38" s="318"/>
      <c r="G38" s="194" t="s">
        <v>224</v>
      </c>
      <c r="H38" s="316" t="s">
        <v>430</v>
      </c>
      <c r="I38" s="317"/>
      <c r="J38" s="317"/>
      <c r="K38" s="318"/>
      <c r="L38" s="17"/>
      <c r="M38" s="19"/>
    </row>
    <row r="39" spans="1:14" x14ac:dyDescent="0.25">
      <c r="A39" s="100"/>
      <c r="B39" s="194" t="s">
        <v>130</v>
      </c>
      <c r="C39" s="319" t="s">
        <v>264</v>
      </c>
      <c r="D39" s="317"/>
      <c r="E39" s="317"/>
      <c r="F39" s="318"/>
      <c r="G39" s="194" t="s">
        <v>130</v>
      </c>
      <c r="H39" s="319" t="s">
        <v>264</v>
      </c>
      <c r="I39" s="317"/>
      <c r="J39" s="317"/>
      <c r="K39" s="318"/>
      <c r="L39" s="17"/>
      <c r="M39" s="19"/>
      <c r="N39" s="16"/>
    </row>
    <row r="40" spans="1:14" x14ac:dyDescent="0.25">
      <c r="A40" s="18"/>
      <c r="B40" s="194" t="s">
        <v>225</v>
      </c>
      <c r="C40" s="319" t="s">
        <v>431</v>
      </c>
      <c r="D40" s="317"/>
      <c r="E40" s="317"/>
      <c r="F40" s="318"/>
      <c r="G40" s="194" t="s">
        <v>225</v>
      </c>
      <c r="H40" s="319" t="s">
        <v>431</v>
      </c>
      <c r="I40" s="317"/>
      <c r="J40" s="317"/>
      <c r="K40" s="318"/>
      <c r="L40" s="17"/>
      <c r="M40" s="19"/>
      <c r="N40" s="16"/>
    </row>
    <row r="41" spans="1:14" s="3" customFormat="1" ht="15.75" thickBot="1" x14ac:dyDescent="0.3">
      <c r="A41" s="20"/>
      <c r="B41" s="21"/>
      <c r="C41" s="21"/>
      <c r="D41" s="21"/>
      <c r="E41" s="21"/>
      <c r="F41" s="21"/>
      <c r="G41" s="21"/>
      <c r="H41" s="21"/>
      <c r="I41" s="21"/>
      <c r="J41" s="21"/>
      <c r="K41" s="21"/>
      <c r="L41" s="21"/>
      <c r="M41" s="22"/>
      <c r="N41" s="16"/>
    </row>
    <row r="42" spans="1:14" ht="1.5" customHeight="1" x14ac:dyDescent="0.25">
      <c r="A42" s="16"/>
      <c r="B42" s="16"/>
      <c r="C42" s="16"/>
      <c r="D42" s="16"/>
      <c r="E42" s="16"/>
      <c r="F42" s="16"/>
      <c r="G42" s="16"/>
      <c r="H42" s="16"/>
      <c r="I42" s="16"/>
      <c r="J42" s="16"/>
      <c r="K42" s="16"/>
      <c r="L42" s="16"/>
      <c r="M42" s="16"/>
      <c r="N42" s="16"/>
    </row>
    <row r="43" spans="1:14" x14ac:dyDescent="0.25">
      <c r="A43" s="16"/>
      <c r="B43" s="16"/>
      <c r="C43" s="16"/>
      <c r="D43" s="16"/>
      <c r="E43" s="16"/>
      <c r="F43" s="16"/>
      <c r="G43" s="16"/>
      <c r="H43" s="16"/>
      <c r="I43" s="16"/>
      <c r="J43" s="16"/>
      <c r="K43" s="16"/>
      <c r="L43" s="16"/>
      <c r="M43" s="16"/>
      <c r="N43" s="16"/>
    </row>
    <row r="44" spans="1:14" x14ac:dyDescent="0.25">
      <c r="A44" s="16"/>
      <c r="B44" s="16"/>
      <c r="C44" s="16"/>
      <c r="D44" s="16"/>
      <c r="E44" s="16"/>
      <c r="F44" s="16"/>
      <c r="G44" s="16"/>
      <c r="H44" s="16"/>
      <c r="I44" s="16"/>
      <c r="J44" s="16"/>
      <c r="K44" s="16"/>
      <c r="L44" s="16"/>
      <c r="M44" s="16"/>
      <c r="N44" s="16"/>
    </row>
    <row r="45" spans="1:14" x14ac:dyDescent="0.25">
      <c r="A45" s="16"/>
      <c r="B45" s="16"/>
      <c r="C45" s="16"/>
      <c r="D45" s="16"/>
      <c r="E45" s="16"/>
      <c r="F45" s="16"/>
      <c r="G45" s="16"/>
      <c r="H45" s="16"/>
      <c r="I45" s="16"/>
      <c r="J45" s="16"/>
      <c r="K45" s="16"/>
      <c r="L45" s="16"/>
      <c r="M45" s="16"/>
      <c r="N45" s="16"/>
    </row>
    <row r="46" spans="1:14" x14ac:dyDescent="0.25">
      <c r="A46" s="16"/>
      <c r="B46" s="16"/>
      <c r="C46" s="16"/>
      <c r="D46" s="16"/>
      <c r="E46" s="16"/>
      <c r="F46" s="16"/>
      <c r="G46" s="16"/>
      <c r="H46" s="16"/>
      <c r="I46" s="16"/>
      <c r="J46" s="16"/>
      <c r="K46" s="16"/>
      <c r="L46" s="16"/>
      <c r="M46" s="16"/>
      <c r="N46" s="16"/>
    </row>
    <row r="47" spans="1:14" x14ac:dyDescent="0.25">
      <c r="L47" s="16"/>
      <c r="M47" s="16"/>
      <c r="N47" s="16"/>
    </row>
    <row r="48" spans="1:14" x14ac:dyDescent="0.25">
      <c r="L48" s="16"/>
      <c r="M48" s="16"/>
      <c r="N48" s="16"/>
    </row>
    <row r="49" spans="12:14" x14ac:dyDescent="0.25">
      <c r="L49" s="16"/>
      <c r="M49" s="16"/>
      <c r="N49" s="16"/>
    </row>
    <row r="50" spans="12:14" x14ac:dyDescent="0.25">
      <c r="L50" s="16"/>
      <c r="M50" s="16"/>
      <c r="N50" s="16"/>
    </row>
    <row r="51" spans="12:14" x14ac:dyDescent="0.25">
      <c r="L51" s="16"/>
      <c r="M51" s="16"/>
      <c r="N51" s="16"/>
    </row>
    <row r="52" spans="12:14" x14ac:dyDescent="0.25">
      <c r="N52" s="16"/>
    </row>
    <row r="53" spans="12:14" x14ac:dyDescent="0.25">
      <c r="N53" s="16"/>
    </row>
    <row r="54" spans="12:14" x14ac:dyDescent="0.25">
      <c r="N54" s="16"/>
    </row>
    <row r="55" spans="12:14" x14ac:dyDescent="0.25">
      <c r="N55" s="16"/>
    </row>
    <row r="56" spans="12:14" x14ac:dyDescent="0.25">
      <c r="N56" s="16"/>
    </row>
    <row r="57" spans="12:14" x14ac:dyDescent="0.25">
      <c r="N57" s="16"/>
    </row>
  </sheetData>
  <mergeCells count="30">
    <mergeCell ref="C31:M31"/>
    <mergeCell ref="C29:M29"/>
    <mergeCell ref="C34:M34"/>
    <mergeCell ref="C30:M30"/>
    <mergeCell ref="A9:A10"/>
    <mergeCell ref="C26:M26"/>
    <mergeCell ref="A27:A28"/>
    <mergeCell ref="C27:M27"/>
    <mergeCell ref="C28:M28"/>
    <mergeCell ref="L9:M10"/>
    <mergeCell ref="B9:D10"/>
    <mergeCell ref="E9:F10"/>
    <mergeCell ref="G9:I10"/>
    <mergeCell ref="J9:K10"/>
    <mergeCell ref="C32:M32"/>
    <mergeCell ref="C40:F40"/>
    <mergeCell ref="H37:K37"/>
    <mergeCell ref="H38:K38"/>
    <mergeCell ref="H39:K39"/>
    <mergeCell ref="H40:K40"/>
    <mergeCell ref="C36:F36"/>
    <mergeCell ref="H36:K36"/>
    <mergeCell ref="C37:F37"/>
    <mergeCell ref="C38:F38"/>
    <mergeCell ref="C39:F39"/>
    <mergeCell ref="A1:B8"/>
    <mergeCell ref="C1:K8"/>
    <mergeCell ref="L1:M4"/>
    <mergeCell ref="L5:L6"/>
    <mergeCell ref="M5:M6"/>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A66"/>
  <sheetViews>
    <sheetView view="pageBreakPreview" zoomScale="60" zoomScaleNormal="85" workbookViewId="0">
      <selection activeCell="A9" sqref="A9:AA10"/>
    </sheetView>
  </sheetViews>
  <sheetFormatPr baseColWidth="10" defaultColWidth="11.42578125" defaultRowHeight="15" x14ac:dyDescent="0.25"/>
  <cols>
    <col min="1" max="1" width="28" style="3" customWidth="1"/>
    <col min="2" max="4" width="11.42578125" style="3"/>
    <col min="5" max="5" width="7.42578125" style="3" customWidth="1"/>
    <col min="6" max="9" width="11.42578125" style="3"/>
    <col min="10" max="10" width="24.85546875" style="3" customWidth="1"/>
    <col min="11" max="12" width="11.42578125" style="3"/>
    <col min="13" max="13" width="12.140625" style="3" customWidth="1"/>
    <col min="14" max="14" width="6.85546875" style="3" customWidth="1"/>
    <col min="15" max="16" width="5.85546875" style="3" customWidth="1"/>
    <col min="17" max="18" width="11.42578125" style="3"/>
    <col min="19" max="19" width="24" style="3" customWidth="1"/>
    <col min="20" max="21" width="11.42578125" style="3"/>
    <col min="22" max="22" width="18.42578125" style="3" customWidth="1"/>
    <col min="23" max="16384" width="11.42578125" style="3"/>
  </cols>
  <sheetData>
    <row r="1" spans="1:27" s="1" customFormat="1" ht="12" customHeight="1" x14ac:dyDescent="0.25">
      <c r="A1" s="425"/>
      <c r="B1" s="428" t="s">
        <v>226</v>
      </c>
      <c r="C1" s="429"/>
      <c r="D1" s="429"/>
      <c r="E1" s="429"/>
      <c r="F1" s="429"/>
      <c r="G1" s="429"/>
      <c r="H1" s="429"/>
      <c r="I1" s="429"/>
      <c r="J1" s="429"/>
      <c r="K1" s="429"/>
      <c r="L1" s="429"/>
      <c r="M1" s="429"/>
      <c r="N1" s="429"/>
      <c r="O1" s="429"/>
      <c r="P1" s="429"/>
      <c r="Q1" s="429"/>
      <c r="R1" s="429"/>
      <c r="S1" s="429"/>
      <c r="T1" s="429"/>
      <c r="U1" s="429"/>
      <c r="V1" s="429"/>
      <c r="W1" s="430"/>
      <c r="X1" s="398" t="s">
        <v>200</v>
      </c>
      <c r="Y1" s="399"/>
      <c r="Z1" s="399"/>
      <c r="AA1" s="400"/>
    </row>
    <row r="2" spans="1:27" s="1" customFormat="1" ht="12" customHeight="1" x14ac:dyDescent="0.25">
      <c r="A2" s="426"/>
      <c r="B2" s="428"/>
      <c r="C2" s="429"/>
      <c r="D2" s="429"/>
      <c r="E2" s="429"/>
      <c r="F2" s="429"/>
      <c r="G2" s="429"/>
      <c r="H2" s="429"/>
      <c r="I2" s="429"/>
      <c r="J2" s="429"/>
      <c r="K2" s="429"/>
      <c r="L2" s="429"/>
      <c r="M2" s="429"/>
      <c r="N2" s="429"/>
      <c r="O2" s="429"/>
      <c r="P2" s="429"/>
      <c r="Q2" s="429"/>
      <c r="R2" s="429"/>
      <c r="S2" s="429"/>
      <c r="T2" s="429"/>
      <c r="U2" s="429"/>
      <c r="V2" s="429"/>
      <c r="W2" s="430"/>
      <c r="X2" s="401"/>
      <c r="Y2" s="402"/>
      <c r="Z2" s="402"/>
      <c r="AA2" s="403"/>
    </row>
    <row r="3" spans="1:27" s="1" customFormat="1" ht="1.5" hidden="1" customHeight="1" x14ac:dyDescent="0.25">
      <c r="A3" s="426"/>
      <c r="B3" s="428"/>
      <c r="C3" s="429"/>
      <c r="D3" s="429"/>
      <c r="E3" s="429"/>
      <c r="F3" s="429"/>
      <c r="G3" s="429"/>
      <c r="H3" s="429"/>
      <c r="I3" s="429"/>
      <c r="J3" s="429"/>
      <c r="K3" s="429"/>
      <c r="L3" s="429"/>
      <c r="M3" s="429"/>
      <c r="N3" s="429"/>
      <c r="O3" s="429"/>
      <c r="P3" s="429"/>
      <c r="Q3" s="429"/>
      <c r="R3" s="429"/>
      <c r="S3" s="429"/>
      <c r="T3" s="429"/>
      <c r="U3" s="429"/>
      <c r="V3" s="429"/>
      <c r="W3" s="430"/>
      <c r="X3" s="401"/>
      <c r="Y3" s="402"/>
      <c r="Z3" s="402"/>
      <c r="AA3" s="403"/>
    </row>
    <row r="4" spans="1:27" s="1" customFormat="1" ht="3.75" customHeight="1" x14ac:dyDescent="0.25">
      <c r="A4" s="426"/>
      <c r="B4" s="428"/>
      <c r="C4" s="429"/>
      <c r="D4" s="429"/>
      <c r="E4" s="429"/>
      <c r="F4" s="429"/>
      <c r="G4" s="429"/>
      <c r="H4" s="429"/>
      <c r="I4" s="429"/>
      <c r="J4" s="429"/>
      <c r="K4" s="429"/>
      <c r="L4" s="429"/>
      <c r="M4" s="429"/>
      <c r="N4" s="429"/>
      <c r="O4" s="429"/>
      <c r="P4" s="429"/>
      <c r="Q4" s="429"/>
      <c r="R4" s="429"/>
      <c r="S4" s="429"/>
      <c r="T4" s="429"/>
      <c r="U4" s="429"/>
      <c r="V4" s="429"/>
      <c r="W4" s="430"/>
      <c r="X4" s="404"/>
      <c r="Y4" s="405"/>
      <c r="Z4" s="405"/>
      <c r="AA4" s="406"/>
    </row>
    <row r="5" spans="1:27" s="1" customFormat="1" ht="12" customHeight="1" x14ac:dyDescent="0.25">
      <c r="A5" s="426"/>
      <c r="B5" s="428"/>
      <c r="C5" s="429"/>
      <c r="D5" s="429"/>
      <c r="E5" s="429"/>
      <c r="F5" s="429"/>
      <c r="G5" s="429"/>
      <c r="H5" s="429"/>
      <c r="I5" s="429"/>
      <c r="J5" s="429"/>
      <c r="K5" s="429"/>
      <c r="L5" s="429"/>
      <c r="M5" s="429"/>
      <c r="N5" s="429"/>
      <c r="O5" s="429"/>
      <c r="P5" s="429"/>
      <c r="Q5" s="429"/>
      <c r="R5" s="429"/>
      <c r="S5" s="429"/>
      <c r="T5" s="429"/>
      <c r="U5" s="429"/>
      <c r="V5" s="429"/>
      <c r="W5" s="430"/>
      <c r="X5" s="407" t="s">
        <v>232</v>
      </c>
      <c r="Y5" s="408"/>
      <c r="Z5" s="407" t="s">
        <v>233</v>
      </c>
      <c r="AA5" s="408"/>
    </row>
    <row r="6" spans="1:27" s="1" customFormat="1" ht="7.5" customHeight="1" x14ac:dyDescent="0.25">
      <c r="A6" s="426"/>
      <c r="B6" s="428"/>
      <c r="C6" s="429"/>
      <c r="D6" s="429"/>
      <c r="E6" s="429"/>
      <c r="F6" s="429"/>
      <c r="G6" s="429"/>
      <c r="H6" s="429"/>
      <c r="I6" s="429"/>
      <c r="J6" s="429"/>
      <c r="K6" s="429"/>
      <c r="L6" s="429"/>
      <c r="M6" s="429"/>
      <c r="N6" s="429"/>
      <c r="O6" s="429"/>
      <c r="P6" s="429"/>
      <c r="Q6" s="429"/>
      <c r="R6" s="429"/>
      <c r="S6" s="429"/>
      <c r="T6" s="429"/>
      <c r="U6" s="429"/>
      <c r="V6" s="429"/>
      <c r="W6" s="430"/>
      <c r="X6" s="409"/>
      <c r="Y6" s="410"/>
      <c r="Z6" s="409"/>
      <c r="AA6" s="410"/>
    </row>
    <row r="7" spans="1:27" s="1" customFormat="1" ht="21" customHeight="1" x14ac:dyDescent="0.25">
      <c r="A7" s="426"/>
      <c r="B7" s="428"/>
      <c r="C7" s="429"/>
      <c r="D7" s="429"/>
      <c r="E7" s="429"/>
      <c r="F7" s="429"/>
      <c r="G7" s="429"/>
      <c r="H7" s="429"/>
      <c r="I7" s="429"/>
      <c r="J7" s="429"/>
      <c r="K7" s="429"/>
      <c r="L7" s="429"/>
      <c r="M7" s="429"/>
      <c r="N7" s="429"/>
      <c r="O7" s="429"/>
      <c r="P7" s="429"/>
      <c r="Q7" s="429"/>
      <c r="R7" s="429"/>
      <c r="S7" s="429"/>
      <c r="T7" s="429"/>
      <c r="U7" s="429"/>
      <c r="V7" s="429"/>
      <c r="W7" s="430"/>
      <c r="X7" s="411" t="s">
        <v>234</v>
      </c>
      <c r="Y7" s="412"/>
      <c r="Z7" s="411">
        <v>2</v>
      </c>
      <c r="AA7" s="412"/>
    </row>
    <row r="8" spans="1:27" s="1" customFormat="1" ht="18.75" customHeight="1" x14ac:dyDescent="0.25">
      <c r="A8" s="427"/>
      <c r="B8" s="431"/>
      <c r="C8" s="432"/>
      <c r="D8" s="432"/>
      <c r="E8" s="432"/>
      <c r="F8" s="432"/>
      <c r="G8" s="432"/>
      <c r="H8" s="432"/>
      <c r="I8" s="432"/>
      <c r="J8" s="432"/>
      <c r="K8" s="432"/>
      <c r="L8" s="432"/>
      <c r="M8" s="432"/>
      <c r="N8" s="432"/>
      <c r="O8" s="432"/>
      <c r="P8" s="432"/>
      <c r="Q8" s="432"/>
      <c r="R8" s="432"/>
      <c r="S8" s="432"/>
      <c r="T8" s="432"/>
      <c r="U8" s="432"/>
      <c r="V8" s="432"/>
      <c r="W8" s="433"/>
      <c r="X8" s="411" t="s">
        <v>235</v>
      </c>
      <c r="Y8" s="412"/>
      <c r="Z8" s="413">
        <v>43783</v>
      </c>
      <c r="AA8" s="414"/>
    </row>
    <row r="9" spans="1:27" s="1" customFormat="1" ht="25.5" customHeight="1" x14ac:dyDescent="0.25">
      <c r="A9" s="415" t="s">
        <v>312</v>
      </c>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7"/>
    </row>
    <row r="10" spans="1:27" s="1" customFormat="1" ht="27" customHeight="1" x14ac:dyDescent="0.25">
      <c r="A10" s="418"/>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20"/>
    </row>
    <row r="11" spans="1:27" s="1" customFormat="1" ht="12" customHeight="1" x14ac:dyDescent="0.25">
      <c r="A11" s="421" t="s">
        <v>313</v>
      </c>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row>
    <row r="12" spans="1:27" s="1" customFormat="1" ht="12" customHeight="1" thickBot="1" x14ac:dyDescent="0.3">
      <c r="A12" s="423"/>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row>
    <row r="13" spans="1:27" s="1" customFormat="1" ht="17.25" customHeight="1" thickBot="1" x14ac:dyDescent="0.3">
      <c r="A13" s="434" t="s">
        <v>242</v>
      </c>
      <c r="B13" s="435"/>
      <c r="C13" s="435"/>
      <c r="D13" s="435"/>
      <c r="E13" s="435"/>
      <c r="F13" s="435"/>
      <c r="G13" s="435"/>
      <c r="H13" s="435"/>
      <c r="I13" s="436"/>
      <c r="J13" s="434" t="s">
        <v>243</v>
      </c>
      <c r="K13" s="435"/>
      <c r="L13" s="435"/>
      <c r="M13" s="435"/>
      <c r="N13" s="435"/>
      <c r="O13" s="435"/>
      <c r="P13" s="435"/>
      <c r="Q13" s="435"/>
      <c r="R13" s="436"/>
      <c r="S13" s="434" t="s">
        <v>240</v>
      </c>
      <c r="T13" s="435"/>
      <c r="U13" s="435"/>
      <c r="V13" s="435"/>
      <c r="W13" s="435"/>
      <c r="X13" s="435"/>
      <c r="Y13" s="435"/>
      <c r="Z13" s="435"/>
      <c r="AA13" s="436"/>
    </row>
    <row r="14" spans="1:27" s="1" customFormat="1" ht="18" customHeight="1" thickBot="1" x14ac:dyDescent="0.3">
      <c r="A14" s="97" t="s">
        <v>244</v>
      </c>
      <c r="B14" s="434" t="s">
        <v>155</v>
      </c>
      <c r="C14" s="435"/>
      <c r="D14" s="435"/>
      <c r="E14" s="436"/>
      <c r="F14" s="434" t="s">
        <v>228</v>
      </c>
      <c r="G14" s="435"/>
      <c r="H14" s="435"/>
      <c r="I14" s="436"/>
      <c r="J14" s="97" t="s">
        <v>244</v>
      </c>
      <c r="K14" s="434" t="s">
        <v>154</v>
      </c>
      <c r="L14" s="435"/>
      <c r="M14" s="436"/>
      <c r="N14" s="434" t="s">
        <v>228</v>
      </c>
      <c r="O14" s="435"/>
      <c r="P14" s="435"/>
      <c r="Q14" s="435"/>
      <c r="R14" s="436"/>
      <c r="S14" s="97" t="s">
        <v>244</v>
      </c>
      <c r="T14" s="434" t="s">
        <v>154</v>
      </c>
      <c r="U14" s="435"/>
      <c r="V14" s="436"/>
      <c r="W14" s="434" t="s">
        <v>228</v>
      </c>
      <c r="X14" s="435"/>
      <c r="Y14" s="435"/>
      <c r="Z14" s="435"/>
      <c r="AA14" s="436"/>
    </row>
    <row r="15" spans="1:27" s="1" customFormat="1" ht="204.75" customHeight="1" x14ac:dyDescent="0.25">
      <c r="A15" s="343" t="s">
        <v>443</v>
      </c>
      <c r="B15" s="377" t="s">
        <v>462</v>
      </c>
      <c r="C15" s="377"/>
      <c r="D15" s="377"/>
      <c r="E15" s="378"/>
      <c r="F15" s="362" t="s">
        <v>369</v>
      </c>
      <c r="G15" s="360"/>
      <c r="H15" s="360"/>
      <c r="I15" s="360"/>
      <c r="J15" s="343" t="s">
        <v>444</v>
      </c>
      <c r="K15" s="360" t="s">
        <v>461</v>
      </c>
      <c r="L15" s="360"/>
      <c r="M15" s="361"/>
      <c r="N15" s="362" t="s">
        <v>370</v>
      </c>
      <c r="O15" s="360"/>
      <c r="P15" s="360"/>
      <c r="Q15" s="360"/>
      <c r="R15" s="360"/>
      <c r="S15" s="343" t="s">
        <v>445</v>
      </c>
      <c r="T15" s="379" t="s">
        <v>371</v>
      </c>
      <c r="U15" s="380"/>
      <c r="V15" s="381"/>
      <c r="W15" s="437" t="s">
        <v>372</v>
      </c>
      <c r="X15" s="380"/>
      <c r="Y15" s="380"/>
      <c r="Z15" s="380"/>
      <c r="AA15" s="438"/>
    </row>
    <row r="16" spans="1:27" s="1" customFormat="1" ht="118.5" customHeight="1" thickBot="1" x14ac:dyDescent="0.3">
      <c r="A16" s="344"/>
      <c r="B16" s="385" t="s">
        <v>373</v>
      </c>
      <c r="C16" s="383"/>
      <c r="D16" s="383"/>
      <c r="E16" s="384"/>
      <c r="F16" s="386" t="s">
        <v>374</v>
      </c>
      <c r="G16" s="383"/>
      <c r="H16" s="383"/>
      <c r="I16" s="383"/>
      <c r="J16" s="344"/>
      <c r="K16" s="352"/>
      <c r="L16" s="352"/>
      <c r="M16" s="353"/>
      <c r="N16" s="354"/>
      <c r="O16" s="352"/>
      <c r="P16" s="352"/>
      <c r="Q16" s="352"/>
      <c r="R16" s="352"/>
      <c r="S16" s="344"/>
      <c r="T16" s="382" t="s">
        <v>375</v>
      </c>
      <c r="U16" s="383"/>
      <c r="V16" s="384"/>
      <c r="W16" s="386" t="s">
        <v>376</v>
      </c>
      <c r="X16" s="383"/>
      <c r="Y16" s="383"/>
      <c r="Z16" s="383"/>
      <c r="AA16" s="445"/>
    </row>
    <row r="17" spans="1:27" s="1" customFormat="1" ht="73.5" hidden="1" customHeight="1" thickBot="1" x14ac:dyDescent="0.3">
      <c r="A17" s="344"/>
      <c r="B17" s="339"/>
      <c r="C17" s="339"/>
      <c r="D17" s="339"/>
      <c r="E17" s="340"/>
      <c r="F17" s="341"/>
      <c r="G17" s="339"/>
      <c r="H17" s="339"/>
      <c r="I17" s="339"/>
      <c r="J17" s="344"/>
      <c r="K17" s="391"/>
      <c r="L17" s="391"/>
      <c r="M17" s="392"/>
      <c r="N17" s="393"/>
      <c r="O17" s="391"/>
      <c r="P17" s="391"/>
      <c r="Q17" s="391"/>
      <c r="R17" s="391"/>
      <c r="S17" s="344"/>
      <c r="T17" s="351"/>
      <c r="U17" s="352"/>
      <c r="V17" s="353"/>
      <c r="W17" s="354"/>
      <c r="X17" s="352"/>
      <c r="Y17" s="352"/>
      <c r="Z17" s="352"/>
      <c r="AA17" s="355"/>
    </row>
    <row r="18" spans="1:27" ht="96" hidden="1" customHeight="1" thickBot="1" x14ac:dyDescent="0.3">
      <c r="A18" s="345"/>
      <c r="B18" s="339"/>
      <c r="C18" s="339"/>
      <c r="D18" s="339"/>
      <c r="E18" s="340"/>
      <c r="F18" s="341"/>
      <c r="G18" s="339"/>
      <c r="H18" s="339"/>
      <c r="I18" s="339"/>
      <c r="J18" s="345"/>
      <c r="K18" s="395"/>
      <c r="L18" s="395"/>
      <c r="M18" s="396"/>
      <c r="N18" s="394"/>
      <c r="O18" s="395"/>
      <c r="P18" s="395"/>
      <c r="Q18" s="395"/>
      <c r="R18" s="395"/>
      <c r="S18" s="345"/>
      <c r="T18" s="338"/>
      <c r="U18" s="339"/>
      <c r="V18" s="340"/>
      <c r="W18" s="341"/>
      <c r="X18" s="339"/>
      <c r="Y18" s="339"/>
      <c r="Z18" s="339"/>
      <c r="AA18" s="342"/>
    </row>
    <row r="19" spans="1:27" ht="207.75" customHeight="1" thickBot="1" x14ac:dyDescent="0.3">
      <c r="A19" s="343" t="s">
        <v>446</v>
      </c>
      <c r="B19" s="385" t="s">
        <v>373</v>
      </c>
      <c r="C19" s="383"/>
      <c r="D19" s="383"/>
      <c r="E19" s="384"/>
      <c r="F19" s="386" t="s">
        <v>374</v>
      </c>
      <c r="G19" s="383"/>
      <c r="H19" s="383"/>
      <c r="I19" s="383"/>
      <c r="J19" s="343" t="s">
        <v>447</v>
      </c>
      <c r="K19" s="352"/>
      <c r="L19" s="352"/>
      <c r="M19" s="353"/>
      <c r="N19" s="354"/>
      <c r="O19" s="352"/>
      <c r="P19" s="352"/>
      <c r="Q19" s="352"/>
      <c r="R19" s="352"/>
      <c r="S19" s="343" t="s">
        <v>448</v>
      </c>
      <c r="T19" s="382" t="s">
        <v>375</v>
      </c>
      <c r="U19" s="383"/>
      <c r="V19" s="384"/>
      <c r="W19" s="386" t="s">
        <v>376</v>
      </c>
      <c r="X19" s="383"/>
      <c r="Y19" s="383"/>
      <c r="Z19" s="383"/>
      <c r="AA19" s="397"/>
    </row>
    <row r="20" spans="1:27" ht="90.75" hidden="1" customHeight="1" x14ac:dyDescent="0.25">
      <c r="A20" s="344"/>
      <c r="B20" s="439"/>
      <c r="C20" s="439"/>
      <c r="D20" s="439"/>
      <c r="E20" s="440"/>
      <c r="F20" s="354"/>
      <c r="G20" s="352"/>
      <c r="H20" s="352"/>
      <c r="I20" s="352"/>
      <c r="J20" s="344"/>
      <c r="K20" s="352"/>
      <c r="L20" s="352"/>
      <c r="M20" s="353"/>
      <c r="N20" s="354"/>
      <c r="O20" s="352"/>
      <c r="P20" s="352"/>
      <c r="Q20" s="352"/>
      <c r="R20" s="352"/>
      <c r="S20" s="344"/>
      <c r="T20" s="352"/>
      <c r="U20" s="352"/>
      <c r="V20" s="353"/>
      <c r="W20" s="354"/>
      <c r="X20" s="352"/>
      <c r="Y20" s="352"/>
      <c r="Z20" s="352"/>
      <c r="AA20" s="355"/>
    </row>
    <row r="21" spans="1:27" ht="90" hidden="1" customHeight="1" x14ac:dyDescent="0.25">
      <c r="A21" s="344"/>
      <c r="B21" s="439"/>
      <c r="C21" s="439"/>
      <c r="D21" s="439"/>
      <c r="E21" s="440"/>
      <c r="F21" s="354"/>
      <c r="G21" s="352"/>
      <c r="H21" s="352"/>
      <c r="I21" s="352"/>
      <c r="J21" s="344"/>
      <c r="K21" s="352"/>
      <c r="L21" s="352"/>
      <c r="M21" s="353"/>
      <c r="N21" s="354"/>
      <c r="O21" s="352"/>
      <c r="P21" s="352"/>
      <c r="Q21" s="352"/>
      <c r="R21" s="352"/>
      <c r="S21" s="344"/>
      <c r="T21" s="352"/>
      <c r="U21" s="352"/>
      <c r="V21" s="353"/>
      <c r="W21" s="354"/>
      <c r="X21" s="352"/>
      <c r="Y21" s="352"/>
      <c r="Z21" s="352"/>
      <c r="AA21" s="355"/>
    </row>
    <row r="22" spans="1:27" ht="99" hidden="1" customHeight="1" x14ac:dyDescent="0.25">
      <c r="A22" s="344"/>
      <c r="B22" s="439"/>
      <c r="C22" s="439"/>
      <c r="D22" s="439"/>
      <c r="E22" s="440"/>
      <c r="F22" s="354"/>
      <c r="G22" s="352"/>
      <c r="H22" s="352"/>
      <c r="I22" s="352"/>
      <c r="J22" s="344"/>
      <c r="K22" s="352"/>
      <c r="L22" s="352"/>
      <c r="M22" s="353"/>
      <c r="N22" s="442"/>
      <c r="O22" s="443"/>
      <c r="P22" s="443"/>
      <c r="Q22" s="443"/>
      <c r="R22" s="443"/>
      <c r="S22" s="344"/>
      <c r="T22" s="352"/>
      <c r="U22" s="352"/>
      <c r="V22" s="353"/>
      <c r="W22" s="354"/>
      <c r="X22" s="352"/>
      <c r="Y22" s="352"/>
      <c r="Z22" s="352"/>
      <c r="AA22" s="355"/>
    </row>
    <row r="23" spans="1:27" ht="99.75" hidden="1" customHeight="1" thickBot="1" x14ac:dyDescent="0.3">
      <c r="A23" s="344"/>
      <c r="B23" s="439"/>
      <c r="C23" s="439"/>
      <c r="D23" s="439"/>
      <c r="E23" s="440"/>
      <c r="F23" s="354"/>
      <c r="G23" s="352"/>
      <c r="H23" s="352"/>
      <c r="I23" s="352"/>
      <c r="J23" s="345"/>
      <c r="K23" s="352"/>
      <c r="L23" s="352"/>
      <c r="M23" s="353"/>
      <c r="N23" s="444"/>
      <c r="O23" s="444"/>
      <c r="P23" s="444"/>
      <c r="Q23" s="444"/>
      <c r="R23" s="354"/>
      <c r="S23" s="345"/>
      <c r="T23" s="352"/>
      <c r="U23" s="352"/>
      <c r="V23" s="353"/>
      <c r="W23" s="354"/>
      <c r="X23" s="352"/>
      <c r="Y23" s="352"/>
      <c r="Z23" s="352"/>
      <c r="AA23" s="355"/>
    </row>
    <row r="24" spans="1:27" ht="177.75" customHeight="1" thickBot="1" x14ac:dyDescent="0.3">
      <c r="A24" s="343" t="s">
        <v>449</v>
      </c>
      <c r="B24" s="387" t="s">
        <v>377</v>
      </c>
      <c r="C24" s="388"/>
      <c r="D24" s="388"/>
      <c r="E24" s="389"/>
      <c r="F24" s="374" t="s">
        <v>378</v>
      </c>
      <c r="G24" s="375"/>
      <c r="H24" s="375"/>
      <c r="I24" s="390"/>
      <c r="J24" s="343" t="s">
        <v>450</v>
      </c>
      <c r="K24" s="359"/>
      <c r="L24" s="360"/>
      <c r="M24" s="361"/>
      <c r="N24" s="362"/>
      <c r="O24" s="360"/>
      <c r="P24" s="360"/>
      <c r="Q24" s="360"/>
      <c r="R24" s="363"/>
      <c r="S24" s="343" t="s">
        <v>451</v>
      </c>
      <c r="T24" s="359"/>
      <c r="U24" s="360"/>
      <c r="V24" s="361"/>
      <c r="W24" s="362"/>
      <c r="X24" s="360"/>
      <c r="Y24" s="360"/>
      <c r="Z24" s="360"/>
      <c r="AA24" s="363"/>
    </row>
    <row r="25" spans="1:27" ht="77.25" hidden="1" customHeight="1" x14ac:dyDescent="0.25">
      <c r="A25" s="344"/>
      <c r="B25" s="441"/>
      <c r="C25" s="439"/>
      <c r="D25" s="439"/>
      <c r="E25" s="440"/>
      <c r="F25" s="354"/>
      <c r="G25" s="352"/>
      <c r="H25" s="352"/>
      <c r="I25" s="355"/>
      <c r="J25" s="344"/>
      <c r="K25" s="351"/>
      <c r="L25" s="352"/>
      <c r="M25" s="353"/>
      <c r="N25" s="354"/>
      <c r="O25" s="352"/>
      <c r="P25" s="352"/>
      <c r="Q25" s="352"/>
      <c r="R25" s="355"/>
      <c r="S25" s="344"/>
      <c r="T25" s="351"/>
      <c r="U25" s="352"/>
      <c r="V25" s="353"/>
      <c r="W25" s="354"/>
      <c r="X25" s="352"/>
      <c r="Y25" s="352"/>
      <c r="Z25" s="352"/>
      <c r="AA25" s="355"/>
    </row>
    <row r="26" spans="1:27" ht="78" hidden="1" customHeight="1" thickBot="1" x14ac:dyDescent="0.3">
      <c r="A26" s="345"/>
      <c r="B26" s="446"/>
      <c r="C26" s="447"/>
      <c r="D26" s="447"/>
      <c r="E26" s="448"/>
      <c r="F26" s="341"/>
      <c r="G26" s="339"/>
      <c r="H26" s="339"/>
      <c r="I26" s="342"/>
      <c r="J26" s="345"/>
      <c r="K26" s="338"/>
      <c r="L26" s="339"/>
      <c r="M26" s="340"/>
      <c r="N26" s="341"/>
      <c r="O26" s="339"/>
      <c r="P26" s="339"/>
      <c r="Q26" s="339"/>
      <c r="R26" s="342"/>
      <c r="S26" s="345"/>
      <c r="T26" s="338"/>
      <c r="U26" s="339"/>
      <c r="V26" s="340"/>
      <c r="W26" s="341"/>
      <c r="X26" s="339"/>
      <c r="Y26" s="339"/>
      <c r="Z26" s="339"/>
      <c r="AA26" s="342"/>
    </row>
    <row r="27" spans="1:27" ht="182.25" customHeight="1" thickBot="1" x14ac:dyDescent="0.3">
      <c r="A27" s="364" t="s">
        <v>452</v>
      </c>
      <c r="B27" s="453" t="s">
        <v>379</v>
      </c>
      <c r="C27" s="375"/>
      <c r="D27" s="375"/>
      <c r="E27" s="376"/>
      <c r="F27" s="374" t="s">
        <v>380</v>
      </c>
      <c r="G27" s="375"/>
      <c r="H27" s="375"/>
      <c r="I27" s="376"/>
      <c r="J27" s="367" t="s">
        <v>453</v>
      </c>
      <c r="K27" s="374" t="s">
        <v>381</v>
      </c>
      <c r="L27" s="375"/>
      <c r="M27" s="376"/>
      <c r="N27" s="374" t="s">
        <v>382</v>
      </c>
      <c r="O27" s="375"/>
      <c r="P27" s="375"/>
      <c r="Q27" s="375"/>
      <c r="R27" s="376"/>
      <c r="S27" s="367" t="s">
        <v>454</v>
      </c>
      <c r="T27" s="370"/>
      <c r="U27" s="371"/>
      <c r="V27" s="372"/>
      <c r="W27" s="370"/>
      <c r="X27" s="371"/>
      <c r="Y27" s="371"/>
      <c r="Z27" s="371"/>
      <c r="AA27" s="373"/>
    </row>
    <row r="28" spans="1:27" ht="102" hidden="1" customHeight="1" x14ac:dyDescent="0.25">
      <c r="A28" s="365"/>
      <c r="B28" s="454"/>
      <c r="C28" s="439"/>
      <c r="D28" s="439"/>
      <c r="E28" s="440"/>
      <c r="F28" s="354"/>
      <c r="G28" s="352"/>
      <c r="H28" s="352"/>
      <c r="I28" s="353"/>
      <c r="J28" s="368"/>
      <c r="K28" s="354"/>
      <c r="L28" s="352"/>
      <c r="M28" s="353"/>
      <c r="N28" s="354"/>
      <c r="O28" s="352"/>
      <c r="P28" s="352"/>
      <c r="Q28" s="352"/>
      <c r="R28" s="353"/>
      <c r="S28" s="368"/>
      <c r="T28" s="354"/>
      <c r="U28" s="352"/>
      <c r="V28" s="353"/>
      <c r="W28" s="354"/>
      <c r="X28" s="352"/>
      <c r="Y28" s="352"/>
      <c r="Z28" s="352"/>
      <c r="AA28" s="355"/>
    </row>
    <row r="29" spans="1:27" ht="66.75" hidden="1" customHeight="1" x14ac:dyDescent="0.25">
      <c r="A29" s="365"/>
      <c r="B29" s="454"/>
      <c r="C29" s="439"/>
      <c r="D29" s="439"/>
      <c r="E29" s="440"/>
      <c r="F29" s="354"/>
      <c r="G29" s="352"/>
      <c r="H29" s="352"/>
      <c r="I29" s="353"/>
      <c r="J29" s="368"/>
      <c r="K29" s="354"/>
      <c r="L29" s="352"/>
      <c r="M29" s="353"/>
      <c r="N29" s="354"/>
      <c r="O29" s="352"/>
      <c r="P29" s="352"/>
      <c r="Q29" s="352"/>
      <c r="R29" s="353"/>
      <c r="S29" s="368"/>
      <c r="T29" s="354"/>
      <c r="U29" s="352"/>
      <c r="V29" s="353"/>
      <c r="W29" s="354"/>
      <c r="X29" s="352"/>
      <c r="Y29" s="352"/>
      <c r="Z29" s="352"/>
      <c r="AA29" s="355"/>
    </row>
    <row r="30" spans="1:27" ht="77.25" hidden="1" customHeight="1" x14ac:dyDescent="0.25">
      <c r="A30" s="365"/>
      <c r="B30" s="454"/>
      <c r="C30" s="439"/>
      <c r="D30" s="439"/>
      <c r="E30" s="440"/>
      <c r="F30" s="354"/>
      <c r="G30" s="352"/>
      <c r="H30" s="352"/>
      <c r="I30" s="353"/>
      <c r="J30" s="368"/>
      <c r="K30" s="354"/>
      <c r="L30" s="352"/>
      <c r="M30" s="353"/>
      <c r="N30" s="354"/>
      <c r="O30" s="352"/>
      <c r="P30" s="352"/>
      <c r="Q30" s="352"/>
      <c r="R30" s="353"/>
      <c r="S30" s="368"/>
      <c r="T30" s="354"/>
      <c r="U30" s="352"/>
      <c r="V30" s="353"/>
      <c r="W30" s="354"/>
      <c r="X30" s="352"/>
      <c r="Y30" s="352"/>
      <c r="Z30" s="352"/>
      <c r="AA30" s="355"/>
    </row>
    <row r="31" spans="1:27" ht="82.5" hidden="1" customHeight="1" thickBot="1" x14ac:dyDescent="0.3">
      <c r="A31" s="366"/>
      <c r="B31" s="455"/>
      <c r="C31" s="447"/>
      <c r="D31" s="447"/>
      <c r="E31" s="448"/>
      <c r="F31" s="341"/>
      <c r="G31" s="339"/>
      <c r="H31" s="339"/>
      <c r="I31" s="340"/>
      <c r="J31" s="369"/>
      <c r="K31" s="341"/>
      <c r="L31" s="339"/>
      <c r="M31" s="340"/>
      <c r="N31" s="341"/>
      <c r="O31" s="339"/>
      <c r="P31" s="339"/>
      <c r="Q31" s="339"/>
      <c r="R31" s="340"/>
      <c r="S31" s="369"/>
      <c r="T31" s="341"/>
      <c r="U31" s="339"/>
      <c r="V31" s="340"/>
      <c r="W31" s="341"/>
      <c r="X31" s="339"/>
      <c r="Y31" s="339"/>
      <c r="Z31" s="339"/>
      <c r="AA31" s="342"/>
    </row>
    <row r="32" spans="1:27" ht="140.25" hidden="1" customHeight="1" x14ac:dyDescent="0.25">
      <c r="A32" s="343" t="s">
        <v>455</v>
      </c>
      <c r="B32" s="456"/>
      <c r="C32" s="377"/>
      <c r="D32" s="377"/>
      <c r="E32" s="378"/>
      <c r="F32" s="362"/>
      <c r="G32" s="360"/>
      <c r="H32" s="360"/>
      <c r="I32" s="363"/>
      <c r="J32" s="450" t="s">
        <v>456</v>
      </c>
      <c r="K32" s="359"/>
      <c r="L32" s="360"/>
      <c r="M32" s="361"/>
      <c r="N32" s="362"/>
      <c r="O32" s="360"/>
      <c r="P32" s="360"/>
      <c r="Q32" s="360"/>
      <c r="R32" s="363"/>
      <c r="S32" s="356" t="s">
        <v>457</v>
      </c>
      <c r="T32" s="359"/>
      <c r="U32" s="360"/>
      <c r="V32" s="361"/>
      <c r="W32" s="362"/>
      <c r="X32" s="360"/>
      <c r="Y32" s="360"/>
      <c r="Z32" s="360"/>
      <c r="AA32" s="363"/>
    </row>
    <row r="33" spans="1:27" ht="85.5" hidden="1" customHeight="1" x14ac:dyDescent="0.25">
      <c r="A33" s="344"/>
      <c r="B33" s="441"/>
      <c r="C33" s="439"/>
      <c r="D33" s="439"/>
      <c r="E33" s="440"/>
      <c r="F33" s="354"/>
      <c r="G33" s="352"/>
      <c r="H33" s="352"/>
      <c r="I33" s="355"/>
      <c r="J33" s="451"/>
      <c r="K33" s="351"/>
      <c r="L33" s="352"/>
      <c r="M33" s="353"/>
      <c r="N33" s="354"/>
      <c r="O33" s="352"/>
      <c r="P33" s="352"/>
      <c r="Q33" s="352"/>
      <c r="R33" s="355"/>
      <c r="S33" s="357"/>
      <c r="T33" s="351"/>
      <c r="U33" s="352"/>
      <c r="V33" s="353"/>
      <c r="W33" s="354"/>
      <c r="X33" s="352"/>
      <c r="Y33" s="352"/>
      <c r="Z33" s="352"/>
      <c r="AA33" s="355"/>
    </row>
    <row r="34" spans="1:27" ht="77.25" hidden="1" customHeight="1" x14ac:dyDescent="0.25">
      <c r="A34" s="344"/>
      <c r="B34" s="441"/>
      <c r="C34" s="439"/>
      <c r="D34" s="439"/>
      <c r="E34" s="440"/>
      <c r="F34" s="354"/>
      <c r="G34" s="352"/>
      <c r="H34" s="352"/>
      <c r="I34" s="355"/>
      <c r="J34" s="451"/>
      <c r="K34" s="457"/>
      <c r="L34" s="391"/>
      <c r="M34" s="392"/>
      <c r="N34" s="393"/>
      <c r="O34" s="391"/>
      <c r="P34" s="391"/>
      <c r="Q34" s="391"/>
      <c r="R34" s="460"/>
      <c r="S34" s="357"/>
      <c r="T34" s="351"/>
      <c r="U34" s="352"/>
      <c r="V34" s="353"/>
      <c r="W34" s="354"/>
      <c r="X34" s="352"/>
      <c r="Y34" s="352"/>
      <c r="Z34" s="352"/>
      <c r="AA34" s="355"/>
    </row>
    <row r="35" spans="1:27" ht="75" hidden="1" customHeight="1" thickBot="1" x14ac:dyDescent="0.3">
      <c r="A35" s="345"/>
      <c r="B35" s="446"/>
      <c r="C35" s="447"/>
      <c r="D35" s="447"/>
      <c r="E35" s="448"/>
      <c r="F35" s="341"/>
      <c r="G35" s="339"/>
      <c r="H35" s="339"/>
      <c r="I35" s="342"/>
      <c r="J35" s="452"/>
      <c r="K35" s="458"/>
      <c r="L35" s="395"/>
      <c r="M35" s="396"/>
      <c r="N35" s="394"/>
      <c r="O35" s="395"/>
      <c r="P35" s="395"/>
      <c r="Q35" s="395"/>
      <c r="R35" s="461"/>
      <c r="S35" s="358"/>
      <c r="T35" s="338"/>
      <c r="U35" s="339"/>
      <c r="V35" s="340"/>
      <c r="W35" s="341"/>
      <c r="X35" s="339"/>
      <c r="Y35" s="339"/>
      <c r="Z35" s="339"/>
      <c r="AA35" s="342"/>
    </row>
    <row r="36" spans="1:27" ht="186" customHeight="1" x14ac:dyDescent="0.25">
      <c r="A36" s="343" t="s">
        <v>458</v>
      </c>
      <c r="B36" s="449" t="s">
        <v>383</v>
      </c>
      <c r="C36" s="375"/>
      <c r="D36" s="375"/>
      <c r="E36" s="376"/>
      <c r="F36" s="374" t="s">
        <v>384</v>
      </c>
      <c r="G36" s="375"/>
      <c r="H36" s="375"/>
      <c r="I36" s="390"/>
      <c r="J36" s="343" t="s">
        <v>459</v>
      </c>
      <c r="K36" s="459" t="s">
        <v>385</v>
      </c>
      <c r="L36" s="375"/>
      <c r="M36" s="376"/>
      <c r="N36" s="374" t="s">
        <v>386</v>
      </c>
      <c r="O36" s="375"/>
      <c r="P36" s="375"/>
      <c r="Q36" s="375"/>
      <c r="R36" s="390"/>
      <c r="S36" s="343" t="s">
        <v>460</v>
      </c>
      <c r="T36" s="346" t="s">
        <v>387</v>
      </c>
      <c r="U36" s="347"/>
      <c r="V36" s="348"/>
      <c r="W36" s="349" t="s">
        <v>376</v>
      </c>
      <c r="X36" s="347"/>
      <c r="Y36" s="347"/>
      <c r="Z36" s="347"/>
      <c r="AA36" s="350"/>
    </row>
    <row r="37" spans="1:27" ht="84" hidden="1" customHeight="1" x14ac:dyDescent="0.25">
      <c r="A37" s="344"/>
      <c r="B37" s="441"/>
      <c r="C37" s="439"/>
      <c r="D37" s="439"/>
      <c r="E37" s="440"/>
      <c r="F37" s="354"/>
      <c r="G37" s="352"/>
      <c r="H37" s="352"/>
      <c r="I37" s="355"/>
      <c r="J37" s="344"/>
      <c r="K37" s="351"/>
      <c r="L37" s="352"/>
      <c r="M37" s="353"/>
      <c r="N37" s="354"/>
      <c r="O37" s="352"/>
      <c r="P37" s="352"/>
      <c r="Q37" s="352"/>
      <c r="R37" s="355"/>
      <c r="S37" s="344"/>
      <c r="T37" s="351"/>
      <c r="U37" s="352"/>
      <c r="V37" s="353"/>
      <c r="W37" s="354"/>
      <c r="X37" s="352"/>
      <c r="Y37" s="352"/>
      <c r="Z37" s="352"/>
      <c r="AA37" s="355"/>
    </row>
    <row r="38" spans="1:27" ht="89.25" hidden="1" customHeight="1" x14ac:dyDescent="0.25">
      <c r="A38" s="344"/>
      <c r="B38" s="441"/>
      <c r="C38" s="439"/>
      <c r="D38" s="439"/>
      <c r="E38" s="440"/>
      <c r="F38" s="354"/>
      <c r="G38" s="352"/>
      <c r="H38" s="352"/>
      <c r="I38" s="355"/>
      <c r="J38" s="344"/>
      <c r="K38" s="351"/>
      <c r="L38" s="352"/>
      <c r="M38" s="353"/>
      <c r="N38" s="354"/>
      <c r="O38" s="352"/>
      <c r="P38" s="352"/>
      <c r="Q38" s="352"/>
      <c r="R38" s="355"/>
      <c r="S38" s="344"/>
      <c r="T38" s="351"/>
      <c r="U38" s="352"/>
      <c r="V38" s="353"/>
      <c r="W38" s="354"/>
      <c r="X38" s="352"/>
      <c r="Y38" s="352"/>
      <c r="Z38" s="352"/>
      <c r="AA38" s="355"/>
    </row>
    <row r="39" spans="1:27" ht="78.75" hidden="1" customHeight="1" x14ac:dyDescent="0.25">
      <c r="A39" s="344"/>
      <c r="B39" s="441"/>
      <c r="C39" s="439"/>
      <c r="D39" s="439"/>
      <c r="E39" s="440"/>
      <c r="F39" s="354"/>
      <c r="G39" s="352"/>
      <c r="H39" s="352"/>
      <c r="I39" s="355"/>
      <c r="J39" s="344"/>
      <c r="K39" s="351"/>
      <c r="L39" s="352"/>
      <c r="M39" s="353"/>
      <c r="N39" s="354"/>
      <c r="O39" s="352"/>
      <c r="P39" s="352"/>
      <c r="Q39" s="352"/>
      <c r="R39" s="355"/>
      <c r="S39" s="344"/>
      <c r="T39" s="351"/>
      <c r="U39" s="352"/>
      <c r="V39" s="353"/>
      <c r="W39" s="354"/>
      <c r="X39" s="352"/>
      <c r="Y39" s="352"/>
      <c r="Z39" s="352"/>
      <c r="AA39" s="355"/>
    </row>
    <row r="40" spans="1:27" ht="90" hidden="1" customHeight="1" thickBot="1" x14ac:dyDescent="0.3">
      <c r="A40" s="345"/>
      <c r="B40" s="446"/>
      <c r="C40" s="447"/>
      <c r="D40" s="447"/>
      <c r="E40" s="448"/>
      <c r="F40" s="341"/>
      <c r="G40" s="339"/>
      <c r="H40" s="339"/>
      <c r="I40" s="342"/>
      <c r="J40" s="345"/>
      <c r="K40" s="338"/>
      <c r="L40" s="339"/>
      <c r="M40" s="340"/>
      <c r="N40" s="341"/>
      <c r="O40" s="339"/>
      <c r="P40" s="339"/>
      <c r="Q40" s="339"/>
      <c r="R40" s="342"/>
      <c r="S40" s="345"/>
      <c r="T40" s="338"/>
      <c r="U40" s="339"/>
      <c r="V40" s="340"/>
      <c r="W40" s="341"/>
      <c r="X40" s="339"/>
      <c r="Y40" s="339"/>
      <c r="Z40" s="339"/>
      <c r="AA40" s="342"/>
    </row>
    <row r="41" spans="1:27" ht="24.75" customHeight="1" x14ac:dyDescent="0.25">
      <c r="A41" s="31"/>
      <c r="B41" s="31"/>
      <c r="C41" s="31"/>
      <c r="D41" s="31"/>
      <c r="E41" s="31"/>
      <c r="F41" s="31"/>
      <c r="G41" s="31"/>
      <c r="H41" s="31"/>
      <c r="I41" s="31"/>
      <c r="J41" s="31"/>
      <c r="K41" s="31"/>
      <c r="L41" s="31"/>
      <c r="M41" s="31"/>
      <c r="N41" s="31"/>
      <c r="O41" s="31"/>
      <c r="P41" s="31"/>
      <c r="Q41" s="31"/>
      <c r="R41" s="31"/>
    </row>
    <row r="42" spans="1:27" ht="24.75" customHeight="1" x14ac:dyDescent="0.25">
      <c r="A42" s="31"/>
      <c r="B42" s="31"/>
      <c r="C42" s="31"/>
      <c r="D42" s="31"/>
      <c r="E42" s="31"/>
      <c r="F42" s="31"/>
      <c r="G42" s="31"/>
      <c r="H42" s="31"/>
      <c r="I42" s="31"/>
      <c r="J42" s="31"/>
      <c r="K42" s="31"/>
      <c r="L42" s="31"/>
      <c r="M42" s="31"/>
      <c r="N42" s="31"/>
      <c r="O42" s="31"/>
      <c r="P42" s="31"/>
      <c r="Q42" s="31"/>
      <c r="R42" s="31"/>
    </row>
    <row r="43" spans="1:27" ht="24.75" customHeight="1" x14ac:dyDescent="0.25">
      <c r="A43" s="31"/>
      <c r="B43" s="31"/>
      <c r="C43" s="31"/>
      <c r="D43" s="31"/>
      <c r="E43" s="31"/>
      <c r="F43" s="31"/>
      <c r="G43" s="31"/>
      <c r="H43" s="31"/>
      <c r="I43" s="31"/>
      <c r="J43" s="31"/>
      <c r="K43" s="31"/>
      <c r="L43" s="31"/>
      <c r="M43" s="31"/>
      <c r="N43" s="31"/>
      <c r="O43" s="31"/>
      <c r="P43" s="31"/>
      <c r="Q43" s="31"/>
      <c r="R43" s="31"/>
    </row>
    <row r="44" spans="1:27" ht="24.75" customHeight="1" x14ac:dyDescent="0.25">
      <c r="A44" s="31"/>
      <c r="B44" s="31"/>
      <c r="C44" s="31"/>
      <c r="D44" s="31"/>
      <c r="E44" s="31"/>
      <c r="F44" s="31"/>
      <c r="G44" s="31"/>
      <c r="H44" s="31"/>
      <c r="I44" s="31"/>
      <c r="J44" s="31"/>
      <c r="K44" s="31"/>
      <c r="L44" s="31"/>
      <c r="M44" s="31"/>
      <c r="N44" s="31"/>
      <c r="O44" s="31"/>
      <c r="P44" s="31"/>
      <c r="Q44" s="31"/>
      <c r="R44" s="31"/>
    </row>
    <row r="45" spans="1:27" ht="24.75" customHeight="1" x14ac:dyDescent="0.25">
      <c r="A45" s="31"/>
      <c r="B45" s="31"/>
      <c r="C45" s="31"/>
      <c r="D45" s="31"/>
      <c r="E45" s="31"/>
      <c r="F45" s="31"/>
      <c r="G45" s="31"/>
      <c r="H45" s="31"/>
      <c r="I45" s="31"/>
      <c r="J45" s="31"/>
      <c r="K45" s="31"/>
      <c r="L45" s="31"/>
      <c r="M45" s="31"/>
      <c r="N45" s="31"/>
      <c r="O45" s="31"/>
      <c r="P45" s="31"/>
      <c r="Q45" s="31"/>
      <c r="R45" s="31"/>
    </row>
    <row r="46" spans="1:27" x14ac:dyDescent="0.25">
      <c r="A46" s="31"/>
      <c r="B46" s="31"/>
      <c r="C46" s="31"/>
      <c r="D46" s="31"/>
      <c r="E46" s="31"/>
      <c r="F46" s="31"/>
      <c r="G46" s="31"/>
      <c r="H46" s="31"/>
      <c r="I46" s="31"/>
      <c r="J46" s="31"/>
      <c r="K46" s="31"/>
      <c r="L46" s="31"/>
      <c r="M46" s="31"/>
      <c r="N46" s="31"/>
      <c r="O46" s="31"/>
      <c r="P46" s="31"/>
      <c r="Q46" s="31"/>
      <c r="R46" s="31"/>
    </row>
    <row r="47" spans="1:27" x14ac:dyDescent="0.25">
      <c r="A47" s="31"/>
      <c r="B47" s="31"/>
      <c r="C47" s="31"/>
      <c r="D47" s="31"/>
      <c r="E47" s="31"/>
      <c r="F47" s="31"/>
      <c r="G47" s="31"/>
      <c r="H47" s="31"/>
      <c r="I47" s="31"/>
      <c r="J47" s="31"/>
      <c r="K47" s="31"/>
      <c r="L47" s="31"/>
      <c r="M47" s="31"/>
      <c r="N47" s="31"/>
      <c r="O47" s="31"/>
      <c r="P47" s="31"/>
      <c r="Q47" s="31"/>
      <c r="R47" s="31"/>
    </row>
    <row r="48" spans="1:27" x14ac:dyDescent="0.25">
      <c r="A48" s="31"/>
      <c r="B48" s="31"/>
      <c r="C48" s="31"/>
      <c r="D48" s="31"/>
      <c r="E48" s="31"/>
      <c r="F48" s="31"/>
      <c r="G48" s="31"/>
      <c r="H48" s="31"/>
      <c r="I48" s="31"/>
      <c r="J48" s="31"/>
      <c r="K48" s="31"/>
      <c r="L48" s="31"/>
      <c r="M48" s="31"/>
      <c r="N48" s="31"/>
      <c r="O48" s="31"/>
      <c r="P48" s="31"/>
      <c r="Q48" s="31"/>
      <c r="R48" s="31"/>
    </row>
    <row r="49" spans="1:18" x14ac:dyDescent="0.25">
      <c r="A49" s="31"/>
      <c r="B49" s="31"/>
      <c r="C49" s="31"/>
      <c r="D49" s="31"/>
      <c r="E49" s="31"/>
      <c r="F49" s="31"/>
      <c r="G49" s="31"/>
      <c r="H49" s="31"/>
      <c r="I49" s="31"/>
      <c r="J49" s="31"/>
      <c r="K49" s="31"/>
      <c r="L49" s="31"/>
      <c r="M49" s="31"/>
      <c r="N49" s="31"/>
      <c r="O49" s="31"/>
      <c r="P49" s="31"/>
      <c r="Q49" s="31"/>
      <c r="R49" s="31"/>
    </row>
    <row r="50" spans="1:18" x14ac:dyDescent="0.25">
      <c r="A50" s="31"/>
      <c r="B50" s="31"/>
      <c r="C50" s="31"/>
      <c r="D50" s="31"/>
      <c r="E50" s="31"/>
      <c r="F50" s="31"/>
      <c r="G50" s="31"/>
      <c r="H50" s="31"/>
      <c r="I50" s="31"/>
      <c r="J50" s="31"/>
      <c r="K50" s="31"/>
      <c r="L50" s="31"/>
      <c r="M50" s="31"/>
      <c r="N50" s="31"/>
      <c r="O50" s="31"/>
      <c r="P50" s="31"/>
      <c r="Q50" s="31"/>
      <c r="R50" s="31"/>
    </row>
    <row r="51" spans="1:18" x14ac:dyDescent="0.25">
      <c r="A51" s="31"/>
      <c r="B51" s="31"/>
      <c r="C51" s="31"/>
      <c r="D51" s="31"/>
      <c r="E51" s="31"/>
      <c r="F51" s="31"/>
      <c r="G51" s="31"/>
      <c r="H51" s="31"/>
      <c r="I51" s="31"/>
      <c r="J51" s="31"/>
      <c r="K51" s="31"/>
      <c r="L51" s="31"/>
      <c r="M51" s="31"/>
      <c r="N51" s="31"/>
      <c r="O51" s="31"/>
      <c r="P51" s="31"/>
      <c r="Q51" s="31"/>
      <c r="R51" s="31"/>
    </row>
    <row r="52" spans="1:18" x14ac:dyDescent="0.25">
      <c r="A52" s="31"/>
      <c r="B52" s="31"/>
      <c r="C52" s="31"/>
      <c r="D52" s="31"/>
      <c r="E52" s="31"/>
      <c r="F52" s="31"/>
      <c r="G52" s="31"/>
      <c r="H52" s="31"/>
      <c r="I52" s="31"/>
      <c r="J52" s="31"/>
      <c r="K52" s="31"/>
      <c r="L52" s="31"/>
      <c r="M52" s="31"/>
      <c r="N52" s="31"/>
      <c r="O52" s="31"/>
      <c r="P52" s="31"/>
      <c r="Q52" s="31"/>
      <c r="R52" s="31"/>
    </row>
    <row r="53" spans="1:18" x14ac:dyDescent="0.25">
      <c r="A53" s="31"/>
      <c r="B53" s="31"/>
      <c r="C53" s="31"/>
      <c r="D53" s="31"/>
      <c r="E53" s="31"/>
      <c r="F53" s="31"/>
      <c r="G53" s="31"/>
      <c r="H53" s="31"/>
      <c r="I53" s="31"/>
      <c r="J53" s="31"/>
      <c r="K53" s="31"/>
      <c r="L53" s="31"/>
      <c r="M53" s="31"/>
      <c r="N53" s="31"/>
      <c r="O53" s="31"/>
      <c r="P53" s="31"/>
      <c r="Q53" s="31"/>
      <c r="R53" s="31"/>
    </row>
    <row r="54" spans="1:18" x14ac:dyDescent="0.25">
      <c r="A54" s="31"/>
      <c r="B54" s="31"/>
      <c r="C54" s="31"/>
      <c r="D54" s="31"/>
      <c r="E54" s="31"/>
      <c r="F54" s="31"/>
      <c r="G54" s="31"/>
      <c r="H54" s="31"/>
      <c r="I54" s="31"/>
      <c r="J54" s="31"/>
      <c r="K54" s="31"/>
      <c r="L54" s="31"/>
      <c r="M54" s="31"/>
      <c r="N54" s="31"/>
      <c r="O54" s="31"/>
      <c r="P54" s="31"/>
      <c r="Q54" s="31"/>
      <c r="R54" s="31"/>
    </row>
    <row r="55" spans="1:18" x14ac:dyDescent="0.25">
      <c r="A55" s="31"/>
      <c r="B55" s="31"/>
      <c r="C55" s="31"/>
      <c r="D55" s="31"/>
      <c r="E55" s="31"/>
      <c r="F55" s="31"/>
      <c r="G55" s="31"/>
      <c r="H55" s="31"/>
      <c r="I55" s="31"/>
      <c r="J55" s="31"/>
      <c r="K55" s="31"/>
      <c r="L55" s="31"/>
      <c r="M55" s="31"/>
      <c r="N55" s="31"/>
      <c r="O55" s="31"/>
      <c r="P55" s="31"/>
      <c r="Q55" s="31"/>
      <c r="R55" s="31"/>
    </row>
    <row r="56" spans="1:18" x14ac:dyDescent="0.25">
      <c r="A56" s="31"/>
      <c r="B56" s="31"/>
      <c r="C56" s="31"/>
      <c r="D56" s="31"/>
      <c r="E56" s="31"/>
      <c r="F56" s="31"/>
      <c r="G56" s="31"/>
      <c r="H56" s="31"/>
      <c r="I56" s="31"/>
      <c r="J56" s="31"/>
      <c r="K56" s="31"/>
      <c r="L56" s="31"/>
      <c r="M56" s="31"/>
      <c r="N56" s="31"/>
      <c r="O56" s="31"/>
      <c r="P56" s="31"/>
      <c r="Q56" s="31"/>
      <c r="R56" s="31"/>
    </row>
    <row r="57" spans="1:18" x14ac:dyDescent="0.25">
      <c r="A57" s="31"/>
      <c r="B57" s="31"/>
      <c r="C57" s="31"/>
      <c r="D57" s="31"/>
      <c r="E57" s="31"/>
      <c r="F57" s="31"/>
      <c r="G57" s="31"/>
      <c r="H57" s="31"/>
      <c r="I57" s="31"/>
      <c r="J57" s="31"/>
      <c r="K57" s="31"/>
      <c r="L57" s="31"/>
      <c r="M57" s="31"/>
      <c r="N57" s="31"/>
      <c r="O57" s="31"/>
      <c r="P57" s="31"/>
      <c r="Q57" s="31"/>
      <c r="R57" s="31"/>
    </row>
    <row r="58" spans="1:18" x14ac:dyDescent="0.25">
      <c r="A58" s="31"/>
      <c r="B58" s="31"/>
      <c r="C58" s="31"/>
      <c r="D58" s="31"/>
      <c r="E58" s="31"/>
      <c r="F58" s="31"/>
      <c r="G58" s="31"/>
      <c r="H58" s="31"/>
      <c r="I58" s="31"/>
      <c r="J58" s="31"/>
      <c r="K58" s="31"/>
      <c r="L58" s="31"/>
      <c r="M58" s="31"/>
      <c r="N58" s="31"/>
      <c r="O58" s="31"/>
      <c r="P58" s="31"/>
      <c r="Q58" s="31"/>
      <c r="R58" s="31"/>
    </row>
    <row r="59" spans="1:18" x14ac:dyDescent="0.25">
      <c r="A59" s="31"/>
      <c r="B59" s="31"/>
      <c r="C59" s="31"/>
      <c r="D59" s="31"/>
      <c r="E59" s="31"/>
      <c r="F59" s="31"/>
      <c r="G59" s="31"/>
      <c r="H59" s="31"/>
      <c r="I59" s="31"/>
      <c r="J59" s="31"/>
      <c r="K59" s="31"/>
      <c r="L59" s="31"/>
      <c r="M59" s="31"/>
      <c r="N59" s="31"/>
      <c r="O59" s="31"/>
      <c r="P59" s="31"/>
      <c r="Q59" s="31"/>
      <c r="R59" s="31"/>
    </row>
    <row r="60" spans="1:18" x14ac:dyDescent="0.25">
      <c r="A60" s="31"/>
      <c r="B60" s="31"/>
      <c r="C60" s="31"/>
      <c r="D60" s="31"/>
      <c r="E60" s="31"/>
      <c r="F60" s="31"/>
      <c r="G60" s="31"/>
      <c r="H60" s="31"/>
      <c r="I60" s="31"/>
      <c r="J60" s="31"/>
      <c r="K60" s="31"/>
      <c r="L60" s="31"/>
      <c r="M60" s="31"/>
      <c r="N60" s="31"/>
      <c r="O60" s="31"/>
      <c r="P60" s="31"/>
      <c r="Q60" s="31"/>
      <c r="R60" s="31"/>
    </row>
    <row r="61" spans="1:18" x14ac:dyDescent="0.25">
      <c r="A61" s="31"/>
      <c r="B61" s="31"/>
      <c r="C61" s="31"/>
      <c r="D61" s="31"/>
      <c r="E61" s="31"/>
      <c r="F61" s="31"/>
      <c r="G61" s="31"/>
      <c r="H61" s="31"/>
      <c r="I61" s="31"/>
      <c r="J61" s="31"/>
      <c r="K61" s="31"/>
      <c r="L61" s="31"/>
      <c r="M61" s="31"/>
      <c r="N61" s="31"/>
      <c r="O61" s="31"/>
      <c r="P61" s="31"/>
      <c r="Q61" s="31"/>
      <c r="R61" s="31"/>
    </row>
    <row r="62" spans="1:18" x14ac:dyDescent="0.25">
      <c r="A62" s="31"/>
      <c r="B62" s="31"/>
      <c r="C62" s="31"/>
      <c r="D62" s="31"/>
      <c r="E62" s="31"/>
      <c r="F62" s="31"/>
      <c r="G62" s="31"/>
      <c r="H62" s="31"/>
      <c r="I62" s="31"/>
      <c r="J62" s="31"/>
      <c r="K62" s="31"/>
      <c r="L62" s="31"/>
      <c r="M62" s="31"/>
      <c r="N62" s="31"/>
      <c r="O62" s="31"/>
      <c r="P62" s="31"/>
      <c r="Q62" s="31"/>
      <c r="R62" s="31"/>
    </row>
    <row r="63" spans="1:18" x14ac:dyDescent="0.25">
      <c r="A63" s="31"/>
      <c r="B63" s="31"/>
      <c r="C63" s="31"/>
      <c r="D63" s="31"/>
      <c r="E63" s="31"/>
      <c r="F63" s="31"/>
      <c r="G63" s="31"/>
      <c r="H63" s="31"/>
      <c r="I63" s="31"/>
      <c r="J63" s="31"/>
      <c r="K63" s="31"/>
      <c r="L63" s="31"/>
      <c r="M63" s="31"/>
      <c r="N63" s="31"/>
      <c r="O63" s="31"/>
      <c r="P63" s="31"/>
      <c r="Q63" s="31"/>
      <c r="R63" s="31"/>
    </row>
    <row r="64" spans="1:18" x14ac:dyDescent="0.25">
      <c r="A64" s="31"/>
      <c r="B64" s="31"/>
      <c r="C64" s="31"/>
      <c r="D64" s="31"/>
      <c r="E64" s="31"/>
      <c r="F64" s="31"/>
      <c r="G64" s="31"/>
      <c r="H64" s="31"/>
      <c r="I64" s="31"/>
      <c r="J64" s="31"/>
      <c r="K64" s="31"/>
      <c r="L64" s="31"/>
      <c r="M64" s="31"/>
      <c r="N64" s="31"/>
      <c r="O64" s="31"/>
      <c r="P64" s="31"/>
      <c r="Q64" s="31"/>
      <c r="R64" s="31"/>
    </row>
    <row r="65" spans="1:18" x14ac:dyDescent="0.25">
      <c r="A65" s="31"/>
      <c r="B65" s="31"/>
      <c r="C65" s="31"/>
      <c r="D65" s="31"/>
      <c r="E65" s="31"/>
      <c r="F65" s="31"/>
      <c r="G65" s="31"/>
      <c r="H65" s="31"/>
      <c r="I65" s="31"/>
      <c r="J65" s="31"/>
      <c r="K65" s="31"/>
      <c r="L65" s="31"/>
      <c r="M65" s="31"/>
      <c r="N65" s="31"/>
      <c r="O65" s="31"/>
      <c r="P65" s="31"/>
      <c r="Q65" s="31"/>
      <c r="R65" s="31"/>
    </row>
    <row r="66" spans="1:18" x14ac:dyDescent="0.25">
      <c r="A66" s="31"/>
      <c r="B66" s="31"/>
      <c r="C66" s="31"/>
      <c r="D66" s="31"/>
      <c r="E66" s="31"/>
      <c r="F66" s="31"/>
      <c r="G66" s="31"/>
      <c r="H66" s="31"/>
      <c r="I66" s="31"/>
      <c r="J66" s="31"/>
      <c r="K66" s="31"/>
      <c r="L66" s="31"/>
      <c r="M66" s="31"/>
      <c r="N66" s="31"/>
      <c r="O66" s="31"/>
      <c r="P66" s="31"/>
      <c r="Q66" s="31"/>
      <c r="R66" s="31"/>
    </row>
  </sheetData>
  <mergeCells count="194">
    <mergeCell ref="K32:M32"/>
    <mergeCell ref="K33:M33"/>
    <mergeCell ref="K34:M34"/>
    <mergeCell ref="K35:M35"/>
    <mergeCell ref="K36:M36"/>
    <mergeCell ref="K37:M37"/>
    <mergeCell ref="K38:M38"/>
    <mergeCell ref="K39:M39"/>
    <mergeCell ref="N31:R31"/>
    <mergeCell ref="N32:R32"/>
    <mergeCell ref="N33:R33"/>
    <mergeCell ref="N34:R34"/>
    <mergeCell ref="N35:R35"/>
    <mergeCell ref="N36:R36"/>
    <mergeCell ref="N37:R37"/>
    <mergeCell ref="N38:R38"/>
    <mergeCell ref="A32:A35"/>
    <mergeCell ref="J32:J35"/>
    <mergeCell ref="A36:A40"/>
    <mergeCell ref="J36:J40"/>
    <mergeCell ref="B40:E40"/>
    <mergeCell ref="F40:I40"/>
    <mergeCell ref="B26:E26"/>
    <mergeCell ref="B27:E27"/>
    <mergeCell ref="B28:E28"/>
    <mergeCell ref="B29:E29"/>
    <mergeCell ref="B30:E30"/>
    <mergeCell ref="B31:E31"/>
    <mergeCell ref="B32:E32"/>
    <mergeCell ref="B33:E33"/>
    <mergeCell ref="B34:E34"/>
    <mergeCell ref="F26:I26"/>
    <mergeCell ref="F27:I27"/>
    <mergeCell ref="F28:I28"/>
    <mergeCell ref="F29:I29"/>
    <mergeCell ref="F30:I30"/>
    <mergeCell ref="F31:I31"/>
    <mergeCell ref="F36:I36"/>
    <mergeCell ref="F37:I37"/>
    <mergeCell ref="F38:I38"/>
    <mergeCell ref="B35:E35"/>
    <mergeCell ref="B36:E36"/>
    <mergeCell ref="B37:E37"/>
    <mergeCell ref="B38:E38"/>
    <mergeCell ref="B39:E39"/>
    <mergeCell ref="F32:I32"/>
    <mergeCell ref="F33:I33"/>
    <mergeCell ref="F34:I34"/>
    <mergeCell ref="F35:I35"/>
    <mergeCell ref="F39:I39"/>
    <mergeCell ref="W15:AA15"/>
    <mergeCell ref="B19:E19"/>
    <mergeCell ref="B20:E20"/>
    <mergeCell ref="F19:I19"/>
    <mergeCell ref="F20:I20"/>
    <mergeCell ref="B21:E21"/>
    <mergeCell ref="B22:E22"/>
    <mergeCell ref="B23:E23"/>
    <mergeCell ref="B25:E25"/>
    <mergeCell ref="F21:I21"/>
    <mergeCell ref="F22:I22"/>
    <mergeCell ref="F23:I23"/>
    <mergeCell ref="F25:I25"/>
    <mergeCell ref="K19:M19"/>
    <mergeCell ref="K20:M20"/>
    <mergeCell ref="K21:M21"/>
    <mergeCell ref="K22:M22"/>
    <mergeCell ref="K23:M23"/>
    <mergeCell ref="N19:R19"/>
    <mergeCell ref="N20:R20"/>
    <mergeCell ref="N21:R21"/>
    <mergeCell ref="N22:R22"/>
    <mergeCell ref="N23:R23"/>
    <mergeCell ref="W16:AA16"/>
    <mergeCell ref="A13:I13"/>
    <mergeCell ref="J13:R13"/>
    <mergeCell ref="S13:AA13"/>
    <mergeCell ref="B14:E14"/>
    <mergeCell ref="F14:I14"/>
    <mergeCell ref="K14:M14"/>
    <mergeCell ref="N14:R14"/>
    <mergeCell ref="T14:V14"/>
    <mergeCell ref="W14:AA14"/>
    <mergeCell ref="X1:AA4"/>
    <mergeCell ref="X5:Y6"/>
    <mergeCell ref="Z5:AA6"/>
    <mergeCell ref="X7:Y7"/>
    <mergeCell ref="Z7:AA7"/>
    <mergeCell ref="X8:Y8"/>
    <mergeCell ref="Z8:AA8"/>
    <mergeCell ref="A9:AA10"/>
    <mergeCell ref="A11:AA12"/>
    <mergeCell ref="A1:A8"/>
    <mergeCell ref="B1:W8"/>
    <mergeCell ref="W19:AA19"/>
    <mergeCell ref="T20:V20"/>
    <mergeCell ref="W20:AA20"/>
    <mergeCell ref="T21:V21"/>
    <mergeCell ref="W21:AA21"/>
    <mergeCell ref="T22:V22"/>
    <mergeCell ref="W22:AA22"/>
    <mergeCell ref="T23:V23"/>
    <mergeCell ref="W23:AA23"/>
    <mergeCell ref="K17:M17"/>
    <mergeCell ref="N17:R17"/>
    <mergeCell ref="T17:V17"/>
    <mergeCell ref="W17:AA17"/>
    <mergeCell ref="B17:E17"/>
    <mergeCell ref="F17:I17"/>
    <mergeCell ref="N18:R18"/>
    <mergeCell ref="T18:V18"/>
    <mergeCell ref="W18:AA18"/>
    <mergeCell ref="B18:E18"/>
    <mergeCell ref="F18:I18"/>
    <mergeCell ref="K18:M18"/>
    <mergeCell ref="A15:A18"/>
    <mergeCell ref="B15:E15"/>
    <mergeCell ref="F15:I15"/>
    <mergeCell ref="J15:J18"/>
    <mergeCell ref="K15:M15"/>
    <mergeCell ref="N15:R15"/>
    <mergeCell ref="S15:S18"/>
    <mergeCell ref="T15:V15"/>
    <mergeCell ref="A24:A26"/>
    <mergeCell ref="J24:J26"/>
    <mergeCell ref="S24:S26"/>
    <mergeCell ref="T24:V24"/>
    <mergeCell ref="T25:V25"/>
    <mergeCell ref="A19:A23"/>
    <mergeCell ref="J19:J23"/>
    <mergeCell ref="S19:S23"/>
    <mergeCell ref="T19:V19"/>
    <mergeCell ref="B16:E16"/>
    <mergeCell ref="F16:I16"/>
    <mergeCell ref="K16:M16"/>
    <mergeCell ref="N16:R16"/>
    <mergeCell ref="T16:V16"/>
    <mergeCell ref="B24:E24"/>
    <mergeCell ref="F24:I24"/>
    <mergeCell ref="W25:AA25"/>
    <mergeCell ref="T26:V26"/>
    <mergeCell ref="W26:AA26"/>
    <mergeCell ref="K24:M24"/>
    <mergeCell ref="K25:M25"/>
    <mergeCell ref="K26:M26"/>
    <mergeCell ref="N24:R24"/>
    <mergeCell ref="N25:R25"/>
    <mergeCell ref="N26:R26"/>
    <mergeCell ref="W24:AA24"/>
    <mergeCell ref="A27:A31"/>
    <mergeCell ref="J27:J31"/>
    <mergeCell ref="S27:S31"/>
    <mergeCell ref="T27:V27"/>
    <mergeCell ref="W27:AA27"/>
    <mergeCell ref="T28:V28"/>
    <mergeCell ref="W28:AA28"/>
    <mergeCell ref="T29:V29"/>
    <mergeCell ref="W29:AA29"/>
    <mergeCell ref="T30:V30"/>
    <mergeCell ref="W30:AA30"/>
    <mergeCell ref="T31:V31"/>
    <mergeCell ref="W31:AA31"/>
    <mergeCell ref="K27:M27"/>
    <mergeCell ref="K28:M28"/>
    <mergeCell ref="K29:M29"/>
    <mergeCell ref="K30:M30"/>
    <mergeCell ref="K31:M31"/>
    <mergeCell ref="N27:R27"/>
    <mergeCell ref="N28:R28"/>
    <mergeCell ref="N29:R29"/>
    <mergeCell ref="N30:R30"/>
    <mergeCell ref="S32:S35"/>
    <mergeCell ref="T32:V32"/>
    <mergeCell ref="W32:AA32"/>
    <mergeCell ref="T33:V33"/>
    <mergeCell ref="W33:AA33"/>
    <mergeCell ref="T34:V34"/>
    <mergeCell ref="W34:AA34"/>
    <mergeCell ref="T35:V35"/>
    <mergeCell ref="W35:AA35"/>
    <mergeCell ref="K40:M40"/>
    <mergeCell ref="N40:R40"/>
    <mergeCell ref="T40:V40"/>
    <mergeCell ref="W40:AA40"/>
    <mergeCell ref="S36:S40"/>
    <mergeCell ref="T36:V36"/>
    <mergeCell ref="W36:AA36"/>
    <mergeCell ref="T37:V37"/>
    <mergeCell ref="W37:AA37"/>
    <mergeCell ref="T38:V38"/>
    <mergeCell ref="W38:AA38"/>
    <mergeCell ref="T39:V39"/>
    <mergeCell ref="W39:AA39"/>
    <mergeCell ref="N39:R39"/>
  </mergeCells>
  <dataValidations count="3">
    <dataValidation type="list" allowBlank="1" showInputMessage="1" showErrorMessage="1" sqref="B10:R10" xr:uid="{00000000-0002-0000-0100-000000000000}">
      <formula1>Tipo</formula1>
    </dataValidation>
    <dataValidation type="list" allowBlank="1" showInputMessage="1" showErrorMessage="1" sqref="B11:R11" xr:uid="{00000000-0002-0000-0100-000001000000}">
      <formula1>INDIRECT(B10)</formula1>
    </dataValidation>
    <dataValidation type="list" allowBlank="1" showInputMessage="1" showErrorMessage="1" sqref="B12:R12" xr:uid="{00000000-0002-0000-0100-000002000000}">
      <formula1>Dependencia</formula1>
    </dataValidation>
  </dataValidations>
  <pageMargins left="0.7" right="0.7" top="0.75" bottom="0.75" header="0.3" footer="0.3"/>
  <pageSetup paperSize="9" scale="2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60"/>
  <sheetViews>
    <sheetView view="pageBreakPreview" zoomScaleNormal="100" zoomScaleSheetLayoutView="100" workbookViewId="0">
      <selection activeCell="F13" sqref="F13:F14"/>
    </sheetView>
  </sheetViews>
  <sheetFormatPr baseColWidth="10" defaultColWidth="4.7109375" defaultRowHeight="15" x14ac:dyDescent="0.25"/>
  <cols>
    <col min="1" max="1" width="6.7109375" customWidth="1"/>
    <col min="2" max="2" width="14.42578125" customWidth="1"/>
    <col min="3" max="3" width="17.85546875" customWidth="1"/>
    <col min="4" max="4" width="24.85546875" customWidth="1"/>
    <col min="5" max="5" width="22.85546875" customWidth="1"/>
    <col min="6" max="6" width="31.28515625" customWidth="1"/>
    <col min="7" max="7" width="19.42578125" customWidth="1"/>
    <col min="8" max="8" width="22" customWidth="1"/>
    <col min="9" max="9" width="22" style="3" customWidth="1"/>
    <col min="10" max="10" width="7.140625" style="3" bestFit="1" customWidth="1"/>
    <col min="11" max="11" width="17.28515625" customWidth="1"/>
    <col min="12" max="12" width="7.140625" bestFit="1" customWidth="1"/>
    <col min="13" max="13" width="18.5703125" customWidth="1"/>
    <col min="14" max="14" width="16.140625" customWidth="1"/>
    <col min="15" max="15" width="17.5703125" style="3" customWidth="1"/>
    <col min="16" max="16" width="15.7109375" style="3" customWidth="1"/>
    <col min="17" max="17" width="12.140625" style="3" customWidth="1"/>
    <col min="18" max="18" width="7.140625" style="3" bestFit="1" customWidth="1"/>
    <col min="19" max="19" width="13.7109375" customWidth="1"/>
    <col min="20" max="20" width="7.140625" bestFit="1" customWidth="1"/>
    <col min="21" max="21" width="16.140625" customWidth="1"/>
    <col min="22" max="22" width="24.42578125" customWidth="1"/>
  </cols>
  <sheetData>
    <row r="1" spans="1:22" s="3" customFormat="1" ht="15" customHeight="1" x14ac:dyDescent="0.25">
      <c r="A1" s="465"/>
      <c r="B1" s="466"/>
      <c r="C1" s="466"/>
      <c r="D1" s="467"/>
      <c r="E1" s="309" t="s">
        <v>226</v>
      </c>
      <c r="F1" s="309"/>
      <c r="G1" s="309"/>
      <c r="H1" s="309"/>
      <c r="I1" s="309"/>
      <c r="J1" s="309"/>
      <c r="K1" s="309"/>
      <c r="L1" s="309"/>
      <c r="M1" s="309"/>
      <c r="N1" s="309"/>
      <c r="O1" s="309"/>
      <c r="P1" s="309"/>
      <c r="Q1" s="309"/>
      <c r="R1" s="312" t="s">
        <v>201</v>
      </c>
      <c r="S1" s="312"/>
      <c r="T1" s="312"/>
      <c r="U1" s="312"/>
      <c r="V1" s="312"/>
    </row>
    <row r="2" spans="1:22" s="3" customFormat="1" ht="15" customHeight="1" x14ac:dyDescent="0.25">
      <c r="A2" s="428"/>
      <c r="B2" s="468"/>
      <c r="C2" s="468"/>
      <c r="D2" s="430"/>
      <c r="E2" s="309"/>
      <c r="F2" s="309"/>
      <c r="G2" s="309"/>
      <c r="H2" s="309"/>
      <c r="I2" s="309"/>
      <c r="J2" s="309"/>
      <c r="K2" s="309"/>
      <c r="L2" s="309"/>
      <c r="M2" s="309"/>
      <c r="N2" s="309"/>
      <c r="O2" s="309"/>
      <c r="P2" s="309"/>
      <c r="Q2" s="309"/>
      <c r="R2" s="312"/>
      <c r="S2" s="312"/>
      <c r="T2" s="312"/>
      <c r="U2" s="312"/>
      <c r="V2" s="312"/>
    </row>
    <row r="3" spans="1:22" s="3" customFormat="1" ht="15" customHeight="1" x14ac:dyDescent="0.25">
      <c r="A3" s="428"/>
      <c r="B3" s="468"/>
      <c r="C3" s="468"/>
      <c r="D3" s="430"/>
      <c r="E3" s="309"/>
      <c r="F3" s="309"/>
      <c r="G3" s="309"/>
      <c r="H3" s="309"/>
      <c r="I3" s="309"/>
      <c r="J3" s="309"/>
      <c r="K3" s="309"/>
      <c r="L3" s="309"/>
      <c r="M3" s="309"/>
      <c r="N3" s="309"/>
      <c r="O3" s="309"/>
      <c r="P3" s="309"/>
      <c r="Q3" s="309"/>
      <c r="R3" s="312"/>
      <c r="S3" s="312"/>
      <c r="T3" s="312"/>
      <c r="U3" s="312"/>
      <c r="V3" s="312"/>
    </row>
    <row r="4" spans="1:22" s="3" customFormat="1" ht="15" customHeight="1" x14ac:dyDescent="0.25">
      <c r="A4" s="428"/>
      <c r="B4" s="468"/>
      <c r="C4" s="468"/>
      <c r="D4" s="430"/>
      <c r="E4" s="309"/>
      <c r="F4" s="309"/>
      <c r="G4" s="309"/>
      <c r="H4" s="309"/>
      <c r="I4" s="309"/>
      <c r="J4" s="309"/>
      <c r="K4" s="309"/>
      <c r="L4" s="309"/>
      <c r="M4" s="309"/>
      <c r="N4" s="309"/>
      <c r="O4" s="309"/>
      <c r="P4" s="309"/>
      <c r="Q4" s="309"/>
      <c r="R4" s="312"/>
      <c r="S4" s="312"/>
      <c r="T4" s="312"/>
      <c r="U4" s="312"/>
      <c r="V4" s="312"/>
    </row>
    <row r="5" spans="1:22" s="3" customFormat="1" ht="15" customHeight="1" x14ac:dyDescent="0.25">
      <c r="A5" s="428"/>
      <c r="B5" s="468"/>
      <c r="C5" s="468"/>
      <c r="D5" s="430"/>
      <c r="E5" s="309"/>
      <c r="F5" s="309"/>
      <c r="G5" s="309"/>
      <c r="H5" s="309"/>
      <c r="I5" s="309"/>
      <c r="J5" s="309"/>
      <c r="K5" s="309"/>
      <c r="L5" s="309"/>
      <c r="M5" s="309"/>
      <c r="N5" s="309"/>
      <c r="O5" s="309"/>
      <c r="P5" s="309"/>
      <c r="Q5" s="309"/>
      <c r="R5" s="314" t="s">
        <v>232</v>
      </c>
      <c r="S5" s="314"/>
      <c r="T5" s="314"/>
      <c r="U5" s="314" t="s">
        <v>233</v>
      </c>
      <c r="V5" s="314"/>
    </row>
    <row r="6" spans="1:22" s="3" customFormat="1" ht="15" customHeight="1" x14ac:dyDescent="0.25">
      <c r="A6" s="428"/>
      <c r="B6" s="468"/>
      <c r="C6" s="468"/>
      <c r="D6" s="430"/>
      <c r="E6" s="309"/>
      <c r="F6" s="309"/>
      <c r="G6" s="309"/>
      <c r="H6" s="309"/>
      <c r="I6" s="309"/>
      <c r="J6" s="309"/>
      <c r="K6" s="309"/>
      <c r="L6" s="309"/>
      <c r="M6" s="309"/>
      <c r="N6" s="309"/>
      <c r="O6" s="309"/>
      <c r="P6" s="309"/>
      <c r="Q6" s="309"/>
      <c r="R6" s="314" t="s">
        <v>234</v>
      </c>
      <c r="S6" s="314"/>
      <c r="T6" s="314"/>
      <c r="U6" s="314">
        <v>2</v>
      </c>
      <c r="V6" s="314"/>
    </row>
    <row r="7" spans="1:22" s="3" customFormat="1" ht="15" customHeight="1" thickBot="1" x14ac:dyDescent="0.3">
      <c r="A7" s="469"/>
      <c r="B7" s="470"/>
      <c r="C7" s="470"/>
      <c r="D7" s="471"/>
      <c r="E7" s="464"/>
      <c r="F7" s="464"/>
      <c r="G7" s="464"/>
      <c r="H7" s="464"/>
      <c r="I7" s="464"/>
      <c r="J7" s="464"/>
      <c r="K7" s="464"/>
      <c r="L7" s="464"/>
      <c r="M7" s="464"/>
      <c r="N7" s="464"/>
      <c r="O7" s="464"/>
      <c r="P7" s="464"/>
      <c r="Q7" s="464"/>
      <c r="R7" s="462" t="s">
        <v>235</v>
      </c>
      <c r="S7" s="462"/>
      <c r="T7" s="462"/>
      <c r="U7" s="463">
        <v>43783</v>
      </c>
      <c r="V7" s="462"/>
    </row>
    <row r="8" spans="1:22" s="3" customFormat="1" ht="15.75" customHeight="1" x14ac:dyDescent="0.25">
      <c r="A8" s="542" t="s">
        <v>193</v>
      </c>
      <c r="B8" s="544" t="s">
        <v>206</v>
      </c>
      <c r="C8" s="544" t="s">
        <v>240</v>
      </c>
      <c r="D8" s="544" t="s">
        <v>245</v>
      </c>
      <c r="E8" s="546" t="s">
        <v>176</v>
      </c>
      <c r="F8" s="546" t="s">
        <v>207</v>
      </c>
      <c r="G8" s="546" t="s">
        <v>0</v>
      </c>
      <c r="H8" s="546" t="s">
        <v>258</v>
      </c>
      <c r="I8" s="536" t="s">
        <v>27</v>
      </c>
      <c r="J8" s="536"/>
      <c r="K8" s="536" t="s">
        <v>1</v>
      </c>
      <c r="L8" s="536"/>
      <c r="M8" s="536" t="s">
        <v>2</v>
      </c>
      <c r="N8" s="540" t="s">
        <v>149</v>
      </c>
      <c r="O8" s="548" t="s">
        <v>198</v>
      </c>
      <c r="P8" s="548" t="s">
        <v>199</v>
      </c>
      <c r="Q8" s="538" t="s">
        <v>27</v>
      </c>
      <c r="R8" s="538"/>
      <c r="S8" s="538" t="s">
        <v>6</v>
      </c>
      <c r="T8" s="538"/>
      <c r="U8" s="538" t="s">
        <v>7</v>
      </c>
      <c r="V8" s="550" t="s">
        <v>197</v>
      </c>
    </row>
    <row r="9" spans="1:22" ht="89.25" customHeight="1" thickBot="1" x14ac:dyDescent="0.3">
      <c r="A9" s="543"/>
      <c r="B9" s="545"/>
      <c r="C9" s="545"/>
      <c r="D9" s="545"/>
      <c r="E9" s="547"/>
      <c r="F9" s="547"/>
      <c r="G9" s="547"/>
      <c r="H9" s="547"/>
      <c r="I9" s="537"/>
      <c r="J9" s="537"/>
      <c r="K9" s="537"/>
      <c r="L9" s="537"/>
      <c r="M9" s="537"/>
      <c r="N9" s="541"/>
      <c r="O9" s="549"/>
      <c r="P9" s="549"/>
      <c r="Q9" s="539"/>
      <c r="R9" s="539"/>
      <c r="S9" s="539"/>
      <c r="T9" s="539"/>
      <c r="U9" s="539"/>
      <c r="V9" s="551"/>
    </row>
    <row r="10" spans="1:22" ht="27.6" customHeight="1" x14ac:dyDescent="0.25">
      <c r="A10" s="484" t="s">
        <v>72</v>
      </c>
      <c r="B10" s="490" t="s">
        <v>8</v>
      </c>
      <c r="C10" s="490" t="s">
        <v>248</v>
      </c>
      <c r="D10" s="490" t="s">
        <v>264</v>
      </c>
      <c r="E10" s="500" t="s">
        <v>388</v>
      </c>
      <c r="F10" s="531" t="s">
        <v>389</v>
      </c>
      <c r="G10" s="500" t="s">
        <v>391</v>
      </c>
      <c r="H10" s="500" t="s">
        <v>308</v>
      </c>
      <c r="I10" s="475" t="s">
        <v>13</v>
      </c>
      <c r="J10" s="525">
        <v>2</v>
      </c>
      <c r="K10" s="475" t="s">
        <v>262</v>
      </c>
      <c r="L10" s="478">
        <f>IF(K10="Insignificante",1,IF(K10="Menor",2,IF(K10="Moderado",3,IF(K10="Mayor ",4,IF(K10="Catastrófico",5)))))</f>
        <v>4</v>
      </c>
      <c r="M10" s="528" t="str">
        <f>IF(AND(J10=1,L10=1),"BAJO 4%",IF(AND(J10=1,L10=2),"BAJO 16%",IF(AND(J10=2,L10=1),"BAJO 8%",IF(AND(J10=2,L10=2),"BAJO 20%",IF(AND(J10=3,L10=1),"BAJO 12%",IF(AND(J10=4,L10=1),"MODERADO 24%",IF(AND(J10=3,L10=2),"MODERADO 28%",IF(AND(J10=1,L10=3),"MODERADO 32%",IF(AND(J10=2,L10=3),"MODERADO 36%",IF(AND(J10=5,L10=1),"ALTO 40%",IF(AND(J10=4,L10=2),"ALTO 44%",IF(AND(J10=5,L10=2),"ALTO 48%",IF(AND(J10=3,L10=3),"ALTO 52%",IF(AND(J10=4,L10=3),"ALTO 56%",IF(AND(J10=1,L10=4),"ALTO 60%",IF(AND(J10=2,L10=4),"ALTO 64%",IF(AND(J10=1,L10=5),"ALTO 68%",IF(AND(J10=5,L10=3),"EXTREMA 72%",IF(AND(J10=3,L10=4),"EXTREMA 76%",IF(AND(J10=4,L10=4),"EXTREMA 80%",IF(AND(J10=5,L10=4),"EXTREMA 84%",IF(AND(J10=2,L10=5),"EXTREMA 88%",IF(AND(J10=3,L10=5),"EXTREMA 92%",IF(AND(J10=4,L10=5),"EXTREMA 96%",IF(AND(J10=5,L10=5),"EXTREMA 100%")))))))))))))))))))))))))</f>
        <v>ALTO 64%</v>
      </c>
      <c r="N10" s="528" t="str">
        <f>IF('[1]3.Controles'!D15=1,"C1",IF('[1]3.Controles'!D15=2,"C1,C2",IF('[1]3.Controles'!D15=3,"C1,C2,C3",IF('[1]3.Controles'!D15=4,"C1,C2,C3,C4",IF('[1]3.Controles'!D15=5,"C1,C2,C3,C4,C5",IF('[1]3.Controles'!D15=6,"C1,C2,C3,C4,C5,C6"))))))</f>
        <v>C1</v>
      </c>
      <c r="O10" s="528">
        <f>'[1]3.Controles'!V15</f>
        <v>100</v>
      </c>
      <c r="P10" s="528">
        <f>'[1]3.Controles'!V14</f>
        <v>100</v>
      </c>
      <c r="Q10" s="528" t="str">
        <f>IF(R10=1,"Raro",IF(R10=2,"Improbable",IF(R10=3,"Posible",IF(R10=4,"Probable",IF(R10=5,"Casi Seguro")))))</f>
        <v>Raro</v>
      </c>
      <c r="R10" s="528">
        <v>1</v>
      </c>
      <c r="S10" s="528" t="str">
        <f>IF(T10=1,"Insignificante",IF(T10=2,"Menor",IF(T10=3,"Moderado",IF(T10=4,"Mayor",IF(T10=5,"Catastrofico")))))</f>
        <v>Menor</v>
      </c>
      <c r="T10" s="528">
        <f>IF('[1]3.Controles'!U14=1,IF('[1]3.Controles'!V14&lt;55,L10,IF('[1]3.Controles'!V14&lt;75,L10-1,IF('[1]3.Controles'!V14&lt;110,L10-2))),L10)</f>
        <v>2</v>
      </c>
      <c r="U10" s="552" t="str">
        <f>IF(AND(R10=1,T10=1),"BAJO 4%",IF(AND(R10=1,T10=2),"BAJO 16%",IF(AND(R10=2,T10=1),"BAJO 8%",IF(AND(R10=2,T10=2),"BAJO 20%",IF(AND(R10=3,T10=1),"BAJO 12%",IF(AND(R10=4,T10=1),"MODERADO 24%",IF(AND(R10=3,T10=2),"MODERADO 28%",IF(AND(R10=1,T10=3),"MODERADO 32%",IF(AND(R10=2,T10=3),"MODERADO 36%",IF(AND(R10=5,T10=1),"ALTO 40%",IF(AND(R10=4,T10=2),"ALTO 44%",IF(AND(R10=5,T10=2),"ALTO 48%",IF(AND(R10=3,T10=3),"ALTO 52%",IF(AND(R10=4,T10=3),"ALTO 56%",IF(AND(R10=1,T10=4),"ALTO 60%",IF(AND(R10=2,T10=4),"ALTO 64%",IF(AND(R10=1,T10=5),"ALTO 68%",IF(AND(R10=5,T10=3),"EXTREMA 72%",IF(AND(R10=3,T10=4),"EXTREMA 76%",IF(AND(R10=4,T10=4),"EXTREMA 80%",IF(AND(R10=5,T10=4),"EXTREMA 84%",IF(AND(R10=2,T10=5),"EXTREMA 88%",IF(AND(R10=3,T10=5),"EXTREMA 92%",IF(AND(R10=4,T10=5),"EXTREMA 96%",IF(AND(R10=5,T10=5),"EXTREMA 100%")))))))))))))))))))))))))</f>
        <v>BAJO 16%</v>
      </c>
      <c r="V10" s="493" t="s">
        <v>74</v>
      </c>
    </row>
    <row r="11" spans="1:22" s="3" customFormat="1" ht="9.6" customHeight="1" x14ac:dyDescent="0.25">
      <c r="A11" s="485"/>
      <c r="B11" s="491"/>
      <c r="C11" s="491"/>
      <c r="D11" s="491"/>
      <c r="E11" s="501"/>
      <c r="F11" s="532"/>
      <c r="G11" s="501"/>
      <c r="H11" s="501"/>
      <c r="I11" s="476"/>
      <c r="J11" s="526"/>
      <c r="K11" s="476"/>
      <c r="L11" s="479"/>
      <c r="M11" s="529"/>
      <c r="N11" s="529"/>
      <c r="O11" s="529"/>
      <c r="P11" s="529"/>
      <c r="Q11" s="529"/>
      <c r="R11" s="529"/>
      <c r="S11" s="529"/>
      <c r="T11" s="529"/>
      <c r="U11" s="553"/>
      <c r="V11" s="494"/>
    </row>
    <row r="12" spans="1:22" s="3" customFormat="1" x14ac:dyDescent="0.25">
      <c r="A12" s="485"/>
      <c r="B12" s="491"/>
      <c r="C12" s="491"/>
      <c r="D12" s="491"/>
      <c r="E12" s="501"/>
      <c r="F12" s="533"/>
      <c r="G12" s="501"/>
      <c r="H12" s="501"/>
      <c r="I12" s="476"/>
      <c r="J12" s="526"/>
      <c r="K12" s="476"/>
      <c r="L12" s="479"/>
      <c r="M12" s="529"/>
      <c r="N12" s="529"/>
      <c r="O12" s="529"/>
      <c r="P12" s="529"/>
      <c r="Q12" s="529"/>
      <c r="R12" s="529"/>
      <c r="S12" s="529"/>
      <c r="T12" s="529"/>
      <c r="U12" s="553"/>
      <c r="V12" s="494"/>
    </row>
    <row r="13" spans="1:22" s="3" customFormat="1" ht="23.45" customHeight="1" x14ac:dyDescent="0.25">
      <c r="A13" s="485"/>
      <c r="B13" s="491"/>
      <c r="C13" s="491"/>
      <c r="D13" s="491"/>
      <c r="E13" s="501"/>
      <c r="F13" s="534" t="s">
        <v>390</v>
      </c>
      <c r="G13" s="501" t="s">
        <v>392</v>
      </c>
      <c r="H13" s="501"/>
      <c r="I13" s="476"/>
      <c r="J13" s="526"/>
      <c r="K13" s="476"/>
      <c r="L13" s="479"/>
      <c r="M13" s="529"/>
      <c r="N13" s="529"/>
      <c r="O13" s="529"/>
      <c r="P13" s="529"/>
      <c r="Q13" s="529"/>
      <c r="R13" s="529"/>
      <c r="S13" s="529"/>
      <c r="T13" s="529"/>
      <c r="U13" s="553"/>
      <c r="V13" s="494"/>
    </row>
    <row r="14" spans="1:22" s="3" customFormat="1" ht="15.75" thickBot="1" x14ac:dyDescent="0.3">
      <c r="A14" s="486"/>
      <c r="B14" s="492"/>
      <c r="C14" s="492"/>
      <c r="D14" s="492"/>
      <c r="E14" s="502"/>
      <c r="F14" s="535"/>
      <c r="G14" s="502"/>
      <c r="H14" s="502"/>
      <c r="I14" s="477"/>
      <c r="J14" s="527"/>
      <c r="K14" s="477"/>
      <c r="L14" s="480"/>
      <c r="M14" s="529"/>
      <c r="N14" s="530"/>
      <c r="O14" s="530"/>
      <c r="P14" s="530"/>
      <c r="Q14" s="530"/>
      <c r="R14" s="530"/>
      <c r="S14" s="530"/>
      <c r="T14" s="530"/>
      <c r="U14" s="554"/>
      <c r="V14" s="495"/>
    </row>
    <row r="15" spans="1:22" x14ac:dyDescent="0.25">
      <c r="A15" s="484" t="s">
        <v>145</v>
      </c>
      <c r="B15" s="490" t="s">
        <v>8</v>
      </c>
      <c r="C15" s="490" t="s">
        <v>248</v>
      </c>
      <c r="D15" s="490" t="s">
        <v>264</v>
      </c>
      <c r="E15" s="500" t="s">
        <v>393</v>
      </c>
      <c r="F15" s="531" t="s">
        <v>394</v>
      </c>
      <c r="G15" s="500" t="s">
        <v>396</v>
      </c>
      <c r="H15" s="500" t="s">
        <v>307</v>
      </c>
      <c r="I15" s="475" t="s">
        <v>10</v>
      </c>
      <c r="J15" s="478">
        <f t="shared" ref="J15" si="0">IF(I15="Raro",1,IF(I15="Improbable",2,IF(I15="Posible",3,IF(I15="Probable",4,IF(I15="Casi Seguro",5)))))</f>
        <v>1</v>
      </c>
      <c r="K15" s="475" t="s">
        <v>262</v>
      </c>
      <c r="L15" s="528">
        <f>IF(K15="Insignificante",1,IF(K15="Menor",2,IF(K15="Moderado",3,IF(K15="Mayor ",4,IF(K15="Catastrófico",5)))))</f>
        <v>4</v>
      </c>
      <c r="M15" s="528" t="str">
        <f>IF(AND(J15=1,L15=1),"BAJO 4%",IF(AND(J15=1,L15=2),"BAJO 16%",IF(AND(J15=2,L15=1),"BAJO 8%",IF(AND(J15=2,L15=2),"BAJO 20%",IF(AND(J15=3,L15=1),"BAJO 12%",IF(AND(J15=4,L15=1),"MODERADO 24%",IF(AND(J15=3,L15=2),"MODERADO 28%",IF(AND(J15=1,L15=3),"MODERADO 32%",IF(AND(J15=2,L15=3),"MODERADO 36%",IF(AND(J15=5,L15=1),"ALTO 40%",IF(AND(J15=4,L15=2),"ALTO 44%",IF(AND(J15=5,L15=2),"ALTO 48%",IF(AND(J15=3,L15=3),"ALTO 52%",IF(AND(J15=4,L15=3),"ALTO 56%",IF(AND(J15=1,L15=4),"ALTO 60%",IF(AND(J15=2,L15=4),"ALTO 64%",IF(AND(J15=1,L15=5),"ALTO 68%",IF(AND(J15=5,L15=3),"EXTREMA 72%",IF(AND(J15=3,L15=4),"EXTREMA 76%",IF(AND(J15=4,L15=4),"EXTREMA 80%",IF(AND(J15=5,L15=4),"EXTREMA 84%",IF(AND(J15=2,L15=5),"EXTREMA 88%",IF(AND(J15=3,L15=5),"EXTREMA 92%",IF(AND(J15=4,L15=5),"EXTREMA 96%",IF(AND(J15=5,L15=5),"EXTREMA 100%")))))))))))))))))))))))))</f>
        <v>ALTO 60%</v>
      </c>
      <c r="N15" s="528" t="s">
        <v>147</v>
      </c>
      <c r="O15" s="528">
        <f>'[1]3.Controles'!V23</f>
        <v>90</v>
      </c>
      <c r="P15" s="528">
        <v>90</v>
      </c>
      <c r="Q15" s="528" t="str">
        <f>IF(R15=1,"Raro",IF(R15=2,"Improbable",IF(R15=3,"Posible",IF(R15=4,"Probable",IF(R15=5,"Casi Seguro")))))</f>
        <v>Raro</v>
      </c>
      <c r="R15" s="528">
        <v>1</v>
      </c>
      <c r="S15" s="528" t="str">
        <f>IF(T15=1,"Insignificante",IF(T15=2,"Menor",IF(T15=3,"Moderado",IF(T15=4,"Mayor",IF(T15=5,"Catastrofico")))))</f>
        <v>Menor</v>
      </c>
      <c r="T15" s="528">
        <v>2</v>
      </c>
      <c r="U15" s="552" t="str">
        <f>IF(AND(R15=1,T15=1),"BAJO 4%",IF(AND(R15=1,T15=2),"BAJO 16%",IF(AND(R15=2,T15=1),"BAJO 8%",IF(AND(R15=2,T15=2),"BAJO 20%",IF(AND(R15=3,T15=1),"BAJO 12%",IF(AND(R15=4,T15=1),"MODERADO 24%",IF(AND(R15=3,T15=2),"MODERADO 28%",IF(AND(R15=1,T15=3),"MODERADO 32%",IF(AND(R15=2,T15=3),"MODERADO 36%",IF(AND(R15=5,T15=1),"ALTO 40%",IF(AND(R15=4,T15=2),"ALTO 44%",IF(AND(R15=5,T15=2),"ALTO 48%",IF(AND(R15=3,T15=3),"ALTO 52%",IF(AND(R15=4,T15=3),"ALTO 56%",IF(AND(R15=1,T15=4),"ALTO 60%",IF(AND(R15=2,T15=4),"ALTO 64%",IF(AND(R15=1,T15=5),"ALTO 68%",IF(AND(R15=5,T15=3),"EXTREMA 72%",IF(AND(R15=3,T15=4),"EXTREMA 76%",IF(AND(R15=4,T15=4),"EXTREMA 80%",IF(AND(R15=5,T15=4),"EXTREMA 84%",IF(AND(R15=2,T15=5),"EXTREMA 88%",IF(AND(R15=3,T15=5),"EXTREMA 92%",IF(AND(R15=4,T15=5),"EXTREMA 96%",IF(AND(R15=5,T15=5),"EXTREMA 100%")))))))))))))))))))))))))</f>
        <v>BAJO 16%</v>
      </c>
      <c r="V15" s="493" t="s">
        <v>75</v>
      </c>
    </row>
    <row r="16" spans="1:22" s="3" customFormat="1" x14ac:dyDescent="0.25">
      <c r="A16" s="485"/>
      <c r="B16" s="491"/>
      <c r="C16" s="491"/>
      <c r="D16" s="491"/>
      <c r="E16" s="501"/>
      <c r="F16" s="532"/>
      <c r="G16" s="501"/>
      <c r="H16" s="501"/>
      <c r="I16" s="476"/>
      <c r="J16" s="479"/>
      <c r="K16" s="476"/>
      <c r="L16" s="529"/>
      <c r="M16" s="529"/>
      <c r="N16" s="529"/>
      <c r="O16" s="529"/>
      <c r="P16" s="529"/>
      <c r="Q16" s="529"/>
      <c r="R16" s="529"/>
      <c r="S16" s="529"/>
      <c r="T16" s="529"/>
      <c r="U16" s="553"/>
      <c r="V16" s="494"/>
    </row>
    <row r="17" spans="1:22" s="3" customFormat="1" x14ac:dyDescent="0.25">
      <c r="A17" s="485"/>
      <c r="B17" s="491"/>
      <c r="C17" s="491"/>
      <c r="D17" s="491"/>
      <c r="E17" s="501"/>
      <c r="F17" s="533"/>
      <c r="G17" s="501"/>
      <c r="H17" s="501"/>
      <c r="I17" s="476"/>
      <c r="J17" s="479"/>
      <c r="K17" s="476"/>
      <c r="L17" s="529"/>
      <c r="M17" s="529"/>
      <c r="N17" s="529"/>
      <c r="O17" s="529"/>
      <c r="P17" s="529"/>
      <c r="Q17" s="529"/>
      <c r="R17" s="529"/>
      <c r="S17" s="529"/>
      <c r="T17" s="529"/>
      <c r="U17" s="553"/>
      <c r="V17" s="494"/>
    </row>
    <row r="18" spans="1:22" s="3" customFormat="1" x14ac:dyDescent="0.25">
      <c r="A18" s="485"/>
      <c r="B18" s="491"/>
      <c r="C18" s="491"/>
      <c r="D18" s="491"/>
      <c r="E18" s="501"/>
      <c r="F18" s="534" t="s">
        <v>395</v>
      </c>
      <c r="G18" s="501"/>
      <c r="H18" s="501"/>
      <c r="I18" s="476"/>
      <c r="J18" s="479"/>
      <c r="K18" s="476"/>
      <c r="L18" s="529"/>
      <c r="M18" s="529"/>
      <c r="N18" s="529"/>
      <c r="O18" s="529"/>
      <c r="P18" s="529"/>
      <c r="Q18" s="529"/>
      <c r="R18" s="529"/>
      <c r="S18" s="529"/>
      <c r="T18" s="529"/>
      <c r="U18" s="553"/>
      <c r="V18" s="494"/>
    </row>
    <row r="19" spans="1:22" s="3" customFormat="1" ht="15.75" thickBot="1" x14ac:dyDescent="0.3">
      <c r="A19" s="486"/>
      <c r="B19" s="492"/>
      <c r="C19" s="492"/>
      <c r="D19" s="492"/>
      <c r="E19" s="502"/>
      <c r="F19" s="535"/>
      <c r="G19" s="502"/>
      <c r="H19" s="502"/>
      <c r="I19" s="477"/>
      <c r="J19" s="480"/>
      <c r="K19" s="477"/>
      <c r="L19" s="529"/>
      <c r="M19" s="529"/>
      <c r="N19" s="530"/>
      <c r="O19" s="529"/>
      <c r="P19" s="529"/>
      <c r="Q19" s="529"/>
      <c r="R19" s="529"/>
      <c r="S19" s="529"/>
      <c r="T19" s="529"/>
      <c r="U19" s="554"/>
      <c r="V19" s="494"/>
    </row>
    <row r="20" spans="1:22" ht="14.45" customHeight="1" x14ac:dyDescent="0.25">
      <c r="A20" s="510" t="s">
        <v>143</v>
      </c>
      <c r="B20" s="513" t="s">
        <v>8</v>
      </c>
      <c r="C20" s="513" t="s">
        <v>248</v>
      </c>
      <c r="D20" s="513" t="s">
        <v>264</v>
      </c>
      <c r="E20" s="516" t="s">
        <v>464</v>
      </c>
      <c r="F20" s="522" t="s">
        <v>397</v>
      </c>
      <c r="G20" s="519" t="s">
        <v>398</v>
      </c>
      <c r="H20" s="507" t="s">
        <v>310</v>
      </c>
      <c r="I20" s="507" t="s">
        <v>13</v>
      </c>
      <c r="J20" s="507">
        <f>IF(I20="Raro",1,IF(I20="Improbable",2,IF(I20="Posible",3,IF(I20="Probable",4,IF(I20="Casi Seguro",5)))))</f>
        <v>2</v>
      </c>
      <c r="K20" s="507" t="s">
        <v>18</v>
      </c>
      <c r="L20" s="507">
        <v>4</v>
      </c>
      <c r="M20" s="507" t="str">
        <f>IF(AND(J20=1,L20=1),"BAJO 4%",IF(AND(J20=1,L20=2),"BAJO 16%",IF(AND(J20=2,L20=1),"BAJO 8%",IF(AND(J20=2,L20=2),"BAJO 20%",IF(AND(J20=3,L20=1),"BAJO 12%",IF(AND(J20=4,L20=1),"MODERADO 24%",IF(AND(J20=3,L20=2),"MODERADO 28%",IF(AND(J20=1,L20=3),"MODERADO 32%",IF(AND(J20=2,L20=3),"MODERADO 36%",IF(AND(J20=5,L20=1),"ALTO 40%",IF(AND(J20=4,L20=2),"ALTO 44%",IF(AND(J20=5,L20=2),"ALTO 48%",IF(AND(J20=3,L20=3),"ALTO 52%",IF(AND(J20=4,L20=3),"ALTO 56%",IF(AND(J20=1,L20=4),"ALTO 60%",IF(AND(J20=2,L20=4),"ALTO 64%",IF(AND(J20=1,L20=5),"ALTO 68%",IF(AND(J20=5,L20=3),"EXTREMA 72%",IF(AND(J20=3,L20=4),"EXTREMA 76%",IF(AND(J20=4,L20=4),"EXTREMA 80%",IF(AND(J20=5,L20=4),"EXTREMA 84%",IF(AND(J20=2,L20=5),"EXTREMA 88%",IF(AND(J20=3,L20=5),"EXTREMA 92%",IF(AND(J20=4,L20=5),"EXTREMA 96%",IF(AND(J20=5,L20=5),"EXTREMA 100%")))))))))))))))))))))))))</f>
        <v>ALTO 64%</v>
      </c>
      <c r="N20" s="507" t="s">
        <v>147</v>
      </c>
      <c r="O20" s="507">
        <f>'[1]3.Controles'!V31</f>
        <v>0</v>
      </c>
      <c r="P20" s="507">
        <v>90</v>
      </c>
      <c r="Q20" s="507" t="str">
        <f>IF(R20=1,"Raro",IF(R20=2,"Improbable",IF(R20=3,"Posible",IF(R20=4,"Probable",IF(R20=5,"Casi Seguro")))))</f>
        <v>Improbable</v>
      </c>
      <c r="R20" s="507">
        <f>IF('[1]3.Controles'!U31=1,IF('[1]3.Controles'!V31&lt;55,J20,IF('[1]3.Controles'!V31&lt;75,J20-1,IF('[1]3.Controles'!V31&lt;110,J20-2))),J20)</f>
        <v>2</v>
      </c>
      <c r="S20" s="507" t="s">
        <v>9</v>
      </c>
      <c r="T20" s="507">
        <v>1</v>
      </c>
      <c r="U20" s="556" t="str">
        <f>IF(AND(R20=1,T20=1),"BAJO 4%",IF(AND(R20=1,T20=2),"BAJO 16%",IF(AND(R20=2,T20=1),"BAJO 8%",IF(AND(R20=2,T20=2),"BAJO 20%",IF(AND(R20=3,T20=1),"BAJO 12%",IF(AND(R20=4,T20=1),"MODERADO 24%",IF(AND(R20=3,T20=2),"MODERADO 28%",IF(AND(R20=1,T20=3),"MODERADO 32%",IF(AND(R20=2,T20=3),"MODERADO 36%",IF(AND(R20=5,T20=1),"ALTO 40%",IF(AND(R20=4,T20=2),"ALTO 44%",IF(AND(R20=5,T20=2),"ALTO 48%",IF(AND(R20=3,T20=3),"ALTO 52%",IF(AND(R20=4,T20=3),"ALTO 56%",IF(AND(R20=1,T20=4),"ALTO 60%",IF(AND(R20=2,T20=4),"ALTO 64%",IF(AND(R20=1,T20=5),"ALTO 68%",IF(AND(R20=5,T20=3),"EXTREMA 72%",IF(AND(R20=3,T20=4),"EXTREMA 76%",IF(AND(R20=4,T20=4),"EXTREMA 80%",IF(AND(R20=5,T20=4),"EXTREMA 84%",IF(AND(R20=2,T20=5),"EXTREMA 88%",IF(AND(R20=3,T20=5),"EXTREMA 92%",IF(AND(R20=4,T20=5),"EXTREMA 96%",IF(AND(R20=5,T20=5),"EXTREMA 100%")))))))))))))))))))))))))</f>
        <v>BAJO 8%</v>
      </c>
      <c r="V20" s="496" t="s">
        <v>74</v>
      </c>
    </row>
    <row r="21" spans="1:22" s="3" customFormat="1" x14ac:dyDescent="0.25">
      <c r="A21" s="511"/>
      <c r="B21" s="514"/>
      <c r="C21" s="514"/>
      <c r="D21" s="514"/>
      <c r="E21" s="517"/>
      <c r="F21" s="523"/>
      <c r="G21" s="520"/>
      <c r="H21" s="508"/>
      <c r="I21" s="508"/>
      <c r="J21" s="508"/>
      <c r="K21" s="508"/>
      <c r="L21" s="508"/>
      <c r="M21" s="508"/>
      <c r="N21" s="508"/>
      <c r="O21" s="508"/>
      <c r="P21" s="508"/>
      <c r="Q21" s="508"/>
      <c r="R21" s="508"/>
      <c r="S21" s="508"/>
      <c r="T21" s="508"/>
      <c r="U21" s="508"/>
      <c r="V21" s="497"/>
    </row>
    <row r="22" spans="1:22" s="3" customFormat="1" x14ac:dyDescent="0.25">
      <c r="A22" s="511"/>
      <c r="B22" s="514"/>
      <c r="C22" s="514"/>
      <c r="D22" s="514"/>
      <c r="E22" s="517"/>
      <c r="F22" s="523"/>
      <c r="G22" s="520"/>
      <c r="H22" s="508"/>
      <c r="I22" s="508"/>
      <c r="J22" s="508"/>
      <c r="K22" s="508"/>
      <c r="L22" s="508"/>
      <c r="M22" s="508"/>
      <c r="N22" s="508"/>
      <c r="O22" s="508"/>
      <c r="P22" s="508"/>
      <c r="Q22" s="508"/>
      <c r="R22" s="508"/>
      <c r="S22" s="508"/>
      <c r="T22" s="508"/>
      <c r="U22" s="508"/>
      <c r="V22" s="497"/>
    </row>
    <row r="23" spans="1:22" s="3" customFormat="1" x14ac:dyDescent="0.25">
      <c r="A23" s="511"/>
      <c r="B23" s="514"/>
      <c r="C23" s="514"/>
      <c r="D23" s="514"/>
      <c r="E23" s="517"/>
      <c r="F23" s="523"/>
      <c r="G23" s="520"/>
      <c r="H23" s="508"/>
      <c r="I23" s="508"/>
      <c r="J23" s="508"/>
      <c r="K23" s="508"/>
      <c r="L23" s="508"/>
      <c r="M23" s="508"/>
      <c r="N23" s="508"/>
      <c r="O23" s="508"/>
      <c r="P23" s="508"/>
      <c r="Q23" s="508"/>
      <c r="R23" s="508"/>
      <c r="S23" s="508"/>
      <c r="T23" s="508"/>
      <c r="U23" s="508"/>
      <c r="V23" s="497"/>
    </row>
    <row r="24" spans="1:22" s="3" customFormat="1" ht="15.75" thickBot="1" x14ac:dyDescent="0.3">
      <c r="A24" s="512"/>
      <c r="B24" s="515"/>
      <c r="C24" s="515"/>
      <c r="D24" s="515"/>
      <c r="E24" s="518"/>
      <c r="F24" s="524"/>
      <c r="G24" s="521"/>
      <c r="H24" s="509"/>
      <c r="I24" s="509"/>
      <c r="J24" s="509"/>
      <c r="K24" s="509"/>
      <c r="L24" s="509"/>
      <c r="M24" s="509"/>
      <c r="N24" s="509"/>
      <c r="O24" s="509"/>
      <c r="P24" s="509"/>
      <c r="Q24" s="509"/>
      <c r="R24" s="509"/>
      <c r="S24" s="509"/>
      <c r="T24" s="509"/>
      <c r="U24" s="509"/>
      <c r="V24" s="498"/>
    </row>
    <row r="25" spans="1:22" hidden="1" x14ac:dyDescent="0.25">
      <c r="A25" s="484" t="s">
        <v>144</v>
      </c>
      <c r="B25" s="490"/>
      <c r="C25" s="490"/>
      <c r="D25" s="490"/>
      <c r="E25" s="500"/>
      <c r="F25" s="56"/>
      <c r="G25" s="500"/>
      <c r="H25" s="559"/>
      <c r="I25" s="558"/>
      <c r="J25" s="557"/>
      <c r="K25" s="558"/>
      <c r="L25" s="557"/>
      <c r="M25" s="557"/>
      <c r="N25" s="506"/>
      <c r="O25" s="506"/>
      <c r="P25" s="506"/>
      <c r="Q25" s="506"/>
      <c r="R25" s="506"/>
      <c r="S25" s="506"/>
      <c r="T25" s="506"/>
      <c r="U25" s="555"/>
      <c r="V25" s="499"/>
    </row>
    <row r="26" spans="1:22" s="3" customFormat="1" hidden="1" x14ac:dyDescent="0.25">
      <c r="A26" s="485"/>
      <c r="B26" s="491"/>
      <c r="C26" s="491"/>
      <c r="D26" s="491"/>
      <c r="E26" s="501"/>
      <c r="F26" s="55"/>
      <c r="G26" s="501"/>
      <c r="H26" s="501"/>
      <c r="I26" s="476"/>
      <c r="J26" s="479"/>
      <c r="K26" s="476"/>
      <c r="L26" s="479"/>
      <c r="M26" s="479"/>
      <c r="N26" s="482"/>
      <c r="O26" s="482"/>
      <c r="P26" s="482"/>
      <c r="Q26" s="482"/>
      <c r="R26" s="482"/>
      <c r="S26" s="482"/>
      <c r="T26" s="482"/>
      <c r="U26" s="488"/>
      <c r="V26" s="473"/>
    </row>
    <row r="27" spans="1:22" s="3" customFormat="1" hidden="1" x14ac:dyDescent="0.25">
      <c r="A27" s="485"/>
      <c r="B27" s="491"/>
      <c r="C27" s="491"/>
      <c r="D27" s="491"/>
      <c r="E27" s="501"/>
      <c r="F27" s="55"/>
      <c r="G27" s="501"/>
      <c r="H27" s="501"/>
      <c r="I27" s="476"/>
      <c r="J27" s="479"/>
      <c r="K27" s="476"/>
      <c r="L27" s="479"/>
      <c r="M27" s="479"/>
      <c r="N27" s="482"/>
      <c r="O27" s="482"/>
      <c r="P27" s="482"/>
      <c r="Q27" s="482"/>
      <c r="R27" s="482"/>
      <c r="S27" s="482"/>
      <c r="T27" s="482"/>
      <c r="U27" s="488"/>
      <c r="V27" s="473"/>
    </row>
    <row r="28" spans="1:22" s="3" customFormat="1" hidden="1" x14ac:dyDescent="0.25">
      <c r="A28" s="485"/>
      <c r="B28" s="491"/>
      <c r="C28" s="491"/>
      <c r="D28" s="491"/>
      <c r="E28" s="501"/>
      <c r="F28" s="55"/>
      <c r="G28" s="501"/>
      <c r="H28" s="501"/>
      <c r="I28" s="476"/>
      <c r="J28" s="479"/>
      <c r="K28" s="476"/>
      <c r="L28" s="479"/>
      <c r="M28" s="479"/>
      <c r="N28" s="482"/>
      <c r="O28" s="482"/>
      <c r="P28" s="482"/>
      <c r="Q28" s="482"/>
      <c r="R28" s="482"/>
      <c r="S28" s="482"/>
      <c r="T28" s="482"/>
      <c r="U28" s="488"/>
      <c r="V28" s="473"/>
    </row>
    <row r="29" spans="1:22" s="3" customFormat="1" ht="15.75" hidden="1" thickBot="1" x14ac:dyDescent="0.3">
      <c r="A29" s="486"/>
      <c r="B29" s="492"/>
      <c r="C29" s="492"/>
      <c r="D29" s="492"/>
      <c r="E29" s="502"/>
      <c r="F29" s="58"/>
      <c r="G29" s="502"/>
      <c r="H29" s="502"/>
      <c r="I29" s="477"/>
      <c r="J29" s="480"/>
      <c r="K29" s="477"/>
      <c r="L29" s="480"/>
      <c r="M29" s="480"/>
      <c r="N29" s="483"/>
      <c r="O29" s="483"/>
      <c r="P29" s="483"/>
      <c r="Q29" s="483"/>
      <c r="R29" s="483"/>
      <c r="S29" s="483"/>
      <c r="T29" s="483"/>
      <c r="U29" s="489"/>
      <c r="V29" s="474"/>
    </row>
    <row r="30" spans="1:22" hidden="1" x14ac:dyDescent="0.25">
      <c r="A30" s="484" t="s">
        <v>146</v>
      </c>
      <c r="B30" s="490"/>
      <c r="C30" s="490"/>
      <c r="D30" s="490"/>
      <c r="E30" s="500"/>
      <c r="F30" s="56"/>
      <c r="G30" s="500"/>
      <c r="H30" s="500"/>
      <c r="I30" s="475"/>
      <c r="J30" s="478"/>
      <c r="K30" s="475"/>
      <c r="L30" s="478"/>
      <c r="M30" s="478"/>
      <c r="N30" s="481"/>
      <c r="O30" s="481"/>
      <c r="P30" s="481"/>
      <c r="Q30" s="481"/>
      <c r="R30" s="481"/>
      <c r="S30" s="481"/>
      <c r="T30" s="481"/>
      <c r="U30" s="487"/>
      <c r="V30" s="472"/>
    </row>
    <row r="31" spans="1:22" s="3" customFormat="1" hidden="1" x14ac:dyDescent="0.25">
      <c r="A31" s="485"/>
      <c r="B31" s="491"/>
      <c r="C31" s="491"/>
      <c r="D31" s="491"/>
      <c r="E31" s="501"/>
      <c r="F31" s="55"/>
      <c r="G31" s="501"/>
      <c r="H31" s="501"/>
      <c r="I31" s="476"/>
      <c r="J31" s="479"/>
      <c r="K31" s="476"/>
      <c r="L31" s="479"/>
      <c r="M31" s="479"/>
      <c r="N31" s="482"/>
      <c r="O31" s="482"/>
      <c r="P31" s="482"/>
      <c r="Q31" s="482"/>
      <c r="R31" s="482"/>
      <c r="S31" s="482"/>
      <c r="T31" s="482"/>
      <c r="U31" s="488"/>
      <c r="V31" s="473"/>
    </row>
    <row r="32" spans="1:22" s="3" customFormat="1" hidden="1" x14ac:dyDescent="0.25">
      <c r="A32" s="485"/>
      <c r="B32" s="491"/>
      <c r="C32" s="491"/>
      <c r="D32" s="491"/>
      <c r="E32" s="501"/>
      <c r="F32" s="55"/>
      <c r="G32" s="501"/>
      <c r="H32" s="501"/>
      <c r="I32" s="476"/>
      <c r="J32" s="479"/>
      <c r="K32" s="476"/>
      <c r="L32" s="479"/>
      <c r="M32" s="479"/>
      <c r="N32" s="482"/>
      <c r="O32" s="482"/>
      <c r="P32" s="482"/>
      <c r="Q32" s="482"/>
      <c r="R32" s="482"/>
      <c r="S32" s="482"/>
      <c r="T32" s="482"/>
      <c r="U32" s="488"/>
      <c r="V32" s="473"/>
    </row>
    <row r="33" spans="1:22" s="3" customFormat="1" hidden="1" x14ac:dyDescent="0.25">
      <c r="A33" s="485"/>
      <c r="B33" s="491"/>
      <c r="C33" s="491"/>
      <c r="D33" s="491"/>
      <c r="E33" s="501"/>
      <c r="F33" s="55"/>
      <c r="G33" s="501"/>
      <c r="H33" s="501"/>
      <c r="I33" s="476"/>
      <c r="J33" s="479"/>
      <c r="K33" s="476"/>
      <c r="L33" s="479"/>
      <c r="M33" s="479"/>
      <c r="N33" s="482"/>
      <c r="O33" s="482"/>
      <c r="P33" s="482"/>
      <c r="Q33" s="482"/>
      <c r="R33" s="482"/>
      <c r="S33" s="482"/>
      <c r="T33" s="482"/>
      <c r="U33" s="488"/>
      <c r="V33" s="473"/>
    </row>
    <row r="34" spans="1:22" s="3" customFormat="1" ht="15.75" hidden="1" thickBot="1" x14ac:dyDescent="0.3">
      <c r="A34" s="486"/>
      <c r="B34" s="492"/>
      <c r="C34" s="492"/>
      <c r="D34" s="492"/>
      <c r="E34" s="502"/>
      <c r="F34" s="58"/>
      <c r="G34" s="502"/>
      <c r="H34" s="502"/>
      <c r="I34" s="477"/>
      <c r="J34" s="480"/>
      <c r="K34" s="477"/>
      <c r="L34" s="480"/>
      <c r="M34" s="480"/>
      <c r="N34" s="483"/>
      <c r="O34" s="483"/>
      <c r="P34" s="483"/>
      <c r="Q34" s="483"/>
      <c r="R34" s="483"/>
      <c r="S34" s="483"/>
      <c r="T34" s="483"/>
      <c r="U34" s="489"/>
      <c r="V34" s="474"/>
    </row>
    <row r="35" spans="1:22" s="3" customFormat="1" hidden="1" x14ac:dyDescent="0.25">
      <c r="A35" s="484" t="s">
        <v>157</v>
      </c>
      <c r="B35" s="490"/>
      <c r="C35" s="490"/>
      <c r="D35" s="490"/>
      <c r="E35" s="500"/>
      <c r="F35" s="56"/>
      <c r="G35" s="500"/>
      <c r="H35" s="500"/>
      <c r="I35" s="475"/>
      <c r="J35" s="478"/>
      <c r="K35" s="475"/>
      <c r="L35" s="478"/>
      <c r="M35" s="478"/>
      <c r="N35" s="481"/>
      <c r="O35" s="481"/>
      <c r="P35" s="481"/>
      <c r="Q35" s="481"/>
      <c r="R35" s="481"/>
      <c r="S35" s="481"/>
      <c r="T35" s="481"/>
      <c r="U35" s="487"/>
      <c r="V35" s="472"/>
    </row>
    <row r="36" spans="1:22" s="3" customFormat="1" hidden="1" x14ac:dyDescent="0.25">
      <c r="A36" s="485"/>
      <c r="B36" s="491"/>
      <c r="C36" s="491"/>
      <c r="D36" s="491"/>
      <c r="E36" s="501"/>
      <c r="F36" s="55"/>
      <c r="G36" s="501"/>
      <c r="H36" s="501"/>
      <c r="I36" s="476"/>
      <c r="J36" s="479"/>
      <c r="K36" s="476"/>
      <c r="L36" s="479"/>
      <c r="M36" s="479"/>
      <c r="N36" s="482"/>
      <c r="O36" s="482"/>
      <c r="P36" s="482"/>
      <c r="Q36" s="482"/>
      <c r="R36" s="482"/>
      <c r="S36" s="482"/>
      <c r="T36" s="482"/>
      <c r="U36" s="488"/>
      <c r="V36" s="473"/>
    </row>
    <row r="37" spans="1:22" s="3" customFormat="1" hidden="1" x14ac:dyDescent="0.25">
      <c r="A37" s="485"/>
      <c r="B37" s="491"/>
      <c r="C37" s="491"/>
      <c r="D37" s="491"/>
      <c r="E37" s="501"/>
      <c r="F37" s="55"/>
      <c r="G37" s="501"/>
      <c r="H37" s="501"/>
      <c r="I37" s="476"/>
      <c r="J37" s="479"/>
      <c r="K37" s="476"/>
      <c r="L37" s="479"/>
      <c r="M37" s="479"/>
      <c r="N37" s="482"/>
      <c r="O37" s="482"/>
      <c r="P37" s="482"/>
      <c r="Q37" s="482"/>
      <c r="R37" s="482"/>
      <c r="S37" s="482"/>
      <c r="T37" s="482"/>
      <c r="U37" s="488"/>
      <c r="V37" s="473"/>
    </row>
    <row r="38" spans="1:22" s="3" customFormat="1" hidden="1" x14ac:dyDescent="0.25">
      <c r="A38" s="485"/>
      <c r="B38" s="491"/>
      <c r="C38" s="491"/>
      <c r="D38" s="491"/>
      <c r="E38" s="501"/>
      <c r="F38" s="55"/>
      <c r="G38" s="501"/>
      <c r="H38" s="501"/>
      <c r="I38" s="476"/>
      <c r="J38" s="479"/>
      <c r="K38" s="476"/>
      <c r="L38" s="479"/>
      <c r="M38" s="479"/>
      <c r="N38" s="482"/>
      <c r="O38" s="482"/>
      <c r="P38" s="482"/>
      <c r="Q38" s="482"/>
      <c r="R38" s="482"/>
      <c r="S38" s="482"/>
      <c r="T38" s="482"/>
      <c r="U38" s="488"/>
      <c r="V38" s="473"/>
    </row>
    <row r="39" spans="1:22" s="3" customFormat="1" ht="15.75" hidden="1" thickBot="1" x14ac:dyDescent="0.3">
      <c r="A39" s="486"/>
      <c r="B39" s="492"/>
      <c r="C39" s="492"/>
      <c r="D39" s="492"/>
      <c r="E39" s="502"/>
      <c r="F39" s="58"/>
      <c r="G39" s="502"/>
      <c r="H39" s="502"/>
      <c r="I39" s="477"/>
      <c r="J39" s="480"/>
      <c r="K39" s="477"/>
      <c r="L39" s="480"/>
      <c r="M39" s="480"/>
      <c r="N39" s="483"/>
      <c r="O39" s="483"/>
      <c r="P39" s="483"/>
      <c r="Q39" s="483"/>
      <c r="R39" s="483"/>
      <c r="S39" s="483"/>
      <c r="T39" s="483"/>
      <c r="U39" s="489"/>
      <c r="V39" s="474"/>
    </row>
    <row r="40" spans="1:22" s="3" customFormat="1" hidden="1" x14ac:dyDescent="0.25">
      <c r="A40" s="484" t="s">
        <v>158</v>
      </c>
      <c r="B40" s="490"/>
      <c r="C40" s="490"/>
      <c r="D40" s="490"/>
      <c r="E40" s="500"/>
      <c r="F40" s="56"/>
      <c r="G40" s="500"/>
      <c r="H40" s="500"/>
      <c r="I40" s="475"/>
      <c r="J40" s="478"/>
      <c r="K40" s="475"/>
      <c r="L40" s="478"/>
      <c r="M40" s="478"/>
      <c r="N40" s="481"/>
      <c r="O40" s="481"/>
      <c r="P40" s="481"/>
      <c r="Q40" s="481"/>
      <c r="R40" s="481"/>
      <c r="S40" s="481"/>
      <c r="T40" s="481"/>
      <c r="U40" s="487"/>
      <c r="V40" s="472"/>
    </row>
    <row r="41" spans="1:22" s="3" customFormat="1" hidden="1" x14ac:dyDescent="0.25">
      <c r="A41" s="485"/>
      <c r="B41" s="491"/>
      <c r="C41" s="491"/>
      <c r="D41" s="491"/>
      <c r="E41" s="501"/>
      <c r="F41" s="55"/>
      <c r="G41" s="501"/>
      <c r="H41" s="501"/>
      <c r="I41" s="476"/>
      <c r="J41" s="479"/>
      <c r="K41" s="476"/>
      <c r="L41" s="479"/>
      <c r="M41" s="479"/>
      <c r="N41" s="482"/>
      <c r="O41" s="482"/>
      <c r="P41" s="482"/>
      <c r="Q41" s="482"/>
      <c r="R41" s="482"/>
      <c r="S41" s="482"/>
      <c r="T41" s="482"/>
      <c r="U41" s="488"/>
      <c r="V41" s="473"/>
    </row>
    <row r="42" spans="1:22" s="3" customFormat="1" hidden="1" x14ac:dyDescent="0.25">
      <c r="A42" s="485"/>
      <c r="B42" s="491"/>
      <c r="C42" s="491"/>
      <c r="D42" s="491"/>
      <c r="E42" s="501"/>
      <c r="F42" s="55"/>
      <c r="G42" s="501"/>
      <c r="H42" s="501"/>
      <c r="I42" s="476"/>
      <c r="J42" s="479"/>
      <c r="K42" s="476"/>
      <c r="L42" s="479"/>
      <c r="M42" s="479"/>
      <c r="N42" s="482"/>
      <c r="O42" s="482"/>
      <c r="P42" s="482"/>
      <c r="Q42" s="482"/>
      <c r="R42" s="482"/>
      <c r="S42" s="482"/>
      <c r="T42" s="482"/>
      <c r="U42" s="488"/>
      <c r="V42" s="473"/>
    </row>
    <row r="43" spans="1:22" s="3" customFormat="1" hidden="1" x14ac:dyDescent="0.25">
      <c r="A43" s="485"/>
      <c r="B43" s="491"/>
      <c r="C43" s="491"/>
      <c r="D43" s="491"/>
      <c r="E43" s="501"/>
      <c r="F43" s="55"/>
      <c r="G43" s="501"/>
      <c r="H43" s="501"/>
      <c r="I43" s="476"/>
      <c r="J43" s="479"/>
      <c r="K43" s="476"/>
      <c r="L43" s="479"/>
      <c r="M43" s="479"/>
      <c r="N43" s="482"/>
      <c r="O43" s="482"/>
      <c r="P43" s="482"/>
      <c r="Q43" s="482"/>
      <c r="R43" s="482"/>
      <c r="S43" s="482"/>
      <c r="T43" s="482"/>
      <c r="U43" s="488"/>
      <c r="V43" s="473"/>
    </row>
    <row r="44" spans="1:22" s="3" customFormat="1" ht="15.75" hidden="1" thickBot="1" x14ac:dyDescent="0.3">
      <c r="A44" s="486"/>
      <c r="B44" s="492"/>
      <c r="C44" s="492"/>
      <c r="D44" s="492"/>
      <c r="E44" s="502"/>
      <c r="F44" s="58"/>
      <c r="G44" s="502"/>
      <c r="H44" s="502"/>
      <c r="I44" s="477"/>
      <c r="J44" s="480"/>
      <c r="K44" s="477"/>
      <c r="L44" s="480"/>
      <c r="M44" s="480"/>
      <c r="N44" s="483"/>
      <c r="O44" s="483"/>
      <c r="P44" s="483"/>
      <c r="Q44" s="483"/>
      <c r="R44" s="483"/>
      <c r="S44" s="483"/>
      <c r="T44" s="483"/>
      <c r="U44" s="489"/>
      <c r="V44" s="474"/>
    </row>
    <row r="45" spans="1:22" s="3" customFormat="1" hidden="1" x14ac:dyDescent="0.25">
      <c r="A45" s="484" t="s">
        <v>159</v>
      </c>
      <c r="B45" s="490"/>
      <c r="C45" s="490"/>
      <c r="D45" s="490"/>
      <c r="E45" s="500"/>
      <c r="F45" s="56"/>
      <c r="G45" s="500"/>
      <c r="H45" s="500"/>
      <c r="I45" s="475"/>
      <c r="J45" s="478"/>
      <c r="K45" s="475"/>
      <c r="L45" s="478"/>
      <c r="M45" s="478"/>
      <c r="N45" s="481"/>
      <c r="O45" s="481"/>
      <c r="P45" s="481"/>
      <c r="Q45" s="481"/>
      <c r="R45" s="481"/>
      <c r="S45" s="481"/>
      <c r="T45" s="481"/>
      <c r="U45" s="487"/>
      <c r="V45" s="472"/>
    </row>
    <row r="46" spans="1:22" s="3" customFormat="1" hidden="1" x14ac:dyDescent="0.25">
      <c r="A46" s="485"/>
      <c r="B46" s="491"/>
      <c r="C46" s="491"/>
      <c r="D46" s="491"/>
      <c r="E46" s="501"/>
      <c r="F46" s="55"/>
      <c r="G46" s="501"/>
      <c r="H46" s="501"/>
      <c r="I46" s="476"/>
      <c r="J46" s="479"/>
      <c r="K46" s="476"/>
      <c r="L46" s="479"/>
      <c r="M46" s="479"/>
      <c r="N46" s="482"/>
      <c r="O46" s="482"/>
      <c r="P46" s="482"/>
      <c r="Q46" s="482"/>
      <c r="R46" s="482"/>
      <c r="S46" s="482"/>
      <c r="T46" s="482"/>
      <c r="U46" s="488"/>
      <c r="V46" s="473"/>
    </row>
    <row r="47" spans="1:22" s="3" customFormat="1" hidden="1" x14ac:dyDescent="0.25">
      <c r="A47" s="485"/>
      <c r="B47" s="491"/>
      <c r="C47" s="491"/>
      <c r="D47" s="491"/>
      <c r="E47" s="501"/>
      <c r="F47" s="55"/>
      <c r="G47" s="501"/>
      <c r="H47" s="501"/>
      <c r="I47" s="476"/>
      <c r="J47" s="479"/>
      <c r="K47" s="476"/>
      <c r="L47" s="479"/>
      <c r="M47" s="479"/>
      <c r="N47" s="482"/>
      <c r="O47" s="482"/>
      <c r="P47" s="482"/>
      <c r="Q47" s="482"/>
      <c r="R47" s="482"/>
      <c r="S47" s="482"/>
      <c r="T47" s="482"/>
      <c r="U47" s="488"/>
      <c r="V47" s="473"/>
    </row>
    <row r="48" spans="1:22" s="3" customFormat="1" hidden="1" x14ac:dyDescent="0.25">
      <c r="A48" s="485"/>
      <c r="B48" s="491"/>
      <c r="C48" s="491"/>
      <c r="D48" s="491"/>
      <c r="E48" s="501"/>
      <c r="F48" s="55"/>
      <c r="G48" s="501"/>
      <c r="H48" s="501"/>
      <c r="I48" s="476"/>
      <c r="J48" s="479"/>
      <c r="K48" s="476"/>
      <c r="L48" s="479"/>
      <c r="M48" s="479"/>
      <c r="N48" s="482"/>
      <c r="O48" s="482"/>
      <c r="P48" s="482"/>
      <c r="Q48" s="482"/>
      <c r="R48" s="482"/>
      <c r="S48" s="482"/>
      <c r="T48" s="482"/>
      <c r="U48" s="488"/>
      <c r="V48" s="473"/>
    </row>
    <row r="49" spans="1:22" s="3" customFormat="1" ht="15.75" hidden="1" thickBot="1" x14ac:dyDescent="0.3">
      <c r="A49" s="486"/>
      <c r="B49" s="492"/>
      <c r="C49" s="492"/>
      <c r="D49" s="492"/>
      <c r="E49" s="502"/>
      <c r="F49" s="58"/>
      <c r="G49" s="502"/>
      <c r="H49" s="502"/>
      <c r="I49" s="477"/>
      <c r="J49" s="480"/>
      <c r="K49" s="477"/>
      <c r="L49" s="480"/>
      <c r="M49" s="480"/>
      <c r="N49" s="483"/>
      <c r="O49" s="483"/>
      <c r="P49" s="483"/>
      <c r="Q49" s="483"/>
      <c r="R49" s="483"/>
      <c r="S49" s="483"/>
      <c r="T49" s="483"/>
      <c r="U49" s="489"/>
      <c r="V49" s="474"/>
    </row>
    <row r="50" spans="1:22" s="3" customFormat="1" hidden="1" x14ac:dyDescent="0.25">
      <c r="A50" s="484" t="s">
        <v>160</v>
      </c>
      <c r="B50" s="490"/>
      <c r="C50" s="490"/>
      <c r="D50" s="490"/>
      <c r="E50" s="500"/>
      <c r="F50" s="56"/>
      <c r="G50" s="500"/>
      <c r="H50" s="500"/>
      <c r="I50" s="475"/>
      <c r="J50" s="478"/>
      <c r="K50" s="475"/>
      <c r="L50" s="478"/>
      <c r="M50" s="478"/>
      <c r="N50" s="481"/>
      <c r="O50" s="481"/>
      <c r="P50" s="481"/>
      <c r="Q50" s="481"/>
      <c r="R50" s="481"/>
      <c r="S50" s="481"/>
      <c r="T50" s="481"/>
      <c r="U50" s="487"/>
      <c r="V50" s="472"/>
    </row>
    <row r="51" spans="1:22" s="3" customFormat="1" hidden="1" x14ac:dyDescent="0.25">
      <c r="A51" s="485"/>
      <c r="B51" s="491"/>
      <c r="C51" s="491"/>
      <c r="D51" s="491"/>
      <c r="E51" s="501"/>
      <c r="F51" s="55"/>
      <c r="G51" s="501"/>
      <c r="H51" s="501"/>
      <c r="I51" s="476"/>
      <c r="J51" s="479"/>
      <c r="K51" s="476"/>
      <c r="L51" s="479"/>
      <c r="M51" s="479"/>
      <c r="N51" s="482"/>
      <c r="O51" s="482"/>
      <c r="P51" s="482"/>
      <c r="Q51" s="482"/>
      <c r="R51" s="482"/>
      <c r="S51" s="482"/>
      <c r="T51" s="482"/>
      <c r="U51" s="488"/>
      <c r="V51" s="473"/>
    </row>
    <row r="52" spans="1:22" s="3" customFormat="1" hidden="1" x14ac:dyDescent="0.25">
      <c r="A52" s="485"/>
      <c r="B52" s="491"/>
      <c r="C52" s="491"/>
      <c r="D52" s="491"/>
      <c r="E52" s="501"/>
      <c r="F52" s="55"/>
      <c r="G52" s="501"/>
      <c r="H52" s="501"/>
      <c r="I52" s="476"/>
      <c r="J52" s="479"/>
      <c r="K52" s="476"/>
      <c r="L52" s="479"/>
      <c r="M52" s="479"/>
      <c r="N52" s="482"/>
      <c r="O52" s="482"/>
      <c r="P52" s="482"/>
      <c r="Q52" s="482"/>
      <c r="R52" s="482"/>
      <c r="S52" s="482"/>
      <c r="T52" s="482"/>
      <c r="U52" s="488"/>
      <c r="V52" s="473"/>
    </row>
    <row r="53" spans="1:22" s="3" customFormat="1" hidden="1" x14ac:dyDescent="0.25">
      <c r="A53" s="485"/>
      <c r="B53" s="491"/>
      <c r="C53" s="491"/>
      <c r="D53" s="491"/>
      <c r="E53" s="501"/>
      <c r="F53" s="55"/>
      <c r="G53" s="501"/>
      <c r="H53" s="501"/>
      <c r="I53" s="476"/>
      <c r="J53" s="479"/>
      <c r="K53" s="476"/>
      <c r="L53" s="479"/>
      <c r="M53" s="479"/>
      <c r="N53" s="482"/>
      <c r="O53" s="482"/>
      <c r="P53" s="482"/>
      <c r="Q53" s="482"/>
      <c r="R53" s="482"/>
      <c r="S53" s="482"/>
      <c r="T53" s="482"/>
      <c r="U53" s="488"/>
      <c r="V53" s="473"/>
    </row>
    <row r="54" spans="1:22" s="3" customFormat="1" ht="15.75" hidden="1" thickBot="1" x14ac:dyDescent="0.3">
      <c r="A54" s="486"/>
      <c r="B54" s="492"/>
      <c r="C54" s="492"/>
      <c r="D54" s="492"/>
      <c r="E54" s="502"/>
      <c r="F54" s="58"/>
      <c r="G54" s="502"/>
      <c r="H54" s="502"/>
      <c r="I54" s="477"/>
      <c r="J54" s="480"/>
      <c r="K54" s="477"/>
      <c r="L54" s="480"/>
      <c r="M54" s="480"/>
      <c r="N54" s="483"/>
      <c r="O54" s="483"/>
      <c r="P54" s="483"/>
      <c r="Q54" s="483"/>
      <c r="R54" s="483"/>
      <c r="S54" s="483"/>
      <c r="T54" s="483"/>
      <c r="U54" s="489"/>
      <c r="V54" s="474"/>
    </row>
    <row r="55" spans="1:22" hidden="1" x14ac:dyDescent="0.25">
      <c r="A55" s="503" t="s">
        <v>161</v>
      </c>
      <c r="B55" s="490"/>
      <c r="C55" s="490"/>
      <c r="D55" s="490"/>
      <c r="E55" s="500"/>
      <c r="F55" s="56"/>
      <c r="G55" s="500"/>
      <c r="H55" s="500"/>
      <c r="I55" s="475"/>
      <c r="J55" s="478"/>
      <c r="K55" s="475"/>
      <c r="L55" s="478"/>
      <c r="M55" s="478"/>
      <c r="N55" s="481"/>
      <c r="O55" s="481"/>
      <c r="P55" s="481"/>
      <c r="Q55" s="481"/>
      <c r="R55" s="481"/>
      <c r="S55" s="481"/>
      <c r="T55" s="481"/>
      <c r="U55" s="487"/>
      <c r="V55" s="472"/>
    </row>
    <row r="56" spans="1:22" s="3" customFormat="1" hidden="1" x14ac:dyDescent="0.25">
      <c r="A56" s="504"/>
      <c r="B56" s="491"/>
      <c r="C56" s="491"/>
      <c r="D56" s="491"/>
      <c r="E56" s="501"/>
      <c r="F56" s="2"/>
      <c r="G56" s="501"/>
      <c r="H56" s="501"/>
      <c r="I56" s="476"/>
      <c r="J56" s="479"/>
      <c r="K56" s="476"/>
      <c r="L56" s="479"/>
      <c r="M56" s="479"/>
      <c r="N56" s="482"/>
      <c r="O56" s="482"/>
      <c r="P56" s="482"/>
      <c r="Q56" s="482"/>
      <c r="R56" s="482"/>
      <c r="S56" s="482"/>
      <c r="T56" s="482"/>
      <c r="U56" s="488"/>
      <c r="V56" s="473"/>
    </row>
    <row r="57" spans="1:22" s="3" customFormat="1" hidden="1" x14ac:dyDescent="0.25">
      <c r="A57" s="504"/>
      <c r="B57" s="491"/>
      <c r="C57" s="491"/>
      <c r="D57" s="491"/>
      <c r="E57" s="501"/>
      <c r="F57" s="2"/>
      <c r="G57" s="501"/>
      <c r="H57" s="501"/>
      <c r="I57" s="476"/>
      <c r="J57" s="479"/>
      <c r="K57" s="476"/>
      <c r="L57" s="479"/>
      <c r="M57" s="479"/>
      <c r="N57" s="482"/>
      <c r="O57" s="482"/>
      <c r="P57" s="482"/>
      <c r="Q57" s="482"/>
      <c r="R57" s="482"/>
      <c r="S57" s="482"/>
      <c r="T57" s="482"/>
      <c r="U57" s="488"/>
      <c r="V57" s="473"/>
    </row>
    <row r="58" spans="1:22" s="3" customFormat="1" hidden="1" x14ac:dyDescent="0.25">
      <c r="A58" s="504"/>
      <c r="B58" s="491"/>
      <c r="C58" s="491"/>
      <c r="D58" s="491"/>
      <c r="E58" s="501"/>
      <c r="F58" s="2"/>
      <c r="G58" s="501"/>
      <c r="H58" s="501"/>
      <c r="I58" s="476"/>
      <c r="J58" s="479"/>
      <c r="K58" s="476"/>
      <c r="L58" s="479"/>
      <c r="M58" s="479"/>
      <c r="N58" s="482"/>
      <c r="O58" s="482"/>
      <c r="P58" s="482"/>
      <c r="Q58" s="482"/>
      <c r="R58" s="482"/>
      <c r="S58" s="482"/>
      <c r="T58" s="482"/>
      <c r="U58" s="488"/>
      <c r="V58" s="473"/>
    </row>
    <row r="59" spans="1:22" s="3" customFormat="1" ht="15.75" hidden="1" thickBot="1" x14ac:dyDescent="0.3">
      <c r="A59" s="505"/>
      <c r="B59" s="492"/>
      <c r="C59" s="492"/>
      <c r="D59" s="492"/>
      <c r="E59" s="502"/>
      <c r="F59" s="57"/>
      <c r="G59" s="502"/>
      <c r="H59" s="502"/>
      <c r="I59" s="477"/>
      <c r="J59" s="480"/>
      <c r="K59" s="477"/>
      <c r="L59" s="480"/>
      <c r="M59" s="480"/>
      <c r="N59" s="483"/>
      <c r="O59" s="483"/>
      <c r="P59" s="483"/>
      <c r="Q59" s="483"/>
      <c r="R59" s="483"/>
      <c r="S59" s="483"/>
      <c r="T59" s="483"/>
      <c r="U59" s="489"/>
      <c r="V59" s="474"/>
    </row>
    <row r="60" spans="1:22" s="3" customFormat="1" hidden="1" x14ac:dyDescent="0.25">
      <c r="A60" s="59"/>
      <c r="B60" s="60"/>
      <c r="C60" s="60"/>
      <c r="D60" s="60"/>
      <c r="E60" s="61"/>
      <c r="F60" s="62"/>
      <c r="G60" s="61"/>
      <c r="H60" s="61"/>
      <c r="I60" s="63"/>
      <c r="J60" s="64"/>
      <c r="K60" s="63"/>
      <c r="L60" s="64"/>
      <c r="M60" s="64"/>
      <c r="N60" s="65"/>
      <c r="O60" s="65"/>
      <c r="P60" s="65"/>
      <c r="Q60" s="66"/>
      <c r="R60" s="66"/>
      <c r="S60" s="66"/>
      <c r="T60" s="66"/>
      <c r="U60" s="67"/>
    </row>
  </sheetData>
  <dataConsolidate/>
  <mergeCells count="243">
    <mergeCell ref="S25:S29"/>
    <mergeCell ref="O25:O29"/>
    <mergeCell ref="N25:N29"/>
    <mergeCell ref="M25:M29"/>
    <mergeCell ref="L25:L29"/>
    <mergeCell ref="K25:K29"/>
    <mergeCell ref="J25:J29"/>
    <mergeCell ref="I25:I29"/>
    <mergeCell ref="H25:H29"/>
    <mergeCell ref="D40:D44"/>
    <mergeCell ref="C40:C44"/>
    <mergeCell ref="O40:O44"/>
    <mergeCell ref="B40:B44"/>
    <mergeCell ref="A40:A44"/>
    <mergeCell ref="V35:V39"/>
    <mergeCell ref="Q35:Q39"/>
    <mergeCell ref="C35:C39"/>
    <mergeCell ref="B35:B39"/>
    <mergeCell ref="A35:A39"/>
    <mergeCell ref="O35:O39"/>
    <mergeCell ref="D35:D39"/>
    <mergeCell ref="E35:E39"/>
    <mergeCell ref="G35:G39"/>
    <mergeCell ref="H35:H39"/>
    <mergeCell ref="I35:I39"/>
    <mergeCell ref="J35:J39"/>
    <mergeCell ref="L35:L39"/>
    <mergeCell ref="K35:K39"/>
    <mergeCell ref="M35:M39"/>
    <mergeCell ref="R1:V4"/>
    <mergeCell ref="R5:T5"/>
    <mergeCell ref="P15:P19"/>
    <mergeCell ref="P20:P24"/>
    <mergeCell ref="P25:P29"/>
    <mergeCell ref="P30:P34"/>
    <mergeCell ref="P35:P39"/>
    <mergeCell ref="P40:P44"/>
    <mergeCell ref="P45:P49"/>
    <mergeCell ref="V8:V9"/>
    <mergeCell ref="Q10:Q14"/>
    <mergeCell ref="R10:R14"/>
    <mergeCell ref="S10:S14"/>
    <mergeCell ref="T10:T14"/>
    <mergeCell ref="U10:U14"/>
    <mergeCell ref="T15:T19"/>
    <mergeCell ref="U15:U19"/>
    <mergeCell ref="U25:U29"/>
    <mergeCell ref="S20:S24"/>
    <mergeCell ref="T20:T24"/>
    <mergeCell ref="U20:U24"/>
    <mergeCell ref="V40:V44"/>
    <mergeCell ref="U30:U34"/>
    <mergeCell ref="T25:T29"/>
    <mergeCell ref="I8:J9"/>
    <mergeCell ref="Q8:R9"/>
    <mergeCell ref="M8:M9"/>
    <mergeCell ref="N8:N9"/>
    <mergeCell ref="S8:T9"/>
    <mergeCell ref="U8:U9"/>
    <mergeCell ref="A8:A9"/>
    <mergeCell ref="B8:B9"/>
    <mergeCell ref="C8:C9"/>
    <mergeCell ref="D8:D9"/>
    <mergeCell ref="E8:E9"/>
    <mergeCell ref="F8:F9"/>
    <mergeCell ref="G8:G9"/>
    <mergeCell ref="H8:H9"/>
    <mergeCell ref="K8:L9"/>
    <mergeCell ref="P8:P9"/>
    <mergeCell ref="O8:O9"/>
    <mergeCell ref="D10:D14"/>
    <mergeCell ref="E10:E14"/>
    <mergeCell ref="H10:H14"/>
    <mergeCell ref="I10:I14"/>
    <mergeCell ref="B10:B14"/>
    <mergeCell ref="A10:A14"/>
    <mergeCell ref="C10:C14"/>
    <mergeCell ref="A15:A19"/>
    <mergeCell ref="B15:B19"/>
    <mergeCell ref="C15:C19"/>
    <mergeCell ref="G15:G19"/>
    <mergeCell ref="H15:H19"/>
    <mergeCell ref="I15:I19"/>
    <mergeCell ref="D15:D19"/>
    <mergeCell ref="E15:E19"/>
    <mergeCell ref="F10:F12"/>
    <mergeCell ref="F13:F14"/>
    <mergeCell ref="G10:G12"/>
    <mergeCell ref="G13:G14"/>
    <mergeCell ref="F15:F17"/>
    <mergeCell ref="F18:F19"/>
    <mergeCell ref="J10:J14"/>
    <mergeCell ref="K10:K14"/>
    <mergeCell ref="L10:L14"/>
    <mergeCell ref="M10:M14"/>
    <mergeCell ref="N10:N14"/>
    <mergeCell ref="P10:P14"/>
    <mergeCell ref="O10:O14"/>
    <mergeCell ref="R15:R19"/>
    <mergeCell ref="S15:S19"/>
    <mergeCell ref="K15:K19"/>
    <mergeCell ref="J15:J19"/>
    <mergeCell ref="L15:L19"/>
    <mergeCell ref="M15:M19"/>
    <mergeCell ref="N15:N19"/>
    <mergeCell ref="Q15:Q19"/>
    <mergeCell ref="O15:O19"/>
    <mergeCell ref="L20:L24"/>
    <mergeCell ref="M20:M24"/>
    <mergeCell ref="N20:N24"/>
    <mergeCell ref="Q20:Q24"/>
    <mergeCell ref="R20:R24"/>
    <mergeCell ref="K20:K24"/>
    <mergeCell ref="A20:A24"/>
    <mergeCell ref="B20:B24"/>
    <mergeCell ref="C20:C24"/>
    <mergeCell ref="O20:O24"/>
    <mergeCell ref="D20:D24"/>
    <mergeCell ref="E20:E24"/>
    <mergeCell ref="G20:G24"/>
    <mergeCell ref="H20:H24"/>
    <mergeCell ref="I20:I24"/>
    <mergeCell ref="J20:J24"/>
    <mergeCell ref="F20:F24"/>
    <mergeCell ref="A30:A34"/>
    <mergeCell ref="B30:B34"/>
    <mergeCell ref="C30:C34"/>
    <mergeCell ref="D30:D34"/>
    <mergeCell ref="E30:E34"/>
    <mergeCell ref="Q25:Q29"/>
    <mergeCell ref="R25:R29"/>
    <mergeCell ref="G30:G34"/>
    <mergeCell ref="H30:H34"/>
    <mergeCell ref="I30:I34"/>
    <mergeCell ref="J30:J34"/>
    <mergeCell ref="K30:K34"/>
    <mergeCell ref="O30:O34"/>
    <mergeCell ref="G25:G29"/>
    <mergeCell ref="E25:E29"/>
    <mergeCell ref="D25:D29"/>
    <mergeCell ref="C25:C29"/>
    <mergeCell ref="B25:B29"/>
    <mergeCell ref="A25:A29"/>
    <mergeCell ref="R30:R34"/>
    <mergeCell ref="N45:N49"/>
    <mergeCell ref="M40:M44"/>
    <mergeCell ref="N40:N44"/>
    <mergeCell ref="Q40:Q44"/>
    <mergeCell ref="N35:N39"/>
    <mergeCell ref="L30:L34"/>
    <mergeCell ref="M30:M34"/>
    <mergeCell ref="N30:N34"/>
    <mergeCell ref="Q30:Q34"/>
    <mergeCell ref="O45:O49"/>
    <mergeCell ref="L40:L44"/>
    <mergeCell ref="E45:E49"/>
    <mergeCell ref="G45:G49"/>
    <mergeCell ref="H45:H49"/>
    <mergeCell ref="I45:I49"/>
    <mergeCell ref="J45:J49"/>
    <mergeCell ref="K40:K44"/>
    <mergeCell ref="K45:K49"/>
    <mergeCell ref="L45:L49"/>
    <mergeCell ref="M45:M49"/>
    <mergeCell ref="J40:J44"/>
    <mergeCell ref="I40:I44"/>
    <mergeCell ref="H40:H44"/>
    <mergeCell ref="G40:G44"/>
    <mergeCell ref="E40:E44"/>
    <mergeCell ref="A55:A59"/>
    <mergeCell ref="B50:B54"/>
    <mergeCell ref="C50:C54"/>
    <mergeCell ref="D50:D54"/>
    <mergeCell ref="D55:D59"/>
    <mergeCell ref="C55:C59"/>
    <mergeCell ref="B55:B59"/>
    <mergeCell ref="J55:J59"/>
    <mergeCell ref="I55:I59"/>
    <mergeCell ref="H55:H59"/>
    <mergeCell ref="G55:G59"/>
    <mergeCell ref="E55:E59"/>
    <mergeCell ref="Q55:Q59"/>
    <mergeCell ref="N55:N59"/>
    <mergeCell ref="M55:M59"/>
    <mergeCell ref="L55:L59"/>
    <mergeCell ref="K55:K59"/>
    <mergeCell ref="P50:P54"/>
    <mergeCell ref="P55:P59"/>
    <mergeCell ref="E50:E54"/>
    <mergeCell ref="G50:G54"/>
    <mergeCell ref="H50:H54"/>
    <mergeCell ref="I50:I54"/>
    <mergeCell ref="J50:J54"/>
    <mergeCell ref="O50:O54"/>
    <mergeCell ref="O55:O59"/>
    <mergeCell ref="V55:V59"/>
    <mergeCell ref="V10:V14"/>
    <mergeCell ref="V15:V19"/>
    <mergeCell ref="V20:V24"/>
    <mergeCell ref="V25:V29"/>
    <mergeCell ref="V30:V34"/>
    <mergeCell ref="R50:R54"/>
    <mergeCell ref="S50:S54"/>
    <mergeCell ref="T50:T54"/>
    <mergeCell ref="U50:U54"/>
    <mergeCell ref="U55:U59"/>
    <mergeCell ref="T55:T59"/>
    <mergeCell ref="S55:S59"/>
    <mergeCell ref="R55:R59"/>
    <mergeCell ref="R40:R44"/>
    <mergeCell ref="S40:S44"/>
    <mergeCell ref="R35:R39"/>
    <mergeCell ref="S35:S39"/>
    <mergeCell ref="T35:T39"/>
    <mergeCell ref="U35:U39"/>
    <mergeCell ref="S30:S34"/>
    <mergeCell ref="T30:T34"/>
    <mergeCell ref="R45:R49"/>
    <mergeCell ref="S45:S49"/>
    <mergeCell ref="R6:T6"/>
    <mergeCell ref="R7:T7"/>
    <mergeCell ref="U5:V5"/>
    <mergeCell ref="U6:V6"/>
    <mergeCell ref="U7:V7"/>
    <mergeCell ref="E1:Q7"/>
    <mergeCell ref="A1:D7"/>
    <mergeCell ref="V45:V49"/>
    <mergeCell ref="V50:V54"/>
    <mergeCell ref="K50:K54"/>
    <mergeCell ref="L50:L54"/>
    <mergeCell ref="M50:M54"/>
    <mergeCell ref="N50:N54"/>
    <mergeCell ref="Q50:Q54"/>
    <mergeCell ref="A50:A54"/>
    <mergeCell ref="Q45:Q49"/>
    <mergeCell ref="T45:T49"/>
    <mergeCell ref="U45:U49"/>
    <mergeCell ref="T40:T44"/>
    <mergeCell ref="U40:U44"/>
    <mergeCell ref="A45:A49"/>
    <mergeCell ref="B45:B49"/>
    <mergeCell ref="C45:C49"/>
    <mergeCell ref="D45:D49"/>
  </mergeCells>
  <dataValidations count="10">
    <dataValidation type="list" allowBlank="1" showInputMessage="1" showErrorMessage="1" sqref="B60" xr:uid="{00000000-0002-0000-0200-000000000000}">
      <formula1>Tipo</formula1>
    </dataValidation>
    <dataValidation type="list" allowBlank="1" showInputMessage="1" showErrorMessage="1" sqref="D60" xr:uid="{00000000-0002-0000-0200-000001000000}">
      <formula1>Dependencia</formula1>
    </dataValidation>
    <dataValidation type="list" allowBlank="1" showInputMessage="1" showErrorMessage="1" sqref="H60" xr:uid="{00000000-0002-0000-0200-000002000000}">
      <formula1>tipo_riesgo</formula1>
    </dataValidation>
    <dataValidation type="list" allowBlank="1" showInputMessage="1" showErrorMessage="1" sqref="C60" xr:uid="{00000000-0002-0000-0200-000003000000}">
      <formula1>INDIRECT(B60)</formula1>
    </dataValidation>
    <dataValidation allowBlank="1" showInputMessage="1" showErrorMessage="1" promptTitle="Identificación de Controles" prompt="Remitase a la prestaña de identificación y valoración de controles" sqref="N60:O60 N25 N30 N35 N40 N45 N50 N55" xr:uid="{00000000-0002-0000-0200-000004000000}"/>
    <dataValidation type="list" allowBlank="1" showInputMessage="1" showErrorMessage="1" sqref="K60 K35 K40 K45 K50 K55 K10:K19 K25:K30" xr:uid="{00000000-0002-0000-0200-000005000000}">
      <formula1>INDIRECT(H10)</formula1>
    </dataValidation>
    <dataValidation allowBlank="1" showErrorMessage="1" sqref="Q55:R55 O25:P59 P60:R60 Q25:R25 Q30:R30 Q35:R35 Q40:R40 Q45:R45 Q50:R50" xr:uid="{00000000-0002-0000-0200-000006000000}"/>
    <dataValidation type="list" allowBlank="1" showInputMessage="1" showErrorMessage="1" sqref="H10:H19 H25:H59" xr:uid="{00000000-0002-0000-0200-000007000000}">
      <formula1>TIPOLOGIA_DE_RIESGOS</formula1>
    </dataValidation>
    <dataValidation type="list" allowBlank="1" showErrorMessage="1" sqref="K20" xr:uid="{00000000-0002-0000-0200-000008000000}">
      <formula1>INDIRECT(H20)</formula1>
    </dataValidation>
    <dataValidation type="list" allowBlank="1" showErrorMessage="1" sqref="H20" xr:uid="{00000000-0002-0000-0200-000009000000}">
      <formula1>TIPOLOGIA_DE_RIESGOS</formula1>
    </dataValidation>
  </dataValidations>
  <pageMargins left="0.7" right="0.7" top="0.75" bottom="0.75" header="0.3" footer="0.3"/>
  <pageSetup paperSize="9" scale="1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8" operator="containsText" id="{F40A36B7-25FE-40F5-98A0-E4C0CF58FA82}">
            <xm:f>NOT(ISERROR(SEARCH("EXTREMA",M15)))</xm:f>
            <xm:f>"EXTREMA"</xm:f>
            <x14:dxf>
              <fill>
                <patternFill>
                  <bgColor rgb="FFFF0000"/>
                </patternFill>
              </fill>
            </x14:dxf>
          </x14:cfRule>
          <x14:cfRule type="containsText" priority="59" operator="containsText" id="{917ADA60-C6EA-4F6B-900E-A1D5547CA741}">
            <xm:f>NOT(ISERROR(SEARCH("ALTO",M15)))</xm:f>
            <xm:f>"ALTO"</xm:f>
            <x14:dxf>
              <fill>
                <patternFill>
                  <bgColor rgb="FFFFC000"/>
                </patternFill>
              </fill>
            </x14:dxf>
          </x14:cfRule>
          <x14:cfRule type="containsText" priority="60" operator="containsText" id="{A25B921C-3EA3-4641-83A2-ED63FED6D155}">
            <xm:f>NOT(ISERROR(SEARCH("MODERADO",M15)))</xm:f>
            <xm:f>"MODERADO"</xm:f>
            <x14:dxf>
              <fill>
                <patternFill>
                  <bgColor theme="3" tint="0.39994506668294322"/>
                </patternFill>
              </fill>
            </x14:dxf>
          </x14:cfRule>
          <x14:cfRule type="containsText" priority="61" operator="containsText" id="{98750D7E-0E85-4A3F-AABF-6043EC4241B4}">
            <xm:f>NOT(ISERROR(SEARCH("BAJO",M15)))</xm:f>
            <xm:f>"BAJO"</xm:f>
            <x14:dxf>
              <fill>
                <patternFill>
                  <bgColor rgb="FF92D050"/>
                </patternFill>
              </fill>
            </x14:dxf>
          </x14:cfRule>
          <xm:sqref>M15 M25 U25 M30 U30</xm:sqref>
        </x14:conditionalFormatting>
        <x14:conditionalFormatting xmlns:xm="http://schemas.microsoft.com/office/excel/2006/main">
          <x14:cfRule type="containsText" priority="53" operator="containsText" id="{64C4A8A0-62FA-4E8B-8953-3DF2B544662F}">
            <xm:f>NOT(ISERROR(SEARCH("EXTREMA",U10)))</xm:f>
            <xm:f>"EXTREMA"</xm:f>
            <x14:dxf>
              <fill>
                <patternFill>
                  <bgColor rgb="FFFF0000"/>
                </patternFill>
              </fill>
            </x14:dxf>
          </x14:cfRule>
          <x14:cfRule type="containsText" priority="55" operator="containsText" id="{0DC40D6F-7DF9-4BCD-9D67-4ADBA6B4E442}">
            <xm:f>NOT(ISERROR(SEARCH("ALTO",U10)))</xm:f>
            <xm:f>"ALTO"</xm:f>
            <x14:dxf>
              <fill>
                <patternFill>
                  <bgColor rgb="FFFFC000"/>
                </patternFill>
              </fill>
            </x14:dxf>
          </x14:cfRule>
          <x14:cfRule type="containsText" priority="56" operator="containsText" id="{EC10C430-4352-4DDC-93DD-B949142AD40B}">
            <xm:f>NOT(ISERROR(SEARCH("MODERADO",U10)))</xm:f>
            <xm:f>"MODERADO"</xm:f>
            <x14:dxf>
              <fill>
                <patternFill>
                  <bgColor theme="3" tint="0.39994506668294322"/>
                </patternFill>
              </fill>
            </x14:dxf>
          </x14:cfRule>
          <x14:cfRule type="containsText" priority="57" operator="containsText" id="{9E31E861-9C6E-46A4-87C8-9D5AB7FA8A28}">
            <xm:f>NOT(ISERROR(SEARCH("BAJO",U10)))</xm:f>
            <xm:f>"BAJO"</xm:f>
            <x14:dxf>
              <fill>
                <patternFill>
                  <bgColor rgb="FF92D050"/>
                </patternFill>
              </fill>
            </x14:dxf>
          </x14:cfRule>
          <xm:sqref>U10</xm:sqref>
        </x14:conditionalFormatting>
        <x14:conditionalFormatting xmlns:xm="http://schemas.microsoft.com/office/excel/2006/main">
          <x14:cfRule type="containsText" priority="49" operator="containsText" id="{F96C9432-B748-4463-857E-26655F75D1E2}">
            <xm:f>NOT(ISERROR(SEARCH("EXTREMA",M35)))</xm:f>
            <xm:f>"EXTREMA"</xm:f>
            <x14:dxf>
              <fill>
                <patternFill>
                  <bgColor rgb="FFFF0000"/>
                </patternFill>
              </fill>
            </x14:dxf>
          </x14:cfRule>
          <x14:cfRule type="containsText" priority="50" operator="containsText" id="{BF1BA400-929C-4B92-B9C0-7EAFADB798DF}">
            <xm:f>NOT(ISERROR(SEARCH("ALTO",M35)))</xm:f>
            <xm:f>"ALTO"</xm:f>
            <x14:dxf>
              <fill>
                <patternFill>
                  <bgColor rgb="FFFFC000"/>
                </patternFill>
              </fill>
            </x14:dxf>
          </x14:cfRule>
          <x14:cfRule type="containsText" priority="51" operator="containsText" id="{33F99B30-89F6-44B6-8370-5F8B23489862}">
            <xm:f>NOT(ISERROR(SEARCH("MODERADO",M35)))</xm:f>
            <xm:f>"MODERADO"</xm:f>
            <x14:dxf>
              <fill>
                <patternFill>
                  <bgColor theme="3" tint="0.39994506668294322"/>
                </patternFill>
              </fill>
            </x14:dxf>
          </x14:cfRule>
          <x14:cfRule type="containsText" priority="52" operator="containsText" id="{D273EEDA-90A1-4BB4-BB74-4BC4D04044DE}">
            <xm:f>NOT(ISERROR(SEARCH("BAJO",M35)))</xm:f>
            <xm:f>"BAJO"</xm:f>
            <x14:dxf>
              <fill>
                <patternFill>
                  <bgColor rgb="FF92D050"/>
                </patternFill>
              </fill>
            </x14:dxf>
          </x14:cfRule>
          <xm:sqref>M35</xm:sqref>
        </x14:conditionalFormatting>
        <x14:conditionalFormatting xmlns:xm="http://schemas.microsoft.com/office/excel/2006/main">
          <x14:cfRule type="containsText" priority="45" operator="containsText" id="{B4F9D8BC-8A04-49C1-B793-AE6309CC8A09}">
            <xm:f>NOT(ISERROR(SEARCH("EXTREMA",U35)))</xm:f>
            <xm:f>"EXTREMA"</xm:f>
            <x14:dxf>
              <fill>
                <patternFill>
                  <bgColor rgb="FFFF0000"/>
                </patternFill>
              </fill>
            </x14:dxf>
          </x14:cfRule>
          <x14:cfRule type="containsText" priority="46" operator="containsText" id="{1993BAE9-28B1-487F-A9D1-5742D8DD4088}">
            <xm:f>NOT(ISERROR(SEARCH("ALTO",U35)))</xm:f>
            <xm:f>"ALTO"</xm:f>
            <x14:dxf>
              <fill>
                <patternFill>
                  <bgColor rgb="FFFFC000"/>
                </patternFill>
              </fill>
            </x14:dxf>
          </x14:cfRule>
          <x14:cfRule type="containsText" priority="47" operator="containsText" id="{E980AE25-43B3-486B-A636-E2CD39178D0C}">
            <xm:f>NOT(ISERROR(SEARCH("MODERADO",U35)))</xm:f>
            <xm:f>"MODERADO"</xm:f>
            <x14:dxf>
              <fill>
                <patternFill>
                  <bgColor theme="3" tint="0.39994506668294322"/>
                </patternFill>
              </fill>
            </x14:dxf>
          </x14:cfRule>
          <x14:cfRule type="containsText" priority="48" operator="containsText" id="{B7881C1E-C83D-4BD7-93FB-AE2FFB77430A}">
            <xm:f>NOT(ISERROR(SEARCH("BAJO",U35)))</xm:f>
            <xm:f>"BAJO"</xm:f>
            <x14:dxf>
              <fill>
                <patternFill>
                  <bgColor rgb="FF92D050"/>
                </patternFill>
              </fill>
            </x14:dxf>
          </x14:cfRule>
          <xm:sqref>U35</xm:sqref>
        </x14:conditionalFormatting>
        <x14:conditionalFormatting xmlns:xm="http://schemas.microsoft.com/office/excel/2006/main">
          <x14:cfRule type="containsText" priority="41" operator="containsText" id="{25CE4D52-A59B-41A5-BB5B-F3C8E058F8CA}">
            <xm:f>NOT(ISERROR(SEARCH("EXTREMA",M40)))</xm:f>
            <xm:f>"EXTREMA"</xm:f>
            <x14:dxf>
              <fill>
                <patternFill>
                  <bgColor rgb="FFFF0000"/>
                </patternFill>
              </fill>
            </x14:dxf>
          </x14:cfRule>
          <x14:cfRule type="containsText" priority="42" operator="containsText" id="{D280CF7A-B0E7-4BC9-B5AC-9FBC13D1E5A2}">
            <xm:f>NOT(ISERROR(SEARCH("ALTO",M40)))</xm:f>
            <xm:f>"ALTO"</xm:f>
            <x14:dxf>
              <fill>
                <patternFill>
                  <bgColor rgb="FFFFC000"/>
                </patternFill>
              </fill>
            </x14:dxf>
          </x14:cfRule>
          <x14:cfRule type="containsText" priority="43" operator="containsText" id="{B334F80A-0994-4234-BD85-4EFAC77A39FA}">
            <xm:f>NOT(ISERROR(SEARCH("MODERADO",M40)))</xm:f>
            <xm:f>"MODERADO"</xm:f>
            <x14:dxf>
              <fill>
                <patternFill>
                  <bgColor theme="3" tint="0.39994506668294322"/>
                </patternFill>
              </fill>
            </x14:dxf>
          </x14:cfRule>
          <x14:cfRule type="containsText" priority="44" operator="containsText" id="{D6E78068-DCF6-480B-9465-91552C566240}">
            <xm:f>NOT(ISERROR(SEARCH("BAJO",M40)))</xm:f>
            <xm:f>"BAJO"</xm:f>
            <x14:dxf>
              <fill>
                <patternFill>
                  <bgColor rgb="FF92D050"/>
                </patternFill>
              </fill>
            </x14:dxf>
          </x14:cfRule>
          <xm:sqref>M40</xm:sqref>
        </x14:conditionalFormatting>
        <x14:conditionalFormatting xmlns:xm="http://schemas.microsoft.com/office/excel/2006/main">
          <x14:cfRule type="containsText" priority="37" operator="containsText" id="{2372652E-4953-438F-9CF4-297953A37F12}">
            <xm:f>NOT(ISERROR(SEARCH("EXTREMA",U40)))</xm:f>
            <xm:f>"EXTREMA"</xm:f>
            <x14:dxf>
              <fill>
                <patternFill>
                  <bgColor rgb="FFFF0000"/>
                </patternFill>
              </fill>
            </x14:dxf>
          </x14:cfRule>
          <x14:cfRule type="containsText" priority="38" operator="containsText" id="{D02AD5B3-6EC5-49E0-A4BF-745257707460}">
            <xm:f>NOT(ISERROR(SEARCH("ALTO",U40)))</xm:f>
            <xm:f>"ALTO"</xm:f>
            <x14:dxf>
              <fill>
                <patternFill>
                  <bgColor rgb="FFFFC000"/>
                </patternFill>
              </fill>
            </x14:dxf>
          </x14:cfRule>
          <x14:cfRule type="containsText" priority="39" operator="containsText" id="{995E31E1-60E0-4749-B33F-9C191A7C4B65}">
            <xm:f>NOT(ISERROR(SEARCH("MODERADO",U40)))</xm:f>
            <xm:f>"MODERADO"</xm:f>
            <x14:dxf>
              <fill>
                <patternFill>
                  <bgColor theme="3" tint="0.39994506668294322"/>
                </patternFill>
              </fill>
            </x14:dxf>
          </x14:cfRule>
          <x14:cfRule type="containsText" priority="40" operator="containsText" id="{8CA3D0B9-24D9-4942-B3B3-281FE5F33C1A}">
            <xm:f>NOT(ISERROR(SEARCH("BAJO",U40)))</xm:f>
            <xm:f>"BAJO"</xm:f>
            <x14:dxf>
              <fill>
                <patternFill>
                  <bgColor rgb="FF92D050"/>
                </patternFill>
              </fill>
            </x14:dxf>
          </x14:cfRule>
          <xm:sqref>U40</xm:sqref>
        </x14:conditionalFormatting>
        <x14:conditionalFormatting xmlns:xm="http://schemas.microsoft.com/office/excel/2006/main">
          <x14:cfRule type="containsText" priority="33" operator="containsText" id="{00FF94A1-63DE-430A-8DB1-8668D93ABB10}">
            <xm:f>NOT(ISERROR(SEARCH("EXTREMA",M50)))</xm:f>
            <xm:f>"EXTREMA"</xm:f>
            <x14:dxf>
              <fill>
                <patternFill>
                  <bgColor rgb="FFFF0000"/>
                </patternFill>
              </fill>
            </x14:dxf>
          </x14:cfRule>
          <x14:cfRule type="containsText" priority="34" operator="containsText" id="{A46A3D0B-A367-401E-A39B-8DC2B3A55CD9}">
            <xm:f>NOT(ISERROR(SEARCH("ALTO",M50)))</xm:f>
            <xm:f>"ALTO"</xm:f>
            <x14:dxf>
              <fill>
                <patternFill>
                  <bgColor rgb="FFFFC000"/>
                </patternFill>
              </fill>
            </x14:dxf>
          </x14:cfRule>
          <x14:cfRule type="containsText" priority="35" operator="containsText" id="{D55D6ECB-7296-47E8-9C0C-4DE848DD1BED}">
            <xm:f>NOT(ISERROR(SEARCH("MODERADO",M50)))</xm:f>
            <xm:f>"MODERADO"</xm:f>
            <x14:dxf>
              <fill>
                <patternFill>
                  <bgColor theme="3" tint="0.39994506668294322"/>
                </patternFill>
              </fill>
            </x14:dxf>
          </x14:cfRule>
          <x14:cfRule type="containsText" priority="36" operator="containsText" id="{AD6A8448-5F67-413A-9BCC-54628D0A29B3}">
            <xm:f>NOT(ISERROR(SEARCH("BAJO",M50)))</xm:f>
            <xm:f>"BAJO"</xm:f>
            <x14:dxf>
              <fill>
                <patternFill>
                  <bgColor rgb="FF92D050"/>
                </patternFill>
              </fill>
            </x14:dxf>
          </x14:cfRule>
          <xm:sqref>M50 M55 M60</xm:sqref>
        </x14:conditionalFormatting>
        <x14:conditionalFormatting xmlns:xm="http://schemas.microsoft.com/office/excel/2006/main">
          <x14:cfRule type="containsText" priority="29" operator="containsText" id="{B4E360CE-EFF6-426A-9BDC-0E29B17D942C}">
            <xm:f>NOT(ISERROR(SEARCH("EXTREMA",U50)))</xm:f>
            <xm:f>"EXTREMA"</xm:f>
            <x14:dxf>
              <fill>
                <patternFill>
                  <bgColor rgb="FFFF0000"/>
                </patternFill>
              </fill>
            </x14:dxf>
          </x14:cfRule>
          <x14:cfRule type="containsText" priority="30" operator="containsText" id="{944F530A-9671-4E34-88E1-281AB9ADC080}">
            <xm:f>NOT(ISERROR(SEARCH("ALTO",U50)))</xm:f>
            <xm:f>"ALTO"</xm:f>
            <x14:dxf>
              <fill>
                <patternFill>
                  <bgColor rgb="FFFFC000"/>
                </patternFill>
              </fill>
            </x14:dxf>
          </x14:cfRule>
          <x14:cfRule type="containsText" priority="31" operator="containsText" id="{BB86A710-6B33-41A0-8C08-512EADA3C77F}">
            <xm:f>NOT(ISERROR(SEARCH("MODERADO",U50)))</xm:f>
            <xm:f>"MODERADO"</xm:f>
            <x14:dxf>
              <fill>
                <patternFill>
                  <bgColor theme="3" tint="0.39994506668294322"/>
                </patternFill>
              </fill>
            </x14:dxf>
          </x14:cfRule>
          <x14:cfRule type="containsText" priority="32" operator="containsText" id="{5A57A475-14B3-458A-B335-0053031E55E0}">
            <xm:f>NOT(ISERROR(SEARCH("BAJO",U50)))</xm:f>
            <xm:f>"BAJO"</xm:f>
            <x14:dxf>
              <fill>
                <patternFill>
                  <bgColor rgb="FF92D050"/>
                </patternFill>
              </fill>
            </x14:dxf>
          </x14:cfRule>
          <xm:sqref>U50 U55 U60</xm:sqref>
        </x14:conditionalFormatting>
        <x14:conditionalFormatting xmlns:xm="http://schemas.microsoft.com/office/excel/2006/main">
          <x14:cfRule type="containsText" priority="25" operator="containsText" id="{74A15230-79D7-4829-BBF1-1FEE7EA13BEC}">
            <xm:f>NOT(ISERROR(SEARCH("EXTREMA",M45)))</xm:f>
            <xm:f>"EXTREMA"</xm:f>
            <x14:dxf>
              <fill>
                <patternFill>
                  <bgColor rgb="FFFF0000"/>
                </patternFill>
              </fill>
            </x14:dxf>
          </x14:cfRule>
          <x14:cfRule type="containsText" priority="26" operator="containsText" id="{5B4129F8-A5DB-4CE9-8E01-A589C2165011}">
            <xm:f>NOT(ISERROR(SEARCH("ALTO",M45)))</xm:f>
            <xm:f>"ALTO"</xm:f>
            <x14:dxf>
              <fill>
                <patternFill>
                  <bgColor rgb="FFFFC000"/>
                </patternFill>
              </fill>
            </x14:dxf>
          </x14:cfRule>
          <x14:cfRule type="containsText" priority="27" operator="containsText" id="{9E24E903-4828-42BD-AB3B-C583B8F76AC6}">
            <xm:f>NOT(ISERROR(SEARCH("MODERADO",M45)))</xm:f>
            <xm:f>"MODERADO"</xm:f>
            <x14:dxf>
              <fill>
                <patternFill>
                  <bgColor theme="3" tint="0.39994506668294322"/>
                </patternFill>
              </fill>
            </x14:dxf>
          </x14:cfRule>
          <x14:cfRule type="containsText" priority="28" operator="containsText" id="{62EB567A-7483-45BC-B778-583B8C4234FC}">
            <xm:f>NOT(ISERROR(SEARCH("BAJO",M45)))</xm:f>
            <xm:f>"BAJO"</xm:f>
            <x14:dxf>
              <fill>
                <patternFill>
                  <bgColor rgb="FF92D050"/>
                </patternFill>
              </fill>
            </x14:dxf>
          </x14:cfRule>
          <xm:sqref>M45</xm:sqref>
        </x14:conditionalFormatting>
        <x14:conditionalFormatting xmlns:xm="http://schemas.microsoft.com/office/excel/2006/main">
          <x14:cfRule type="containsText" priority="21" operator="containsText" id="{48F8E2E0-F6DD-4FBD-B324-E783C3D20592}">
            <xm:f>NOT(ISERROR(SEARCH("EXTREMA",U45)))</xm:f>
            <xm:f>"EXTREMA"</xm:f>
            <x14:dxf>
              <fill>
                <patternFill>
                  <bgColor rgb="FFFF0000"/>
                </patternFill>
              </fill>
            </x14:dxf>
          </x14:cfRule>
          <x14:cfRule type="containsText" priority="22" operator="containsText" id="{9F8CF875-CA75-4165-8B4C-AE6434AC7591}">
            <xm:f>NOT(ISERROR(SEARCH("ALTO",U45)))</xm:f>
            <xm:f>"ALTO"</xm:f>
            <x14:dxf>
              <fill>
                <patternFill>
                  <bgColor rgb="FFFFC000"/>
                </patternFill>
              </fill>
            </x14:dxf>
          </x14:cfRule>
          <x14:cfRule type="containsText" priority="23" operator="containsText" id="{43B8C671-6B2C-4448-BB8D-7ADF24686DD6}">
            <xm:f>NOT(ISERROR(SEARCH("MODERADO",U45)))</xm:f>
            <xm:f>"MODERADO"</xm:f>
            <x14:dxf>
              <fill>
                <patternFill>
                  <bgColor theme="3" tint="0.39994506668294322"/>
                </patternFill>
              </fill>
            </x14:dxf>
          </x14:cfRule>
          <x14:cfRule type="containsText" priority="24" operator="containsText" id="{20C5AC10-8F02-499F-86F5-A19E85AFE211}">
            <xm:f>NOT(ISERROR(SEARCH("BAJO",U45)))</xm:f>
            <xm:f>"BAJO"</xm:f>
            <x14:dxf>
              <fill>
                <patternFill>
                  <bgColor rgb="FF92D050"/>
                </patternFill>
              </fill>
            </x14:dxf>
          </x14:cfRule>
          <xm:sqref>U45</xm:sqref>
        </x14:conditionalFormatting>
        <x14:conditionalFormatting xmlns:xm="http://schemas.microsoft.com/office/excel/2006/main">
          <x14:cfRule type="containsText" priority="13" operator="containsText" id="{9A5C3A7E-48A6-46AF-8B5E-3D46B43D4015}">
            <xm:f>NOT(ISERROR(SEARCH("EXTREMA",U20)))</xm:f>
            <xm:f>"EXTREMA"</xm:f>
            <x14:dxf>
              <fill>
                <patternFill>
                  <bgColor rgb="FFFF0000"/>
                </patternFill>
              </fill>
            </x14:dxf>
          </x14:cfRule>
          <x14:cfRule type="containsText" priority="14" operator="containsText" id="{04A161CF-33A7-4CDC-9324-A14D6285B6A8}">
            <xm:f>NOT(ISERROR(SEARCH("ALTO",U20)))</xm:f>
            <xm:f>"ALTO"</xm:f>
            <x14:dxf>
              <fill>
                <patternFill>
                  <bgColor rgb="FFFFC000"/>
                </patternFill>
              </fill>
            </x14:dxf>
          </x14:cfRule>
          <x14:cfRule type="containsText" priority="15" operator="containsText" id="{37A08FF0-FF3E-4A1A-AFA6-96C7B776433B}">
            <xm:f>NOT(ISERROR(SEARCH("MODERADO",U20)))</xm:f>
            <xm:f>"MODERADO"</xm:f>
            <x14:dxf>
              <fill>
                <patternFill>
                  <bgColor theme="3" tint="0.39994506668294322"/>
                </patternFill>
              </fill>
            </x14:dxf>
          </x14:cfRule>
          <x14:cfRule type="containsText" priority="16" operator="containsText" id="{2489B2E7-3343-43BD-A1B3-4604CFF1C3FE}">
            <xm:f>NOT(ISERROR(SEARCH("BAJO",U20)))</xm:f>
            <xm:f>"BAJO"</xm:f>
            <x14:dxf>
              <fill>
                <patternFill>
                  <bgColor rgb="FF92D050"/>
                </patternFill>
              </fill>
            </x14:dxf>
          </x14:cfRule>
          <xm:sqref>U20</xm:sqref>
        </x14:conditionalFormatting>
        <x14:conditionalFormatting xmlns:xm="http://schemas.microsoft.com/office/excel/2006/main">
          <x14:cfRule type="containsText" priority="9" operator="containsText" id="{2B3167C8-B405-4DA9-AFEB-B2A1C2DDAF2E}">
            <xm:f>NOT(ISERROR(SEARCH("EXTREMA",M20)))</xm:f>
            <xm:f>"EXTREMA"</xm:f>
            <x14:dxf>
              <fill>
                <patternFill>
                  <bgColor rgb="FFFF0000"/>
                </patternFill>
              </fill>
            </x14:dxf>
          </x14:cfRule>
          <x14:cfRule type="containsText" priority="10" operator="containsText" id="{BAFA7244-794C-4901-9FCB-2A9C12D4A371}">
            <xm:f>NOT(ISERROR(SEARCH("ALTO",M20)))</xm:f>
            <xm:f>"ALTO"</xm:f>
            <x14:dxf>
              <fill>
                <patternFill>
                  <bgColor rgb="FFFFC000"/>
                </patternFill>
              </fill>
            </x14:dxf>
          </x14:cfRule>
          <x14:cfRule type="containsText" priority="11" operator="containsText" id="{AB1E410F-43A0-410B-AD82-17423564D71E}">
            <xm:f>NOT(ISERROR(SEARCH("MODERADO",M20)))</xm:f>
            <xm:f>"MODERADO"</xm:f>
            <x14:dxf>
              <fill>
                <patternFill>
                  <bgColor theme="3" tint="0.39994506668294322"/>
                </patternFill>
              </fill>
            </x14:dxf>
          </x14:cfRule>
          <x14:cfRule type="containsText" priority="12" operator="containsText" id="{5F55DAD8-5428-41F1-8E0F-2D1E10E831EF}">
            <xm:f>NOT(ISERROR(SEARCH("BAJO",M20)))</xm:f>
            <xm:f>"BAJO"</xm:f>
            <x14:dxf>
              <fill>
                <patternFill>
                  <bgColor rgb="FF92D050"/>
                </patternFill>
              </fill>
            </x14:dxf>
          </x14:cfRule>
          <xm:sqref>M20</xm:sqref>
        </x14:conditionalFormatting>
        <x14:conditionalFormatting xmlns:xm="http://schemas.microsoft.com/office/excel/2006/main">
          <x14:cfRule type="containsText" priority="5" operator="containsText" id="{A64E01B6-9229-4F78-8BD2-57D96BED3003}">
            <xm:f>NOT(ISERROR(SEARCH("EXTREMA",U15)))</xm:f>
            <xm:f>"EXTREMA"</xm:f>
            <x14:dxf>
              <fill>
                <patternFill>
                  <bgColor rgb="FFFF0000"/>
                </patternFill>
              </fill>
            </x14:dxf>
          </x14:cfRule>
          <x14:cfRule type="containsText" priority="6" operator="containsText" id="{A9315CC3-A9CB-48F9-BD55-0D272B7083F3}">
            <xm:f>NOT(ISERROR(SEARCH("ALTO",U15)))</xm:f>
            <xm:f>"ALTO"</xm:f>
            <x14:dxf>
              <fill>
                <patternFill>
                  <bgColor rgb="FFFFC000"/>
                </patternFill>
              </fill>
            </x14:dxf>
          </x14:cfRule>
          <x14:cfRule type="containsText" priority="7" operator="containsText" id="{A1FF5BD8-7BE4-4364-808B-80B00BBBBD59}">
            <xm:f>NOT(ISERROR(SEARCH("MODERADO",U15)))</xm:f>
            <xm:f>"MODERADO"</xm:f>
            <x14:dxf>
              <fill>
                <patternFill>
                  <bgColor theme="3" tint="0.39994506668294322"/>
                </patternFill>
              </fill>
            </x14:dxf>
          </x14:cfRule>
          <x14:cfRule type="containsText" priority="8" operator="containsText" id="{FDE61F7A-28ED-4EFE-812D-15FAAD486235}">
            <xm:f>NOT(ISERROR(SEARCH("BAJO",U15)))</xm:f>
            <xm:f>"BAJO"</xm:f>
            <x14:dxf>
              <fill>
                <patternFill>
                  <bgColor rgb="FF92D050"/>
                </patternFill>
              </fill>
            </x14:dxf>
          </x14:cfRule>
          <xm:sqref>U15</xm:sqref>
        </x14:conditionalFormatting>
        <x14:conditionalFormatting xmlns:xm="http://schemas.microsoft.com/office/excel/2006/main">
          <x14:cfRule type="containsText" priority="1" operator="containsText" id="{E963142F-09C2-4460-9DE5-3324B37BFF12}">
            <xm:f>NOT(ISERROR(SEARCH("EXTREMA",M10)))</xm:f>
            <xm:f>"EXTREMA"</xm:f>
            <x14:dxf>
              <fill>
                <patternFill>
                  <bgColor rgb="FFFF0000"/>
                </patternFill>
              </fill>
            </x14:dxf>
          </x14:cfRule>
          <x14:cfRule type="containsText" priority="2" operator="containsText" id="{07652488-DF07-4544-8843-47BE95C5BBCC}">
            <xm:f>NOT(ISERROR(SEARCH("ALTO",M10)))</xm:f>
            <xm:f>"ALTO"</xm:f>
            <x14:dxf>
              <fill>
                <patternFill>
                  <bgColor rgb="FFFFC000"/>
                </patternFill>
              </fill>
            </x14:dxf>
          </x14:cfRule>
          <x14:cfRule type="containsText" priority="3" operator="containsText" id="{6B7BBEFF-C1A3-4D24-BC1D-303DEA0AEE07}">
            <xm:f>NOT(ISERROR(SEARCH("MODERADO",M10)))</xm:f>
            <xm:f>"MODERADO"</xm:f>
            <x14:dxf>
              <fill>
                <patternFill>
                  <bgColor theme="3" tint="0.39994506668294322"/>
                </patternFill>
              </fill>
            </x14:dxf>
          </x14:cfRule>
          <x14:cfRule type="containsText" priority="4" operator="containsText" id="{7E93AD43-9A29-488D-A0B2-E832B6B9CB13}">
            <xm:f>NOT(ISERROR(SEARCH("BAJO",M10)))</xm:f>
            <xm:f>"BAJO"</xm:f>
            <x14:dxf>
              <fill>
                <patternFill>
                  <bgColor rgb="FF92D050"/>
                </patternFill>
              </fill>
            </x14:dxf>
          </x14:cfRule>
          <xm:sqref>M10</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ErrorMessage="1" xr:uid="{00000000-0002-0000-0200-00000A000000}">
          <x14:formula1>
            <xm:f>Hoja3!$C$2:$C$6</xm:f>
          </x14:formula1>
          <xm:sqref>I10 I15 I60 I25 I30 I35 I40 I45 I50 I55</xm:sqref>
        </x14:dataValidation>
        <x14:dataValidation type="list" allowBlank="1" showInputMessage="1" showErrorMessage="1" promptTitle="Plan de Manejo" prompt="Ir a la hoja de plan Manejo para documentar el plan de acción" xr:uid="{00000000-0002-0000-0200-00000B000000}">
          <x14:formula1>
            <xm:f>Hoja3!$E$2:$E$5</xm:f>
          </x14:formula1>
          <xm:sqref>V25:V59</xm:sqref>
        </x14:dataValidation>
        <x14:dataValidation type="list" allowBlank="1" showInputMessage="1" showErrorMessage="1" xr:uid="{00000000-0002-0000-0200-00000C000000}">
          <x14:formula1>
            <xm:f>Hoja1!$B$3:$B$6</xm:f>
          </x14:formula1>
          <xm:sqref>B10:B59</xm:sqref>
        </x14:dataValidation>
        <x14:dataValidation type="list" allowBlank="1" showInputMessage="1" showErrorMessage="1" xr:uid="{00000000-0002-0000-0200-00000D000000}">
          <x14:formula1>
            <xm:f>Hoja1!$F$3:$F$19</xm:f>
          </x14:formula1>
          <xm:sqref>C10:C59</xm:sqref>
        </x14:dataValidation>
        <x14:dataValidation type="list" allowBlank="1" showInputMessage="1" showErrorMessage="1" xr:uid="{00000000-0002-0000-0200-00000E000000}">
          <x14:formula1>
            <xm:f>Hoja1!$E$3:$E$19</xm:f>
          </x14:formula1>
          <xm:sqref>D10:D59</xm:sqref>
        </x14:dataValidation>
        <x14:dataValidation type="list" allowBlank="1" showInputMessage="1" showErrorMessage="1" prompt="Plan de Manejo - Ir a la hoja de plan Manejo para documentar el plan de acción" xr:uid="{00000000-0002-0000-0200-00000F000000}">
          <x14:formula1>
            <xm:f>'C:\Users\USER\Downloads\[MAPA DE RIESGOS OAC (1) (1) (2).xlsx]Hoja3'!#REF!</xm:f>
          </x14:formula1>
          <xm:sqref>V10 V15 V20</xm:sqref>
        </x14:dataValidation>
        <x14:dataValidation type="list" allowBlank="1" showErrorMessage="1" xr:uid="{00000000-0002-0000-0200-000010000000}">
          <x14:formula1>
            <xm:f>'C:\Users\USER\Downloads\[MAPA DE RIESGOS OAC (1) (1) (2).xlsx]Hoja3'!#REF!</xm:f>
          </x14:formula1>
          <xm:sqref>I20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H97"/>
  <sheetViews>
    <sheetView workbookViewId="0">
      <selection activeCell="F27" sqref="F27"/>
    </sheetView>
  </sheetViews>
  <sheetFormatPr baseColWidth="10" defaultRowHeight="15" x14ac:dyDescent="0.25"/>
  <cols>
    <col min="1" max="1" width="13" bestFit="1" customWidth="1"/>
    <col min="2" max="2" width="16" customWidth="1"/>
    <col min="3" max="3" width="21.42578125" bestFit="1" customWidth="1"/>
    <col min="4" max="4" width="13" bestFit="1" customWidth="1"/>
    <col min="5" max="5" width="39.28515625" customWidth="1"/>
    <col min="6" max="6" width="57" bestFit="1" customWidth="1"/>
    <col min="7" max="7" width="54.140625" bestFit="1" customWidth="1"/>
  </cols>
  <sheetData>
    <row r="2" spans="2:8" x14ac:dyDescent="0.25">
      <c r="B2" t="s">
        <v>259</v>
      </c>
      <c r="C2" t="s">
        <v>258</v>
      </c>
      <c r="D2" t="s">
        <v>1</v>
      </c>
      <c r="E2" t="s">
        <v>245</v>
      </c>
      <c r="F2" t="s">
        <v>240</v>
      </c>
      <c r="G2" t="s">
        <v>286</v>
      </c>
    </row>
    <row r="3" spans="2:8" x14ac:dyDescent="0.25">
      <c r="B3" t="s">
        <v>8</v>
      </c>
      <c r="C3" t="s">
        <v>308</v>
      </c>
      <c r="D3" t="s">
        <v>9</v>
      </c>
      <c r="E3" t="s">
        <v>263</v>
      </c>
      <c r="F3" t="s">
        <v>247</v>
      </c>
      <c r="G3" t="s">
        <v>287</v>
      </c>
      <c r="H3">
        <v>15</v>
      </c>
    </row>
    <row r="4" spans="2:8" x14ac:dyDescent="0.25">
      <c r="B4" t="s">
        <v>246</v>
      </c>
      <c r="C4" t="s">
        <v>260</v>
      </c>
      <c r="D4" t="s">
        <v>12</v>
      </c>
      <c r="E4" s="3" t="s">
        <v>263</v>
      </c>
      <c r="F4" t="s">
        <v>249</v>
      </c>
      <c r="G4" t="s">
        <v>288</v>
      </c>
      <c r="H4">
        <v>0</v>
      </c>
    </row>
    <row r="5" spans="2:8" x14ac:dyDescent="0.25">
      <c r="B5" t="s">
        <v>79</v>
      </c>
      <c r="C5" t="s">
        <v>307</v>
      </c>
      <c r="D5" t="s">
        <v>15</v>
      </c>
      <c r="E5" t="s">
        <v>264</v>
      </c>
      <c r="F5" t="s">
        <v>248</v>
      </c>
    </row>
    <row r="6" spans="2:8" x14ac:dyDescent="0.25">
      <c r="B6" t="s">
        <v>80</v>
      </c>
      <c r="C6" t="s">
        <v>261</v>
      </c>
      <c r="D6" t="s">
        <v>262</v>
      </c>
      <c r="E6" t="s">
        <v>265</v>
      </c>
      <c r="F6" t="s">
        <v>250</v>
      </c>
      <c r="G6" t="s">
        <v>289</v>
      </c>
    </row>
    <row r="7" spans="2:8" x14ac:dyDescent="0.25">
      <c r="C7" t="s">
        <v>311</v>
      </c>
      <c r="D7" t="s">
        <v>21</v>
      </c>
      <c r="E7" t="s">
        <v>266</v>
      </c>
      <c r="F7" t="s">
        <v>267</v>
      </c>
      <c r="G7" s="3" t="s">
        <v>287</v>
      </c>
      <c r="H7" s="3">
        <v>15</v>
      </c>
    </row>
    <row r="8" spans="2:8" x14ac:dyDescent="0.25">
      <c r="C8" t="s">
        <v>17</v>
      </c>
      <c r="E8" s="3" t="s">
        <v>268</v>
      </c>
      <c r="F8" t="s">
        <v>251</v>
      </c>
      <c r="G8" s="3" t="s">
        <v>288</v>
      </c>
      <c r="H8" s="3">
        <v>0</v>
      </c>
    </row>
    <row r="9" spans="2:8" x14ac:dyDescent="0.25">
      <c r="C9" t="s">
        <v>309</v>
      </c>
      <c r="E9" t="s">
        <v>269</v>
      </c>
      <c r="F9" t="s">
        <v>270</v>
      </c>
    </row>
    <row r="10" spans="2:8" x14ac:dyDescent="0.25">
      <c r="C10" t="s">
        <v>310</v>
      </c>
      <c r="E10" t="s">
        <v>271</v>
      </c>
      <c r="F10" t="s">
        <v>272</v>
      </c>
      <c r="G10" t="s">
        <v>290</v>
      </c>
    </row>
    <row r="11" spans="2:8" x14ac:dyDescent="0.25">
      <c r="E11" t="s">
        <v>273</v>
      </c>
      <c r="F11" t="s">
        <v>252</v>
      </c>
      <c r="G11" t="s">
        <v>291</v>
      </c>
      <c r="H11" s="3">
        <v>15</v>
      </c>
    </row>
    <row r="12" spans="2:8" x14ac:dyDescent="0.25">
      <c r="E12" t="s">
        <v>274</v>
      </c>
      <c r="F12" t="s">
        <v>256</v>
      </c>
      <c r="G12" t="s">
        <v>292</v>
      </c>
      <c r="H12" s="3">
        <v>0</v>
      </c>
    </row>
    <row r="13" spans="2:8" x14ac:dyDescent="0.25">
      <c r="B13" t="s">
        <v>359</v>
      </c>
      <c r="E13" t="s">
        <v>275</v>
      </c>
      <c r="F13" t="s">
        <v>253</v>
      </c>
    </row>
    <row r="14" spans="2:8" x14ac:dyDescent="0.25">
      <c r="B14" s="3" t="s">
        <v>360</v>
      </c>
      <c r="E14" t="s">
        <v>276</v>
      </c>
      <c r="F14" t="s">
        <v>257</v>
      </c>
      <c r="G14" t="s">
        <v>293</v>
      </c>
    </row>
    <row r="15" spans="2:8" x14ac:dyDescent="0.25">
      <c r="B15" t="s">
        <v>295</v>
      </c>
      <c r="E15" t="s">
        <v>277</v>
      </c>
      <c r="F15" t="s">
        <v>278</v>
      </c>
      <c r="G15" t="s">
        <v>294</v>
      </c>
      <c r="H15">
        <v>15</v>
      </c>
    </row>
    <row r="16" spans="2:8" x14ac:dyDescent="0.25">
      <c r="E16" t="s">
        <v>279</v>
      </c>
      <c r="F16" t="s">
        <v>255</v>
      </c>
      <c r="G16" t="s">
        <v>296</v>
      </c>
      <c r="H16">
        <v>10</v>
      </c>
    </row>
    <row r="17" spans="2:8" x14ac:dyDescent="0.25">
      <c r="E17" t="s">
        <v>280</v>
      </c>
      <c r="F17" t="s">
        <v>254</v>
      </c>
      <c r="G17" t="s">
        <v>295</v>
      </c>
      <c r="H17">
        <v>0</v>
      </c>
    </row>
    <row r="18" spans="2:8" x14ac:dyDescent="0.25">
      <c r="E18" t="s">
        <v>282</v>
      </c>
      <c r="F18" t="s">
        <v>283</v>
      </c>
    </row>
    <row r="19" spans="2:8" x14ac:dyDescent="0.25">
      <c r="E19" t="s">
        <v>281</v>
      </c>
      <c r="F19" t="s">
        <v>284</v>
      </c>
      <c r="G19" t="s">
        <v>297</v>
      </c>
    </row>
    <row r="20" spans="2:8" x14ac:dyDescent="0.25">
      <c r="B20" t="s">
        <v>355</v>
      </c>
      <c r="G20" t="s">
        <v>299</v>
      </c>
      <c r="H20" s="3">
        <v>15</v>
      </c>
    </row>
    <row r="21" spans="2:8" x14ac:dyDescent="0.25">
      <c r="B21" t="s">
        <v>164</v>
      </c>
      <c r="G21" t="s">
        <v>298</v>
      </c>
      <c r="H21" s="3">
        <v>0</v>
      </c>
    </row>
    <row r="22" spans="2:8" x14ac:dyDescent="0.25">
      <c r="B22" t="s">
        <v>356</v>
      </c>
    </row>
    <row r="23" spans="2:8" x14ac:dyDescent="0.25">
      <c r="G23" t="s">
        <v>300</v>
      </c>
    </row>
    <row r="24" spans="2:8" x14ac:dyDescent="0.25">
      <c r="G24" t="s">
        <v>301</v>
      </c>
      <c r="H24" s="3">
        <v>15</v>
      </c>
    </row>
    <row r="25" spans="2:8" ht="15.75" customHeight="1" x14ac:dyDescent="0.25">
      <c r="B25" t="s">
        <v>357</v>
      </c>
      <c r="C25" t="s">
        <v>299</v>
      </c>
      <c r="E25" s="122"/>
      <c r="G25" t="s">
        <v>302</v>
      </c>
      <c r="H25" s="3">
        <v>0</v>
      </c>
    </row>
    <row r="26" spans="2:8" x14ac:dyDescent="0.25">
      <c r="B26" t="s">
        <v>358</v>
      </c>
      <c r="C26" t="s">
        <v>298</v>
      </c>
    </row>
    <row r="27" spans="2:8" x14ac:dyDescent="0.25">
      <c r="G27" t="s">
        <v>303</v>
      </c>
    </row>
    <row r="28" spans="2:8" x14ac:dyDescent="0.25">
      <c r="G28" t="s">
        <v>304</v>
      </c>
      <c r="H28">
        <v>10</v>
      </c>
    </row>
    <row r="29" spans="2:8" x14ac:dyDescent="0.25">
      <c r="G29" t="s">
        <v>305</v>
      </c>
      <c r="H29">
        <v>5</v>
      </c>
    </row>
    <row r="30" spans="2:8" x14ac:dyDescent="0.25">
      <c r="G30" t="s">
        <v>306</v>
      </c>
    </row>
    <row r="36" spans="2:3" ht="15.75" thickBot="1" x14ac:dyDescent="0.3"/>
    <row r="37" spans="2:3" ht="35.25" thickBot="1" x14ac:dyDescent="0.3">
      <c r="B37" s="137" t="s">
        <v>346</v>
      </c>
      <c r="C37" s="137" t="s">
        <v>347</v>
      </c>
    </row>
    <row r="38" spans="2:3" ht="36" thickTop="1" thickBot="1" x14ac:dyDescent="0.3">
      <c r="B38" s="135" t="s">
        <v>15</v>
      </c>
      <c r="C38" s="135" t="s">
        <v>348</v>
      </c>
    </row>
    <row r="39" spans="2:3" ht="35.25" thickBot="1" x14ac:dyDescent="0.3">
      <c r="B39" s="136" t="s">
        <v>349</v>
      </c>
      <c r="C39" s="136" t="s">
        <v>350</v>
      </c>
    </row>
    <row r="92" spans="1:8" x14ac:dyDescent="0.25">
      <c r="A92" s="3"/>
      <c r="B92" s="3"/>
      <c r="C92" s="3"/>
      <c r="D92" s="3"/>
      <c r="E92" s="3"/>
      <c r="F92" s="3"/>
      <c r="G92" s="3"/>
      <c r="H92" s="3"/>
    </row>
    <row r="93" spans="1:8" x14ac:dyDescent="0.25">
      <c r="A93" s="3"/>
      <c r="B93" s="3"/>
      <c r="C93" s="3"/>
      <c r="D93" s="3"/>
      <c r="E93" s="3"/>
      <c r="F93" s="3"/>
      <c r="G93" s="3"/>
      <c r="H93" s="3"/>
    </row>
    <row r="94" spans="1:8" x14ac:dyDescent="0.25">
      <c r="A94" s="3"/>
      <c r="B94" s="3"/>
      <c r="C94" s="3"/>
      <c r="D94" s="3"/>
      <c r="E94" s="3"/>
      <c r="F94" s="3"/>
      <c r="G94" s="3"/>
      <c r="H94" s="3"/>
    </row>
    <row r="95" spans="1:8" x14ac:dyDescent="0.25">
      <c r="A95" s="3"/>
      <c r="B95" s="3"/>
      <c r="C95" s="3"/>
      <c r="D95" s="3"/>
      <c r="E95" s="3"/>
      <c r="F95" s="3"/>
      <c r="G95" s="3"/>
      <c r="H95" s="3"/>
    </row>
    <row r="96" spans="1:8" x14ac:dyDescent="0.25">
      <c r="A96" s="3"/>
      <c r="B96" s="3"/>
      <c r="C96" s="3"/>
      <c r="D96" s="3"/>
      <c r="E96" s="3"/>
      <c r="F96" s="3"/>
      <c r="G96" s="3"/>
    </row>
    <row r="97" spans="1:7" x14ac:dyDescent="0.25">
      <c r="A97" s="3"/>
      <c r="B97" s="3"/>
      <c r="C97" s="3"/>
      <c r="D97" s="3"/>
      <c r="E97" s="3"/>
      <c r="F97" s="3"/>
      <c r="G97"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F19"/>
  <sheetViews>
    <sheetView view="pageBreakPreview" topLeftCell="C8" zoomScale="90" zoomScaleNormal="100" zoomScaleSheetLayoutView="90" workbookViewId="0">
      <selection activeCell="F9" sqref="F9"/>
    </sheetView>
  </sheetViews>
  <sheetFormatPr baseColWidth="10" defaultRowHeight="15" x14ac:dyDescent="0.25"/>
  <cols>
    <col min="1" max="1" width="10.28515625" style="3" customWidth="1"/>
    <col min="2" max="2" width="21.28515625" style="3" customWidth="1"/>
    <col min="3" max="3" width="24.28515625" style="3" customWidth="1"/>
    <col min="4" max="4" width="18.5703125" style="3" customWidth="1"/>
    <col min="5" max="5" width="27.85546875" customWidth="1"/>
    <col min="6" max="6" width="37.28515625" style="3" customWidth="1"/>
    <col min="8" max="8" width="13.7109375" customWidth="1"/>
    <col min="9" max="9" width="20.42578125" customWidth="1"/>
    <col min="10" max="10" width="6.42578125" style="6" customWidth="1"/>
    <col min="11" max="11" width="17.140625" customWidth="1"/>
    <col min="12" max="12" width="6.28515625" style="6" hidden="1" customWidth="1"/>
    <col min="13" max="13" width="21.42578125" customWidth="1"/>
    <col min="14" max="14" width="4.85546875" style="6" hidden="1" customWidth="1"/>
    <col min="15" max="15" width="25.7109375" style="3" customWidth="1"/>
    <col min="16" max="16" width="4.42578125" style="6" hidden="1" customWidth="1"/>
    <col min="17" max="17" width="24.42578125" customWidth="1"/>
    <col min="18" max="18" width="6.42578125" style="6" hidden="1" customWidth="1"/>
    <col min="19" max="19" width="22.42578125" style="54" customWidth="1"/>
    <col min="20" max="20" width="6.140625" style="6" hidden="1" customWidth="1"/>
    <col min="21" max="21" width="17" customWidth="1"/>
    <col min="22" max="22" width="8.5703125" style="6" hidden="1" customWidth="1"/>
    <col min="23" max="23" width="13.85546875" style="6" customWidth="1"/>
    <col min="24" max="24" width="18.28515625" style="92" customWidth="1"/>
    <col min="25" max="25" width="21.7109375" style="92" customWidth="1"/>
    <col min="26" max="26" width="22.7109375" style="92" customWidth="1"/>
    <col min="28" max="28" width="20.7109375" customWidth="1"/>
    <col min="29" max="29" width="58.7109375" customWidth="1"/>
    <col min="30" max="30" width="55.5703125" customWidth="1"/>
    <col min="31" max="31" width="0.140625" customWidth="1"/>
    <col min="32" max="32" width="11.42578125" hidden="1" customWidth="1"/>
  </cols>
  <sheetData>
    <row r="1" spans="1:29" s="1" customFormat="1" ht="12" customHeight="1" x14ac:dyDescent="0.25">
      <c r="A1" s="560"/>
      <c r="B1" s="561"/>
      <c r="C1" s="468" t="s">
        <v>226</v>
      </c>
      <c r="D1" s="468"/>
      <c r="E1" s="468"/>
      <c r="F1" s="468"/>
      <c r="G1" s="468"/>
      <c r="H1" s="468"/>
      <c r="I1" s="468"/>
      <c r="J1" s="468"/>
      <c r="K1" s="468"/>
      <c r="L1" s="468"/>
      <c r="M1" s="468"/>
      <c r="N1" s="468"/>
      <c r="O1" s="468"/>
      <c r="P1" s="468"/>
      <c r="Q1" s="468"/>
      <c r="R1" s="468"/>
      <c r="S1" s="468"/>
      <c r="T1" s="468"/>
      <c r="U1" s="468"/>
      <c r="V1" s="468"/>
      <c r="W1" s="430"/>
      <c r="X1" s="312" t="s">
        <v>202</v>
      </c>
      <c r="Y1" s="312"/>
      <c r="Z1" s="312"/>
    </row>
    <row r="2" spans="1:29" s="1" customFormat="1" ht="12" customHeight="1" x14ac:dyDescent="0.25">
      <c r="A2" s="560"/>
      <c r="B2" s="561"/>
      <c r="C2" s="468"/>
      <c r="D2" s="468"/>
      <c r="E2" s="468"/>
      <c r="F2" s="468"/>
      <c r="G2" s="468"/>
      <c r="H2" s="468"/>
      <c r="I2" s="468"/>
      <c r="J2" s="468"/>
      <c r="K2" s="468"/>
      <c r="L2" s="468"/>
      <c r="M2" s="468"/>
      <c r="N2" s="468"/>
      <c r="O2" s="468"/>
      <c r="P2" s="468"/>
      <c r="Q2" s="468"/>
      <c r="R2" s="468"/>
      <c r="S2" s="468"/>
      <c r="T2" s="468"/>
      <c r="U2" s="468"/>
      <c r="V2" s="468"/>
      <c r="W2" s="430"/>
      <c r="X2" s="312"/>
      <c r="Y2" s="312"/>
      <c r="Z2" s="312"/>
    </row>
    <row r="3" spans="1:29" s="1" customFormat="1" ht="12" customHeight="1" x14ac:dyDescent="0.25">
      <c r="A3" s="560"/>
      <c r="B3" s="561"/>
      <c r="C3" s="468"/>
      <c r="D3" s="468"/>
      <c r="E3" s="468"/>
      <c r="F3" s="468"/>
      <c r="G3" s="468"/>
      <c r="H3" s="468"/>
      <c r="I3" s="468"/>
      <c r="J3" s="468"/>
      <c r="K3" s="468"/>
      <c r="L3" s="468"/>
      <c r="M3" s="468"/>
      <c r="N3" s="468"/>
      <c r="O3" s="468"/>
      <c r="P3" s="468"/>
      <c r="Q3" s="468"/>
      <c r="R3" s="468"/>
      <c r="S3" s="468"/>
      <c r="T3" s="468"/>
      <c r="U3" s="468"/>
      <c r="V3" s="468"/>
      <c r="W3" s="430"/>
      <c r="X3" s="312"/>
      <c r="Y3" s="312"/>
      <c r="Z3" s="312"/>
    </row>
    <row r="4" spans="1:29" s="1" customFormat="1" ht="12" customHeight="1" x14ac:dyDescent="0.25">
      <c r="A4" s="560"/>
      <c r="B4" s="561"/>
      <c r="C4" s="468"/>
      <c r="D4" s="468"/>
      <c r="E4" s="468"/>
      <c r="F4" s="468"/>
      <c r="G4" s="468"/>
      <c r="H4" s="468"/>
      <c r="I4" s="468"/>
      <c r="J4" s="468"/>
      <c r="K4" s="468"/>
      <c r="L4" s="468"/>
      <c r="M4" s="468"/>
      <c r="N4" s="468"/>
      <c r="O4" s="468"/>
      <c r="P4" s="468"/>
      <c r="Q4" s="468"/>
      <c r="R4" s="468"/>
      <c r="S4" s="468"/>
      <c r="T4" s="468"/>
      <c r="U4" s="468"/>
      <c r="V4" s="468"/>
      <c r="W4" s="430"/>
      <c r="X4" s="312"/>
      <c r="Y4" s="312"/>
      <c r="Z4" s="312"/>
    </row>
    <row r="5" spans="1:29" s="1" customFormat="1" ht="15" customHeight="1" x14ac:dyDescent="0.25">
      <c r="A5" s="560"/>
      <c r="B5" s="561"/>
      <c r="C5" s="468"/>
      <c r="D5" s="468"/>
      <c r="E5" s="468"/>
      <c r="F5" s="468"/>
      <c r="G5" s="468"/>
      <c r="H5" s="468"/>
      <c r="I5" s="468"/>
      <c r="J5" s="468"/>
      <c r="K5" s="468"/>
      <c r="L5" s="468"/>
      <c r="M5" s="468"/>
      <c r="N5" s="468"/>
      <c r="O5" s="468"/>
      <c r="P5" s="468"/>
      <c r="Q5" s="468"/>
      <c r="R5" s="468"/>
      <c r="S5" s="468"/>
      <c r="T5" s="468"/>
      <c r="U5" s="468"/>
      <c r="V5" s="468"/>
      <c r="W5" s="430"/>
      <c r="X5" s="110" t="s">
        <v>232</v>
      </c>
      <c r="Y5" s="411" t="s">
        <v>233</v>
      </c>
      <c r="Z5" s="412"/>
    </row>
    <row r="6" spans="1:29" s="1" customFormat="1" ht="15" customHeight="1" x14ac:dyDescent="0.25">
      <c r="A6" s="560"/>
      <c r="B6" s="561"/>
      <c r="C6" s="468"/>
      <c r="D6" s="468"/>
      <c r="E6" s="468"/>
      <c r="F6" s="468"/>
      <c r="G6" s="468"/>
      <c r="H6" s="468"/>
      <c r="I6" s="468"/>
      <c r="J6" s="468"/>
      <c r="K6" s="468"/>
      <c r="L6" s="468"/>
      <c r="M6" s="468"/>
      <c r="N6" s="468"/>
      <c r="O6" s="468"/>
      <c r="P6" s="468"/>
      <c r="Q6" s="468"/>
      <c r="R6" s="468"/>
      <c r="S6" s="468"/>
      <c r="T6" s="468"/>
      <c r="U6" s="468"/>
      <c r="V6" s="468"/>
      <c r="W6" s="430"/>
      <c r="X6" s="110" t="s">
        <v>234</v>
      </c>
      <c r="Y6" s="411">
        <v>2</v>
      </c>
      <c r="Z6" s="412"/>
    </row>
    <row r="7" spans="1:29" s="1" customFormat="1" ht="18" customHeight="1" x14ac:dyDescent="0.25">
      <c r="A7" s="562"/>
      <c r="B7" s="563"/>
      <c r="C7" s="432"/>
      <c r="D7" s="432"/>
      <c r="E7" s="432"/>
      <c r="F7" s="432"/>
      <c r="G7" s="432"/>
      <c r="H7" s="432"/>
      <c r="I7" s="432"/>
      <c r="J7" s="432"/>
      <c r="K7" s="432"/>
      <c r="L7" s="432"/>
      <c r="M7" s="432"/>
      <c r="N7" s="432"/>
      <c r="O7" s="432"/>
      <c r="P7" s="432"/>
      <c r="Q7" s="432"/>
      <c r="R7" s="432"/>
      <c r="S7" s="432"/>
      <c r="T7" s="432"/>
      <c r="U7" s="432"/>
      <c r="V7" s="432"/>
      <c r="W7" s="433"/>
      <c r="X7" s="111" t="s">
        <v>235</v>
      </c>
      <c r="Y7" s="411">
        <v>43783</v>
      </c>
      <c r="Z7" s="412"/>
    </row>
    <row r="8" spans="1:29" ht="150.75" customHeight="1" thickBot="1" x14ac:dyDescent="0.3">
      <c r="A8" s="149" t="s">
        <v>208</v>
      </c>
      <c r="B8" s="149" t="s">
        <v>176</v>
      </c>
      <c r="C8" s="149" t="s">
        <v>192</v>
      </c>
      <c r="D8" s="150" t="s">
        <v>209</v>
      </c>
      <c r="E8" s="150" t="s">
        <v>142</v>
      </c>
      <c r="F8" s="150" t="s">
        <v>285</v>
      </c>
      <c r="G8" s="150" t="s">
        <v>210</v>
      </c>
      <c r="H8" s="150" t="s">
        <v>211</v>
      </c>
      <c r="I8" s="150" t="s">
        <v>286</v>
      </c>
      <c r="J8" s="151" t="s">
        <v>67</v>
      </c>
      <c r="K8" s="150" t="s">
        <v>289</v>
      </c>
      <c r="L8" s="151" t="s">
        <v>67</v>
      </c>
      <c r="M8" s="150" t="s">
        <v>290</v>
      </c>
      <c r="N8" s="151" t="s">
        <v>67</v>
      </c>
      <c r="O8" s="152" t="s">
        <v>361</v>
      </c>
      <c r="P8" s="151" t="s">
        <v>67</v>
      </c>
      <c r="Q8" s="150" t="s">
        <v>297</v>
      </c>
      <c r="R8" s="151" t="s">
        <v>67</v>
      </c>
      <c r="S8" s="150" t="s">
        <v>300</v>
      </c>
      <c r="T8" s="151" t="s">
        <v>67</v>
      </c>
      <c r="U8" s="150" t="s">
        <v>303</v>
      </c>
      <c r="V8" s="151" t="s">
        <v>67</v>
      </c>
      <c r="W8" s="151" t="s">
        <v>212</v>
      </c>
      <c r="X8" s="151" t="s">
        <v>345</v>
      </c>
      <c r="Y8" s="151" t="s">
        <v>351</v>
      </c>
      <c r="Z8" s="151" t="s">
        <v>362</v>
      </c>
    </row>
    <row r="9" spans="1:29" s="3" customFormat="1" ht="132.75" customHeight="1" thickBot="1" x14ac:dyDescent="0.3">
      <c r="A9" s="570" t="s">
        <v>72</v>
      </c>
      <c r="B9" s="572" t="str">
        <f>'[1]2.Identificacion_Riesgos'!E10</f>
        <v>Difusión imprecisa de la información a los grupos de interés</v>
      </c>
      <c r="C9" s="170" t="s">
        <v>389</v>
      </c>
      <c r="D9" s="222" t="s">
        <v>147</v>
      </c>
      <c r="E9" s="295" t="s">
        <v>469</v>
      </c>
      <c r="F9" s="294" t="s">
        <v>470</v>
      </c>
      <c r="G9" s="222" t="s">
        <v>56</v>
      </c>
      <c r="H9" s="222" t="s">
        <v>54</v>
      </c>
      <c r="I9" s="222" t="s">
        <v>287</v>
      </c>
      <c r="J9" s="276">
        <f t="shared" ref="J9" si="0">IF(I9="Asignado",15,0)</f>
        <v>15</v>
      </c>
      <c r="K9" s="222" t="s">
        <v>357</v>
      </c>
      <c r="L9" s="276">
        <f>IF(K9="Adecuado",15,0)</f>
        <v>15</v>
      </c>
      <c r="M9" s="219" t="s">
        <v>291</v>
      </c>
      <c r="N9" s="276">
        <f>IF(M9="Oportuna",15,0)</f>
        <v>15</v>
      </c>
      <c r="O9" s="222" t="s">
        <v>359</v>
      </c>
      <c r="P9" s="276">
        <f t="shared" ref="P9" si="1">IF(O9="Preventivo",15,0)</f>
        <v>15</v>
      </c>
      <c r="Q9" s="222" t="s">
        <v>299</v>
      </c>
      <c r="R9" s="276">
        <f t="shared" ref="R9" si="2">IF(Q9="Confiable",15,0)</f>
        <v>15</v>
      </c>
      <c r="S9" s="219" t="s">
        <v>301</v>
      </c>
      <c r="T9" s="276">
        <f t="shared" ref="T9" si="3">IF(S9="Se investigan y resuelven oportunamente",15,0)</f>
        <v>15</v>
      </c>
      <c r="U9" s="222" t="s">
        <v>304</v>
      </c>
      <c r="V9" s="276">
        <f t="shared" ref="V9" si="4">IF(U9="Completa",10,IF(U9="Incompleta ",5,IF(U9="No existente",0,0)))</f>
        <v>10</v>
      </c>
      <c r="W9" s="276">
        <f>SUM(J9,L9,N9,P9,R9,T9,V9)</f>
        <v>100</v>
      </c>
      <c r="X9" s="277" t="str">
        <f>IF(W9&lt;=85,"DÉBIL",IF(AND(W9&gt;85,W9&lt;=95),"MODERADO",IF(W9&gt;96,"FUERTE","X")))</f>
        <v>FUERTE</v>
      </c>
      <c r="Y9" s="277" t="s">
        <v>355</v>
      </c>
      <c r="Z9" s="278" t="str">
        <f>IF(AND(X9="FUERTE",Y9="FUERTE"),"FUERTE",IF(AND(X9="FUERTE",Y9="MODERADO"),"MODERADO",IF(AND(X9="FUERTE",Y9="DÉBIL"),"DÉBIL",IF(AND(X9="MODERADO",Y9="FUERTE"),"MODERADO",IF(AND(X9="MODERADO",Y9="MODERADO"),"MODERADO",IF(AND(X9="MODERADO",Y9="DÉBIL"),"DÉBIL",IF(AND(X9="DÉBIL",Y9="FUERTE"),"DÉBIL",IF(AND(X9="DÉBIL",Y9="MODERADO"),"DÉBIL",IF(AND(X9="DÉBIL",Y9="DÉBIL"),"DÉBIL","XX")))))))))</f>
        <v>FUERTE</v>
      </c>
      <c r="AB9" s="138" t="s">
        <v>352</v>
      </c>
      <c r="AC9" s="138" t="s">
        <v>353</v>
      </c>
    </row>
    <row r="10" spans="1:29" s="3" customFormat="1" ht="58.15" customHeight="1" thickTop="1" thickBot="1" x14ac:dyDescent="0.3">
      <c r="A10" s="571"/>
      <c r="B10" s="573"/>
      <c r="C10" s="285" t="str">
        <f>'2.Identificacion_Riesgos'!F13</f>
        <v>2. Falta de verificación de la información recibida</v>
      </c>
      <c r="D10" s="220" t="s">
        <v>148</v>
      </c>
      <c r="E10" s="287" t="s">
        <v>399</v>
      </c>
      <c r="F10" s="288" t="s">
        <v>400</v>
      </c>
      <c r="G10" s="220" t="s">
        <v>54</v>
      </c>
      <c r="H10" s="220" t="s">
        <v>54</v>
      </c>
      <c r="I10" s="286" t="s">
        <v>287</v>
      </c>
      <c r="J10" s="156">
        <f>IF(I10="Asignado",15,0)</f>
        <v>15</v>
      </c>
      <c r="K10" s="286" t="s">
        <v>357</v>
      </c>
      <c r="L10" s="156">
        <f>IF(K10="Adecuado",15,0)</f>
        <v>15</v>
      </c>
      <c r="M10" s="10" t="s">
        <v>291</v>
      </c>
      <c r="N10" s="156">
        <f>IF(M10="Oportuna",15,0)</f>
        <v>15</v>
      </c>
      <c r="O10" s="220" t="s">
        <v>359</v>
      </c>
      <c r="P10" s="156">
        <f>IF(O10="Preventivo",15,0)</f>
        <v>15</v>
      </c>
      <c r="Q10" s="220" t="s">
        <v>299</v>
      </c>
      <c r="R10" s="156">
        <f>IF(Q10="Confiable",15,0)</f>
        <v>15</v>
      </c>
      <c r="S10" s="10" t="s">
        <v>301</v>
      </c>
      <c r="T10" s="156">
        <f>IF(S10="Se investigan y resuelven oportunamente",15,0)</f>
        <v>15</v>
      </c>
      <c r="U10" s="220" t="s">
        <v>304</v>
      </c>
      <c r="V10" s="156">
        <f>IF(U10="Completa",10,IF(U10="Incompleta ",5,IF(U10="No existente",0,0)))</f>
        <v>10</v>
      </c>
      <c r="W10" s="156">
        <f>SUM(J10,L10,N10,P10,R10,T10,V10)</f>
        <v>100</v>
      </c>
      <c r="X10" s="289" t="str">
        <f>IF(W10&lt;=85,"DÉBIL",IF(AND(W10&gt;85,W10&lt;=95),"MODERADO",IF(W10&gt;96,"FUERTE","X")))</f>
        <v>FUERTE</v>
      </c>
      <c r="Y10" s="289" t="s">
        <v>355</v>
      </c>
      <c r="Z10" s="289" t="str">
        <f>IF(AND(X10="FUERTE",Y10="FUERTE"),"FUERTE",IF(AND(X10="FUERTE",Y10="MODERADO"),"MODERADO",IF(AND(X10="FUERTE",Y10="DÉBIL"),"DÉBIL",IF(AND(X10="MODERADO",Y10="FUERTE"),"MODERADO",IF(AND(X10="MODERADO",Y10="MODERADO"),"MODERADO",IF(AND(X10="MODERADO",Y10="DÉBIL"),"DÉBIL",IF(AND(X10="DÉBIL",Y10="FUERTE"),"DÉBIL",IF(AND(X10="DÉBIL",Y10="MODERADO"),"DÉBIL",IF(AND(X10="DÉBIL",Y10="DÉBIL"),"DÉBIL","XX")))))))))</f>
        <v>FUERTE</v>
      </c>
      <c r="AB10" s="139" t="s">
        <v>349</v>
      </c>
      <c r="AC10" s="145" t="s">
        <v>354</v>
      </c>
    </row>
    <row r="11" spans="1:29" s="3" customFormat="1" ht="58.15" customHeight="1" thickBot="1" x14ac:dyDescent="0.3">
      <c r="A11" s="571"/>
      <c r="B11" s="573"/>
      <c r="C11" s="285" t="s">
        <v>471</v>
      </c>
      <c r="D11" s="233" t="s">
        <v>472</v>
      </c>
      <c r="E11" s="290" t="s">
        <v>473</v>
      </c>
      <c r="F11" s="291" t="s">
        <v>474</v>
      </c>
      <c r="G11" s="233" t="s">
        <v>54</v>
      </c>
      <c r="H11" s="233" t="s">
        <v>56</v>
      </c>
      <c r="I11" s="292" t="s">
        <v>287</v>
      </c>
      <c r="J11" s="293">
        <f>IF(I11="Asignado",15,0)</f>
        <v>15</v>
      </c>
      <c r="K11" s="292" t="s">
        <v>357</v>
      </c>
      <c r="L11" s="293"/>
      <c r="M11" s="232" t="s">
        <v>291</v>
      </c>
      <c r="N11" s="293"/>
      <c r="O11" s="233" t="s">
        <v>359</v>
      </c>
      <c r="P11" s="293"/>
      <c r="Q11" s="233" t="s">
        <v>299</v>
      </c>
      <c r="R11" s="293"/>
      <c r="S11" s="232" t="s">
        <v>301</v>
      </c>
      <c r="T11" s="293"/>
      <c r="U11" s="233" t="s">
        <v>304</v>
      </c>
      <c r="V11" s="293"/>
      <c r="W11" s="293">
        <v>100</v>
      </c>
      <c r="X11" s="289" t="str">
        <f>IF(W11&lt;=85,"DÉBIL",IF(AND(W11&gt;85,W11&lt;=95),"MODERADO",IF(W11&gt;96,"FUERTE","X")))</f>
        <v>FUERTE</v>
      </c>
      <c r="Y11" s="289" t="s">
        <v>355</v>
      </c>
      <c r="Z11" s="289" t="str">
        <f>IF(AND(X11="FUERTE",Y11="FUERTE"),"FUERTE",IF(AND(X11="FUERTE",Y11="MODERADO"),"MODERADO",IF(AND(X11="FUERTE",Y11="DÉBIL"),"DÉBIL",IF(AND(X11="MODERADO",Y11="FUERTE"),"MODERADO",IF(AND(X11="MODERADO",Y11="MODERADO"),"MODERADO",IF(AND(X11="MODERADO",Y11="DÉBIL"),"DÉBIL",IF(AND(X11="DÉBIL",Y11="FUERTE"),"DÉBIL",IF(AND(X11="DÉBIL",Y11="MODERADO"),"DÉBIL",IF(AND(X11="DÉBIL",Y11="DÉBIL"),"DÉBIL","XX")))))))))</f>
        <v>FUERTE</v>
      </c>
      <c r="AB11" s="270"/>
      <c r="AC11" s="271"/>
    </row>
    <row r="12" spans="1:29" s="3" customFormat="1" ht="14.45" hidden="1" customHeight="1" x14ac:dyDescent="0.25">
      <c r="A12" s="274"/>
      <c r="B12" s="272"/>
      <c r="C12" s="182"/>
      <c r="D12" s="279"/>
      <c r="E12" s="279"/>
      <c r="F12" s="280"/>
      <c r="G12" s="281" t="s">
        <v>56</v>
      </c>
      <c r="H12" s="281" t="s">
        <v>54</v>
      </c>
      <c r="I12" s="281"/>
      <c r="J12" s="281"/>
      <c r="K12" s="282"/>
      <c r="L12" s="281"/>
      <c r="M12" s="283"/>
      <c r="N12" s="281"/>
      <c r="O12" s="279"/>
      <c r="P12" s="281"/>
      <c r="Q12" s="282"/>
      <c r="R12" s="281"/>
      <c r="S12" s="284"/>
      <c r="T12" s="281" t="s">
        <v>1</v>
      </c>
      <c r="U12" s="281">
        <f>IF(G13&gt;0,1,0)</f>
        <v>1</v>
      </c>
      <c r="V12" s="281">
        <f>ROUNDDOWN(W12,0)</f>
        <v>100</v>
      </c>
      <c r="W12" s="281">
        <f>AVERAGEIF(G9:G11,"SI",W9:W11)</f>
        <v>100</v>
      </c>
      <c r="X12" s="216" t="str">
        <f t="shared" ref="X12:X14" si="5">IF(W12&lt;=85,"DÉBIL",IF(AND(W12&gt;85,W12&lt;=95),"MODERADO",IF(W12&gt;96,"FUERTE","X")))</f>
        <v>FUERTE</v>
      </c>
      <c r="Y12" s="216" t="s">
        <v>355</v>
      </c>
      <c r="Z12" s="218" t="str">
        <f t="shared" ref="Z12:Z14" si="6">IF(AND(X12="FUERTE",Y12="FUERTE"),"FUERTE",IF(AND(X12="FUERTE",Y12="MODERADO"),"MODERADO",IF(AND(X12="FUERTE",Y12="DÉBIL"),"DÉBIL",IF(AND(X12="MODERADO",Y12="FUERTE"),"MODERADO",IF(AND(X12="MODERADO",Y12="MODERADO"),"MODERADO",IF(AND(X12="MODERADO",Y12="DÉBIL"),"DÉBIL",IF(AND(X12="DÉBIL",Y12="FUERTE"),"DÉBIL",IF(AND(X12="DÉBIL",Y12="MODERADO"),"DÉBIL",IF(AND(X12="DÉBIL",Y12="DÉBIL"),"DÉBIL","XX")))))))))</f>
        <v>FUERTE</v>
      </c>
    </row>
    <row r="13" spans="1:29" s="3" customFormat="1" ht="14.45" hidden="1" customHeight="1" x14ac:dyDescent="0.25">
      <c r="A13" s="275"/>
      <c r="B13" s="273"/>
      <c r="C13" s="157"/>
      <c r="D13" s="158">
        <f>COUNTA(D9:D11)</f>
        <v>3</v>
      </c>
      <c r="E13" s="158"/>
      <c r="F13" s="169" t="s">
        <v>400</v>
      </c>
      <c r="G13" s="159">
        <f>COUNTIF(G9:G11,"SI")</f>
        <v>2</v>
      </c>
      <c r="H13" s="159">
        <f>COUNTIF(H9:H11,"SI")</f>
        <v>2</v>
      </c>
      <c r="I13" s="159"/>
      <c r="J13" s="159"/>
      <c r="K13" s="160"/>
      <c r="L13" s="159"/>
      <c r="M13" s="161"/>
      <c r="N13" s="159"/>
      <c r="O13" s="158"/>
      <c r="P13" s="159"/>
      <c r="Q13" s="160"/>
      <c r="R13" s="159"/>
      <c r="S13" s="162"/>
      <c r="T13" s="159" t="s">
        <v>27</v>
      </c>
      <c r="U13" s="159">
        <f>IF(H13&gt;0,1,0)</f>
        <v>1</v>
      </c>
      <c r="V13" s="159">
        <f>ROUNDDOWN(W13,0)</f>
        <v>100</v>
      </c>
      <c r="W13" s="159">
        <f>AVERAGEIF(H9:H11,"SI",W9:W11)</f>
        <v>100</v>
      </c>
      <c r="X13" s="215" t="str">
        <f t="shared" si="5"/>
        <v>FUERTE</v>
      </c>
      <c r="Y13" s="215" t="s">
        <v>164</v>
      </c>
      <c r="Z13" s="217" t="str">
        <f t="shared" si="6"/>
        <v>MODERADO</v>
      </c>
    </row>
    <row r="14" spans="1:29" ht="73.900000000000006" customHeight="1" thickBot="1" x14ac:dyDescent="0.3">
      <c r="A14" s="566" t="s">
        <v>145</v>
      </c>
      <c r="B14" s="568" t="str">
        <f>'2.Identificacion_Riesgos'!E15</f>
        <v>Fallas en los entregables o insumos necesarios para la realización de un evento</v>
      </c>
      <c r="C14" s="69" t="str">
        <f>'2.Identificacion_Riesgos'!F15</f>
        <v xml:space="preserve">1. Incumplimiento del proveedor  </v>
      </c>
      <c r="D14" s="171" t="s">
        <v>147</v>
      </c>
      <c r="E14" s="166" t="s">
        <v>401</v>
      </c>
      <c r="F14" s="168" t="s">
        <v>402</v>
      </c>
      <c r="G14" s="172" t="s">
        <v>54</v>
      </c>
      <c r="H14" s="171" t="s">
        <v>54</v>
      </c>
      <c r="I14" s="173" t="s">
        <v>287</v>
      </c>
      <c r="J14" s="171">
        <f>IF(I14="Asignado",15,0)</f>
        <v>15</v>
      </c>
      <c r="K14" s="173" t="s">
        <v>357</v>
      </c>
      <c r="L14" s="171">
        <f>IF(K14="Adecuado",15,0)</f>
        <v>15</v>
      </c>
      <c r="M14" s="174" t="s">
        <v>65</v>
      </c>
      <c r="N14" s="171">
        <f>IF(M14="1. Diario",15,IF(M14="2. Semanal",15,IF(M14="3. Quincenal",15,IF(M14="4. Mensual",15,IF(M14="5. Bimensual",10,IF(M14="6. Trimestral",10,IF(M14="7. Semestral",5,IF(M14="8. Anual",5,IF(M14="9. Por Demanda",5,0)))))))))</f>
        <v>5</v>
      </c>
      <c r="O14" s="171" t="s">
        <v>359</v>
      </c>
      <c r="P14" s="171">
        <f>IF(O14="Preventivo",15,0)</f>
        <v>15</v>
      </c>
      <c r="Q14" s="171" t="s">
        <v>299</v>
      </c>
      <c r="R14" s="171">
        <f>IF(Q14="Confiable",15,0)</f>
        <v>15</v>
      </c>
      <c r="S14" s="175" t="s">
        <v>301</v>
      </c>
      <c r="T14" s="171">
        <f>IF(S14="Se investigan y resuelven oportunamente",15,0)</f>
        <v>15</v>
      </c>
      <c r="U14" s="171" t="s">
        <v>304</v>
      </c>
      <c r="V14" s="155">
        <f t="shared" ref="V14" si="7">IF(U14="Completa",10,IF(U14="Incompleta ",5,IF(U14="No existente",0,0)))</f>
        <v>10</v>
      </c>
      <c r="W14" s="155">
        <f>SUM(J14,L14,N14,P14,R14,T14,V14)</f>
        <v>90</v>
      </c>
      <c r="X14" s="140" t="str">
        <f t="shared" si="5"/>
        <v>MODERADO</v>
      </c>
      <c r="Y14" s="140" t="s">
        <v>356</v>
      </c>
      <c r="Z14" s="141" t="str">
        <f t="shared" si="6"/>
        <v>DÉBIL</v>
      </c>
    </row>
    <row r="15" spans="1:29" ht="73.900000000000006" customHeight="1" thickBot="1" x14ac:dyDescent="0.3">
      <c r="A15" s="567"/>
      <c r="B15" s="569"/>
      <c r="C15" s="68" t="str">
        <f>'2.Identificacion_Riesgos'!F18</f>
        <v>2. Información errada del evento</v>
      </c>
      <c r="D15" s="177" t="s">
        <v>148</v>
      </c>
      <c r="E15" s="167" t="s">
        <v>403</v>
      </c>
      <c r="F15" s="168" t="s">
        <v>402</v>
      </c>
      <c r="G15" s="177" t="s">
        <v>54</v>
      </c>
      <c r="H15" s="177" t="s">
        <v>54</v>
      </c>
      <c r="I15" s="177" t="s">
        <v>287</v>
      </c>
      <c r="J15" s="178"/>
      <c r="K15" s="177" t="s">
        <v>357</v>
      </c>
      <c r="L15" s="178"/>
      <c r="M15" s="179" t="s">
        <v>65</v>
      </c>
      <c r="N15" s="178"/>
      <c r="O15" s="177" t="s">
        <v>359</v>
      </c>
      <c r="P15" s="178"/>
      <c r="Q15" s="177" t="s">
        <v>299</v>
      </c>
      <c r="R15" s="178"/>
      <c r="S15" s="179" t="s">
        <v>301</v>
      </c>
      <c r="T15" s="178"/>
      <c r="U15" s="177" t="s">
        <v>304</v>
      </c>
      <c r="V15" s="178"/>
      <c r="W15" s="180">
        <v>90</v>
      </c>
      <c r="X15" s="171" t="str">
        <f>IF(W15&lt;=85,"DÉBIL",IF(AND(W15&gt;85,W15&lt;=95),"MODERADO",IF(W15&gt;96,"FUERTE","X")))</f>
        <v>MODERADO</v>
      </c>
      <c r="Y15" s="184" t="s">
        <v>164</v>
      </c>
      <c r="Z15" s="181" t="str">
        <f>IF(AND(X15="FUERTE",Y15="FUERTE"),"FUERTE",IF(AND(X15="FUERTE",Y15="MODERADO"),"MODERADO",IF(AND(X15="FUERTE",Y15="DÉBIL"),"DÉBIL",IF(AND(X15="MODERADO",Y15="FUERTE"),"MODERADO",IF(AND(X15="MODERADO",Y15="MODERADO"),"MODERADO",IF(AND(X15="MODERADO",Y15="DÉBIL"),"DÉBIL",IF(AND(X15="DÉBIL",Y15="FUERTE"),"DÉBIL",IF(AND(X15="DÉBIL",Y15="MODERADO"),"DÉBIL",IF(AND(X15="DÉBIL",Y15="DÉBIL"),"DÉBIL","XX")))))))))</f>
        <v>MODERADO</v>
      </c>
    </row>
    <row r="16" spans="1:29" ht="165.75" customHeight="1" x14ac:dyDescent="0.25">
      <c r="A16" s="241" t="s">
        <v>143</v>
      </c>
      <c r="B16" s="242" t="str">
        <f>'2.Identificacion_Riesgos'!E20</f>
        <v>Uso del poder  para favorecer a terceros a través de los contratos de la OAC</v>
      </c>
      <c r="C16" s="243" t="str">
        <f>'2.Identificacion_Riesgos'!F20</f>
        <v>1. Falta de seguimiento al proceso contractual</v>
      </c>
      <c r="D16" s="244" t="s">
        <v>147</v>
      </c>
      <c r="E16" s="245" t="s">
        <v>404</v>
      </c>
      <c r="F16" s="246" t="s">
        <v>405</v>
      </c>
      <c r="G16" s="244" t="s">
        <v>54</v>
      </c>
      <c r="H16" s="244" t="s">
        <v>56</v>
      </c>
      <c r="I16" s="247" t="s">
        <v>287</v>
      </c>
      <c r="J16" s="244">
        <f>IF(I16="Asignado",15,0)</f>
        <v>15</v>
      </c>
      <c r="K16" s="247" t="s">
        <v>357</v>
      </c>
      <c r="L16" s="244">
        <f>IF(K16="Adecuado",15,0)</f>
        <v>15</v>
      </c>
      <c r="M16" s="248" t="s">
        <v>64</v>
      </c>
      <c r="N16" s="244">
        <f>IF(M16="1. Diario",15,IF(M16="2. Semanal",15,IF(M16="3. Quincenal",15,IF(M16="4. Mensual",15,IF(M16="5. Bimensual",10,IF(M16="6. Trimestral",10,IF(M16="7. Semestral",5,IF(M16="8. Anual",5,IF(M16="9. Por Demanda",5,0)))))))))</f>
        <v>5</v>
      </c>
      <c r="O16" s="244" t="s">
        <v>359</v>
      </c>
      <c r="P16" s="244">
        <f>IF(O16="Preventivo",15,0)</f>
        <v>15</v>
      </c>
      <c r="Q16" s="244" t="s">
        <v>299</v>
      </c>
      <c r="R16" s="244">
        <f>IF(Q16="Confiable",15,0)</f>
        <v>15</v>
      </c>
      <c r="S16" s="248" t="s">
        <v>301</v>
      </c>
      <c r="T16" s="244">
        <f>IF(S16="Se investigan y resuelven oportunamente",15,0)</f>
        <v>15</v>
      </c>
      <c r="U16" s="244" t="s">
        <v>304</v>
      </c>
      <c r="V16" s="244">
        <f>IF(U16="Completa",10,IF(U16="Incompleta ",5,IF(U16="No existente",0,0)))</f>
        <v>10</v>
      </c>
      <c r="W16" s="249">
        <f>SUM(J16,L16,N16,P16,R16,T16,V16)</f>
        <v>90</v>
      </c>
      <c r="X16" s="244" t="str">
        <f>IF(W16&lt;=85,"DÉBIL",IF(AND(W16&gt;85,W16&lt;=95),"MODERADO",IF(W16&gt;96,"FUERTE","X")))</f>
        <v>MODERADO</v>
      </c>
      <c r="Y16" s="249" t="s">
        <v>164</v>
      </c>
      <c r="Z16" s="250" t="str">
        <f>IF(AND(X16="FUERTE",Y16="FUERTE"),"FUERTE",IF(AND(X16="FUERTE",Y16="MODERADO"),"MODERADO",IF(AND(X16="FUERTE",Y16="DÉBIL"),"DÉBIL",IF(AND(X16="MODERADO",Y16="FUERTE"),"MODERADO",IF(AND(X16="MODERADO",Y16="MODERADO"),"MODERADO",IF(AND(X16="MODERADO",Y16="DÉBIL"),"DÉBIL",IF(AND(X16="DÉBIL",Y16="FUERTE"),"DÉBIL",IF(AND(X16="DÉBIL",Y16="MODERADO"),"DÉBIL",IF(AND(X16="DÉBIL",Y16="DÉBIL"),"DÉBIL","XX")))))))))</f>
        <v>MODERADO</v>
      </c>
    </row>
    <row r="17" spans="1:26" s="3" customFormat="1" ht="28.9" hidden="1" customHeight="1" x14ac:dyDescent="0.25">
      <c r="A17" s="564"/>
      <c r="B17" s="182"/>
      <c r="C17" s="148"/>
      <c r="D17" s="8"/>
      <c r="E17" s="15"/>
      <c r="F17" s="15"/>
      <c r="G17" s="8"/>
      <c r="H17" s="8"/>
      <c r="I17" s="8"/>
      <c r="J17" s="156"/>
      <c r="K17" s="8"/>
      <c r="L17" s="156">
        <f t="shared" ref="L17" si="8">IF(K17="Adecuado",15,0)</f>
        <v>0</v>
      </c>
      <c r="M17" s="10"/>
      <c r="N17" s="156">
        <f t="shared" ref="N17" si="9">IF(M17="Oportuna",15,0)</f>
        <v>0</v>
      </c>
      <c r="O17" s="8"/>
      <c r="P17" s="156">
        <f t="shared" ref="P17" si="10">IF(O17="Preventivo",15,0)</f>
        <v>0</v>
      </c>
      <c r="Q17" s="8" t="s">
        <v>299</v>
      </c>
      <c r="R17" s="156">
        <f t="shared" ref="R17" si="11">IF(Q17="Confiable",15,0)</f>
        <v>15</v>
      </c>
      <c r="S17" s="10" t="s">
        <v>301</v>
      </c>
      <c r="T17" s="156">
        <f t="shared" ref="T17" si="12">IF(S17="Se investigan y resuelven oportunamente",15,0)</f>
        <v>15</v>
      </c>
      <c r="U17" s="8" t="s">
        <v>304</v>
      </c>
      <c r="V17" s="156">
        <f t="shared" ref="V17" si="13">IF(U17="Completa",10,IF(U17="Incompleta ",5,IF(U17="No existente",0,0)))</f>
        <v>10</v>
      </c>
      <c r="W17" s="156">
        <f t="shared" ref="W17" si="14">SUM(J17,L17,N17,P17,R17,T17,V17)</f>
        <v>40</v>
      </c>
      <c r="X17" s="116"/>
      <c r="Y17" s="116"/>
      <c r="Z17" s="142"/>
    </row>
    <row r="18" spans="1:26" s="3" customFormat="1" ht="14.45" hidden="1" customHeight="1" x14ac:dyDescent="0.25">
      <c r="A18" s="564"/>
      <c r="B18" s="8"/>
      <c r="C18" s="8"/>
      <c r="D18" s="11"/>
      <c r="E18" s="11"/>
      <c r="F18" s="11"/>
      <c r="G18" s="5"/>
      <c r="H18" s="5"/>
      <c r="I18" s="5"/>
      <c r="J18" s="5"/>
      <c r="K18" s="12"/>
      <c r="L18" s="5"/>
      <c r="M18" s="5"/>
      <c r="N18" s="5"/>
      <c r="O18" s="11"/>
      <c r="P18" s="5"/>
      <c r="Q18" s="12"/>
      <c r="R18" s="5"/>
      <c r="S18" s="146"/>
      <c r="T18" s="5" t="s">
        <v>1</v>
      </c>
      <c r="U18" s="5">
        <f>IF(G19&gt;0,1,0)</f>
        <v>0</v>
      </c>
      <c r="V18" s="5" t="e">
        <f>ROUNDDOWN(W18,0)</f>
        <v>#DIV/0!</v>
      </c>
      <c r="W18" s="5" t="e">
        <f>AVERAGEIF(G17:G17,"SI",W17:W17)</f>
        <v>#DIV/0!</v>
      </c>
      <c r="X18" s="116"/>
      <c r="Y18" s="116"/>
      <c r="Z18" s="142"/>
    </row>
    <row r="19" spans="1:26" s="3" customFormat="1" ht="15" hidden="1" customHeight="1" thickBot="1" x14ac:dyDescent="0.3">
      <c r="A19" s="565"/>
      <c r="B19" s="9"/>
      <c r="C19" s="9"/>
      <c r="D19" s="13">
        <f>COUNTA(D17:D17)</f>
        <v>0</v>
      </c>
      <c r="E19" s="13"/>
      <c r="F19" s="13"/>
      <c r="G19" s="7">
        <f>COUNTIF(G17:G17,"SI")</f>
        <v>0</v>
      </c>
      <c r="H19" s="7">
        <f>COUNTIF(H17:H17,"SI")</f>
        <v>0</v>
      </c>
      <c r="I19" s="7"/>
      <c r="J19" s="7"/>
      <c r="K19" s="14"/>
      <c r="L19" s="7"/>
      <c r="M19" s="7"/>
      <c r="N19" s="7"/>
      <c r="O19" s="13"/>
      <c r="P19" s="7"/>
      <c r="Q19" s="14"/>
      <c r="R19" s="7"/>
      <c r="S19" s="147"/>
      <c r="T19" s="7" t="s">
        <v>27</v>
      </c>
      <c r="U19" s="7">
        <f>IF(H19&gt;0,1,0)</f>
        <v>0</v>
      </c>
      <c r="V19" s="7" t="e">
        <f>ROUNDDOWN(W19,0)</f>
        <v>#DIV/0!</v>
      </c>
      <c r="W19" s="7" t="e">
        <f>AVERAGEIF(H17:H17,"SI",W17:W17)</f>
        <v>#DIV/0!</v>
      </c>
      <c r="X19" s="143"/>
      <c r="Y19" s="143"/>
      <c r="Z19" s="144"/>
    </row>
  </sheetData>
  <mergeCells count="11">
    <mergeCell ref="A17:A19"/>
    <mergeCell ref="A14:A15"/>
    <mergeCell ref="B14:B15"/>
    <mergeCell ref="A9:A11"/>
    <mergeCell ref="B9:B11"/>
    <mergeCell ref="X1:Z4"/>
    <mergeCell ref="Y5:Z5"/>
    <mergeCell ref="Y6:Z6"/>
    <mergeCell ref="Y7:Z7"/>
    <mergeCell ref="A1:B7"/>
    <mergeCell ref="C1:W7"/>
  </mergeCells>
  <conditionalFormatting sqref="X17:X1048576 X8:X14">
    <cfRule type="containsText" dxfId="58" priority="57" operator="containsText" text="FUERTE">
      <formula>NOT(ISERROR(SEARCH("FUERTE",X8)))</formula>
    </cfRule>
    <cfRule type="containsText" dxfId="57" priority="58" operator="containsText" text="MODERADO">
      <formula>NOT(ISERROR(SEARCH("MODERADO",X8)))</formula>
    </cfRule>
    <cfRule type="containsText" dxfId="56" priority="59" operator="containsText" text="DÉBIL">
      <formula>NOT(ISERROR(SEARCH("DÉBIL",X8)))</formula>
    </cfRule>
  </conditionalFormatting>
  <conditionalFormatting sqref="Y17:Y1048576 Y8:Y14">
    <cfRule type="containsText" dxfId="55" priority="50" operator="containsText" text="MODERADO">
      <formula>NOT(ISERROR(SEARCH("MODERADO",Y8)))</formula>
    </cfRule>
    <cfRule type="containsText" dxfId="54" priority="51" operator="containsText" text="MODERADO">
      <formula>NOT(ISERROR(SEARCH("MODERADO",Y8)))</formula>
    </cfRule>
    <cfRule type="containsText" dxfId="53" priority="52" operator="containsText" text="MODERDO">
      <formula>NOT(ISERROR(SEARCH("MODERDO",Y8)))</formula>
    </cfRule>
    <cfRule type="containsText" dxfId="52" priority="53" operator="containsText" text="FUERTE">
      <formula>NOT(ISERROR(SEARCH("FUERTE",Y8)))</formula>
    </cfRule>
    <cfRule type="containsText" dxfId="51" priority="54" operator="containsText" text="FUERTE">
      <formula>NOT(ISERROR(SEARCH("FUERTE",Y8)))</formula>
    </cfRule>
    <cfRule type="containsText" dxfId="50" priority="55" operator="containsText" text="MODERO">
      <formula>NOT(ISERROR(SEARCH("MODERO",Y8)))</formula>
    </cfRule>
    <cfRule type="containsText" dxfId="49" priority="56" operator="containsText" text="DÉBIL">
      <formula>NOT(ISERROR(SEARCH("DÉBIL",Y8)))</formula>
    </cfRule>
  </conditionalFormatting>
  <conditionalFormatting sqref="Z8">
    <cfRule type="containsText" dxfId="48" priority="43" stopIfTrue="1" operator="containsText" text="MODERADO">
      <formula>NOT(ISERROR(SEARCH("MODERADO",Z8)))</formula>
    </cfRule>
    <cfRule type="containsText" dxfId="47" priority="44" operator="containsText" text="MODERADO">
      <formula>NOT(ISERROR(SEARCH("MODERADO",Z8)))</formula>
    </cfRule>
    <cfRule type="containsText" dxfId="46" priority="45" operator="containsText" text="MODERDO">
      <formula>NOT(ISERROR(SEARCH("MODERDO",Z8)))</formula>
    </cfRule>
    <cfRule type="containsText" dxfId="45" priority="46" stopIfTrue="1" operator="containsText" text="FUERTE">
      <formula>NOT(ISERROR(SEARCH("FUERTE",Z8)))</formula>
    </cfRule>
    <cfRule type="containsText" dxfId="44" priority="47" operator="containsText" text="FUERTE">
      <formula>NOT(ISERROR(SEARCH("FUERTE",Z8)))</formula>
    </cfRule>
    <cfRule type="containsText" dxfId="43" priority="48" operator="containsText" text="MODERO">
      <formula>NOT(ISERROR(SEARCH("MODERO",Z8)))</formula>
    </cfRule>
    <cfRule type="containsText" dxfId="42" priority="49" stopIfTrue="1" operator="containsText" text="DÉBIL">
      <formula>NOT(ISERROR(SEARCH("DÉBIL",Z8)))</formula>
    </cfRule>
  </conditionalFormatting>
  <conditionalFormatting sqref="Z9:Z14">
    <cfRule type="containsText" dxfId="41" priority="40" operator="containsText" text="DÉBIL">
      <formula>NOT(ISERROR(SEARCH("DÉBIL",Z9)))</formula>
    </cfRule>
    <cfRule type="containsText" dxfId="40" priority="41" operator="containsText" text="MODERADO">
      <formula>NOT(ISERROR(SEARCH("MODERADO",Z9)))</formula>
    </cfRule>
    <cfRule type="containsText" dxfId="39" priority="42" operator="containsText" text="FUERTE">
      <formula>NOT(ISERROR(SEARCH("FUERTE",Z9)))</formula>
    </cfRule>
  </conditionalFormatting>
  <conditionalFormatting sqref="X16">
    <cfRule type="containsText" dxfId="38" priority="14" operator="containsText" text="FUERTE">
      <formula>NOT(ISERROR(SEARCH(("FUERTE"),(X16))))</formula>
    </cfRule>
  </conditionalFormatting>
  <conditionalFormatting sqref="X16">
    <cfRule type="containsText" dxfId="37" priority="15" operator="containsText" text="MODERADO">
      <formula>NOT(ISERROR(SEARCH(("MODERADO"),(X16))))</formula>
    </cfRule>
  </conditionalFormatting>
  <conditionalFormatting sqref="X16">
    <cfRule type="containsText" dxfId="36" priority="16" operator="containsText" text="DÉBIL">
      <formula>NOT(ISERROR(SEARCH(("DÉBIL"),(X16))))</formula>
    </cfRule>
  </conditionalFormatting>
  <conditionalFormatting sqref="Y16">
    <cfRule type="containsText" dxfId="35" priority="17" operator="containsText" text="MODERADO">
      <formula>NOT(ISERROR(SEARCH(("MODERADO"),(Y16))))</formula>
    </cfRule>
  </conditionalFormatting>
  <conditionalFormatting sqref="Y16">
    <cfRule type="containsText" dxfId="34" priority="18" operator="containsText" text="MODERADO">
      <formula>NOT(ISERROR(SEARCH(("MODERADO"),(Y16))))</formula>
    </cfRule>
  </conditionalFormatting>
  <conditionalFormatting sqref="Y16">
    <cfRule type="containsText" dxfId="33" priority="19" operator="containsText" text="MODERDO">
      <formula>NOT(ISERROR(SEARCH(("MODERDO"),(Y16))))</formula>
    </cfRule>
  </conditionalFormatting>
  <conditionalFormatting sqref="Y16">
    <cfRule type="containsText" dxfId="32" priority="20" operator="containsText" text="FUERTE">
      <formula>NOT(ISERROR(SEARCH(("FUERTE"),(Y16))))</formula>
    </cfRule>
  </conditionalFormatting>
  <conditionalFormatting sqref="Y16">
    <cfRule type="containsText" dxfId="31" priority="21" operator="containsText" text="FUERTE">
      <formula>NOT(ISERROR(SEARCH(("FUERTE"),(Y16))))</formula>
    </cfRule>
  </conditionalFormatting>
  <conditionalFormatting sqref="Y16">
    <cfRule type="containsText" dxfId="30" priority="22" operator="containsText" text="MODERO">
      <formula>NOT(ISERROR(SEARCH(("MODERO"),(Y16))))</formula>
    </cfRule>
  </conditionalFormatting>
  <conditionalFormatting sqref="Y16">
    <cfRule type="containsText" dxfId="29" priority="23" operator="containsText" text="DÉBIL">
      <formula>NOT(ISERROR(SEARCH(("DÉBIL"),(Y16))))</formula>
    </cfRule>
  </conditionalFormatting>
  <conditionalFormatting sqref="Z16">
    <cfRule type="containsText" dxfId="28" priority="24" operator="containsText" text="DÉBIL">
      <formula>NOT(ISERROR(SEARCH(("DÉBIL"),(Z16))))</formula>
    </cfRule>
  </conditionalFormatting>
  <conditionalFormatting sqref="Z16">
    <cfRule type="containsText" dxfId="27" priority="25" operator="containsText" text="MODERADO">
      <formula>NOT(ISERROR(SEARCH(("MODERADO"),(Z16))))</formula>
    </cfRule>
  </conditionalFormatting>
  <conditionalFormatting sqref="Z16">
    <cfRule type="containsText" dxfId="26" priority="26" operator="containsText" text="FUERTE">
      <formula>NOT(ISERROR(SEARCH(("FUERTE"),(Z16))))</formula>
    </cfRule>
  </conditionalFormatting>
  <conditionalFormatting sqref="X15">
    <cfRule type="containsText" dxfId="25" priority="1" operator="containsText" text="FUERTE">
      <formula>NOT(ISERROR(SEARCH(("FUERTE"),(X15))))</formula>
    </cfRule>
  </conditionalFormatting>
  <conditionalFormatting sqref="X15">
    <cfRule type="containsText" dxfId="24" priority="2" operator="containsText" text="MODERADO">
      <formula>NOT(ISERROR(SEARCH(("MODERADO"),(X15))))</formula>
    </cfRule>
  </conditionalFormatting>
  <conditionalFormatting sqref="X15">
    <cfRule type="containsText" dxfId="23" priority="3" operator="containsText" text="DÉBIL">
      <formula>NOT(ISERROR(SEARCH(("DÉBIL"),(X15))))</formula>
    </cfRule>
  </conditionalFormatting>
  <conditionalFormatting sqref="Y15">
    <cfRule type="containsText" dxfId="22" priority="4" operator="containsText" text="MODERADO">
      <formula>NOT(ISERROR(SEARCH(("MODERADO"),(Y15))))</formula>
    </cfRule>
  </conditionalFormatting>
  <conditionalFormatting sqref="Y15">
    <cfRule type="containsText" dxfId="21" priority="5" operator="containsText" text="MODERADO">
      <formula>NOT(ISERROR(SEARCH(("MODERADO"),(Y15))))</formula>
    </cfRule>
  </conditionalFormatting>
  <conditionalFormatting sqref="Y15">
    <cfRule type="containsText" dxfId="20" priority="6" operator="containsText" text="MODERDO">
      <formula>NOT(ISERROR(SEARCH(("MODERDO"),(Y15))))</formula>
    </cfRule>
  </conditionalFormatting>
  <conditionalFormatting sqref="Y15">
    <cfRule type="containsText" dxfId="19" priority="7" operator="containsText" text="FUERTE">
      <formula>NOT(ISERROR(SEARCH(("FUERTE"),(Y15))))</formula>
    </cfRule>
  </conditionalFormatting>
  <conditionalFormatting sqref="Y15">
    <cfRule type="containsText" dxfId="18" priority="8" operator="containsText" text="FUERTE">
      <formula>NOT(ISERROR(SEARCH(("FUERTE"),(Y15))))</formula>
    </cfRule>
  </conditionalFormatting>
  <conditionalFormatting sqref="Y15">
    <cfRule type="containsText" dxfId="17" priority="9" operator="containsText" text="MODERO">
      <formula>NOT(ISERROR(SEARCH(("MODERO"),(Y15))))</formula>
    </cfRule>
  </conditionalFormatting>
  <conditionalFormatting sqref="Y15">
    <cfRule type="containsText" dxfId="16" priority="10" operator="containsText" text="DÉBIL">
      <formula>NOT(ISERROR(SEARCH(("DÉBIL"),(Y15))))</formula>
    </cfRule>
  </conditionalFormatting>
  <conditionalFormatting sqref="Z15">
    <cfRule type="containsText" dxfId="15" priority="11" operator="containsText" text="DÉBIL">
      <formula>NOT(ISERROR(SEARCH(("DÉBIL"),(Z15))))</formula>
    </cfRule>
  </conditionalFormatting>
  <conditionalFormatting sqref="Z15">
    <cfRule type="containsText" dxfId="14" priority="12" operator="containsText" text="MODERADO">
      <formula>NOT(ISERROR(SEARCH(("MODERADO"),(Z15))))</formula>
    </cfRule>
  </conditionalFormatting>
  <conditionalFormatting sqref="Z15">
    <cfRule type="containsText" dxfId="13" priority="13" operator="containsText" text="FUERTE">
      <formula>NOT(ISERROR(SEARCH(("FUERTE"),(Z15))))</formula>
    </cfRule>
  </conditionalFormatting>
  <pageMargins left="0.7" right="0.7" top="0.75" bottom="0.75" header="0.3" footer="0.3"/>
  <pageSetup paperSize="9" scale="17" orientation="portrait" r:id="rId1"/>
  <ignoredErrors>
    <ignoredError sqref="D13"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0000000}">
          <x14:formula1>
            <xm:f>Hoja3!$A$39:$A$40</xm:f>
          </x14:formula1>
          <xm:sqref>I18 G9:H11 G12:I12 G17:H18</xm:sqref>
        </x14:dataValidation>
        <x14:dataValidation type="list" allowBlank="1" showInputMessage="1" showErrorMessage="1" xr:uid="{00000000-0002-0000-0400-000001000000}">
          <x14:formula1>
            <xm:f>Hoja1!$G$3:$G$4</xm:f>
          </x14:formula1>
          <xm:sqref>I9:I11 I17</xm:sqref>
        </x14:dataValidation>
        <x14:dataValidation type="list" allowBlank="1" showInputMessage="1" showErrorMessage="1" xr:uid="{00000000-0002-0000-0400-000002000000}">
          <x14:formula1>
            <xm:f>Hoja1!$B$20:$B$22</xm:f>
          </x14:formula1>
          <xm:sqref>Y17:Y1048576 Y8:Y14</xm:sqref>
        </x14:dataValidation>
        <x14:dataValidation type="list" allowBlank="1" showInputMessage="1" showErrorMessage="1" xr:uid="{00000000-0002-0000-0400-000003000000}">
          <x14:formula1>
            <xm:f>Hoja1!$B$25:$B$26</xm:f>
          </x14:formula1>
          <xm:sqref>K8:K13 K17:K1048576</xm:sqref>
        </x14:dataValidation>
        <x14:dataValidation type="list" allowBlank="1" showInputMessage="1" showErrorMessage="1" xr:uid="{00000000-0002-0000-0400-000004000000}">
          <x14:formula1>
            <xm:f>Hoja1!$B$13:$B$15</xm:f>
          </x14:formula1>
          <xm:sqref>O9:O13 O17:O1048576</xm:sqref>
        </x14:dataValidation>
        <x14:dataValidation type="list" allowBlank="1" showInputMessage="1" showErrorMessage="1" xr:uid="{00000000-0002-0000-0400-000005000000}">
          <x14:formula1>
            <xm:f>Hoja1!$C$25:$C$26</xm:f>
          </x14:formula1>
          <xm:sqref>Q8:Q13 Q17:Q1048576</xm:sqref>
        </x14:dataValidation>
        <x14:dataValidation type="list" allowBlank="1" showInputMessage="1" showErrorMessage="1" xr:uid="{00000000-0002-0000-0400-000006000000}">
          <x14:formula1>
            <xm:f>Hoja1!$G$24:$G$25</xm:f>
          </x14:formula1>
          <xm:sqref>S8:S13 S17:S1048576</xm:sqref>
        </x14:dataValidation>
        <x14:dataValidation type="list" allowBlank="1" showInputMessage="1" showErrorMessage="1" xr:uid="{00000000-0002-0000-0400-000007000000}">
          <x14:formula1>
            <xm:f>Hoja1!$G$28:$G$30</xm:f>
          </x14:formula1>
          <xm:sqref>X1:X7 U8:U13 U17:U1048576</xm:sqref>
        </x14:dataValidation>
        <x14:dataValidation type="list" allowBlank="1" showInputMessage="1" showErrorMessage="1" xr:uid="{00000000-0002-0000-0400-000008000000}">
          <x14:formula1>
            <xm:f>Hoja1!$G$11:$G$12</xm:f>
          </x14:formula1>
          <xm:sqref>M9:M11 M17</xm:sqref>
        </x14:dataValidation>
        <x14:dataValidation type="list" allowBlank="1" showErrorMessage="1" xr:uid="{00000000-0002-0000-0400-000009000000}">
          <x14:formula1>
            <xm:f>'C:\Users\USER\Downloads\[MAPA DE RIESGOS OAC (1) (1) (2).xlsx]Hoja1'!#REF!</xm:f>
          </x14:formula1>
          <xm:sqref>Y15:Y16 K14:K16 O14:O16 S14:S16 Q14:Q16 I14:I16 U14:U16</xm:sqref>
        </x14:dataValidation>
        <x14:dataValidation type="list" allowBlank="1" showErrorMessage="1" xr:uid="{00000000-0002-0000-0400-00000A000000}">
          <x14:formula1>
            <xm:f>'C:\Users\USER\Downloads\[MAPA DE RIESGOS OAC (1) (1) (2).xlsx]Hoja3'!#REF!</xm:f>
          </x14:formula1>
          <xm:sqref>G14:H16 M14:M16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N90"/>
  <sheetViews>
    <sheetView view="pageBreakPreview" zoomScale="50" zoomScaleNormal="80" zoomScaleSheetLayoutView="50" workbookViewId="0">
      <selection activeCell="W21" sqref="W21"/>
    </sheetView>
  </sheetViews>
  <sheetFormatPr baseColWidth="10" defaultColWidth="6.85546875" defaultRowHeight="27.75" customHeight="1" x14ac:dyDescent="0.25"/>
  <cols>
    <col min="1" max="1" width="6.85546875" style="3"/>
    <col min="6" max="6" width="7.140625" customWidth="1"/>
    <col min="21" max="22" width="7" customWidth="1"/>
    <col min="26" max="26" width="6.42578125" customWidth="1"/>
    <col min="30" max="30" width="6.85546875" customWidth="1"/>
  </cols>
  <sheetData>
    <row r="1" spans="1:40" s="3" customFormat="1" ht="27.75" customHeight="1" x14ac:dyDescent="0.25">
      <c r="A1" s="16"/>
      <c r="B1" s="622"/>
      <c r="C1" s="623"/>
      <c r="D1" s="623"/>
      <c r="E1" s="623"/>
      <c r="F1" s="623"/>
      <c r="G1" s="624"/>
      <c r="H1" s="627" t="s">
        <v>226</v>
      </c>
      <c r="I1" s="628"/>
      <c r="J1" s="628"/>
      <c r="K1" s="628"/>
      <c r="L1" s="628"/>
      <c r="M1" s="628"/>
      <c r="N1" s="628"/>
      <c r="O1" s="628"/>
      <c r="P1" s="628"/>
      <c r="Q1" s="628"/>
      <c r="R1" s="628"/>
      <c r="S1" s="628"/>
      <c r="T1" s="628"/>
      <c r="U1" s="628"/>
      <c r="V1" s="628"/>
      <c r="W1" s="628"/>
      <c r="X1" s="628"/>
      <c r="Y1" s="628"/>
      <c r="Z1" s="628"/>
      <c r="AA1" s="628"/>
      <c r="AB1" s="628"/>
      <c r="AC1" s="628"/>
      <c r="AD1" s="629"/>
      <c r="AE1" s="398" t="s">
        <v>204</v>
      </c>
      <c r="AF1" s="399"/>
      <c r="AG1" s="399"/>
      <c r="AH1" s="400"/>
      <c r="AI1" s="16"/>
      <c r="AJ1" s="16"/>
      <c r="AK1" s="16"/>
      <c r="AL1" s="16"/>
      <c r="AM1" s="16"/>
      <c r="AN1" s="16"/>
    </row>
    <row r="2" spans="1:40" s="3" customFormat="1" ht="27.75" customHeight="1" x14ac:dyDescent="0.25">
      <c r="A2" s="16"/>
      <c r="B2" s="560"/>
      <c r="C2" s="561"/>
      <c r="D2" s="561"/>
      <c r="E2" s="561"/>
      <c r="F2" s="561"/>
      <c r="G2" s="625"/>
      <c r="H2" s="630"/>
      <c r="I2" s="631"/>
      <c r="J2" s="631"/>
      <c r="K2" s="631"/>
      <c r="L2" s="631"/>
      <c r="M2" s="631"/>
      <c r="N2" s="631"/>
      <c r="O2" s="631"/>
      <c r="P2" s="631"/>
      <c r="Q2" s="631"/>
      <c r="R2" s="631"/>
      <c r="S2" s="631"/>
      <c r="T2" s="631"/>
      <c r="U2" s="631"/>
      <c r="V2" s="631"/>
      <c r="W2" s="631"/>
      <c r="X2" s="631"/>
      <c r="Y2" s="631"/>
      <c r="Z2" s="631"/>
      <c r="AA2" s="631"/>
      <c r="AB2" s="631"/>
      <c r="AC2" s="631"/>
      <c r="AD2" s="632"/>
      <c r="AE2" s="401"/>
      <c r="AF2" s="621"/>
      <c r="AG2" s="621"/>
      <c r="AH2" s="403"/>
      <c r="AI2" s="16"/>
      <c r="AJ2" s="16"/>
      <c r="AK2" s="16"/>
      <c r="AL2" s="16"/>
      <c r="AM2" s="16"/>
      <c r="AN2" s="16"/>
    </row>
    <row r="3" spans="1:40" s="3" customFormat="1" ht="27.75" customHeight="1" x14ac:dyDescent="0.25">
      <c r="A3" s="16"/>
      <c r="B3" s="560"/>
      <c r="C3" s="561"/>
      <c r="D3" s="561"/>
      <c r="E3" s="561"/>
      <c r="F3" s="561"/>
      <c r="G3" s="625"/>
      <c r="H3" s="630"/>
      <c r="I3" s="631"/>
      <c r="J3" s="631"/>
      <c r="K3" s="631"/>
      <c r="L3" s="631"/>
      <c r="M3" s="631"/>
      <c r="N3" s="631"/>
      <c r="O3" s="631"/>
      <c r="P3" s="631"/>
      <c r="Q3" s="631"/>
      <c r="R3" s="631"/>
      <c r="S3" s="631"/>
      <c r="T3" s="631"/>
      <c r="U3" s="631"/>
      <c r="V3" s="631"/>
      <c r="W3" s="631"/>
      <c r="X3" s="631"/>
      <c r="Y3" s="631"/>
      <c r="Z3" s="631"/>
      <c r="AA3" s="631"/>
      <c r="AB3" s="631"/>
      <c r="AC3" s="631"/>
      <c r="AD3" s="632"/>
      <c r="AE3" s="401"/>
      <c r="AF3" s="621"/>
      <c r="AG3" s="621"/>
      <c r="AH3" s="403"/>
      <c r="AI3" s="16"/>
      <c r="AJ3" s="16"/>
      <c r="AK3" s="16"/>
      <c r="AL3" s="16"/>
      <c r="AM3" s="16"/>
      <c r="AN3" s="16"/>
    </row>
    <row r="4" spans="1:40" s="3" customFormat="1" ht="27.75" customHeight="1" x14ac:dyDescent="0.25">
      <c r="A4" s="16"/>
      <c r="B4" s="560"/>
      <c r="C4" s="561"/>
      <c r="D4" s="561"/>
      <c r="E4" s="561"/>
      <c r="F4" s="561"/>
      <c r="G4" s="625"/>
      <c r="H4" s="630"/>
      <c r="I4" s="631"/>
      <c r="J4" s="631"/>
      <c r="K4" s="631"/>
      <c r="L4" s="631"/>
      <c r="M4" s="631"/>
      <c r="N4" s="631"/>
      <c r="O4" s="631"/>
      <c r="P4" s="631"/>
      <c r="Q4" s="631"/>
      <c r="R4" s="631"/>
      <c r="S4" s="631"/>
      <c r="T4" s="631"/>
      <c r="U4" s="631"/>
      <c r="V4" s="631"/>
      <c r="W4" s="631"/>
      <c r="X4" s="631"/>
      <c r="Y4" s="631"/>
      <c r="Z4" s="631"/>
      <c r="AA4" s="631"/>
      <c r="AB4" s="631"/>
      <c r="AC4" s="631"/>
      <c r="AD4" s="632"/>
      <c r="AE4" s="404"/>
      <c r="AF4" s="405"/>
      <c r="AG4" s="405"/>
      <c r="AH4" s="406"/>
      <c r="AI4" s="16"/>
      <c r="AJ4" s="16"/>
      <c r="AK4" s="16"/>
      <c r="AL4" s="16"/>
      <c r="AM4" s="16"/>
      <c r="AN4" s="16"/>
    </row>
    <row r="5" spans="1:40" s="3" customFormat="1" ht="27.75" customHeight="1" x14ac:dyDescent="0.25">
      <c r="A5" s="16"/>
      <c r="B5" s="560"/>
      <c r="C5" s="561"/>
      <c r="D5" s="561"/>
      <c r="E5" s="561"/>
      <c r="F5" s="561"/>
      <c r="G5" s="625"/>
      <c r="H5" s="630"/>
      <c r="I5" s="631"/>
      <c r="J5" s="631"/>
      <c r="K5" s="631"/>
      <c r="L5" s="631"/>
      <c r="M5" s="631"/>
      <c r="N5" s="631"/>
      <c r="O5" s="631"/>
      <c r="P5" s="631"/>
      <c r="Q5" s="631"/>
      <c r="R5" s="631"/>
      <c r="S5" s="631"/>
      <c r="T5" s="631"/>
      <c r="U5" s="631"/>
      <c r="V5" s="631"/>
      <c r="W5" s="631"/>
      <c r="X5" s="631"/>
      <c r="Y5" s="631"/>
      <c r="Z5" s="631"/>
      <c r="AA5" s="631"/>
      <c r="AB5" s="631"/>
      <c r="AC5" s="631"/>
      <c r="AD5" s="632"/>
      <c r="AE5" s="407" t="s">
        <v>366</v>
      </c>
      <c r="AF5" s="616"/>
      <c r="AG5" s="616"/>
      <c r="AH5" s="408"/>
      <c r="AI5" s="16"/>
      <c r="AJ5" s="16"/>
      <c r="AK5" s="16"/>
      <c r="AL5" s="16"/>
      <c r="AM5" s="16"/>
      <c r="AN5" s="16"/>
    </row>
    <row r="6" spans="1:40" s="3" customFormat="1" ht="27.75" customHeight="1" x14ac:dyDescent="0.25">
      <c r="A6" s="16"/>
      <c r="B6" s="560"/>
      <c r="C6" s="561"/>
      <c r="D6" s="561"/>
      <c r="E6" s="561"/>
      <c r="F6" s="561"/>
      <c r="G6" s="625"/>
      <c r="H6" s="630"/>
      <c r="I6" s="631"/>
      <c r="J6" s="631"/>
      <c r="K6" s="631"/>
      <c r="L6" s="631"/>
      <c r="M6" s="631"/>
      <c r="N6" s="631"/>
      <c r="O6" s="631"/>
      <c r="P6" s="631"/>
      <c r="Q6" s="631"/>
      <c r="R6" s="631"/>
      <c r="S6" s="631"/>
      <c r="T6" s="631"/>
      <c r="U6" s="631"/>
      <c r="V6" s="631"/>
      <c r="W6" s="631"/>
      <c r="X6" s="631"/>
      <c r="Y6" s="631"/>
      <c r="Z6" s="631"/>
      <c r="AA6" s="631"/>
      <c r="AB6" s="631"/>
      <c r="AC6" s="631"/>
      <c r="AD6" s="632"/>
      <c r="AE6" s="617"/>
      <c r="AF6" s="618"/>
      <c r="AG6" s="618"/>
      <c r="AH6" s="619"/>
      <c r="AI6" s="16"/>
      <c r="AJ6" s="16"/>
      <c r="AK6" s="16"/>
      <c r="AL6" s="16"/>
      <c r="AM6" s="16"/>
      <c r="AN6" s="16"/>
    </row>
    <row r="7" spans="1:40" s="3" customFormat="1" ht="27.75" customHeight="1" x14ac:dyDescent="0.25">
      <c r="A7" s="16"/>
      <c r="B7" s="560"/>
      <c r="C7" s="561"/>
      <c r="D7" s="561"/>
      <c r="E7" s="561"/>
      <c r="F7" s="561"/>
      <c r="G7" s="625"/>
      <c r="H7" s="630"/>
      <c r="I7" s="631"/>
      <c r="J7" s="631"/>
      <c r="K7" s="631"/>
      <c r="L7" s="631"/>
      <c r="M7" s="631"/>
      <c r="N7" s="631"/>
      <c r="O7" s="631"/>
      <c r="P7" s="631"/>
      <c r="Q7" s="631"/>
      <c r="R7" s="631"/>
      <c r="S7" s="631"/>
      <c r="T7" s="631"/>
      <c r="U7" s="631"/>
      <c r="V7" s="631"/>
      <c r="W7" s="631"/>
      <c r="X7" s="631"/>
      <c r="Y7" s="631"/>
      <c r="Z7" s="631"/>
      <c r="AA7" s="631"/>
      <c r="AB7" s="631"/>
      <c r="AC7" s="631"/>
      <c r="AD7" s="632"/>
      <c r="AE7" s="617"/>
      <c r="AF7" s="618"/>
      <c r="AG7" s="618"/>
      <c r="AH7" s="619"/>
      <c r="AI7" s="16"/>
      <c r="AJ7" s="16"/>
      <c r="AK7" s="16"/>
      <c r="AL7" s="16"/>
      <c r="AM7" s="16"/>
      <c r="AN7" s="16"/>
    </row>
    <row r="8" spans="1:40" s="3" customFormat="1" ht="27.75" customHeight="1" x14ac:dyDescent="0.25">
      <c r="A8" s="16"/>
      <c r="B8" s="562"/>
      <c r="C8" s="563"/>
      <c r="D8" s="563"/>
      <c r="E8" s="563"/>
      <c r="F8" s="563"/>
      <c r="G8" s="626"/>
      <c r="H8" s="633"/>
      <c r="I8" s="634"/>
      <c r="J8" s="634"/>
      <c r="K8" s="634"/>
      <c r="L8" s="634"/>
      <c r="M8" s="634"/>
      <c r="N8" s="634"/>
      <c r="O8" s="634"/>
      <c r="P8" s="634"/>
      <c r="Q8" s="634"/>
      <c r="R8" s="634"/>
      <c r="S8" s="634"/>
      <c r="T8" s="634"/>
      <c r="U8" s="634"/>
      <c r="V8" s="634"/>
      <c r="W8" s="634"/>
      <c r="X8" s="634"/>
      <c r="Y8" s="634"/>
      <c r="Z8" s="634"/>
      <c r="AA8" s="634"/>
      <c r="AB8" s="634"/>
      <c r="AC8" s="634"/>
      <c r="AD8" s="635"/>
      <c r="AE8" s="409"/>
      <c r="AF8" s="620"/>
      <c r="AG8" s="620"/>
      <c r="AH8" s="410"/>
      <c r="AI8" s="16"/>
      <c r="AJ8" s="16"/>
      <c r="AK8" s="16"/>
      <c r="AL8" s="16"/>
      <c r="AM8" s="16"/>
      <c r="AN8" s="16"/>
    </row>
    <row r="9" spans="1:40" s="3" customFormat="1" ht="27.75" customHeight="1" thickBot="1" x14ac:dyDescent="0.3">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row>
    <row r="10" spans="1:40" s="3" customFormat="1" ht="14.25" customHeight="1" x14ac:dyDescent="0.25">
      <c r="A10" s="16"/>
      <c r="B10" s="36"/>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8"/>
      <c r="AI10" s="16"/>
      <c r="AJ10" s="16"/>
      <c r="AK10" s="16"/>
      <c r="AL10" s="16"/>
      <c r="AM10" s="16"/>
      <c r="AN10" s="16"/>
    </row>
    <row r="11" spans="1:40" s="3" customFormat="1" ht="27.75" customHeight="1" x14ac:dyDescent="0.55000000000000004">
      <c r="A11" s="16"/>
      <c r="B11" s="580" t="s">
        <v>152</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2"/>
      <c r="AI11" s="16"/>
      <c r="AJ11" s="16"/>
      <c r="AK11" s="16"/>
      <c r="AL11" s="16"/>
      <c r="AM11" s="16"/>
      <c r="AN11" s="16"/>
    </row>
    <row r="12" spans="1:40" s="3" customFormat="1" ht="45" customHeight="1" x14ac:dyDescent="0.25">
      <c r="A12" s="16"/>
      <c r="B12" s="577" t="s">
        <v>172</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9"/>
      <c r="AI12" s="16"/>
      <c r="AJ12" s="16"/>
      <c r="AK12" s="16"/>
      <c r="AL12" s="16"/>
      <c r="AM12" s="16"/>
      <c r="AN12" s="16"/>
    </row>
    <row r="13" spans="1:40" s="3" customFormat="1" ht="27.75" customHeight="1" x14ac:dyDescent="0.25">
      <c r="A13" s="16"/>
      <c r="B13" s="18"/>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9"/>
      <c r="AI13" s="16"/>
      <c r="AJ13" s="16"/>
      <c r="AK13" s="16"/>
      <c r="AL13" s="16"/>
      <c r="AM13" s="16"/>
      <c r="AN13" s="16"/>
    </row>
    <row r="14" spans="1:40" s="3" customFormat="1" ht="27.75" customHeight="1" x14ac:dyDescent="0.25">
      <c r="A14" s="16"/>
      <c r="B14" s="18"/>
      <c r="C14" s="17"/>
      <c r="D14" s="17"/>
      <c r="E14" s="17"/>
      <c r="F14" s="615" t="s">
        <v>1</v>
      </c>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17"/>
      <c r="AF14" s="17"/>
      <c r="AG14" s="17"/>
      <c r="AH14" s="19"/>
      <c r="AI14" s="16"/>
      <c r="AJ14" s="16"/>
      <c r="AK14" s="16"/>
      <c r="AL14" s="16"/>
      <c r="AM14" s="16"/>
      <c r="AN14" s="16"/>
    </row>
    <row r="15" spans="1:40" ht="27.75" customHeight="1" x14ac:dyDescent="0.25">
      <c r="A15" s="16"/>
      <c r="B15" s="18"/>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9"/>
      <c r="AI15" s="16"/>
      <c r="AJ15" s="16"/>
      <c r="AK15" s="16"/>
      <c r="AL15" s="16"/>
      <c r="AM15" s="16"/>
      <c r="AN15" s="16"/>
    </row>
    <row r="16" spans="1:40" ht="27.75" customHeight="1" thickBot="1" x14ac:dyDescent="0.3">
      <c r="A16" s="16"/>
      <c r="B16" s="18"/>
      <c r="C16" s="17"/>
      <c r="D16" s="17"/>
      <c r="E16" s="17"/>
      <c r="F16" s="587" t="s">
        <v>162</v>
      </c>
      <c r="G16" s="587"/>
      <c r="H16" s="587"/>
      <c r="I16" s="587"/>
      <c r="J16" s="587"/>
      <c r="K16" s="587" t="s">
        <v>163</v>
      </c>
      <c r="L16" s="587"/>
      <c r="M16" s="587"/>
      <c r="N16" s="587"/>
      <c r="O16" s="587"/>
      <c r="P16" s="587" t="s">
        <v>164</v>
      </c>
      <c r="Q16" s="587"/>
      <c r="R16" s="587"/>
      <c r="S16" s="587"/>
      <c r="T16" s="587"/>
      <c r="U16" s="587" t="s">
        <v>165</v>
      </c>
      <c r="V16" s="587"/>
      <c r="W16" s="587"/>
      <c r="X16" s="587"/>
      <c r="Y16" s="587"/>
      <c r="Z16" s="587" t="s">
        <v>166</v>
      </c>
      <c r="AA16" s="587"/>
      <c r="AB16" s="587"/>
      <c r="AC16" s="587"/>
      <c r="AD16" s="587"/>
      <c r="AE16" s="17"/>
      <c r="AF16" s="17"/>
      <c r="AG16" s="17"/>
      <c r="AH16" s="19"/>
      <c r="AI16" s="16"/>
      <c r="AJ16" s="16"/>
      <c r="AK16" s="16"/>
      <c r="AL16" s="16"/>
      <c r="AM16" s="16"/>
      <c r="AN16" s="16"/>
    </row>
    <row r="17" spans="1:40" ht="27.75" customHeight="1" x14ac:dyDescent="0.25">
      <c r="A17" s="16"/>
      <c r="B17" s="614" t="s">
        <v>27</v>
      </c>
      <c r="C17" s="32"/>
      <c r="D17" s="17"/>
      <c r="E17" s="17"/>
      <c r="F17" s="81" t="str">
        <f>IF(AND('2.Identificacion_Riesgos'!$J$10=1,'2.Identificacion_Riesgos'!$L$10=1),'2.Identificacion_Riesgos'!A10,"")</f>
        <v/>
      </c>
      <c r="G17" s="82" t="str">
        <f>IF(AND('2.Identificacion_Riesgos'!$J$15=1,'2.Identificacion_Riesgos'!$L$15=1),'2.Identificacion_Riesgos'!$A$15,"")</f>
        <v/>
      </c>
      <c r="H17" s="82" t="str">
        <f>IF(AND('2.Identificacion_Riesgos'!$J$20=1,'2.Identificacion_Riesgos'!$L$20=1),'2.Identificacion_Riesgos'!$A$20,"")</f>
        <v/>
      </c>
      <c r="I17" s="82" t="str">
        <f>IF(AND('2.Identificacion_Riesgos'!$J$25=1,'2.Identificacion_Riesgos'!$L$25=1),'2.Identificacion_Riesgos'!$A$25,"")</f>
        <v/>
      </c>
      <c r="J17" s="83" t="str">
        <f>IF(AND('2.Identificacion_Riesgos'!$J$30=1,'2.Identificacion_Riesgos'!$L$30=1),'2.Identificacion_Riesgos'!$A$30,"")</f>
        <v/>
      </c>
      <c r="K17" s="81" t="str">
        <f>IF(AND('2.Identificacion_Riesgos'!$J$10=1,'2.Identificacion_Riesgos'!$L$10=2),'2.Identificacion_Riesgos'!$A$10,"")</f>
        <v/>
      </c>
      <c r="L17" s="82" t="str">
        <f>IF(AND('2.Identificacion_Riesgos'!$J$15=1,'2.Identificacion_Riesgos'!$L$15=2),'2.Identificacion_Riesgos'!$A$15,"")</f>
        <v/>
      </c>
      <c r="M17" s="82" t="str">
        <f>IF(AND('2.Identificacion_Riesgos'!$J$20=1,'2.Identificacion_Riesgos'!$L$20=2),'2.Identificacion_Riesgos'!$A$20,"")</f>
        <v/>
      </c>
      <c r="N17" s="82" t="str">
        <f>IF(AND('2.Identificacion_Riesgos'!$J$25=1,'2.Identificacion_Riesgos'!$L$25=2),'2.Identificacion_Riesgos'!$A$25,"")</f>
        <v/>
      </c>
      <c r="O17" s="83" t="str">
        <f>IF(AND('2.Identificacion_Riesgos'!$J$30=1,'2.Identificacion_Riesgos'!$L$30=2),'2.Identificacion_Riesgos'!$A$30,"")</f>
        <v/>
      </c>
      <c r="P17" s="86" t="str">
        <f>IF(AND('2.Identificacion_Riesgos'!$J$10=1,'2.Identificacion_Riesgos'!$L$10=3),'2.Identificacion_Riesgos'!$A$10,"")</f>
        <v/>
      </c>
      <c r="Q17" s="87" t="str">
        <f>IF(AND('2.Identificacion_Riesgos'!$J$15=1,'2.Identificacion_Riesgos'!$L$15=3),'2.Identificacion_Riesgos'!$A$15,"")</f>
        <v/>
      </c>
      <c r="R17" s="87" t="str">
        <f>IF(AND('2.Identificacion_Riesgos'!$J$20=1,'2.Identificacion_Riesgos'!$L$20=3),'2.Identificacion_Riesgos'!$A$20,"")</f>
        <v/>
      </c>
      <c r="S17" s="87" t="str">
        <f>IF(AND('2.Identificacion_Riesgos'!$J$25=1,'2.Identificacion_Riesgos'!$L$25=3),'2.Identificacion_Riesgos'!$A$25,"")</f>
        <v/>
      </c>
      <c r="T17" s="88" t="str">
        <f>IF(AND('2.Identificacion_Riesgos'!$J$30=1,'2.Identificacion_Riesgos'!$L$30=3),'2.Identificacion_Riesgos'!$A$30,"")</f>
        <v/>
      </c>
      <c r="U17" s="76" t="str">
        <f>IF(AND('2.Identificacion_Riesgos'!$J$10=1,'2.Identificacion_Riesgos'!$L$10=4),'2.Identificacion_Riesgos'!$A$10,"")</f>
        <v/>
      </c>
      <c r="V17" s="77" t="str">
        <f>IF(AND('2.Identificacion_Riesgos'!$J$15=1,'2.Identificacion_Riesgos'!$L$15=4),'2.Identificacion_Riesgos'!$A$15,"")</f>
        <v>R2</v>
      </c>
      <c r="W17" s="77" t="str">
        <f>IF(AND('2.Identificacion_Riesgos'!$J$20=1,'2.Identificacion_Riesgos'!$L$20=4),'2.Identificacion_Riesgos'!$A$20,"")</f>
        <v/>
      </c>
      <c r="X17" s="77" t="str">
        <f>IF(AND('2.Identificacion_Riesgos'!$J$25=1,'2.Identificacion_Riesgos'!$L$25=4),'2.Identificacion_Riesgos'!$A$25,"")</f>
        <v/>
      </c>
      <c r="Y17" s="78" t="str">
        <f>IF(AND('2.Identificacion_Riesgos'!$J$30=1,'2.Identificacion_Riesgos'!$L$55=4),'2.Identificacion_Riesgos'!$A$30,"")</f>
        <v/>
      </c>
      <c r="Z17" s="76" t="str">
        <f>IF(AND('2.Identificacion_Riesgos'!$J$10=1,'2.Identificacion_Riesgos'!$L$10=5),'2.Identificacion_Riesgos'!$A$10,"")</f>
        <v/>
      </c>
      <c r="AA17" s="77" t="str">
        <f>IF(AND('2.Identificacion_Riesgos'!$J$15=1,'2.Identificacion_Riesgos'!$L$15=5),'2.Identificacion_Riesgos'!$A$15,"")</f>
        <v/>
      </c>
      <c r="AB17" s="77" t="str">
        <f>IF(AND('2.Identificacion_Riesgos'!$J$20=1,'2.Identificacion_Riesgos'!$L$20=5),'2.Identificacion_Riesgos'!$A$20,"")</f>
        <v/>
      </c>
      <c r="AC17" s="77" t="str">
        <f>IF(AND('2.Identificacion_Riesgos'!$J$25=1,'2.Identificacion_Riesgos'!$L$25=5),'2.Identificacion_Riesgos'!$A$25,"")</f>
        <v/>
      </c>
      <c r="AD17" s="78" t="str">
        <f>IF(AND('2.Identificacion_Riesgos'!$J$30=1,'2.Identificacion_Riesgos'!$L$30=5),'2.Identificacion_Riesgos'!$A$30,"")</f>
        <v/>
      </c>
      <c r="AE17" s="17"/>
      <c r="AF17" s="17"/>
      <c r="AG17" s="17"/>
      <c r="AH17" s="19"/>
      <c r="AI17" s="16"/>
      <c r="AJ17" s="16"/>
      <c r="AK17" s="16"/>
      <c r="AL17" s="16"/>
      <c r="AM17" s="16"/>
      <c r="AN17" s="16"/>
    </row>
    <row r="18" spans="1:40" ht="27.75" customHeight="1" x14ac:dyDescent="0.25">
      <c r="A18" s="16"/>
      <c r="B18" s="614"/>
      <c r="C18" s="587" t="s">
        <v>167</v>
      </c>
      <c r="D18" s="587"/>
      <c r="E18" s="587"/>
      <c r="F18" s="84" t="str">
        <f>IF(AND('2.Identificacion_Riesgos'!$J$35=1,'2.Identificacion_Riesgos'!$L$35=1),'2.Identificacion_Riesgos'!$A$35,"")</f>
        <v/>
      </c>
      <c r="G18" s="23" t="str">
        <f>IF(AND('2.Identificacion_Riesgos'!$J$40=1,'2.Identificacion_Riesgos'!$L$40=1),'2.Identificacion_Riesgos'!$A$40,"")</f>
        <v/>
      </c>
      <c r="H18" s="24" t="str">
        <f>IF(AND('2.Identificacion_Riesgos'!$J$45=1,'2.Identificacion_Riesgos'!$L$45=1),'2.Identificacion_Riesgos'!$A$45,"")</f>
        <v/>
      </c>
      <c r="I18" s="23" t="str">
        <f>IF(AND('2.Identificacion_Riesgos'!$J$50=1,'2.Identificacion_Riesgos'!$L$50=1),'2.Identificacion_Riesgos'!$A$50,"")</f>
        <v/>
      </c>
      <c r="J18" s="85" t="str">
        <f>IF(AND('2.Identificacion_Riesgos'!$J$55=1,'2.Identificacion_Riesgos'!$L$55=1),'2.Identificacion_Riesgos'!$A$55,"")</f>
        <v/>
      </c>
      <c r="K18" s="84" t="str">
        <f>IF(AND('2.Identificacion_Riesgos'!$J$35=1,'2.Identificacion_Riesgos'!$L$35=2),'2.Identificacion_Riesgos'!$A$35,"")</f>
        <v/>
      </c>
      <c r="L18" s="23" t="str">
        <f>IF(AND('2.Identificacion_Riesgos'!$J$40=1,'2.Identificacion_Riesgos'!$L$40=2),'2.Identificacion_Riesgos'!$A$40,"")</f>
        <v/>
      </c>
      <c r="M18" s="24" t="str">
        <f>IF(AND('2.Identificacion_Riesgos'!$J$45=1,'2.Identificacion_Riesgos'!$L$45=2),'2.Identificacion_Riesgos'!$A$45,"")</f>
        <v/>
      </c>
      <c r="N18" s="23" t="str">
        <f>IF(AND('2.Identificacion_Riesgos'!$J$50=1,'2.Identificacion_Riesgos'!$L$50=2),'2.Identificacion_Riesgos'!$A$50,"")</f>
        <v/>
      </c>
      <c r="O18" s="85" t="str">
        <f>IF(AND('2.Identificacion_Riesgos'!$J$55=1,'2.Identificacion_Riesgos'!$L$55=2),'2.Identificacion_Riesgos'!$A$55,"")</f>
        <v/>
      </c>
      <c r="P18" s="89" t="str">
        <f>IF(AND('2.Identificacion_Riesgos'!$J$35=1,'2.Identificacion_Riesgos'!$L$35=3),'2.Identificacion_Riesgos'!$A$35,"")</f>
        <v/>
      </c>
      <c r="Q18" s="25" t="str">
        <f>IF(AND('2.Identificacion_Riesgos'!$J$40=1,'2.Identificacion_Riesgos'!$L$40=3),'2.Identificacion_Riesgos'!$A$40,"")</f>
        <v/>
      </c>
      <c r="R18" s="26" t="str">
        <f>IF(AND('2.Identificacion_Riesgos'!$J$45=1,'2.Identificacion_Riesgos'!$L$45=3),'2.Identificacion_Riesgos'!$A$45,"")</f>
        <v/>
      </c>
      <c r="S18" s="25" t="str">
        <f>IF(AND('2.Identificacion_Riesgos'!$J$50=1,'2.Identificacion_Riesgos'!$L$50=3),'2.Identificacion_Riesgos'!$A$50,"")</f>
        <v/>
      </c>
      <c r="T18" s="90" t="str">
        <f>IF(AND('2.Identificacion_Riesgos'!$J$55=1,'2.Identificacion_Riesgos'!$L$55=3),'2.Identificacion_Riesgos'!$A$55,"")</f>
        <v/>
      </c>
      <c r="U18" s="79" t="str">
        <f>IF(AND('2.Identificacion_Riesgos'!$J$35=1,'2.Identificacion_Riesgos'!$L$35=4),'2.Identificacion_Riesgos'!$A$35,"")</f>
        <v/>
      </c>
      <c r="V18" s="27" t="str">
        <f>IF(AND('2.Identificacion_Riesgos'!$J$40=1,'2.Identificacion_Riesgos'!$L$40=4),'2.Identificacion_Riesgos'!$A$40,"")</f>
        <v/>
      </c>
      <c r="W18" s="28" t="str">
        <f>IF(AND('2.Identificacion_Riesgos'!$J$45=1,'2.Identificacion_Riesgos'!$L$45=4),'2.Identificacion_Riesgos'!$A$45,"")</f>
        <v/>
      </c>
      <c r="X18" s="27" t="str">
        <f>IF(AND('2.Identificacion_Riesgos'!$J$50=1,'2.Identificacion_Riesgos'!$L$50=4),'2.Identificacion_Riesgos'!$A$50,"")</f>
        <v/>
      </c>
      <c r="Y18" s="80" t="str">
        <f>IF(AND('2.Identificacion_Riesgos'!$J$55=1,'2.Identificacion_Riesgos'!$L$55=4),'2.Identificacion_Riesgos'!$A$55,"")</f>
        <v/>
      </c>
      <c r="Z18" s="79" t="str">
        <f>IF(AND('2.Identificacion_Riesgos'!$J$35=1,'2.Identificacion_Riesgos'!$L$35=5),'2.Identificacion_Riesgos'!$A$35,"")</f>
        <v/>
      </c>
      <c r="AA18" s="27" t="str">
        <f>IF(AND('2.Identificacion_Riesgos'!$J$40=1,'2.Identificacion_Riesgos'!$L$40=5),'2.Identificacion_Riesgos'!$A$40,"")</f>
        <v/>
      </c>
      <c r="AB18" s="28" t="str">
        <f>IF(AND('2.Identificacion_Riesgos'!$J$45=1,'2.Identificacion_Riesgos'!$L$45=5),'2.Identificacion_Riesgos'!$A$45,"")</f>
        <v/>
      </c>
      <c r="AC18" s="27" t="str">
        <f>IF(AND('2.Identificacion_Riesgos'!$J$50=1,'2.Identificacion_Riesgos'!$L$50=5),'2.Identificacion_Riesgos'!$A$50,"")</f>
        <v/>
      </c>
      <c r="AD18" s="80" t="str">
        <f>IF(AND('2.Identificacion_Riesgos'!$J$55=1,'2.Identificacion_Riesgos'!$L$55=5),'2.Identificacion_Riesgos'!$A$55,"")</f>
        <v/>
      </c>
      <c r="AE18" s="17"/>
      <c r="AF18" s="17"/>
      <c r="AG18" s="17"/>
      <c r="AH18" s="19"/>
      <c r="AI18" s="16"/>
      <c r="AJ18" s="16"/>
      <c r="AK18" s="16"/>
      <c r="AL18" s="16"/>
      <c r="AM18" s="16"/>
      <c r="AN18" s="16"/>
    </row>
    <row r="19" spans="1:40" ht="27.75" customHeight="1" thickBot="1" x14ac:dyDescent="0.3">
      <c r="A19" s="16"/>
      <c r="B19" s="614"/>
      <c r="C19" s="33"/>
      <c r="D19" s="33"/>
      <c r="E19" s="33"/>
      <c r="F19" s="605">
        <v>0.04</v>
      </c>
      <c r="G19" s="608"/>
      <c r="H19" s="608"/>
      <c r="I19" s="608"/>
      <c r="J19" s="609"/>
      <c r="K19" s="605">
        <v>0.16</v>
      </c>
      <c r="L19" s="608"/>
      <c r="M19" s="608"/>
      <c r="N19" s="608"/>
      <c r="O19" s="609"/>
      <c r="P19" s="593">
        <v>0.32</v>
      </c>
      <c r="Q19" s="612"/>
      <c r="R19" s="612"/>
      <c r="S19" s="612"/>
      <c r="T19" s="613"/>
      <c r="U19" s="583">
        <v>0.6</v>
      </c>
      <c r="V19" s="591"/>
      <c r="W19" s="591"/>
      <c r="X19" s="591"/>
      <c r="Y19" s="592"/>
      <c r="Z19" s="583">
        <v>0.68</v>
      </c>
      <c r="AA19" s="591"/>
      <c r="AB19" s="591"/>
      <c r="AC19" s="591"/>
      <c r="AD19" s="592"/>
      <c r="AE19" s="17"/>
      <c r="AF19" s="17"/>
      <c r="AG19" s="17"/>
      <c r="AH19" s="19"/>
      <c r="AI19" s="16"/>
      <c r="AJ19" s="16"/>
      <c r="AK19" s="16"/>
      <c r="AL19" s="16"/>
      <c r="AM19" s="16"/>
      <c r="AN19" s="16"/>
    </row>
    <row r="20" spans="1:40" ht="27.75" customHeight="1" x14ac:dyDescent="0.25">
      <c r="A20" s="16"/>
      <c r="B20" s="614"/>
      <c r="C20" s="33"/>
      <c r="D20" s="33"/>
      <c r="E20" s="33"/>
      <c r="F20" s="81" t="str">
        <f>IF(AND('2.Identificacion_Riesgos'!$J$10=2,'2.Identificacion_Riesgos'!$L$10=1),'2.Identificacion_Riesgos'!$A$10,"")</f>
        <v/>
      </c>
      <c r="G20" s="82" t="str">
        <f>IF(AND('2.Identificacion_Riesgos'!$J$15=2,'2.Identificacion_Riesgos'!$L$15=1),'2.Identificacion_Riesgos'!$A$15,"")</f>
        <v/>
      </c>
      <c r="H20" s="82" t="str">
        <f>IF(AND('2.Identificacion_Riesgos'!$J$20=2,'2.Identificacion_Riesgos'!$L$20=1),'2.Identificacion_Riesgos'!$A$20,"")</f>
        <v/>
      </c>
      <c r="I20" s="82" t="str">
        <f>IF(AND('2.Identificacion_Riesgos'!$J$25=2,'2.Identificacion_Riesgos'!$L$25=1),'2.Identificacion_Riesgos'!$A$25,"")</f>
        <v/>
      </c>
      <c r="J20" s="83" t="str">
        <f>IF(AND('2.Identificacion_Riesgos'!$J$30=2,'2.Identificacion_Riesgos'!$L$30=1),'2.Identificacion_Riesgos'!$A$30,"")</f>
        <v/>
      </c>
      <c r="K20" s="81" t="str">
        <f>IF(AND('2.Identificacion_Riesgos'!$J$10=2,'2.Identificacion_Riesgos'!$L$10=2),'2.Identificacion_Riesgos'!$A$10,"")</f>
        <v/>
      </c>
      <c r="L20" s="82" t="str">
        <f>IF(AND('2.Identificacion_Riesgos'!$J$15=2,'2.Identificacion_Riesgos'!$L$15=2),'2.Identificacion_Riesgos'!$A$15,"")</f>
        <v/>
      </c>
      <c r="M20" s="82" t="str">
        <f>IF(AND('2.Identificacion_Riesgos'!$J$20=2,'2.Identificacion_Riesgos'!$L$20=2),'2.Identificacion_Riesgos'!$A$20,"")</f>
        <v/>
      </c>
      <c r="N20" s="82" t="str">
        <f>IF(AND('2.Identificacion_Riesgos'!$J$25=2,'2.Identificacion_Riesgos'!$L$25=2),'2.Identificacion_Riesgos'!$A$25,"")</f>
        <v/>
      </c>
      <c r="O20" s="83" t="str">
        <f>IF(AND('2.Identificacion_Riesgos'!$J$30=2,'2.Identificacion_Riesgos'!$L$30=2),'2.Identificacion_Riesgos'!$A$30,"")</f>
        <v/>
      </c>
      <c r="P20" s="86" t="str">
        <f>IF(AND('2.Identificacion_Riesgos'!$J$10=2,'2.Identificacion_Riesgos'!$L$10=3),'2.Identificacion_Riesgos'!$A$10,"")</f>
        <v/>
      </c>
      <c r="Q20" s="87" t="str">
        <f>IF(AND('2.Identificacion_Riesgos'!$J$15=2,'2.Identificacion_Riesgos'!$L$15=3),'2.Identificacion_Riesgos'!$A$15,"")</f>
        <v/>
      </c>
      <c r="R20" s="87" t="str">
        <f>IF(AND('2.Identificacion_Riesgos'!$J$20=2,'2.Identificacion_Riesgos'!$L$20=3),'2.Identificacion_Riesgos'!$A$20,"")</f>
        <v/>
      </c>
      <c r="S20" s="87" t="str">
        <f>IF(AND('2.Identificacion_Riesgos'!$J$25=2,'2.Identificacion_Riesgos'!$L$25=3),'2.Identificacion_Riesgos'!$A$25,"")</f>
        <v/>
      </c>
      <c r="T20" s="88" t="str">
        <f>IF(AND('2.Identificacion_Riesgos'!$J$30=2,'2.Identificacion_Riesgos'!$L$30=3),'2.Identificacion_Riesgos'!$A$30,"")</f>
        <v/>
      </c>
      <c r="U20" s="76" t="str">
        <f>IF(AND('2.Identificacion_Riesgos'!$J$10=2,'2.Identificacion_Riesgos'!$L$10=4),'2.Identificacion_Riesgos'!$A$10,"")</f>
        <v>R1</v>
      </c>
      <c r="V20" s="77" t="str">
        <f>IF(AND('2.Identificacion_Riesgos'!$J$15=2,'2.Identificacion_Riesgos'!$L$15=4),'2.Identificacion_Riesgos'!$A$15,"")</f>
        <v/>
      </c>
      <c r="W20" s="77" t="str">
        <f>IF(AND('2.Identificacion_Riesgos'!$J$20=2,'2.Identificacion_Riesgos'!$L$20=4),'2.Identificacion_Riesgos'!$A$20,"")</f>
        <v>R3</v>
      </c>
      <c r="X20" s="77" t="str">
        <f>IF(AND('2.Identificacion_Riesgos'!$J$25=2,'2.Identificacion_Riesgos'!$L$25=4),'2.Identificacion_Riesgos'!$A$25,"")</f>
        <v/>
      </c>
      <c r="Y20" s="78" t="str">
        <f>IF(AND('2.Identificacion_Riesgos'!$J$30=2,'2.Identificacion_Riesgos'!$L$30=4),'2.Identificacion_Riesgos'!$A$30,"")</f>
        <v/>
      </c>
      <c r="Z20" s="71" t="str">
        <f>IF(AND('2.Identificacion_Riesgos'!$J$10=2,'2.Identificacion_Riesgos'!$L$10=5),'2.Identificacion_Riesgos'!$A$10,"")</f>
        <v/>
      </c>
      <c r="AA20" s="72" t="str">
        <f>IF(AND('2.Identificacion_Riesgos'!$J$15=2,'2.Identificacion_Riesgos'!$L$15=5),'2.Identificacion_Riesgos'!$A$15,"")</f>
        <v/>
      </c>
      <c r="AB20" s="72" t="str">
        <f>IF(AND('2.Identificacion_Riesgos'!$J$20=2,'2.Identificacion_Riesgos'!$L$20=5),'2.Identificacion_Riesgos'!$A$20,"")</f>
        <v/>
      </c>
      <c r="AC20" s="72" t="str">
        <f>IF(AND('2.Identificacion_Riesgos'!$J$25=2,'2.Identificacion_Riesgos'!$L$25=5),'2.Identificacion_Riesgos'!$A$25,"")</f>
        <v/>
      </c>
      <c r="AD20" s="73" t="str">
        <f>IF(AND('2.Identificacion_Riesgos'!$J$30=2,'2.Identificacion_Riesgos'!$L$30=5),'2.Identificacion_Riesgos'!$A$30,"")</f>
        <v/>
      </c>
      <c r="AE20" s="17"/>
      <c r="AF20" s="17"/>
      <c r="AG20" s="17"/>
      <c r="AH20" s="19"/>
      <c r="AI20" s="16"/>
      <c r="AJ20" s="16"/>
      <c r="AK20" s="16"/>
      <c r="AL20" s="16"/>
      <c r="AM20" s="16"/>
      <c r="AN20" s="16"/>
    </row>
    <row r="21" spans="1:40" ht="27.75" customHeight="1" x14ac:dyDescent="0.25">
      <c r="A21" s="16"/>
      <c r="B21" s="614"/>
      <c r="C21" s="587" t="s">
        <v>168</v>
      </c>
      <c r="D21" s="587"/>
      <c r="E21" s="587"/>
      <c r="F21" s="84" t="str">
        <f>IF(AND('2.Identificacion_Riesgos'!$J$35=2,'2.Identificacion_Riesgos'!$L$35=1),'2.Identificacion_Riesgos'!$A$35,"")</f>
        <v/>
      </c>
      <c r="G21" s="23" t="str">
        <f>IF(AND('2.Identificacion_Riesgos'!$J$40=2,'2.Identificacion_Riesgos'!$L$40=1),'2.Identificacion_Riesgos'!$A$40,"")</f>
        <v/>
      </c>
      <c r="H21" s="24" t="str">
        <f>IF(AND('2.Identificacion_Riesgos'!$J$45=2,'2.Identificacion_Riesgos'!$L$45=1),'2.Identificacion_Riesgos'!$A$45,"")</f>
        <v/>
      </c>
      <c r="I21" s="23" t="str">
        <f>IF(AND('2.Identificacion_Riesgos'!$J$50=2,'2.Identificacion_Riesgos'!$L$50=1),'2.Identificacion_Riesgos'!$A$50,"")</f>
        <v/>
      </c>
      <c r="J21" s="85" t="str">
        <f>IF(AND('2.Identificacion_Riesgos'!$J$55=2,'2.Identificacion_Riesgos'!$L$55=1),'2.Identificacion_Riesgos'!$A$55,"")</f>
        <v/>
      </c>
      <c r="K21" s="84" t="str">
        <f>IF(AND('2.Identificacion_Riesgos'!$J$35=2,'2.Identificacion_Riesgos'!$L$35=2),'2.Identificacion_Riesgos'!$A$35,"")</f>
        <v/>
      </c>
      <c r="L21" s="23" t="str">
        <f>IF(AND('2.Identificacion_Riesgos'!$J$40=2,'2.Identificacion_Riesgos'!$L$40=2),'2.Identificacion_Riesgos'!$A$40,"")</f>
        <v/>
      </c>
      <c r="M21" s="24" t="str">
        <f>IF(AND('2.Identificacion_Riesgos'!$J$45=2,'2.Identificacion_Riesgos'!$L$45=2),'2.Identificacion_Riesgos'!$A$45,"")</f>
        <v/>
      </c>
      <c r="N21" s="23" t="str">
        <f>IF(AND('2.Identificacion_Riesgos'!$J$50=2,'2.Identificacion_Riesgos'!$L$50=2),'2.Identificacion_Riesgos'!$A$50,"")</f>
        <v/>
      </c>
      <c r="O21" s="85" t="str">
        <f>IF(AND('2.Identificacion_Riesgos'!$J$55=2,'2.Identificacion_Riesgos'!$L$55=2),'2.Identificacion_Riesgos'!$A$55,"")</f>
        <v/>
      </c>
      <c r="P21" s="89" t="str">
        <f>IF(AND('2.Identificacion_Riesgos'!$J$35=2,'2.Identificacion_Riesgos'!$L$35=3),'2.Identificacion_Riesgos'!$A$35,"")</f>
        <v/>
      </c>
      <c r="Q21" s="25" t="str">
        <f>IF(AND('2.Identificacion_Riesgos'!$J$40=2,'2.Identificacion_Riesgos'!$L$40=3),'2.Identificacion_Riesgos'!$A$40,"")</f>
        <v/>
      </c>
      <c r="R21" s="26" t="str">
        <f>IF(AND('2.Identificacion_Riesgos'!$J$45=2,'2.Identificacion_Riesgos'!$L$45=3),'2.Identificacion_Riesgos'!$A$45,"")</f>
        <v/>
      </c>
      <c r="S21" s="25" t="str">
        <f>IF(AND('2.Identificacion_Riesgos'!$J$50=2,'2.Identificacion_Riesgos'!$L$50=3),'2.Identificacion_Riesgos'!$A$50,"")</f>
        <v/>
      </c>
      <c r="T21" s="90" t="str">
        <f>IF(AND('2.Identificacion_Riesgos'!$J$55=2,'2.Identificacion_Riesgos'!$L$55=3),'2.Identificacion_Riesgos'!$A$55,"")</f>
        <v/>
      </c>
      <c r="U21" s="79" t="str">
        <f>IF(AND('2.Identificacion_Riesgos'!$J$35=2,'2.Identificacion_Riesgos'!$L$35=4),'2.Identificacion_Riesgos'!$A$35,"")</f>
        <v/>
      </c>
      <c r="V21" s="27" t="str">
        <f>IF(AND('2.Identificacion_Riesgos'!$J$40=2,'2.Identificacion_Riesgos'!$L$40=4),'2.Identificacion_Riesgos'!$A$40,"")</f>
        <v/>
      </c>
      <c r="W21" s="28" t="str">
        <f>IF(AND('2.Identificacion_Riesgos'!$J$45=2,'2.Identificacion_Riesgos'!$L$45=4),'2.Identificacion_Riesgos'!$A$45,"")</f>
        <v/>
      </c>
      <c r="X21" s="27" t="str">
        <f>IF(AND('2.Identificacion_Riesgos'!$J$50=2,'2.Identificacion_Riesgos'!$L$50=4),'2.Identificacion_Riesgos'!$A$50,"")</f>
        <v/>
      </c>
      <c r="Y21" s="80" t="str">
        <f>IF(AND('2.Identificacion_Riesgos'!$J$55=2,'2.Identificacion_Riesgos'!$L$55=4),'2.Identificacion_Riesgos'!$A$55,"")</f>
        <v/>
      </c>
      <c r="Z21" s="74" t="str">
        <f>IF(AND('2.Identificacion_Riesgos'!$J$35=2,'2.Identificacion_Riesgos'!$L$35=5),'2.Identificacion_Riesgos'!$A$35,"")</f>
        <v/>
      </c>
      <c r="AA21" s="29" t="str">
        <f>IF(AND('2.Identificacion_Riesgos'!$J$40=2,'2.Identificacion_Riesgos'!$L$40=5),'2.Identificacion_Riesgos'!$A$40,"")</f>
        <v/>
      </c>
      <c r="AB21" s="30" t="str">
        <f>IF(AND('2.Identificacion_Riesgos'!$J$45=2,'2.Identificacion_Riesgos'!$L$45=5),'2.Identificacion_Riesgos'!$A$45,"")</f>
        <v/>
      </c>
      <c r="AC21" s="29" t="str">
        <f>IF(AND('2.Identificacion_Riesgos'!$J$50=2,'2.Identificacion_Riesgos'!$L$50=5),'2.Identificacion_Riesgos'!$A$50,"")</f>
        <v/>
      </c>
      <c r="AD21" s="75" t="str">
        <f>IF(AND('2.Identificacion_Riesgos'!$J$55=2,'2.Identificacion_Riesgos'!$L$55=5),'2.Identificacion_Riesgos'!$A$55,"")</f>
        <v/>
      </c>
      <c r="AE21" s="17"/>
      <c r="AF21" s="17"/>
      <c r="AG21" s="17"/>
      <c r="AH21" s="19"/>
      <c r="AI21" s="16"/>
      <c r="AJ21" s="16"/>
      <c r="AK21" s="16"/>
      <c r="AL21" s="16"/>
      <c r="AM21" s="16"/>
      <c r="AN21" s="16"/>
    </row>
    <row r="22" spans="1:40" ht="27.75" customHeight="1" thickBot="1" x14ac:dyDescent="0.3">
      <c r="A22" s="16"/>
      <c r="B22" s="614"/>
      <c r="C22" s="33"/>
      <c r="D22" s="33"/>
      <c r="E22" s="33"/>
      <c r="F22" s="605">
        <v>0.08</v>
      </c>
      <c r="G22" s="608"/>
      <c r="H22" s="608"/>
      <c r="I22" s="608"/>
      <c r="J22" s="609"/>
      <c r="K22" s="605">
        <v>0.2</v>
      </c>
      <c r="L22" s="608"/>
      <c r="M22" s="608"/>
      <c r="N22" s="608"/>
      <c r="O22" s="609"/>
      <c r="P22" s="593">
        <v>0.36</v>
      </c>
      <c r="Q22" s="612"/>
      <c r="R22" s="612"/>
      <c r="S22" s="612"/>
      <c r="T22" s="613"/>
      <c r="U22" s="583">
        <v>0.64</v>
      </c>
      <c r="V22" s="591"/>
      <c r="W22" s="591"/>
      <c r="X22" s="591"/>
      <c r="Y22" s="592"/>
      <c r="Z22" s="574">
        <v>0.88</v>
      </c>
      <c r="AA22" s="610"/>
      <c r="AB22" s="610"/>
      <c r="AC22" s="610"/>
      <c r="AD22" s="611"/>
      <c r="AE22" s="17"/>
      <c r="AF22" s="17"/>
      <c r="AG22" s="17"/>
      <c r="AH22" s="19"/>
      <c r="AI22" s="16"/>
      <c r="AJ22" s="16"/>
      <c r="AK22" s="16"/>
      <c r="AL22" s="16"/>
      <c r="AM22" s="16"/>
      <c r="AN22" s="16"/>
    </row>
    <row r="23" spans="1:40" ht="27.75" customHeight="1" x14ac:dyDescent="0.25">
      <c r="A23" s="16"/>
      <c r="B23" s="614"/>
      <c r="C23" s="33"/>
      <c r="D23" s="33"/>
      <c r="E23" s="33"/>
      <c r="F23" s="81" t="str">
        <f>IF(AND('2.Identificacion_Riesgos'!$J$10=3,'2.Identificacion_Riesgos'!$L$10=1),'2.Identificacion_Riesgos'!$A$10,"")</f>
        <v/>
      </c>
      <c r="G23" s="82" t="str">
        <f>IF(AND('2.Identificacion_Riesgos'!$J$15=3,'2.Identificacion_Riesgos'!$L$15=1),'2.Identificacion_Riesgos'!$A$15,"")</f>
        <v/>
      </c>
      <c r="H23" s="82" t="str">
        <f>IF(AND('2.Identificacion_Riesgos'!$J$20=3,'2.Identificacion_Riesgos'!$L$20=1),'2.Identificacion_Riesgos'!$A$20,"")</f>
        <v/>
      </c>
      <c r="I23" s="82" t="str">
        <f>IF(AND('2.Identificacion_Riesgos'!$J$25=3,'2.Identificacion_Riesgos'!$L$25=1),'2.Identificacion_Riesgos'!$A$25,"")</f>
        <v/>
      </c>
      <c r="J23" s="83" t="str">
        <f>IF(AND('2.Identificacion_Riesgos'!$J$30=3,'2.Identificacion_Riesgos'!$L$30=1),'2.Identificacion_Riesgos'!$A$30,"")</f>
        <v/>
      </c>
      <c r="K23" s="86" t="str">
        <f>IF(AND('2.Identificacion_Riesgos'!$J$10=3,'2.Identificacion_Riesgos'!$L$10=2),'2.Identificacion_Riesgos'!$A$10,"")</f>
        <v/>
      </c>
      <c r="L23" s="87" t="str">
        <f>IF(AND('2.Identificacion_Riesgos'!$J$15=3,'2.Identificacion_Riesgos'!$L$15=2),'2.Identificacion_Riesgos'!$A$15,"")</f>
        <v/>
      </c>
      <c r="M23" s="87" t="str">
        <f>IF(AND('2.Identificacion_Riesgos'!$J$20=3,'2.Identificacion_Riesgos'!$L$20=2),'2.Identificacion_Riesgos'!$A$20,"")</f>
        <v/>
      </c>
      <c r="N23" s="87" t="str">
        <f>IF(AND('2.Identificacion_Riesgos'!$J$25=3,'2.Identificacion_Riesgos'!$L$25=2),'2.Identificacion_Riesgos'!$A$25,"")</f>
        <v/>
      </c>
      <c r="O23" s="88" t="str">
        <f>IF(AND('2.Identificacion_Riesgos'!$J$30=3,'2.Identificacion_Riesgos'!$L$30=2),'2.Identificacion_Riesgos'!$A$30,"")</f>
        <v/>
      </c>
      <c r="P23" s="76" t="str">
        <f>IF(AND('2.Identificacion_Riesgos'!$J$10=3,'2.Identificacion_Riesgos'!$L$10=3),'2.Identificacion_Riesgos'!$A$10,"")</f>
        <v/>
      </c>
      <c r="Q23" s="77" t="str">
        <f>IF(AND('2.Identificacion_Riesgos'!$J$15=3,'2.Identificacion_Riesgos'!$L$15=3),'2.Identificacion_Riesgos'!$A$15,"")</f>
        <v/>
      </c>
      <c r="R23" s="77" t="str">
        <f>IF(AND('2.Identificacion_Riesgos'!$J$20=3,'2.Identificacion_Riesgos'!$L$20=3),'2.Identificacion_Riesgos'!$A$20,"")</f>
        <v/>
      </c>
      <c r="S23" s="77" t="str">
        <f>IF(AND('2.Identificacion_Riesgos'!$J$25=3,'2.Identificacion_Riesgos'!$L$25=3),'2.Identificacion_Riesgos'!$A$25,"")</f>
        <v/>
      </c>
      <c r="T23" s="78" t="str">
        <f>IF(AND('2.Identificacion_Riesgos'!$J$30=3,'2.Identificacion_Riesgos'!$L$30=3),'2.Identificacion_Riesgos'!$A$30,"")</f>
        <v/>
      </c>
      <c r="U23" s="71" t="str">
        <f>IF(AND('2.Identificacion_Riesgos'!$J$10=3,'2.Identificacion_Riesgos'!$L$10=4),'2.Identificacion_Riesgos'!$A$10,"")</f>
        <v/>
      </c>
      <c r="V23" s="72" t="str">
        <f>IF(AND('2.Identificacion_Riesgos'!$J$15=3,'2.Identificacion_Riesgos'!$L$15=4),'2.Identificacion_Riesgos'!$A$15,"")</f>
        <v/>
      </c>
      <c r="W23" s="72" t="str">
        <f>IF(AND('2.Identificacion_Riesgos'!$J$20=3,'2.Identificacion_Riesgos'!$L$20=4),'2.Identificacion_Riesgos'!$A$20,"")</f>
        <v/>
      </c>
      <c r="X23" s="72" t="str">
        <f>IF(AND('2.Identificacion_Riesgos'!$J$25=3,'2.Identificacion_Riesgos'!$L$25=4),'2.Identificacion_Riesgos'!$A$25,"")</f>
        <v/>
      </c>
      <c r="Y23" s="73" t="str">
        <f>IF(AND('2.Identificacion_Riesgos'!$J$30=3,'2.Identificacion_Riesgos'!$L$30=4),'2.Identificacion_Riesgos'!$A$30,"")</f>
        <v/>
      </c>
      <c r="Z23" s="71" t="str">
        <f>IF(AND('2.Identificacion_Riesgos'!$J$10=3,'2.Identificacion_Riesgos'!$L$10=5),'2.Identificacion_Riesgos'!$A$10,"")</f>
        <v/>
      </c>
      <c r="AA23" s="72" t="str">
        <f>IF(AND('2.Identificacion_Riesgos'!$J$15=3,'2.Identificacion_Riesgos'!$L$15=5),'2.Identificacion_Riesgos'!$A$15,"")</f>
        <v/>
      </c>
      <c r="AB23" s="72" t="str">
        <f>IF(AND('2.Identificacion_Riesgos'!$J$20=3,'2.Identificacion_Riesgos'!$L$20=5),'2.Identificacion_Riesgos'!$A$20,"")</f>
        <v/>
      </c>
      <c r="AC23" s="72" t="str">
        <f>IF(AND('2.Identificacion_Riesgos'!$J$25=3,'2.Identificacion_Riesgos'!$L$25=5),'2.Identificacion_Riesgos'!$A$25,"")</f>
        <v/>
      </c>
      <c r="AD23" s="73" t="str">
        <f>IF(AND('2.Identificacion_Riesgos'!$J$30=3,'2.Identificacion_Riesgos'!$L$30=5),'2.Identificacion_Riesgos'!$A$30,"")</f>
        <v/>
      </c>
      <c r="AE23" s="17"/>
      <c r="AF23" s="17"/>
      <c r="AG23" s="17"/>
      <c r="AH23" s="19"/>
      <c r="AI23" s="16"/>
      <c r="AJ23" s="16"/>
      <c r="AK23" s="16"/>
      <c r="AL23" s="16"/>
      <c r="AM23" s="16"/>
      <c r="AN23" s="16"/>
    </row>
    <row r="24" spans="1:40" ht="27.75" customHeight="1" x14ac:dyDescent="0.25">
      <c r="A24" s="16"/>
      <c r="B24" s="614"/>
      <c r="C24" s="587" t="s">
        <v>169</v>
      </c>
      <c r="D24" s="587"/>
      <c r="E24" s="587"/>
      <c r="F24" s="84" t="str">
        <f>IF(AND('2.Identificacion_Riesgos'!$J$35=3,'2.Identificacion_Riesgos'!$L$35=1),'2.Identificacion_Riesgos'!$A$35,"")</f>
        <v/>
      </c>
      <c r="G24" s="23" t="str">
        <f>IF(AND('2.Identificacion_Riesgos'!$J$40=3,'2.Identificacion_Riesgos'!$L$40=1),'2.Identificacion_Riesgos'!$A$40,"")</f>
        <v/>
      </c>
      <c r="H24" s="24" t="str">
        <f>IF(AND('2.Identificacion_Riesgos'!$J$45=3,'2.Identificacion_Riesgos'!$L$45=1),'2.Identificacion_Riesgos'!$A$45,"")</f>
        <v/>
      </c>
      <c r="I24" s="23" t="str">
        <f>IF(AND('2.Identificacion_Riesgos'!$J$50=3,'2.Identificacion_Riesgos'!$L$50=1),'2.Identificacion_Riesgos'!$A$50,"")</f>
        <v/>
      </c>
      <c r="J24" s="85" t="str">
        <f>IF(AND('2.Identificacion_Riesgos'!$J$55=3,'2.Identificacion_Riesgos'!$L$55=1),'2.Identificacion_Riesgos'!$A$55,"")</f>
        <v/>
      </c>
      <c r="K24" s="89" t="str">
        <f>IF(AND('2.Identificacion_Riesgos'!$J$35=3,'2.Identificacion_Riesgos'!$L$35=2),'2.Identificacion_Riesgos'!$A$35,"")</f>
        <v/>
      </c>
      <c r="L24" s="25" t="str">
        <f>IF(AND('2.Identificacion_Riesgos'!$J$40=3,'2.Identificacion_Riesgos'!$L$40=2),'2.Identificacion_Riesgos'!$A$40,"")</f>
        <v/>
      </c>
      <c r="M24" s="26" t="str">
        <f>IF(AND('2.Identificacion_Riesgos'!$J$45=3,'2.Identificacion_Riesgos'!$L$45=2),'2.Identificacion_Riesgos'!$A$45,"")</f>
        <v/>
      </c>
      <c r="N24" s="25" t="str">
        <f>IF(AND('2.Identificacion_Riesgos'!$J$50=3,'2.Identificacion_Riesgos'!$L$50=2),'2.Identificacion_Riesgos'!$A$50,"")</f>
        <v/>
      </c>
      <c r="O24" s="90" t="str">
        <f>IF(AND('2.Identificacion_Riesgos'!$J$55=3,'2.Identificacion_Riesgos'!$L$55=2),'2.Identificacion_Riesgos'!$A$55,"")</f>
        <v/>
      </c>
      <c r="P24" s="79" t="str">
        <f>IF(AND('2.Identificacion_Riesgos'!$J$35=3,'2.Identificacion_Riesgos'!$L$35=3),'2.Identificacion_Riesgos'!$A$35,"")</f>
        <v/>
      </c>
      <c r="Q24" s="27" t="str">
        <f>IF(AND('2.Identificacion_Riesgos'!$J$40=3,'2.Identificacion_Riesgos'!$L$40=3),'2.Identificacion_Riesgos'!$A$40,"")</f>
        <v/>
      </c>
      <c r="R24" s="28" t="str">
        <f>IF(AND('2.Identificacion_Riesgos'!$J$45=3,'2.Identificacion_Riesgos'!$L$45=3),'2.Identificacion_Riesgos'!$A$45,"")</f>
        <v/>
      </c>
      <c r="S24" s="27" t="str">
        <f>IF(AND('2.Identificacion_Riesgos'!$J$50=3,'2.Identificacion_Riesgos'!$L$50=3),'2.Identificacion_Riesgos'!$A$50,"")</f>
        <v/>
      </c>
      <c r="T24" s="80" t="str">
        <f>IF(AND('2.Identificacion_Riesgos'!$J$55=3,'2.Identificacion_Riesgos'!$L$55=3),'2.Identificacion_Riesgos'!$A$55,"")</f>
        <v/>
      </c>
      <c r="U24" s="74" t="str">
        <f>IF(AND('2.Identificacion_Riesgos'!$J$35=3,'2.Identificacion_Riesgos'!$L$35=4),'2.Identificacion_Riesgos'!$A$35,"")</f>
        <v/>
      </c>
      <c r="V24" s="29" t="str">
        <f>IF(AND('2.Identificacion_Riesgos'!$J$40=3,'2.Identificacion_Riesgos'!$L$40=4),'2.Identificacion_Riesgos'!$A$40,"")</f>
        <v/>
      </c>
      <c r="W24" s="30" t="str">
        <f>IF(AND('2.Identificacion_Riesgos'!$J$45=3,'2.Identificacion_Riesgos'!$L$45=4),'2.Identificacion_Riesgos'!$A$45,"")</f>
        <v/>
      </c>
      <c r="X24" s="29" t="str">
        <f>IF(AND('2.Identificacion_Riesgos'!$J$50=3,'2.Identificacion_Riesgos'!$L$50=4),'2.Identificacion_Riesgos'!$A$50,"")</f>
        <v/>
      </c>
      <c r="Y24" s="75" t="str">
        <f>IF(AND('2.Identificacion_Riesgos'!$J$55=3,'2.Identificacion_Riesgos'!$L$55=4),'2.Identificacion_Riesgos'!$A$55,"")</f>
        <v/>
      </c>
      <c r="Z24" s="74" t="str">
        <f>IF(AND('2.Identificacion_Riesgos'!$J$35=3,'2.Identificacion_Riesgos'!$L$35=5),'2.Identificacion_Riesgos'!$A$35,"")</f>
        <v/>
      </c>
      <c r="AA24" s="29" t="str">
        <f>IF(AND('2.Identificacion_Riesgos'!$J$40=3,'2.Identificacion_Riesgos'!$L$40=5),'2.Identificacion_Riesgos'!$A$40,"")</f>
        <v/>
      </c>
      <c r="AB24" s="30" t="str">
        <f>IF(AND('2.Identificacion_Riesgos'!$J$45=3,'2.Identificacion_Riesgos'!$L$45=5),'2.Identificacion_Riesgos'!$A$45,"")</f>
        <v/>
      </c>
      <c r="AC24" s="29" t="str">
        <f>IF(AND('2.Identificacion_Riesgos'!$J$50=3,'2.Identificacion_Riesgos'!$L$50=5),'2.Identificacion_Riesgos'!$A$50,"")</f>
        <v/>
      </c>
      <c r="AD24" s="75" t="str">
        <f>IF(AND('2.Identificacion_Riesgos'!$J$55=3,'2.Identificacion_Riesgos'!$L$55=5),'2.Identificacion_Riesgos'!$A$55,"")</f>
        <v/>
      </c>
      <c r="AE24" s="17"/>
      <c r="AF24" s="17"/>
      <c r="AG24" s="17"/>
      <c r="AH24" s="19"/>
      <c r="AI24" s="16"/>
      <c r="AJ24" s="16"/>
      <c r="AK24" s="16"/>
      <c r="AL24" s="16"/>
      <c r="AM24" s="16"/>
      <c r="AN24" s="16"/>
    </row>
    <row r="25" spans="1:40" ht="27.75" customHeight="1" thickBot="1" x14ac:dyDescent="0.3">
      <c r="A25" s="16"/>
      <c r="B25" s="614"/>
      <c r="C25" s="33"/>
      <c r="D25" s="33"/>
      <c r="E25" s="33"/>
      <c r="F25" s="605">
        <v>0.12</v>
      </c>
      <c r="G25" s="608"/>
      <c r="H25" s="608"/>
      <c r="I25" s="608"/>
      <c r="J25" s="609"/>
      <c r="K25" s="593">
        <v>0.28000000000000003</v>
      </c>
      <c r="L25" s="612"/>
      <c r="M25" s="612"/>
      <c r="N25" s="612"/>
      <c r="O25" s="613"/>
      <c r="P25" s="583">
        <v>0.52</v>
      </c>
      <c r="Q25" s="591"/>
      <c r="R25" s="591"/>
      <c r="S25" s="591"/>
      <c r="T25" s="592"/>
      <c r="U25" s="574">
        <v>0.76</v>
      </c>
      <c r="V25" s="610"/>
      <c r="W25" s="610"/>
      <c r="X25" s="610"/>
      <c r="Y25" s="611"/>
      <c r="Z25" s="574">
        <v>0.92</v>
      </c>
      <c r="AA25" s="610"/>
      <c r="AB25" s="610"/>
      <c r="AC25" s="610"/>
      <c r="AD25" s="611"/>
      <c r="AE25" s="17"/>
      <c r="AF25" s="17"/>
      <c r="AG25" s="17"/>
      <c r="AH25" s="19"/>
      <c r="AI25" s="16"/>
      <c r="AJ25" s="16"/>
      <c r="AK25" s="16"/>
      <c r="AL25" s="16"/>
      <c r="AM25" s="16"/>
      <c r="AN25" s="16"/>
    </row>
    <row r="26" spans="1:40" ht="27.75" customHeight="1" x14ac:dyDescent="0.25">
      <c r="A26" s="16"/>
      <c r="B26" s="614"/>
      <c r="C26" s="33"/>
      <c r="D26" s="33"/>
      <c r="E26" s="33"/>
      <c r="F26" s="86" t="str">
        <f>IF(AND('2.Identificacion_Riesgos'!$J$10=4,'2.Identificacion_Riesgos'!$L$10=1),'2.Identificacion_Riesgos'!$A$10,"")</f>
        <v/>
      </c>
      <c r="G26" s="87" t="str">
        <f>IF(AND('2.Identificacion_Riesgos'!$J$15=4,'2.Identificacion_Riesgos'!$L$15=1),'2.Identificacion_Riesgos'!$A$15,"")</f>
        <v/>
      </c>
      <c r="H26" s="87" t="str">
        <f>IF(AND('2.Identificacion_Riesgos'!$J$20=4,'2.Identificacion_Riesgos'!$L$20=1),'2.Identificacion_Riesgos'!$A$20,"")</f>
        <v/>
      </c>
      <c r="I26" s="87" t="str">
        <f>IF(AND('2.Identificacion_Riesgos'!$J$25=4,'2.Identificacion_Riesgos'!$L$25=1),'2.Identificacion_Riesgos'!$A$25,"")</f>
        <v/>
      </c>
      <c r="J26" s="88" t="str">
        <f>IF(AND('2.Identificacion_Riesgos'!$J$30=4,'2.Identificacion_Riesgos'!$L$30=1),'2.Identificacion_Riesgos'!$A$30,"")</f>
        <v/>
      </c>
      <c r="K26" s="76" t="str">
        <f>IF(AND('2.Identificacion_Riesgos'!$J$10=4,'2.Identificacion_Riesgos'!$L$10=2),'2.Identificacion_Riesgos'!$A$10,"")</f>
        <v/>
      </c>
      <c r="L26" s="77" t="str">
        <f>IF(AND('2.Identificacion_Riesgos'!$J$15=4,'2.Identificacion_Riesgos'!$L$15=2),'2.Identificacion_Riesgos'!$A$15,"")</f>
        <v/>
      </c>
      <c r="M26" s="77" t="str">
        <f>IF(AND('2.Identificacion_Riesgos'!$J$20=4,'2.Identificacion_Riesgos'!$L$20=2),'2.Identificacion_Riesgos'!$A$20,"")</f>
        <v/>
      </c>
      <c r="N26" s="77" t="str">
        <f>IF(AND('2.Identificacion_Riesgos'!$J$25=4,'2.Identificacion_Riesgos'!$L$25=2),'2.Identificacion_Riesgos'!$A$25,"")</f>
        <v/>
      </c>
      <c r="O26" s="78" t="str">
        <f>IF(AND('2.Identificacion_Riesgos'!$J$30=4,'2.Identificacion_Riesgos'!$L$30=2),'2.Identificacion_Riesgos'!$A$30,"")</f>
        <v/>
      </c>
      <c r="P26" s="76" t="str">
        <f>IF(AND('2.Identificacion_Riesgos'!$J$10=4,'2.Identificacion_Riesgos'!$L$10=3),'2.Identificacion_Riesgos'!$A$10,"")</f>
        <v/>
      </c>
      <c r="Q26" s="77" t="str">
        <f>IF(AND('2.Identificacion_Riesgos'!$J$15=4,'2.Identificacion_Riesgos'!$L$15=3),'2.Identificacion_Riesgos'!$A$15,"")</f>
        <v/>
      </c>
      <c r="R26" s="77" t="str">
        <f>IF(AND('2.Identificacion_Riesgos'!$J$20=4,'2.Identificacion_Riesgos'!$L$20=3),'2.Identificacion_Riesgos'!$A$20,"")</f>
        <v/>
      </c>
      <c r="S26" s="77" t="str">
        <f>IF(AND('2.Identificacion_Riesgos'!$J$25=4,'2.Identificacion_Riesgos'!$L$25=3),'2.Identificacion_Riesgos'!$A$25,"")</f>
        <v/>
      </c>
      <c r="T26" s="78" t="str">
        <f>IF(AND('2.Identificacion_Riesgos'!$J$30=4,'2.Identificacion_Riesgos'!$L$30=3),'2.Identificacion_Riesgos'!$A$30,"")</f>
        <v/>
      </c>
      <c r="U26" s="71" t="str">
        <f>IF(AND('2.Identificacion_Riesgos'!$J$10=4,'2.Identificacion_Riesgos'!$L$10=4),'2.Identificacion_Riesgos'!$A$10,"")</f>
        <v/>
      </c>
      <c r="V26" s="72" t="str">
        <f>IF(AND('2.Identificacion_Riesgos'!$J$15=4,'2.Identificacion_Riesgos'!$L$15=4),'2.Identificacion_Riesgos'!$A$15,"")</f>
        <v/>
      </c>
      <c r="W26" s="72" t="str">
        <f>IF(AND('2.Identificacion_Riesgos'!$J$20=4,'2.Identificacion_Riesgos'!$L$20=4),'2.Identificacion_Riesgos'!$A$20,"")</f>
        <v/>
      </c>
      <c r="X26" s="72" t="str">
        <f>IF(AND('2.Identificacion_Riesgos'!$J$25=4,'2.Identificacion_Riesgos'!$L$25=4),'2.Identificacion_Riesgos'!$A$25,"")</f>
        <v/>
      </c>
      <c r="Y26" s="73" t="str">
        <f>IF(AND('2.Identificacion_Riesgos'!$J$30=4,'2.Identificacion_Riesgos'!$L$30=4),'2.Identificacion_Riesgos'!$A$30,"")</f>
        <v/>
      </c>
      <c r="Z26" s="71" t="str">
        <f>IF(AND('2.Identificacion_Riesgos'!$J$10=4,'2.Identificacion_Riesgos'!$L$10=5),'2.Identificacion_Riesgos'!$A$10,"")</f>
        <v/>
      </c>
      <c r="AA26" s="72" t="str">
        <f>IF(AND('2.Identificacion_Riesgos'!$J$15=4,'2.Identificacion_Riesgos'!$L$15=5),'2.Identificacion_Riesgos'!$A$15,"")</f>
        <v/>
      </c>
      <c r="AB26" s="72" t="str">
        <f>IF(AND('2.Identificacion_Riesgos'!$J$20=4,'2.Identificacion_Riesgos'!$L$20=5),'2.Identificacion_Riesgos'!$A$20,"")</f>
        <v/>
      </c>
      <c r="AC26" s="72" t="str">
        <f>IF(AND('2.Identificacion_Riesgos'!$J$25=4,'2.Identificacion_Riesgos'!$L$25=5),'2.Identificacion_Riesgos'!$A$25,"")</f>
        <v/>
      </c>
      <c r="AD26" s="73" t="str">
        <f>IF(AND('2.Identificacion_Riesgos'!$J$30=4,'2.Identificacion_Riesgos'!$L$30=5),'2.Identificacion_Riesgos'!$A$30,"")</f>
        <v/>
      </c>
      <c r="AE26" s="17"/>
      <c r="AF26" s="17"/>
      <c r="AG26" s="17"/>
      <c r="AH26" s="19"/>
      <c r="AI26" s="16"/>
      <c r="AJ26" s="16"/>
      <c r="AK26" s="16"/>
      <c r="AL26" s="16"/>
      <c r="AM26" s="16"/>
      <c r="AN26" s="16"/>
    </row>
    <row r="27" spans="1:40" ht="27.75" customHeight="1" x14ac:dyDescent="0.25">
      <c r="A27" s="16"/>
      <c r="B27" s="614"/>
      <c r="C27" s="587" t="s">
        <v>170</v>
      </c>
      <c r="D27" s="587"/>
      <c r="E27" s="587"/>
      <c r="F27" s="89" t="str">
        <f>IF(AND('2.Identificacion_Riesgos'!$J$35=4,'2.Identificacion_Riesgos'!$L$35=1),'2.Identificacion_Riesgos'!$A$35,"")</f>
        <v/>
      </c>
      <c r="G27" s="25" t="str">
        <f>IF(AND('2.Identificacion_Riesgos'!$J$40=4,'2.Identificacion_Riesgos'!$L$40=1),'2.Identificacion_Riesgos'!$A$40,"")</f>
        <v/>
      </c>
      <c r="H27" s="26" t="str">
        <f>IF(AND('2.Identificacion_Riesgos'!$J$45=4,'2.Identificacion_Riesgos'!$L$45=1),'2.Identificacion_Riesgos'!$A$45,"")</f>
        <v/>
      </c>
      <c r="I27" s="25" t="str">
        <f>IF(AND('2.Identificacion_Riesgos'!$J$50=4,'2.Identificacion_Riesgos'!$L$50=1),'2.Identificacion_Riesgos'!$A$50,"")</f>
        <v/>
      </c>
      <c r="J27" s="90" t="str">
        <f>IF(AND('2.Identificacion_Riesgos'!$J$55=4,'2.Identificacion_Riesgos'!$L$55=1),'2.Identificacion_Riesgos'!$A$55,"")</f>
        <v/>
      </c>
      <c r="K27" s="79" t="str">
        <f>IF(AND('2.Identificacion_Riesgos'!$J$35=4,'2.Identificacion_Riesgos'!$L$35=2),'2.Identificacion_Riesgos'!$A$35,"")</f>
        <v/>
      </c>
      <c r="L27" s="27" t="str">
        <f>IF(AND('2.Identificacion_Riesgos'!$J$40=4,'2.Identificacion_Riesgos'!$L$40=2),'2.Identificacion_Riesgos'!$A$40,"")</f>
        <v/>
      </c>
      <c r="M27" s="28" t="str">
        <f>IF(AND('2.Identificacion_Riesgos'!$J$45=4,'2.Identificacion_Riesgos'!$L$45=2),'2.Identificacion_Riesgos'!$A$45,"")</f>
        <v/>
      </c>
      <c r="N27" s="27" t="str">
        <f>IF(AND('2.Identificacion_Riesgos'!$J$50=4,'2.Identificacion_Riesgos'!$L$50=2),'2.Identificacion_Riesgos'!$A$50,"")</f>
        <v/>
      </c>
      <c r="O27" s="80" t="str">
        <f>IF(AND('2.Identificacion_Riesgos'!$J$55=4,'2.Identificacion_Riesgos'!$L$55=2),'2.Identificacion_Riesgos'!$A$55,"")</f>
        <v/>
      </c>
      <c r="P27" s="79" t="str">
        <f>IF(AND('2.Identificacion_Riesgos'!$J$35=4,'2.Identificacion_Riesgos'!$L$35=3),'2.Identificacion_Riesgos'!$A$35,"")</f>
        <v/>
      </c>
      <c r="Q27" s="27" t="str">
        <f>IF(AND('2.Identificacion_Riesgos'!$J$40=4,'2.Identificacion_Riesgos'!$L$40=3),'2.Identificacion_Riesgos'!$A$40,"")</f>
        <v/>
      </c>
      <c r="R27" s="28" t="str">
        <f>IF(AND('2.Identificacion_Riesgos'!$J$45=4,'2.Identificacion_Riesgos'!$L$45=3),'2.Identificacion_Riesgos'!$A$45,"")</f>
        <v/>
      </c>
      <c r="S27" s="27" t="str">
        <f>IF(AND('2.Identificacion_Riesgos'!$J$50=4,'2.Identificacion_Riesgos'!$L$50=3),'2.Identificacion_Riesgos'!$A$50,"")</f>
        <v/>
      </c>
      <c r="T27" s="80" t="str">
        <f>IF(AND('2.Identificacion_Riesgos'!$J$55=4,'2.Identificacion_Riesgos'!$L$55=3),'2.Identificacion_Riesgos'!$A$55,"")</f>
        <v/>
      </c>
      <c r="U27" s="74" t="str">
        <f>IF(AND('2.Identificacion_Riesgos'!$J$35=4,'2.Identificacion_Riesgos'!$L$35=4),'2.Identificacion_Riesgos'!$A$35,"")</f>
        <v/>
      </c>
      <c r="V27" s="29" t="str">
        <f>IF(AND('2.Identificacion_Riesgos'!$J$40=4,'2.Identificacion_Riesgos'!$L$40=4),'2.Identificacion_Riesgos'!$A$40,"")</f>
        <v/>
      </c>
      <c r="W27" s="30" t="str">
        <f>IF(AND('2.Identificacion_Riesgos'!$J$45=4,'2.Identificacion_Riesgos'!$L$45=4),'2.Identificacion_Riesgos'!$A$45,"")</f>
        <v/>
      </c>
      <c r="X27" s="29" t="str">
        <f>IF(AND('2.Identificacion_Riesgos'!$J$50=4,'2.Identificacion_Riesgos'!$L$50=4),'2.Identificacion_Riesgos'!$A$50,"")</f>
        <v/>
      </c>
      <c r="Y27" s="75" t="str">
        <f>IF(AND('2.Identificacion_Riesgos'!$J$55=4,'2.Identificacion_Riesgos'!$L$55=4),'2.Identificacion_Riesgos'!$A$55,"")</f>
        <v/>
      </c>
      <c r="Z27" s="74" t="str">
        <f>IF(AND('2.Identificacion_Riesgos'!$J$35=4,'2.Identificacion_Riesgos'!$L$35=5),'2.Identificacion_Riesgos'!$A$35,"")</f>
        <v/>
      </c>
      <c r="AA27" s="29" t="str">
        <f>IF(AND('2.Identificacion_Riesgos'!$J$40=4,'2.Identificacion_Riesgos'!$L$40=5),'2.Identificacion_Riesgos'!$A$40,"")</f>
        <v/>
      </c>
      <c r="AB27" s="30" t="str">
        <f>IF(AND('2.Identificacion_Riesgos'!$J$45=4,'2.Identificacion_Riesgos'!$L$45=5),'2.Identificacion_Riesgos'!$A$45,"")</f>
        <v/>
      </c>
      <c r="AC27" s="29" t="str">
        <f>IF(AND('2.Identificacion_Riesgos'!$J$50=4,'2.Identificacion_Riesgos'!$L$50=5),'2.Identificacion_Riesgos'!$A$50,"")</f>
        <v/>
      </c>
      <c r="AD27" s="75" t="str">
        <f>IF(AND('2.Identificacion_Riesgos'!$J$55=4,'2.Identificacion_Riesgos'!$L$55=5),'2.Identificacion_Riesgos'!$A$55,"")</f>
        <v/>
      </c>
      <c r="AE27" s="17"/>
      <c r="AF27" s="17"/>
      <c r="AG27" s="17"/>
      <c r="AH27" s="19"/>
      <c r="AI27" s="16"/>
      <c r="AJ27" s="16"/>
      <c r="AK27" s="16"/>
      <c r="AL27" s="16"/>
      <c r="AM27" s="16"/>
      <c r="AN27" s="16"/>
    </row>
    <row r="28" spans="1:40" ht="27.75" customHeight="1" thickBot="1" x14ac:dyDescent="0.3">
      <c r="A28" s="16"/>
      <c r="B28" s="614"/>
      <c r="C28" s="33"/>
      <c r="D28" s="33"/>
      <c r="E28" s="33"/>
      <c r="F28" s="593">
        <v>0.24</v>
      </c>
      <c r="G28" s="612"/>
      <c r="H28" s="612"/>
      <c r="I28" s="612"/>
      <c r="J28" s="613"/>
      <c r="K28" s="583">
        <v>0.44</v>
      </c>
      <c r="L28" s="591"/>
      <c r="M28" s="591"/>
      <c r="N28" s="591"/>
      <c r="O28" s="592"/>
      <c r="P28" s="583">
        <v>0.56000000000000005</v>
      </c>
      <c r="Q28" s="591"/>
      <c r="R28" s="591"/>
      <c r="S28" s="591"/>
      <c r="T28" s="592"/>
      <c r="U28" s="574">
        <v>0.8</v>
      </c>
      <c r="V28" s="610"/>
      <c r="W28" s="610"/>
      <c r="X28" s="610"/>
      <c r="Y28" s="611"/>
      <c r="Z28" s="574">
        <v>0.96</v>
      </c>
      <c r="AA28" s="610"/>
      <c r="AB28" s="610"/>
      <c r="AC28" s="610"/>
      <c r="AD28" s="611"/>
      <c r="AE28" s="17"/>
      <c r="AF28" s="17"/>
      <c r="AG28" s="17"/>
      <c r="AH28" s="19"/>
      <c r="AI28" s="16"/>
      <c r="AJ28" s="16"/>
      <c r="AK28" s="16"/>
      <c r="AL28" s="16"/>
      <c r="AM28" s="16"/>
      <c r="AN28" s="16"/>
    </row>
    <row r="29" spans="1:40" ht="27.75" customHeight="1" x14ac:dyDescent="0.25">
      <c r="A29" s="16"/>
      <c r="B29" s="614"/>
      <c r="C29" s="33"/>
      <c r="D29" s="33"/>
      <c r="E29" s="33"/>
      <c r="F29" s="76" t="str">
        <f>IF(AND('2.Identificacion_Riesgos'!$J$10=5,'2.Identificacion_Riesgos'!$L$10=1),'2.Identificacion_Riesgos'!$A$10,"")</f>
        <v/>
      </c>
      <c r="G29" s="77" t="str">
        <f>IF(AND('2.Identificacion_Riesgos'!$J$15=5,'2.Identificacion_Riesgos'!$L$15=1),'2.Identificacion_Riesgos'!$A$15,"")</f>
        <v/>
      </c>
      <c r="H29" s="77" t="str">
        <f>IF(AND('2.Identificacion_Riesgos'!$J$20=5,'2.Identificacion_Riesgos'!$L$20=1),'2.Identificacion_Riesgos'!$A$20,"")</f>
        <v/>
      </c>
      <c r="I29" s="77" t="str">
        <f>IF(AND('2.Identificacion_Riesgos'!$J$25=5,'2.Identificacion_Riesgos'!$L$25=1),'2.Identificacion_Riesgos'!$A$25,"")</f>
        <v/>
      </c>
      <c r="J29" s="78" t="str">
        <f>IF(AND('2.Identificacion_Riesgos'!$J$30=5,'2.Identificacion_Riesgos'!$L$30=1),'2.Identificacion_Riesgos'!$A$30,"")</f>
        <v/>
      </c>
      <c r="K29" s="76" t="str">
        <f>IF(AND('2.Identificacion_Riesgos'!$J$10=5,'2.Identificacion_Riesgos'!$L$10=2),'2.Identificacion_Riesgos'!$A$10,"")</f>
        <v/>
      </c>
      <c r="L29" s="77" t="str">
        <f>IF(AND('2.Identificacion_Riesgos'!$J$15=5,'2.Identificacion_Riesgos'!$L$15=2),'2.Identificacion_Riesgos'!$A$15,"")</f>
        <v/>
      </c>
      <c r="M29" s="77" t="str">
        <f>IF(AND('2.Identificacion_Riesgos'!$J$20=5,'2.Identificacion_Riesgos'!$L$20=2),'2.Identificacion_Riesgos'!$A$20,"")</f>
        <v/>
      </c>
      <c r="N29" s="77" t="str">
        <f>IF(AND('2.Identificacion_Riesgos'!$J$25=5,'2.Identificacion_Riesgos'!$L$25=2),'2.Identificacion_Riesgos'!$A$25,"")</f>
        <v/>
      </c>
      <c r="O29" s="78" t="str">
        <f>IF(AND('2.Identificacion_Riesgos'!$J$30=5,'2.Identificacion_Riesgos'!$L$30=2),'2.Identificacion_Riesgos'!$A$30,"")</f>
        <v/>
      </c>
      <c r="P29" s="71" t="str">
        <f>IF(AND('2.Identificacion_Riesgos'!$J$10=5,'2.Identificacion_Riesgos'!$L$10=3),'2.Identificacion_Riesgos'!$A$10,"")</f>
        <v/>
      </c>
      <c r="Q29" s="72" t="str">
        <f>IF(AND('2.Identificacion_Riesgos'!$J$15=5,'2.Identificacion_Riesgos'!$L$15=3),'2.Identificacion_Riesgos'!$A$15,"")</f>
        <v/>
      </c>
      <c r="R29" s="72" t="str">
        <f>IF(AND('2.Identificacion_Riesgos'!$J$20=5,'2.Identificacion_Riesgos'!$L$20=3),'2.Identificacion_Riesgos'!$A$20,"")</f>
        <v/>
      </c>
      <c r="S29" s="72" t="str">
        <f>IF(AND('2.Identificacion_Riesgos'!$J$25=5,'2.Identificacion_Riesgos'!$L$25=3),'2.Identificacion_Riesgos'!$A$25,"")</f>
        <v/>
      </c>
      <c r="T29" s="73" t="str">
        <f>IF(AND('2.Identificacion_Riesgos'!$J$30=5,'2.Identificacion_Riesgos'!$L$30=3),'2.Identificacion_Riesgos'!$A$30,"")</f>
        <v/>
      </c>
      <c r="U29" s="71" t="str">
        <f>IF(AND('2.Identificacion_Riesgos'!$J$10=5,'2.Identificacion_Riesgos'!$L$10=4),'2.Identificacion_Riesgos'!$A$10,"")</f>
        <v/>
      </c>
      <c r="V29" s="72" t="str">
        <f>IF(AND('2.Identificacion_Riesgos'!$J$15=5,'2.Identificacion_Riesgos'!$L$15=4),'2.Identificacion_Riesgos'!$A$15,"")</f>
        <v/>
      </c>
      <c r="W29" s="72" t="str">
        <f>IF(AND('2.Identificacion_Riesgos'!$J$20=5,'2.Identificacion_Riesgos'!$L$20=4),'2.Identificacion_Riesgos'!$A$20,"")</f>
        <v/>
      </c>
      <c r="X29" s="72" t="str">
        <f>IF(AND('2.Identificacion_Riesgos'!$J$25=5,'2.Identificacion_Riesgos'!$L$25=4),'2.Identificacion_Riesgos'!$A$25,"")</f>
        <v/>
      </c>
      <c r="Y29" s="73" t="str">
        <f>IF(AND('2.Identificacion_Riesgos'!$J$30=5,'2.Identificacion_Riesgos'!$L$30=4),'2.Identificacion_Riesgos'!$A$30,"")</f>
        <v/>
      </c>
      <c r="Z29" s="71" t="str">
        <f>IF(AND('2.Identificacion_Riesgos'!$J$10=5,'2.Identificacion_Riesgos'!$L$10=5),'2.Identificacion_Riesgos'!$A$10,"")</f>
        <v/>
      </c>
      <c r="AA29" s="72" t="str">
        <f>IF(AND('2.Identificacion_Riesgos'!$J$15=5,'2.Identificacion_Riesgos'!$L$15=5),'2.Identificacion_Riesgos'!$A$15,"")</f>
        <v/>
      </c>
      <c r="AB29" s="72" t="str">
        <f>IF(AND('2.Identificacion_Riesgos'!$J$20=5,'2.Identificacion_Riesgos'!$L$20=5),'2.Identificacion_Riesgos'!$A$20,"")</f>
        <v/>
      </c>
      <c r="AC29" s="72" t="str">
        <f>IF(AND('2.Identificacion_Riesgos'!$J$25=5,'2.Identificacion_Riesgos'!$L$25=5),'2.Identificacion_Riesgos'!$A$25,"")</f>
        <v/>
      </c>
      <c r="AD29" s="73" t="str">
        <f>IF(AND('2.Identificacion_Riesgos'!$J$30=5,'2.Identificacion_Riesgos'!$L$30=5),'2.Identificacion_Riesgos'!$A$30,"")</f>
        <v/>
      </c>
      <c r="AE29" s="17"/>
      <c r="AF29" s="17"/>
      <c r="AG29" s="17"/>
      <c r="AH29" s="19"/>
      <c r="AI29" s="16"/>
      <c r="AJ29" s="16"/>
      <c r="AK29" s="16"/>
      <c r="AL29" s="16"/>
      <c r="AM29" s="16"/>
      <c r="AN29" s="16"/>
    </row>
    <row r="30" spans="1:40" ht="27.75" customHeight="1" x14ac:dyDescent="0.25">
      <c r="A30" s="16"/>
      <c r="B30" s="614"/>
      <c r="C30" s="587" t="s">
        <v>171</v>
      </c>
      <c r="D30" s="587"/>
      <c r="E30" s="587"/>
      <c r="F30" s="79" t="str">
        <f>IF(AND('2.Identificacion_Riesgos'!$J$35=5,'2.Identificacion_Riesgos'!$L$35=1),'2.Identificacion_Riesgos'!$A$35,"")</f>
        <v/>
      </c>
      <c r="G30" s="27" t="str">
        <f>IF(AND('2.Identificacion_Riesgos'!$J$40=5,'2.Identificacion_Riesgos'!$L$40=1),'2.Identificacion_Riesgos'!$A$40,"")</f>
        <v/>
      </c>
      <c r="H30" s="28" t="str">
        <f>IF(AND('2.Identificacion_Riesgos'!$J$45=5,'2.Identificacion_Riesgos'!$L$45=1),'2.Identificacion_Riesgos'!$A$45,"")</f>
        <v/>
      </c>
      <c r="I30" s="27" t="str">
        <f>IF(AND('2.Identificacion_Riesgos'!$J$50=5,'2.Identificacion_Riesgos'!$L$50=1),'2.Identificacion_Riesgos'!$A$50,"")</f>
        <v/>
      </c>
      <c r="J30" s="80" t="str">
        <f>IF(AND('2.Identificacion_Riesgos'!$J$55=5,'2.Identificacion_Riesgos'!$L$55=1),'2.Identificacion_Riesgos'!$A$55,"")</f>
        <v/>
      </c>
      <c r="K30" s="79" t="str">
        <f>IF(AND('2.Identificacion_Riesgos'!$J$35=5,'2.Identificacion_Riesgos'!$L$35=2),'2.Identificacion_Riesgos'!$A$35,"")</f>
        <v/>
      </c>
      <c r="L30" s="27" t="str">
        <f>IF(AND('2.Identificacion_Riesgos'!$J$40=5,'2.Identificacion_Riesgos'!$L$40=2),'2.Identificacion_Riesgos'!$A$40,"")</f>
        <v/>
      </c>
      <c r="M30" s="28" t="str">
        <f>IF(AND('2.Identificacion_Riesgos'!$J$45=5,'2.Identificacion_Riesgos'!$L$45=2),'2.Identificacion_Riesgos'!$A$45,"")</f>
        <v/>
      </c>
      <c r="N30" s="27" t="str">
        <f>IF(AND('2.Identificacion_Riesgos'!$J$50=5,'2.Identificacion_Riesgos'!$L$50=2),'2.Identificacion_Riesgos'!$A$50,"")</f>
        <v/>
      </c>
      <c r="O30" s="80" t="str">
        <f>IF(AND('2.Identificacion_Riesgos'!$J$55=5,'2.Identificacion_Riesgos'!$L$55=2),'2.Identificacion_Riesgos'!$A$55,"")</f>
        <v/>
      </c>
      <c r="P30" s="74" t="str">
        <f>IF(AND('2.Identificacion_Riesgos'!$J$35=5,'2.Identificacion_Riesgos'!$L$35=3),'2.Identificacion_Riesgos'!$A$35,"")</f>
        <v/>
      </c>
      <c r="Q30" s="29" t="str">
        <f>IF(AND('2.Identificacion_Riesgos'!$J$40=5,'2.Identificacion_Riesgos'!$L$40=3),'2.Identificacion_Riesgos'!$A$40,"")</f>
        <v/>
      </c>
      <c r="R30" s="30" t="str">
        <f>IF(AND('2.Identificacion_Riesgos'!$J$45=5,'2.Identificacion_Riesgos'!$L$45=3),'2.Identificacion_Riesgos'!$A$45,"")</f>
        <v/>
      </c>
      <c r="S30" s="29" t="str">
        <f>IF(AND('2.Identificacion_Riesgos'!$J$50=5,'2.Identificacion_Riesgos'!$L$50=3),'2.Identificacion_Riesgos'!$A$50,"")</f>
        <v/>
      </c>
      <c r="T30" s="75" t="str">
        <f>IF(AND('2.Identificacion_Riesgos'!$J$55=5,'2.Identificacion_Riesgos'!$L$55=3),'2.Identificacion_Riesgos'!$A$55,"")</f>
        <v/>
      </c>
      <c r="U30" s="74" t="str">
        <f>IF(AND('2.Identificacion_Riesgos'!$J$35=5,'2.Identificacion_Riesgos'!$L$35=4),'2.Identificacion_Riesgos'!$A$35,"")</f>
        <v/>
      </c>
      <c r="V30" s="29" t="str">
        <f>IF(AND('2.Identificacion_Riesgos'!$J$40=5,'2.Identificacion_Riesgos'!$L$40=4),'2.Identificacion_Riesgos'!$A$40,"")</f>
        <v/>
      </c>
      <c r="W30" s="30" t="str">
        <f>IF(AND('2.Identificacion_Riesgos'!$J$45=5,'2.Identificacion_Riesgos'!$L$45=4),'2.Identificacion_Riesgos'!$A$45,"")</f>
        <v/>
      </c>
      <c r="X30" s="29" t="str">
        <f>IF(AND('2.Identificacion_Riesgos'!$J$50=5,'2.Identificacion_Riesgos'!$L$50=4),'2.Identificacion_Riesgos'!$A$50,"")</f>
        <v/>
      </c>
      <c r="Y30" s="75" t="str">
        <f>IF(AND('2.Identificacion_Riesgos'!$J$55=5,'2.Identificacion_Riesgos'!$L$55=4),'2.Identificacion_Riesgos'!$A$55,"")</f>
        <v/>
      </c>
      <c r="Z30" s="74" t="str">
        <f>IF(AND('2.Identificacion_Riesgos'!$J$35=5,'2.Identificacion_Riesgos'!$L$35=5),'2.Identificacion_Riesgos'!$A$35,"")</f>
        <v/>
      </c>
      <c r="AA30" s="29" t="str">
        <f>IF(AND('2.Identificacion_Riesgos'!$J$40=5,'2.Identificacion_Riesgos'!$L$40=5),'2.Identificacion_Riesgos'!$A$40,"")</f>
        <v/>
      </c>
      <c r="AB30" s="30" t="str">
        <f>IF(AND('2.Identificacion_Riesgos'!$J$45=5,'2.Identificacion_Riesgos'!$L$45=5),'2.Identificacion_Riesgos'!$A$45,"")</f>
        <v/>
      </c>
      <c r="AC30" s="29" t="str">
        <f>IF(AND('2.Identificacion_Riesgos'!$J$50=5,'2.Identificacion_Riesgos'!$L$50=5),'2.Identificacion_Riesgos'!$A$50,"")</f>
        <v/>
      </c>
      <c r="AD30" s="75" t="str">
        <f>IF(AND('2.Identificacion_Riesgos'!$J$55=5,'2.Identificacion_Riesgos'!$L$55=5),'2.Identificacion_Riesgos'!$A$55,"")</f>
        <v/>
      </c>
      <c r="AE30" s="17"/>
      <c r="AF30" s="17"/>
      <c r="AG30" s="17"/>
      <c r="AH30" s="19"/>
      <c r="AI30" s="16"/>
      <c r="AJ30" s="16"/>
      <c r="AK30" s="16"/>
      <c r="AL30" s="16"/>
      <c r="AM30" s="16"/>
      <c r="AN30" s="16"/>
    </row>
    <row r="31" spans="1:40" ht="27.75" customHeight="1" thickBot="1" x14ac:dyDescent="0.3">
      <c r="A31" s="16"/>
      <c r="B31" s="614"/>
      <c r="C31" s="17"/>
      <c r="D31" s="17"/>
      <c r="E31" s="17"/>
      <c r="F31" s="583">
        <v>0.4</v>
      </c>
      <c r="G31" s="591"/>
      <c r="H31" s="591"/>
      <c r="I31" s="591"/>
      <c r="J31" s="592"/>
      <c r="K31" s="583">
        <v>0.48</v>
      </c>
      <c r="L31" s="591"/>
      <c r="M31" s="591"/>
      <c r="N31" s="591"/>
      <c r="O31" s="592"/>
      <c r="P31" s="574">
        <v>0.72</v>
      </c>
      <c r="Q31" s="610"/>
      <c r="R31" s="610"/>
      <c r="S31" s="610"/>
      <c r="T31" s="611"/>
      <c r="U31" s="574">
        <v>0.84</v>
      </c>
      <c r="V31" s="610"/>
      <c r="W31" s="610"/>
      <c r="X31" s="610"/>
      <c r="Y31" s="611"/>
      <c r="Z31" s="574">
        <v>1</v>
      </c>
      <c r="AA31" s="610"/>
      <c r="AB31" s="610"/>
      <c r="AC31" s="610"/>
      <c r="AD31" s="611"/>
      <c r="AE31" s="17"/>
      <c r="AF31" s="17"/>
      <c r="AG31" s="17"/>
      <c r="AH31" s="19"/>
      <c r="AI31" s="16"/>
      <c r="AJ31" s="16"/>
      <c r="AK31" s="16"/>
      <c r="AL31" s="16"/>
      <c r="AM31" s="16"/>
      <c r="AN31" s="16"/>
    </row>
    <row r="32" spans="1:40" ht="27.75" customHeight="1" x14ac:dyDescent="0.25">
      <c r="A32" s="16"/>
      <c r="B32" s="18"/>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9"/>
      <c r="AI32" s="16"/>
      <c r="AJ32" s="16"/>
      <c r="AK32" s="16"/>
      <c r="AL32" s="16"/>
      <c r="AM32" s="16"/>
      <c r="AN32" s="16"/>
    </row>
    <row r="33" spans="1:40" ht="27.75" customHeight="1" x14ac:dyDescent="0.25">
      <c r="A33" s="16"/>
      <c r="B33" s="18"/>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9"/>
      <c r="AI33" s="16"/>
      <c r="AJ33" s="16"/>
      <c r="AK33" s="16"/>
      <c r="AL33" s="16"/>
      <c r="AM33" s="16"/>
      <c r="AN33" s="16"/>
    </row>
    <row r="34" spans="1:40" ht="27.75" customHeight="1" thickBot="1" x14ac:dyDescent="0.3">
      <c r="A34" s="16"/>
      <c r="B34" s="20"/>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2"/>
      <c r="AI34" s="16"/>
      <c r="AJ34" s="16"/>
      <c r="AK34" s="16"/>
      <c r="AL34" s="16"/>
      <c r="AM34" s="16"/>
      <c r="AN34" s="16"/>
    </row>
    <row r="35" spans="1:40" s="3" customFormat="1" ht="27.75" customHeight="1" x14ac:dyDescent="0.25">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6"/>
      <c r="AJ35" s="16"/>
      <c r="AK35" s="16"/>
      <c r="AL35" s="16"/>
      <c r="AM35" s="16"/>
      <c r="AN35" s="16"/>
    </row>
    <row r="36" spans="1:40" s="3" customFormat="1" ht="32.25" customHeight="1" thickBot="1" x14ac:dyDescent="0.3">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6"/>
      <c r="AJ36" s="16"/>
      <c r="AK36" s="16"/>
      <c r="AL36" s="16"/>
      <c r="AM36" s="16"/>
      <c r="AN36" s="16"/>
    </row>
    <row r="37" spans="1:40" ht="15.75" customHeight="1" x14ac:dyDescent="0.25">
      <c r="A37" s="16"/>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8"/>
      <c r="AI37" s="16"/>
      <c r="AJ37" s="16"/>
      <c r="AK37" s="16"/>
      <c r="AL37" s="16"/>
      <c r="AM37" s="16"/>
      <c r="AN37" s="16"/>
    </row>
    <row r="38" spans="1:40" s="3" customFormat="1" ht="27.75" customHeight="1" x14ac:dyDescent="0.55000000000000004">
      <c r="A38" s="16"/>
      <c r="B38" s="580" t="s">
        <v>153</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2"/>
      <c r="AI38" s="16"/>
      <c r="AJ38" s="16"/>
      <c r="AK38" s="16"/>
      <c r="AL38" s="16"/>
      <c r="AM38" s="16"/>
      <c r="AN38" s="16"/>
    </row>
    <row r="39" spans="1:40" ht="27.75" customHeight="1" x14ac:dyDescent="0.25">
      <c r="A39" s="16"/>
      <c r="B39" s="577" t="s">
        <v>173</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9"/>
      <c r="AI39" s="16"/>
      <c r="AJ39" s="16"/>
      <c r="AK39" s="16"/>
      <c r="AL39" s="16"/>
      <c r="AM39" s="16"/>
      <c r="AN39" s="16"/>
    </row>
    <row r="40" spans="1:40" ht="27.75" customHeight="1" x14ac:dyDescent="0.25">
      <c r="A40" s="16"/>
      <c r="B40" s="18"/>
      <c r="C40" s="17"/>
      <c r="D40" s="17"/>
      <c r="E40" s="17"/>
      <c r="F40" s="615" t="s">
        <v>1</v>
      </c>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17"/>
      <c r="AF40" s="17"/>
      <c r="AG40" s="17"/>
      <c r="AH40" s="19"/>
      <c r="AI40" s="16"/>
      <c r="AJ40" s="16"/>
      <c r="AK40" s="16"/>
      <c r="AL40" s="16"/>
      <c r="AM40" s="16"/>
      <c r="AN40" s="16"/>
    </row>
    <row r="41" spans="1:40" ht="27.75" customHeight="1" x14ac:dyDescent="0.25">
      <c r="A41" s="16"/>
      <c r="B41" s="18"/>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9"/>
      <c r="AI41" s="16"/>
      <c r="AJ41" s="16"/>
      <c r="AK41" s="16"/>
      <c r="AL41" s="16"/>
      <c r="AM41" s="16"/>
      <c r="AN41" s="16"/>
    </row>
    <row r="42" spans="1:40" ht="27.75" customHeight="1" thickBot="1" x14ac:dyDescent="0.3">
      <c r="A42" s="16"/>
      <c r="B42" s="18"/>
      <c r="C42" s="17"/>
      <c r="D42" s="17"/>
      <c r="E42" s="17"/>
      <c r="F42" s="587" t="s">
        <v>162</v>
      </c>
      <c r="G42" s="587"/>
      <c r="H42" s="587"/>
      <c r="I42" s="587"/>
      <c r="J42" s="587"/>
      <c r="K42" s="587" t="s">
        <v>163</v>
      </c>
      <c r="L42" s="587"/>
      <c r="M42" s="587"/>
      <c r="N42" s="587"/>
      <c r="O42" s="587"/>
      <c r="P42" s="587" t="s">
        <v>164</v>
      </c>
      <c r="Q42" s="587"/>
      <c r="R42" s="587"/>
      <c r="S42" s="587"/>
      <c r="T42" s="587"/>
      <c r="U42" s="587" t="s">
        <v>165</v>
      </c>
      <c r="V42" s="587"/>
      <c r="W42" s="587"/>
      <c r="X42" s="587"/>
      <c r="Y42" s="587"/>
      <c r="Z42" s="587" t="s">
        <v>166</v>
      </c>
      <c r="AA42" s="587"/>
      <c r="AB42" s="587"/>
      <c r="AC42" s="587"/>
      <c r="AD42" s="587"/>
      <c r="AE42" s="17"/>
      <c r="AF42" s="17"/>
      <c r="AG42" s="17"/>
      <c r="AH42" s="19"/>
      <c r="AI42" s="16"/>
      <c r="AJ42" s="16"/>
      <c r="AK42" s="16"/>
      <c r="AL42" s="16"/>
      <c r="AM42" s="16"/>
      <c r="AN42" s="16"/>
    </row>
    <row r="43" spans="1:40" ht="27.75" customHeight="1" x14ac:dyDescent="0.25">
      <c r="A43" s="16"/>
      <c r="B43" s="614" t="s">
        <v>27</v>
      </c>
      <c r="C43" s="34"/>
      <c r="D43" s="35"/>
      <c r="E43" s="35"/>
      <c r="F43" s="81" t="str">
        <f>IF(AND('2.Identificacion_Riesgos'!$R$10=1,'2.Identificacion_Riesgos'!$T$10=1),'2.Identificacion_Riesgos'!$A$10,"")</f>
        <v/>
      </c>
      <c r="G43" s="82" t="str">
        <f>IF(AND('2.Identificacion_Riesgos'!$R$15=1,'2.Identificacion_Riesgos'!$T$15=1),'2.Identificacion_Riesgos'!$A$15,"")</f>
        <v/>
      </c>
      <c r="H43" s="82" t="str">
        <f>IF(AND('2.Identificacion_Riesgos'!$R$20=1,'2.Identificacion_Riesgos'!$T$20=1),'2.Identificacion_Riesgos'!$A$20,"")</f>
        <v/>
      </c>
      <c r="I43" s="82" t="str">
        <f>IF(AND('2.Identificacion_Riesgos'!$R$25=1,'2.Identificacion_Riesgos'!$T$25=1),'2.Identificacion_Riesgos'!$A$25,"")</f>
        <v/>
      </c>
      <c r="J43" s="83" t="str">
        <f>IF(AND('2.Identificacion_Riesgos'!$R$30=1,'2.Identificacion_Riesgos'!$T$30=1),'2.Identificacion_Riesgos'!$A$30,"")</f>
        <v/>
      </c>
      <c r="K43" s="81" t="str">
        <f>IF(AND('2.Identificacion_Riesgos'!$R$10=1,'2.Identificacion_Riesgos'!$T$10=2),'2.Identificacion_Riesgos'!$A$10,"")</f>
        <v>R1</v>
      </c>
      <c r="L43" s="82" t="str">
        <f>IF(AND('2.Identificacion_Riesgos'!$R$15=1,'2.Identificacion_Riesgos'!$T$15=2),'2.Identificacion_Riesgos'!$A$15,"")</f>
        <v>R2</v>
      </c>
      <c r="M43" s="82" t="str">
        <f>IF(AND('2.Identificacion_Riesgos'!$R$20=1,'2.Identificacion_Riesgos'!$T$20=2),'2.Identificacion_Riesgos'!$A$20,"")</f>
        <v/>
      </c>
      <c r="N43" s="82" t="str">
        <f>IF(AND('2.Identificacion_Riesgos'!$R$25=1,'2.Identificacion_Riesgos'!$T$25=2),'2.Identificacion_Riesgos'!$A$25,"")</f>
        <v/>
      </c>
      <c r="O43" s="82" t="str">
        <f>IF(AND('2.Identificacion_Riesgos'!$R$30=1,'2.Identificacion_Riesgos'!$T$30=2),'2.Identificacion_Riesgos'!$A$30,"")</f>
        <v/>
      </c>
      <c r="P43" s="86" t="str">
        <f>IF(AND('2.Identificacion_Riesgos'!$R$10=1,'2.Identificacion_Riesgos'!$T$10=3),'2.Identificacion_Riesgos'!$A$10,"")</f>
        <v/>
      </c>
      <c r="Q43" s="87" t="str">
        <f>IF(AND('2.Identificacion_Riesgos'!$R$15=1,'2.Identificacion_Riesgos'!$T$15=3),'2.Identificacion_Riesgos'!$A$15,"")</f>
        <v/>
      </c>
      <c r="R43" s="87" t="str">
        <f>IF(AND('2.Identificacion_Riesgos'!$R$20=1,'2.Identificacion_Riesgos'!$T$20=3),'2.Identificacion_Riesgos'!$A$20,"")</f>
        <v/>
      </c>
      <c r="S43" s="87" t="str">
        <f>IF(AND('2.Identificacion_Riesgos'!$R$25=1,'2.Identificacion_Riesgos'!$T$25=3),'2.Identificacion_Riesgos'!$A$25,"")</f>
        <v/>
      </c>
      <c r="T43" s="88" t="str">
        <f>IF(AND('2.Identificacion_Riesgos'!$R$30=1,'2.Identificacion_Riesgos'!$T$30=3),'2.Identificacion_Riesgos'!$A$30,"")</f>
        <v/>
      </c>
      <c r="U43" s="76" t="str">
        <f>IF(AND('2.Identificacion_Riesgos'!$R$10=1,'2.Identificacion_Riesgos'!$T$10=4),'2.Identificacion_Riesgos'!$A$10,"")</f>
        <v/>
      </c>
      <c r="V43" s="77" t="str">
        <f>IF(AND('2.Identificacion_Riesgos'!$R$15=1,'2.Identificacion_Riesgos'!$T$15=4),'2.Identificacion_Riesgos'!$A$15,"")</f>
        <v/>
      </c>
      <c r="W43" s="77" t="str">
        <f>IF(AND('2.Identificacion_Riesgos'!$R$20=1,'2.Identificacion_Riesgos'!$T$20=4),'2.Identificacion_Riesgos'!$A$20,"")</f>
        <v/>
      </c>
      <c r="X43" s="77" t="str">
        <f>IF(AND('2.Identificacion_Riesgos'!$R$25=1,'2.Identificacion_Riesgos'!$T$25=4),'2.Identificacion_Riesgos'!$A$25,"")</f>
        <v/>
      </c>
      <c r="Y43" s="78" t="str">
        <f>IF(AND('2.Identificacion_Riesgos'!$R$30=1,'2.Identificacion_Riesgos'!$T$30=4),'2.Identificacion_Riesgos'!$A$30,"")</f>
        <v/>
      </c>
      <c r="Z43" s="77" t="str">
        <f>IF(AND('2.Identificacion_Riesgos'!$R$10=1,'2.Identificacion_Riesgos'!$T$10=5),'2.Identificacion_Riesgos'!$A$10,"")</f>
        <v/>
      </c>
      <c r="AA43" s="77" t="str">
        <f>IF(AND('2.Identificacion_Riesgos'!$R$15=1,'2.Identificacion_Riesgos'!$T$15=5),'2.Identificacion_Riesgos'!$A$15,"")</f>
        <v/>
      </c>
      <c r="AB43" s="77" t="str">
        <f>IF(AND('2.Identificacion_Riesgos'!$R$20=1,'2.Identificacion_Riesgos'!$T$20=5),'2.Identificacion_Riesgos'!$A$20,"")</f>
        <v/>
      </c>
      <c r="AC43" s="77" t="str">
        <f>IF(AND('2.Identificacion_Riesgos'!$R$25=1,'2.Identificacion_Riesgos'!$T$25=5),'2.Identificacion_Riesgos'!$A$25,"")</f>
        <v/>
      </c>
      <c r="AD43" s="78" t="str">
        <f>IF(AND('2.Identificacion_Riesgos'!$R$30=1,'2.Identificacion_Riesgos'!$T$30=5),'2.Identificacion_Riesgos'!$A$30,"")</f>
        <v/>
      </c>
      <c r="AE43" s="17"/>
      <c r="AF43" s="17"/>
      <c r="AG43" s="17"/>
      <c r="AH43" s="19"/>
      <c r="AI43" s="16"/>
      <c r="AJ43" s="16"/>
      <c r="AK43" s="16"/>
      <c r="AL43" s="16"/>
      <c r="AM43" s="16"/>
      <c r="AN43" s="16"/>
    </row>
    <row r="44" spans="1:40" ht="27.75" customHeight="1" x14ac:dyDescent="0.25">
      <c r="A44" s="16"/>
      <c r="B44" s="614"/>
      <c r="C44" s="586" t="s">
        <v>167</v>
      </c>
      <c r="D44" s="586"/>
      <c r="E44" s="586"/>
      <c r="F44" s="84" t="str">
        <f>IF(AND('2.Identificacion_Riesgos'!$R$35=1,'2.Identificacion_Riesgos'!$T$35=1),'2.Identificacion_Riesgos'!$A$35,"")</f>
        <v/>
      </c>
      <c r="G44" s="23" t="str">
        <f>IF(AND('2.Identificacion_Riesgos'!$R$40=1,'2.Identificacion_Riesgos'!$T$40=1),'2.Identificacion_Riesgos'!$A$40,"")</f>
        <v/>
      </c>
      <c r="H44" s="24" t="str">
        <f>IF(AND('2.Identificacion_Riesgos'!$R$45=1,'2.Identificacion_Riesgos'!$T$45=1),'2.Identificacion_Riesgos'!$A$45,"")</f>
        <v/>
      </c>
      <c r="I44" s="23" t="str">
        <f>IF(AND('2.Identificacion_Riesgos'!$R$50=1,'2.Identificacion_Riesgos'!$T$50=1),'2.Identificacion_Riesgos'!$A$50,"")</f>
        <v/>
      </c>
      <c r="J44" s="85" t="str">
        <f>IF(AND('2.Identificacion_Riesgos'!$R$55=1,'2.Identificacion_Riesgos'!$T$55=1),'2.Identificacion_Riesgos'!$A$55,"")</f>
        <v/>
      </c>
      <c r="K44" s="84" t="str">
        <f>IF(AND('2.Identificacion_Riesgos'!$R$35=1,'2.Identificacion_Riesgos'!$T$35=2),'2.Identificacion_Riesgos'!$A$35,"")</f>
        <v/>
      </c>
      <c r="L44" s="23" t="str">
        <f>IF(AND('2.Identificacion_Riesgos'!$R$40=1,'2.Identificacion_Riesgos'!$T$40=2),'2.Identificacion_Riesgos'!$A$40,"")</f>
        <v/>
      </c>
      <c r="M44" s="24" t="str">
        <f>IF(AND('2.Identificacion_Riesgos'!$R$45=1,'2.Identificacion_Riesgos'!$T$45=2),'2.Identificacion_Riesgos'!$A$45,"")</f>
        <v/>
      </c>
      <c r="N44" s="23" t="str">
        <f>IF(AND('2.Identificacion_Riesgos'!$R$50=1,'2.Identificacion_Riesgos'!$T$50=2),'2.Identificacion_Riesgos'!$A$50,"")</f>
        <v/>
      </c>
      <c r="O44" s="24" t="str">
        <f>IF(AND('2.Identificacion_Riesgos'!$R$55=1,'2.Identificacion_Riesgos'!$T$55=2),'2.Identificacion_Riesgos'!$A$55,"")</f>
        <v/>
      </c>
      <c r="P44" s="89" t="str">
        <f>IF(AND('2.Identificacion_Riesgos'!$R$35=1,'2.Identificacion_Riesgos'!$T$35=3),'2.Identificacion_Riesgos'!$A$35,"")</f>
        <v/>
      </c>
      <c r="Q44" s="25" t="str">
        <f>IF(AND('2.Identificacion_Riesgos'!$R$40=1,'2.Identificacion_Riesgos'!$T$40=3),'2.Identificacion_Riesgos'!$A$40,"")</f>
        <v/>
      </c>
      <c r="R44" s="26" t="str">
        <f>IF(AND('2.Identificacion_Riesgos'!$R$45=1,'2.Identificacion_Riesgos'!$T$45=3),'2.Identificacion_Riesgos'!$A$45,"")</f>
        <v/>
      </c>
      <c r="S44" s="25" t="str">
        <f>IF(AND('2.Identificacion_Riesgos'!$R$50=1,'2.Identificacion_Riesgos'!$T$50=3),'2.Identificacion_Riesgos'!$A$50,"")</f>
        <v/>
      </c>
      <c r="T44" s="90" t="str">
        <f>IF(AND('2.Identificacion_Riesgos'!$R$55=1,'2.Identificacion_Riesgos'!$T$55=3),'2.Identificacion_Riesgos'!$A$55,"")</f>
        <v/>
      </c>
      <c r="U44" s="79" t="str">
        <f>IF(AND('2.Identificacion_Riesgos'!$R$35=1,'2.Identificacion_Riesgos'!$T$35=4),'2.Identificacion_Riesgos'!$A$35,"")</f>
        <v/>
      </c>
      <c r="V44" s="27" t="str">
        <f>IF(AND('2.Identificacion_Riesgos'!$R$40=1,'2.Identificacion_Riesgos'!$T$40=4),'2.Identificacion_Riesgos'!$A$40,"")</f>
        <v/>
      </c>
      <c r="W44" s="28" t="str">
        <f>IF(AND('2.Identificacion_Riesgos'!$R$45=1,'2.Identificacion_Riesgos'!$T$45=4),'2.Identificacion_Riesgos'!$A$45,"")</f>
        <v/>
      </c>
      <c r="X44" s="27" t="str">
        <f>IF(AND('2.Identificacion_Riesgos'!$R$50=1,'2.Identificacion_Riesgos'!$T$50=4),'2.Identificacion_Riesgos'!$A$50,"")</f>
        <v/>
      </c>
      <c r="Y44" s="80" t="str">
        <f>IF(AND('2.Identificacion_Riesgos'!$R$55=1,'2.Identificacion_Riesgos'!$T$55=4),'2.Identificacion_Riesgos'!$A$55,"")</f>
        <v/>
      </c>
      <c r="Z44" s="27" t="str">
        <f>IF(AND('2.Identificacion_Riesgos'!$R$35=1,'2.Identificacion_Riesgos'!$T$35=5),'2.Identificacion_Riesgos'!$A$35,"")</f>
        <v/>
      </c>
      <c r="AA44" s="27" t="str">
        <f>IF(AND('2.Identificacion_Riesgos'!$R$40=1,'2.Identificacion_Riesgos'!$T$40=5),'2.Identificacion_Riesgos'!$A$40,"")</f>
        <v/>
      </c>
      <c r="AB44" s="28" t="str">
        <f>IF(AND('2.Identificacion_Riesgos'!$R$45=1,'2.Identificacion_Riesgos'!$T$45=5),'2.Identificacion_Riesgos'!$A$45,"")</f>
        <v/>
      </c>
      <c r="AC44" s="27" t="str">
        <f>IF(AND('2.Identificacion_Riesgos'!$R$50=1,'2.Identificacion_Riesgos'!$T$50=5),'2.Identificacion_Riesgos'!$A$50,"")</f>
        <v/>
      </c>
      <c r="AD44" s="80" t="str">
        <f>IF(AND('2.Identificacion_Riesgos'!$R$55=1,'2.Identificacion_Riesgos'!$T$55=5),'2.Identificacion_Riesgos'!$A$55,"")</f>
        <v/>
      </c>
      <c r="AE44" s="17"/>
      <c r="AF44" s="17"/>
      <c r="AG44" s="17"/>
      <c r="AH44" s="19"/>
      <c r="AI44" s="16"/>
      <c r="AJ44" s="16"/>
      <c r="AK44" s="16"/>
      <c r="AL44" s="16"/>
      <c r="AM44" s="16"/>
      <c r="AN44" s="16"/>
    </row>
    <row r="45" spans="1:40" ht="27.75" customHeight="1" thickBot="1" x14ac:dyDescent="0.3">
      <c r="A45" s="16"/>
      <c r="B45" s="614"/>
      <c r="C45" s="35"/>
      <c r="D45" s="35"/>
      <c r="E45" s="35"/>
      <c r="F45" s="588">
        <v>0.04</v>
      </c>
      <c r="G45" s="589"/>
      <c r="H45" s="589"/>
      <c r="I45" s="589"/>
      <c r="J45" s="590"/>
      <c r="K45" s="588">
        <v>0.16</v>
      </c>
      <c r="L45" s="589"/>
      <c r="M45" s="589"/>
      <c r="N45" s="589"/>
      <c r="O45" s="589"/>
      <c r="P45" s="593">
        <v>0.32</v>
      </c>
      <c r="Q45" s="594"/>
      <c r="R45" s="594"/>
      <c r="S45" s="594"/>
      <c r="T45" s="595"/>
      <c r="U45" s="583">
        <v>0.6</v>
      </c>
      <c r="V45" s="584"/>
      <c r="W45" s="584"/>
      <c r="X45" s="584"/>
      <c r="Y45" s="585"/>
      <c r="Z45" s="591">
        <v>0.68</v>
      </c>
      <c r="AA45" s="584"/>
      <c r="AB45" s="584"/>
      <c r="AC45" s="584"/>
      <c r="AD45" s="585"/>
      <c r="AE45" s="17"/>
      <c r="AF45" s="17"/>
      <c r="AG45" s="17"/>
      <c r="AH45" s="19"/>
      <c r="AI45" s="16"/>
      <c r="AJ45" s="16"/>
      <c r="AK45" s="16"/>
      <c r="AL45" s="16"/>
      <c r="AM45" s="16"/>
      <c r="AN45" s="16"/>
    </row>
    <row r="46" spans="1:40" ht="27.75" customHeight="1" x14ac:dyDescent="0.25">
      <c r="A46" s="16"/>
      <c r="B46" s="614"/>
      <c r="C46" s="35"/>
      <c r="D46" s="35"/>
      <c r="E46" s="35"/>
      <c r="F46" s="81" t="str">
        <f>IF(AND('2.Identificacion_Riesgos'!$R$10=2,'2.Identificacion_Riesgos'!$T$10=1),'2.Identificacion_Riesgos'!$A$10,"")</f>
        <v/>
      </c>
      <c r="G46" s="82" t="str">
        <f>IF(AND('2.Identificacion_Riesgos'!$R$15=2,'2.Identificacion_Riesgos'!$T$15=1),'2.Identificacion_Riesgos'!$A$15,"")</f>
        <v/>
      </c>
      <c r="H46" s="82" t="str">
        <f>IF(AND('2.Identificacion_Riesgos'!$R$20=2,'2.Identificacion_Riesgos'!$T$20=1),'2.Identificacion_Riesgos'!$A$20,"")</f>
        <v>R3</v>
      </c>
      <c r="I46" s="82" t="str">
        <f>IF(AND('2.Identificacion_Riesgos'!$R$25=2,'2.Identificacion_Riesgos'!$T$25=1),'2.Identificacion_Riesgos'!$A$25,"")</f>
        <v/>
      </c>
      <c r="J46" s="83" t="str">
        <f>IF(AND('2.Identificacion_Riesgos'!$R$30=2,'2.Identificacion_Riesgos'!$T$30=1),'2.Identificacion_Riesgos'!$A$30,"")</f>
        <v/>
      </c>
      <c r="K46" s="81" t="str">
        <f>IF(AND('2.Identificacion_Riesgos'!$R$10=2,'2.Identificacion_Riesgos'!$T$10=2),'2.Identificacion_Riesgos'!$A$10,"")</f>
        <v/>
      </c>
      <c r="L46" s="82" t="str">
        <f>IF(AND('2.Identificacion_Riesgos'!$R$15=2,'2.Identificacion_Riesgos'!$T$15=2),'2.Identificacion_Riesgos'!$A$15,"")</f>
        <v/>
      </c>
      <c r="M46" s="82" t="str">
        <f>IF(AND('2.Identificacion_Riesgos'!$R$20=2,'2.Identificacion_Riesgos'!$T$20=2),'2.Identificacion_Riesgos'!$A$20,"")</f>
        <v/>
      </c>
      <c r="N46" s="82" t="str">
        <f>IF(AND('2.Identificacion_Riesgos'!$R$25=2,'2.Identificacion_Riesgos'!$T$25=2),'2.Identificacion_Riesgos'!$A$25,"")</f>
        <v/>
      </c>
      <c r="O46" s="83" t="str">
        <f>IF(AND('2.Identificacion_Riesgos'!$R$30=2,'2.Identificacion_Riesgos'!$T$30=2),'2.Identificacion_Riesgos'!$A$30,"")</f>
        <v/>
      </c>
      <c r="P46" s="86" t="str">
        <f>IF(AND('2.Identificacion_Riesgos'!$R$10=2,'2.Identificacion_Riesgos'!$T$10=3),'2.Identificacion_Riesgos'!$A$10,"")</f>
        <v/>
      </c>
      <c r="Q46" s="87" t="str">
        <f>IF(AND('2.Identificacion_Riesgos'!$R$15=2,'2.Identificacion_Riesgos'!$T$15=3),'2.Identificacion_Riesgos'!$A$15,"")</f>
        <v/>
      </c>
      <c r="R46" s="87" t="str">
        <f>IF(AND('2.Identificacion_Riesgos'!$R$20=2,'2.Identificacion_Riesgos'!$T$20=3),'2.Identificacion_Riesgos'!$A$20,"")</f>
        <v/>
      </c>
      <c r="S46" s="87" t="str">
        <f>IF(AND('2.Identificacion_Riesgos'!$R$25=2,'2.Identificacion_Riesgos'!$T$25=3),'2.Identificacion_Riesgos'!$A$25,"")</f>
        <v/>
      </c>
      <c r="T46" s="88" t="str">
        <f>IF(AND('2.Identificacion_Riesgos'!$R$30=2,'2.Identificacion_Riesgos'!$T$30=3),'2.Identificacion_Riesgos'!$A$30,"")</f>
        <v/>
      </c>
      <c r="U46" s="76" t="str">
        <f>IF(AND('2.Identificacion_Riesgos'!$R$10=2,'2.Identificacion_Riesgos'!$T$10=4),'2.Identificacion_Riesgos'!$A$10,"")</f>
        <v/>
      </c>
      <c r="V46" s="77" t="str">
        <f>IF(AND('2.Identificacion_Riesgos'!$R$15=2,'2.Identificacion_Riesgos'!$T$15=4),'2.Identificacion_Riesgos'!$A$15,"")</f>
        <v/>
      </c>
      <c r="W46" s="77" t="str">
        <f>IF(AND('2.Identificacion_Riesgos'!$R$20=2,'2.Identificacion_Riesgos'!$T$20=4),'2.Identificacion_Riesgos'!$A$20,"")</f>
        <v/>
      </c>
      <c r="X46" s="77" t="str">
        <f>IF(AND('2.Identificacion_Riesgos'!$R$25=2,'2.Identificacion_Riesgos'!$T$25=4),'2.Identificacion_Riesgos'!$A$25,"")</f>
        <v/>
      </c>
      <c r="Y46" s="78" t="str">
        <f>IF(AND('2.Identificacion_Riesgos'!$R$30=2,'2.Identificacion_Riesgos'!$T$30=4),'2.Identificacion_Riesgos'!$A$30,"")</f>
        <v/>
      </c>
      <c r="Z46" s="72" t="str">
        <f>IF(AND('2.Identificacion_Riesgos'!$R$10=2,'2.Identificacion_Riesgos'!$T$10=5),'2.Identificacion_Riesgos'!A10,"")</f>
        <v/>
      </c>
      <c r="AA46" s="72" t="str">
        <f>IF(AND('2.Identificacion_Riesgos'!$R$15=2,'2.Identificacion_Riesgos'!$T$15=5),'2.Identificacion_Riesgos'!$A$15,"")</f>
        <v/>
      </c>
      <c r="AB46" s="72" t="str">
        <f>IF(AND('2.Identificacion_Riesgos'!$R$20=2,'2.Identificacion_Riesgos'!$T$20=5),'2.Identificacion_Riesgos'!$A$20,"")</f>
        <v/>
      </c>
      <c r="AC46" s="72" t="str">
        <f>IF(AND('2.Identificacion_Riesgos'!$R$25=2,'2.Identificacion_Riesgos'!$T$25=5),'2.Identificacion_Riesgos'!$A$25,"")</f>
        <v/>
      </c>
      <c r="AD46" s="73" t="str">
        <f>IF(AND('2.Identificacion_Riesgos'!$R$30=2,'2.Identificacion_Riesgos'!$T$30=5),'2.Identificacion_Riesgos'!$A$30,"")</f>
        <v/>
      </c>
      <c r="AE46" s="17"/>
      <c r="AF46" s="17"/>
      <c r="AG46" s="17"/>
      <c r="AH46" s="19"/>
      <c r="AI46" s="16"/>
      <c r="AJ46" s="16"/>
      <c r="AK46" s="16"/>
      <c r="AL46" s="16"/>
      <c r="AM46" s="16"/>
      <c r="AN46" s="16"/>
    </row>
    <row r="47" spans="1:40" ht="27.75" customHeight="1" x14ac:dyDescent="0.25">
      <c r="A47" s="16"/>
      <c r="B47" s="614"/>
      <c r="C47" s="586" t="s">
        <v>168</v>
      </c>
      <c r="D47" s="586"/>
      <c r="E47" s="586"/>
      <c r="F47" s="84" t="str">
        <f>IF(AND('2.Identificacion_Riesgos'!$R$35=2,'2.Identificacion_Riesgos'!$T$35=1),'2.Identificacion_Riesgos'!$A$35,"")</f>
        <v/>
      </c>
      <c r="G47" s="23" t="str">
        <f>IF(AND('2.Identificacion_Riesgos'!$R$40=2,'2.Identificacion_Riesgos'!$T$40=1),'2.Identificacion_Riesgos'!$A$40,"")</f>
        <v/>
      </c>
      <c r="H47" s="24" t="str">
        <f>IF(AND('2.Identificacion_Riesgos'!$R$45=2,'2.Identificacion_Riesgos'!$T$45=1),'2.Identificacion_Riesgos'!$A$45,"")</f>
        <v/>
      </c>
      <c r="I47" s="23" t="str">
        <f>IF(AND('2.Identificacion_Riesgos'!$R$50=2,'2.Identificacion_Riesgos'!$T$50=1),'2.Identificacion_Riesgos'!$A$50,"")</f>
        <v/>
      </c>
      <c r="J47" s="85" t="str">
        <f>IF(AND('2.Identificacion_Riesgos'!$R$55=2,'2.Identificacion_Riesgos'!$T$55=1),'2.Identificacion_Riesgos'!$A$55,"")</f>
        <v/>
      </c>
      <c r="K47" s="84" t="str">
        <f>IF(AND('2.Identificacion_Riesgos'!$R$35=2,'2.Identificacion_Riesgos'!$T$35=2),'2.Identificacion_Riesgos'!$A$35,"")</f>
        <v/>
      </c>
      <c r="L47" s="23" t="str">
        <f>IF(AND('2.Identificacion_Riesgos'!$R$40=2,'2.Identificacion_Riesgos'!$T$40=2),'2.Identificacion_Riesgos'!$A$40,"")</f>
        <v/>
      </c>
      <c r="M47" s="24" t="str">
        <f>IF(AND('2.Identificacion_Riesgos'!$R$45=2,'2.Identificacion_Riesgos'!$T$45=2),'2.Identificacion_Riesgos'!$A$45,"")</f>
        <v/>
      </c>
      <c r="N47" s="23" t="str">
        <f>IF(AND('2.Identificacion_Riesgos'!$R$50=2,'2.Identificacion_Riesgos'!$T$50=2),'2.Identificacion_Riesgos'!$A$50,"")</f>
        <v/>
      </c>
      <c r="O47" s="85" t="str">
        <f>IF(AND('2.Identificacion_Riesgos'!$R$55=2,'2.Identificacion_Riesgos'!$T$55=2),'2.Identificacion_Riesgos'!$A$55,"")</f>
        <v/>
      </c>
      <c r="P47" s="89" t="str">
        <f>IF(AND('2.Identificacion_Riesgos'!$R$35=2,'2.Identificacion_Riesgos'!$T$35=3),'2.Identificacion_Riesgos'!$A$35,"")</f>
        <v/>
      </c>
      <c r="Q47" s="25" t="str">
        <f>IF(AND('2.Identificacion_Riesgos'!$R$40=2,'2.Identificacion_Riesgos'!$T$40=3),'2.Identificacion_Riesgos'!$A$40,"")</f>
        <v/>
      </c>
      <c r="R47" s="26" t="str">
        <f>IF(AND('2.Identificacion_Riesgos'!$R$45=2,'2.Identificacion_Riesgos'!$T$45=3),'2.Identificacion_Riesgos'!$A$45,"")</f>
        <v/>
      </c>
      <c r="S47" s="25" t="str">
        <f>IF(AND('2.Identificacion_Riesgos'!$R$50=2,'2.Identificacion_Riesgos'!$T$50=3),'2.Identificacion_Riesgos'!$A$50,"")</f>
        <v/>
      </c>
      <c r="T47" s="90" t="str">
        <f>IF(AND('2.Identificacion_Riesgos'!$R$55=2,'2.Identificacion_Riesgos'!$T$55=3),'2.Identificacion_Riesgos'!$A$55,"")</f>
        <v/>
      </c>
      <c r="U47" s="79" t="str">
        <f>IF(AND('2.Identificacion_Riesgos'!$R$35=2,'2.Identificacion_Riesgos'!$T$35=4),'2.Identificacion_Riesgos'!$A$35,"")</f>
        <v/>
      </c>
      <c r="V47" s="27" t="str">
        <f>IF(AND('2.Identificacion_Riesgos'!$R$40=2,'2.Identificacion_Riesgos'!$T$40=4),'2.Identificacion_Riesgos'!$A$40,"")</f>
        <v/>
      </c>
      <c r="W47" s="28" t="str">
        <f>IF(AND('2.Identificacion_Riesgos'!$R$45=2,'2.Identificacion_Riesgos'!$T$45=4),'2.Identificacion_Riesgos'!$A$45,"")</f>
        <v/>
      </c>
      <c r="X47" s="27" t="str">
        <f>IF(AND('2.Identificacion_Riesgos'!$R$50=2,'2.Identificacion_Riesgos'!$T$50=4),'2.Identificacion_Riesgos'!$A$50,"")</f>
        <v/>
      </c>
      <c r="Y47" s="80" t="str">
        <f>IF(AND('2.Identificacion_Riesgos'!$R$55=2,'2.Identificacion_Riesgos'!$T$55=4),'2.Identificacion_Riesgos'!$A$55,"")</f>
        <v/>
      </c>
      <c r="Z47" s="29" t="str">
        <f>IF(AND('2.Identificacion_Riesgos'!$R$35=2,'2.Identificacion_Riesgos'!$T$35=5),'2.Identificacion_Riesgos'!$A$35,"")</f>
        <v/>
      </c>
      <c r="AA47" s="29" t="str">
        <f>IF(AND('2.Identificacion_Riesgos'!$R$40=2,'2.Identificacion_Riesgos'!$T$40=5),'2.Identificacion_Riesgos'!$A$40,"")</f>
        <v/>
      </c>
      <c r="AB47" s="30" t="str">
        <f>IF(AND('2.Identificacion_Riesgos'!$R$45=2,'2.Identificacion_Riesgos'!$T$45=5),'2.Identificacion_Riesgos'!$A$45,"")</f>
        <v/>
      </c>
      <c r="AC47" s="29" t="str">
        <f>IF(AND('2.Identificacion_Riesgos'!$R$50=2,'2.Identificacion_Riesgos'!$T$50=5),'2.Identificacion_Riesgos'!$A$50,"")</f>
        <v/>
      </c>
      <c r="AD47" s="75" t="str">
        <f>IF(AND('2.Identificacion_Riesgos'!$R$55=2,'2.Identificacion_Riesgos'!$T$55=5),'2.Identificacion_Riesgos'!$A$55,"")</f>
        <v/>
      </c>
      <c r="AE47" s="17"/>
      <c r="AF47" s="17"/>
      <c r="AG47" s="17"/>
      <c r="AH47" s="19"/>
      <c r="AI47" s="16"/>
      <c r="AJ47" s="16"/>
      <c r="AK47" s="16"/>
      <c r="AL47" s="16"/>
      <c r="AM47" s="16"/>
      <c r="AN47" s="16"/>
    </row>
    <row r="48" spans="1:40" ht="27.75" customHeight="1" thickBot="1" x14ac:dyDescent="0.3">
      <c r="A48" s="16"/>
      <c r="B48" s="614"/>
      <c r="C48" s="35"/>
      <c r="D48" s="35"/>
      <c r="E48" s="35"/>
      <c r="F48" s="588">
        <v>0.08</v>
      </c>
      <c r="G48" s="589"/>
      <c r="H48" s="589"/>
      <c r="I48" s="589"/>
      <c r="J48" s="590"/>
      <c r="K48" s="588">
        <v>0.2</v>
      </c>
      <c r="L48" s="589"/>
      <c r="M48" s="589"/>
      <c r="N48" s="589"/>
      <c r="O48" s="590"/>
      <c r="P48" s="596">
        <v>0.36</v>
      </c>
      <c r="Q48" s="597"/>
      <c r="R48" s="597"/>
      <c r="S48" s="597"/>
      <c r="T48" s="598"/>
      <c r="U48" s="599">
        <v>0.55000000000000004</v>
      </c>
      <c r="V48" s="600"/>
      <c r="W48" s="600"/>
      <c r="X48" s="600"/>
      <c r="Y48" s="601"/>
      <c r="Z48" s="602">
        <v>0.88</v>
      </c>
      <c r="AA48" s="603"/>
      <c r="AB48" s="603"/>
      <c r="AC48" s="603"/>
      <c r="AD48" s="604"/>
      <c r="AE48" s="17"/>
      <c r="AF48" s="17"/>
      <c r="AG48" s="17"/>
      <c r="AH48" s="19"/>
      <c r="AI48" s="16"/>
      <c r="AJ48" s="16"/>
      <c r="AK48" s="16"/>
      <c r="AL48" s="16"/>
      <c r="AM48" s="16"/>
      <c r="AN48" s="16"/>
    </row>
    <row r="49" spans="1:40" ht="27.75" customHeight="1" x14ac:dyDescent="0.25">
      <c r="A49" s="16"/>
      <c r="B49" s="614"/>
      <c r="C49" s="35"/>
      <c r="D49" s="35"/>
      <c r="E49" s="35"/>
      <c r="F49" s="81" t="str">
        <f>IF(AND('2.Identificacion_Riesgos'!$R$10=3,'2.Identificacion_Riesgos'!$T$10=1),'2.Identificacion_Riesgos'!$A$10,"")</f>
        <v/>
      </c>
      <c r="G49" s="82" t="str">
        <f>IF(AND('2.Identificacion_Riesgos'!$R$15=3,'2.Identificacion_Riesgos'!$T$15=1),'2.Identificacion_Riesgos'!$A$15,"")</f>
        <v/>
      </c>
      <c r="H49" s="82" t="str">
        <f>IF(AND('2.Identificacion_Riesgos'!$R$20=3,'2.Identificacion_Riesgos'!$T$20=1),'2.Identificacion_Riesgos'!$A$20,"")</f>
        <v/>
      </c>
      <c r="I49" s="82" t="str">
        <f>IF(AND('2.Identificacion_Riesgos'!$R$25=3,'2.Identificacion_Riesgos'!$T$25=1),'2.Identificacion_Riesgos'!$A$25,"")</f>
        <v/>
      </c>
      <c r="J49" s="83" t="str">
        <f>IF(AND('2.Identificacion_Riesgos'!$R$30=3,'2.Identificacion_Riesgos'!$T$30=1),'2.Identificacion_Riesgos'!$A$30,"")</f>
        <v/>
      </c>
      <c r="K49" s="86" t="str">
        <f>IF(AND('2.Identificacion_Riesgos'!$R$10=3,'2.Identificacion_Riesgos'!$T$10=2),'2.Identificacion_Riesgos'!$A$10,"")</f>
        <v/>
      </c>
      <c r="L49" s="87" t="str">
        <f>IF(AND('2.Identificacion_Riesgos'!$R$15=3,'2.Identificacion_Riesgos'!$T$15=2),'2.Identificacion_Riesgos'!$A$15,"")</f>
        <v/>
      </c>
      <c r="M49" s="87" t="str">
        <f>IF(AND('2.Identificacion_Riesgos'!$R$20=3,'2.Identificacion_Riesgos'!$T$20=2),'2.Identificacion_Riesgos'!$A$20,"")</f>
        <v/>
      </c>
      <c r="N49" s="87" t="str">
        <f>IF(AND('2.Identificacion_Riesgos'!$R$25=3,'2.Identificacion_Riesgos'!$T$25=2),'2.Identificacion_Riesgos'!$A$25,"")</f>
        <v/>
      </c>
      <c r="O49" s="88" t="str">
        <f>IF(AND('2.Identificacion_Riesgos'!$R$30=3,'2.Identificacion_Riesgos'!$T$30=2),'2.Identificacion_Riesgos'!$A$30,"")</f>
        <v/>
      </c>
      <c r="P49" s="76" t="str">
        <f>IF(AND('2.Identificacion_Riesgos'!$R$10=3,'2.Identificacion_Riesgos'!$T$10=3),'2.Identificacion_Riesgos'!$A$10,"")</f>
        <v/>
      </c>
      <c r="Q49" s="77" t="str">
        <f>IF(AND('2.Identificacion_Riesgos'!$R$15=3,'2.Identificacion_Riesgos'!$T$15=3),'2.Identificacion_Riesgos'!$A$15,"")</f>
        <v/>
      </c>
      <c r="R49" s="77" t="str">
        <f>IF(AND('2.Identificacion_Riesgos'!$R$20=3,'2.Identificacion_Riesgos'!$T$20=3),'2.Identificacion_Riesgos'!$A$20,"")</f>
        <v/>
      </c>
      <c r="S49" s="77" t="str">
        <f>IF(AND('2.Identificacion_Riesgos'!$R$25=3,'2.Identificacion_Riesgos'!$T$25=3),'2.Identificacion_Riesgos'!$A$25,"")</f>
        <v/>
      </c>
      <c r="T49" s="78" t="str">
        <f>IF(AND('2.Identificacion_Riesgos'!$R$30=3,'2.Identificacion_Riesgos'!$T$30=3),'2.Identificacion_Riesgos'!$A$30,"")</f>
        <v/>
      </c>
      <c r="U49" s="71" t="str">
        <f>IF(AND('2.Identificacion_Riesgos'!$R$10=3,'2.Identificacion_Riesgos'!$T$10=4),'2.Identificacion_Riesgos'!$A$10,"")</f>
        <v/>
      </c>
      <c r="V49" s="72" t="str">
        <f>IF(AND('2.Identificacion_Riesgos'!$R$15=3,'2.Identificacion_Riesgos'!$T$15=4),'2.Identificacion_Riesgos'!$A$15,"")</f>
        <v/>
      </c>
      <c r="W49" s="72" t="str">
        <f>IF(AND('2.Identificacion_Riesgos'!$R$20=3,'2.Identificacion_Riesgos'!$T$20=4),'2.Identificacion_Riesgos'!$A$20,"")</f>
        <v/>
      </c>
      <c r="X49" s="72" t="str">
        <f>IF(AND('2.Identificacion_Riesgos'!$R$25=3,'2.Identificacion_Riesgos'!$T$25=4),'2.Identificacion_Riesgos'!$A$25,"")</f>
        <v/>
      </c>
      <c r="Y49" s="73" t="str">
        <f>IF(AND('2.Identificacion_Riesgos'!$R$30=3,'2.Identificacion_Riesgos'!$T$30=4),'2.Identificacion_Riesgos'!$A$30,"")</f>
        <v/>
      </c>
      <c r="Z49" s="71" t="str">
        <f>IF(AND('2.Identificacion_Riesgos'!$R$10=3,'2.Identificacion_Riesgos'!$T$10=5),'2.Identificacion_Riesgos'!$A$10,"")</f>
        <v/>
      </c>
      <c r="AA49" s="72" t="str">
        <f>IF(AND('2.Identificacion_Riesgos'!$R$15=3,'2.Identificacion_Riesgos'!$T$15=5),'2.Identificacion_Riesgos'!$A$15,"")</f>
        <v/>
      </c>
      <c r="AB49" s="72" t="str">
        <f>IF(AND('2.Identificacion_Riesgos'!$R$20=3,'2.Identificacion_Riesgos'!$T$20=5),'2.Identificacion_Riesgos'!$A$20,"")</f>
        <v/>
      </c>
      <c r="AC49" s="72" t="str">
        <f>IF(AND('2.Identificacion_Riesgos'!$R$25=3,'2.Identificacion_Riesgos'!$T$25=5),'2.Identificacion_Riesgos'!$A$25,"")</f>
        <v/>
      </c>
      <c r="AD49" s="73" t="str">
        <f>IF(AND('2.Identificacion_Riesgos'!$R$30=3,'2.Identificacion_Riesgos'!$T$30=5),'2.Identificacion_Riesgos'!$A$30,"")</f>
        <v/>
      </c>
      <c r="AE49" s="17"/>
      <c r="AF49" s="17"/>
      <c r="AG49" s="17"/>
      <c r="AH49" s="19"/>
      <c r="AI49" s="16"/>
      <c r="AJ49" s="16"/>
      <c r="AK49" s="16"/>
      <c r="AL49" s="16"/>
      <c r="AM49" s="16"/>
      <c r="AN49" s="16"/>
    </row>
    <row r="50" spans="1:40" ht="27.75" customHeight="1" x14ac:dyDescent="0.25">
      <c r="A50" s="16"/>
      <c r="B50" s="614"/>
      <c r="C50" s="586" t="s">
        <v>169</v>
      </c>
      <c r="D50" s="586"/>
      <c r="E50" s="586"/>
      <c r="F50" s="84" t="str">
        <f>IF(AND('2.Identificacion_Riesgos'!$R$35=3,'2.Identificacion_Riesgos'!$T$35=1),'2.Identificacion_Riesgos'!$A$35,"")</f>
        <v/>
      </c>
      <c r="G50" s="23" t="str">
        <f>IF(AND('2.Identificacion_Riesgos'!$R$40=3,'2.Identificacion_Riesgos'!$T$40=1),'2.Identificacion_Riesgos'!$A$40,"")</f>
        <v/>
      </c>
      <c r="H50" s="24" t="str">
        <f>IF(AND('2.Identificacion_Riesgos'!$R$45=3,'2.Identificacion_Riesgos'!$T$45=1),'2.Identificacion_Riesgos'!$A$45,"")</f>
        <v/>
      </c>
      <c r="I50" s="23" t="str">
        <f>IF(AND('2.Identificacion_Riesgos'!$R$50=3,'2.Identificacion_Riesgos'!$T$50=1),'2.Identificacion_Riesgos'!$A$50,"")</f>
        <v/>
      </c>
      <c r="J50" s="85" t="str">
        <f>IF(AND('2.Identificacion_Riesgos'!$R$55=3,'2.Identificacion_Riesgos'!$T$55=1),'2.Identificacion_Riesgos'!$A$55,"")</f>
        <v/>
      </c>
      <c r="K50" s="89" t="str">
        <f>IF(AND('2.Identificacion_Riesgos'!$R$35=3,'2.Identificacion_Riesgos'!$T$35=2),'2.Identificacion_Riesgos'!$A$35,"")</f>
        <v/>
      </c>
      <c r="L50" s="25" t="str">
        <f>IF(AND('2.Identificacion_Riesgos'!$R$40=3,'2.Identificacion_Riesgos'!$T$40=2),'2.Identificacion_Riesgos'!$A$40,"")</f>
        <v/>
      </c>
      <c r="M50" s="26" t="str">
        <f>IF(AND('2.Identificacion_Riesgos'!$R$45=3,'2.Identificacion_Riesgos'!$T$45=2),'2.Identificacion_Riesgos'!$A$45,"")</f>
        <v/>
      </c>
      <c r="N50" s="25" t="str">
        <f>IF(AND('2.Identificacion_Riesgos'!$R$50=3,'2.Identificacion_Riesgos'!$T$50=2),'2.Identificacion_Riesgos'!$A$50,"")</f>
        <v/>
      </c>
      <c r="O50" s="90" t="str">
        <f>IF(AND('2.Identificacion_Riesgos'!$R$55=3,'2.Identificacion_Riesgos'!$T$55=2),'2.Identificacion_Riesgos'!$A$55,"")</f>
        <v/>
      </c>
      <c r="P50" s="79" t="str">
        <f>IF(AND('2.Identificacion_Riesgos'!$R$35=3,'2.Identificacion_Riesgos'!$T$35=3),'2.Identificacion_Riesgos'!$A$35,"")</f>
        <v/>
      </c>
      <c r="Q50" s="27" t="str">
        <f>IF(AND('2.Identificacion_Riesgos'!$R$40=3,'2.Identificacion_Riesgos'!$T$40=3),'2.Identificacion_Riesgos'!$A$40,"")</f>
        <v/>
      </c>
      <c r="R50" s="28" t="str">
        <f>IF(AND('2.Identificacion_Riesgos'!$R$45=3,'2.Identificacion_Riesgos'!$T$45=3),'2.Identificacion_Riesgos'!$A$45,"")</f>
        <v/>
      </c>
      <c r="S50" s="27" t="str">
        <f>IF(AND('2.Identificacion_Riesgos'!$R$50=3,'2.Identificacion_Riesgos'!$T$50=3),'2.Identificacion_Riesgos'!$A$50,"")</f>
        <v/>
      </c>
      <c r="T50" s="80" t="str">
        <f>IF(AND('2.Identificacion_Riesgos'!$R$55=3,'2.Identificacion_Riesgos'!$T$55=3),'2.Identificacion_Riesgos'!$A$55,"")</f>
        <v/>
      </c>
      <c r="U50" s="74" t="str">
        <f>IF(AND('2.Identificacion_Riesgos'!$R$35=3,'2.Identificacion_Riesgos'!$T$35=4),'2.Identificacion_Riesgos'!$A$35,"")</f>
        <v/>
      </c>
      <c r="V50" s="29" t="str">
        <f>IF(AND('2.Identificacion_Riesgos'!$R$40=3,'2.Identificacion_Riesgos'!$T$40=4),'2.Identificacion_Riesgos'!$A$40,"")</f>
        <v/>
      </c>
      <c r="W50" s="30" t="str">
        <f>IF(AND('2.Identificacion_Riesgos'!$R$45=3,'2.Identificacion_Riesgos'!$T$45=4),'2.Identificacion_Riesgos'!$A$45,"")</f>
        <v/>
      </c>
      <c r="X50" s="29" t="str">
        <f>IF(AND('2.Identificacion_Riesgos'!$R$50=3,'2.Identificacion_Riesgos'!$T$50=4),'2.Identificacion_Riesgos'!$A$50,"")</f>
        <v/>
      </c>
      <c r="Y50" s="75" t="str">
        <f>IF(AND('2.Identificacion_Riesgos'!$R$55=3,'2.Identificacion_Riesgos'!$T$55=4),'2.Identificacion_Riesgos'!$A$55,"")</f>
        <v/>
      </c>
      <c r="Z50" s="74" t="str">
        <f>IF(AND('2.Identificacion_Riesgos'!$R$35=3,'2.Identificacion_Riesgos'!$T$35=5),'2.Identificacion_Riesgos'!$A$35,"")</f>
        <v/>
      </c>
      <c r="AA50" s="29" t="str">
        <f>IF(AND('2.Identificacion_Riesgos'!$R$40=3,'2.Identificacion_Riesgos'!$T$40=5),'2.Identificacion_Riesgos'!$A$40,"")</f>
        <v/>
      </c>
      <c r="AB50" s="30" t="str">
        <f>IF(AND('2.Identificacion_Riesgos'!$R$45=3,'2.Identificacion_Riesgos'!$T$45=5),'2.Identificacion_Riesgos'!$A$45,"")</f>
        <v/>
      </c>
      <c r="AC50" s="29" t="str">
        <f>IF(AND('2.Identificacion_Riesgos'!$R$50=3,'2.Identificacion_Riesgos'!$T$50=5),'2.Identificacion_Riesgos'!$A$50,"")</f>
        <v/>
      </c>
      <c r="AD50" s="75" t="str">
        <f>IF(AND('2.Identificacion_Riesgos'!$R$55=3,'2.Identificacion_Riesgos'!$T$55=5),'2.Identificacion_Riesgos'!$A$55,"")</f>
        <v/>
      </c>
      <c r="AE50" s="17"/>
      <c r="AF50" s="17"/>
      <c r="AG50" s="17"/>
      <c r="AH50" s="19"/>
      <c r="AI50" s="16"/>
      <c r="AJ50" s="16"/>
      <c r="AK50" s="16"/>
      <c r="AL50" s="16"/>
      <c r="AM50" s="16"/>
      <c r="AN50" s="16"/>
    </row>
    <row r="51" spans="1:40" ht="27.75" customHeight="1" thickBot="1" x14ac:dyDescent="0.3">
      <c r="A51" s="16"/>
      <c r="B51" s="614"/>
      <c r="C51" s="35"/>
      <c r="D51" s="35"/>
      <c r="E51" s="35"/>
      <c r="F51" s="605">
        <v>0.12</v>
      </c>
      <c r="G51" s="606"/>
      <c r="H51" s="606"/>
      <c r="I51" s="606"/>
      <c r="J51" s="607"/>
      <c r="K51" s="593">
        <v>0.28000000000000003</v>
      </c>
      <c r="L51" s="594"/>
      <c r="M51" s="594"/>
      <c r="N51" s="594"/>
      <c r="O51" s="595"/>
      <c r="P51" s="583">
        <v>0.52</v>
      </c>
      <c r="Q51" s="584"/>
      <c r="R51" s="584"/>
      <c r="S51" s="584"/>
      <c r="T51" s="585"/>
      <c r="U51" s="574">
        <v>0.76</v>
      </c>
      <c r="V51" s="575"/>
      <c r="W51" s="575"/>
      <c r="X51" s="575"/>
      <c r="Y51" s="576"/>
      <c r="Z51" s="574">
        <v>0.92</v>
      </c>
      <c r="AA51" s="575"/>
      <c r="AB51" s="575"/>
      <c r="AC51" s="575"/>
      <c r="AD51" s="576"/>
      <c r="AE51" s="17"/>
      <c r="AF51" s="17"/>
      <c r="AG51" s="17"/>
      <c r="AH51" s="19"/>
      <c r="AI51" s="16"/>
      <c r="AJ51" s="16"/>
      <c r="AK51" s="16"/>
      <c r="AL51" s="16"/>
      <c r="AM51" s="16"/>
      <c r="AN51" s="16"/>
    </row>
    <row r="52" spans="1:40" ht="27.75" customHeight="1" x14ac:dyDescent="0.25">
      <c r="A52" s="16"/>
      <c r="B52" s="614"/>
      <c r="C52" s="35"/>
      <c r="D52" s="35"/>
      <c r="E52" s="35"/>
      <c r="F52" s="86" t="str">
        <f>IF(AND('2.Identificacion_Riesgos'!$R$10=4,'2.Identificacion_Riesgos'!$T$10=1),'2.Identificacion_Riesgos'!$A$10,"")</f>
        <v/>
      </c>
      <c r="G52" s="87" t="str">
        <f>IF(AND('2.Identificacion_Riesgos'!$R$15=4,'2.Identificacion_Riesgos'!$T$15=1),'2.Identificacion_Riesgos'!$A$15,"")</f>
        <v/>
      </c>
      <c r="H52" s="87" t="str">
        <f>IF(AND('2.Identificacion_Riesgos'!$R$20=4,'2.Identificacion_Riesgos'!$T$20=1),'2.Identificacion_Riesgos'!$A$20,"")</f>
        <v/>
      </c>
      <c r="I52" s="87" t="str">
        <f>IF(AND('2.Identificacion_Riesgos'!$R$25=4,'2.Identificacion_Riesgos'!$T$25=1),'2.Identificacion_Riesgos'!$A$25,"")</f>
        <v/>
      </c>
      <c r="J52" s="88" t="str">
        <f>IF(AND('2.Identificacion_Riesgos'!$R$30=4,'2.Identificacion_Riesgos'!$T$30=1),'2.Identificacion_Riesgos'!$A$30,"")</f>
        <v/>
      </c>
      <c r="K52" s="76" t="str">
        <f>IF(AND('2.Identificacion_Riesgos'!$R$10=4,'2.Identificacion_Riesgos'!$T$10=2),'2.Identificacion_Riesgos'!$A$10,"")</f>
        <v/>
      </c>
      <c r="L52" s="77" t="str">
        <f>IF(AND('2.Identificacion_Riesgos'!$R$15=4,'2.Identificacion_Riesgos'!$T$15=2),'2.Identificacion_Riesgos'!$A$15,"")</f>
        <v/>
      </c>
      <c r="M52" s="77" t="str">
        <f>IF(AND('2.Identificacion_Riesgos'!$R$20=4,'2.Identificacion_Riesgos'!$T$20=2),'2.Identificacion_Riesgos'!$A$20,"")</f>
        <v/>
      </c>
      <c r="N52" s="77" t="str">
        <f>IF(AND('2.Identificacion_Riesgos'!$R$25=4,'2.Identificacion_Riesgos'!$T$25=2),'2.Identificacion_Riesgos'!$A$25,"")</f>
        <v/>
      </c>
      <c r="O52" s="78" t="str">
        <f>IF(AND('2.Identificacion_Riesgos'!$R$30=4,'2.Identificacion_Riesgos'!$T$30=2),'2.Identificacion_Riesgos'!$A$30,"")</f>
        <v/>
      </c>
      <c r="P52" s="76" t="str">
        <f>IF(AND('2.Identificacion_Riesgos'!$R$10=4,'2.Identificacion_Riesgos'!$T$10=3),'2.Identificacion_Riesgos'!$A$10,"")</f>
        <v/>
      </c>
      <c r="Q52" s="77" t="str">
        <f>IF(AND('2.Identificacion_Riesgos'!$R$15=4,'2.Identificacion_Riesgos'!$T$15=3),'2.Identificacion_Riesgos'!$A$15,"")</f>
        <v/>
      </c>
      <c r="R52" s="77" t="str">
        <f>IF(AND('2.Identificacion_Riesgos'!$R$20=4,'2.Identificacion_Riesgos'!$T$20=3),'2.Identificacion_Riesgos'!$A$20,"")</f>
        <v/>
      </c>
      <c r="S52" s="77" t="str">
        <f>IF(AND('2.Identificacion_Riesgos'!$R$25=4,'2.Identificacion_Riesgos'!$T$25=3),'2.Identificacion_Riesgos'!$A$25,"")</f>
        <v/>
      </c>
      <c r="T52" s="78" t="str">
        <f>IF(AND('2.Identificacion_Riesgos'!$R$30=4,'2.Identificacion_Riesgos'!$T$30=3),'2.Identificacion_Riesgos'!$A$30,"")</f>
        <v/>
      </c>
      <c r="U52" s="71" t="str">
        <f>IF(AND('2.Identificacion_Riesgos'!$R$10=4,'2.Identificacion_Riesgos'!$T$10=4),'2.Identificacion_Riesgos'!$A$10,"")</f>
        <v/>
      </c>
      <c r="V52" s="72" t="str">
        <f>IF(AND('2.Identificacion_Riesgos'!$R$15=4,'2.Identificacion_Riesgos'!$T$15=4),'2.Identificacion_Riesgos'!$A$15,"")</f>
        <v/>
      </c>
      <c r="W52" s="72" t="str">
        <f>IF(AND('2.Identificacion_Riesgos'!$R$20=4,'2.Identificacion_Riesgos'!$T$20=4),'2.Identificacion_Riesgos'!$A$20,"")</f>
        <v/>
      </c>
      <c r="X52" s="72" t="str">
        <f>IF(AND('2.Identificacion_Riesgos'!$R$25=4,'2.Identificacion_Riesgos'!$T$25=4),'2.Identificacion_Riesgos'!$A$25,"")</f>
        <v/>
      </c>
      <c r="Y52" s="73" t="str">
        <f>IF(AND('2.Identificacion_Riesgos'!$R$30=4,'2.Identificacion_Riesgos'!$T$30=4),'2.Identificacion_Riesgos'!$A$30,"")</f>
        <v/>
      </c>
      <c r="Z52" s="71" t="str">
        <f>IF(AND('2.Identificacion_Riesgos'!$R$10=4,'2.Identificacion_Riesgos'!$T$10=5),'2.Identificacion_Riesgos'!$A$10,"")</f>
        <v/>
      </c>
      <c r="AA52" s="72" t="str">
        <f>IF(AND('2.Identificacion_Riesgos'!$R$15=4,'2.Identificacion_Riesgos'!$T$15=5),'2.Identificacion_Riesgos'!$A$15,"")</f>
        <v/>
      </c>
      <c r="AB52" s="72" t="str">
        <f>IF(AND('2.Identificacion_Riesgos'!$R$20=4,'2.Identificacion_Riesgos'!$T$20=5),'2.Identificacion_Riesgos'!$A$20,"")</f>
        <v/>
      </c>
      <c r="AC52" s="72" t="str">
        <f>IF(AND('2.Identificacion_Riesgos'!$R$25=4,'2.Identificacion_Riesgos'!$T$25=5),'2.Identificacion_Riesgos'!$A$25,"")</f>
        <v/>
      </c>
      <c r="AD52" s="73" t="str">
        <f>IF(AND('2.Identificacion_Riesgos'!$R$30=4,'2.Identificacion_Riesgos'!$T$30=5),'2.Identificacion_Riesgos'!$A$30,"")</f>
        <v/>
      </c>
      <c r="AE52" s="17"/>
      <c r="AF52" s="17"/>
      <c r="AG52" s="17"/>
      <c r="AH52" s="19"/>
      <c r="AI52" s="16"/>
      <c r="AJ52" s="16"/>
      <c r="AK52" s="16"/>
      <c r="AL52" s="16"/>
      <c r="AM52" s="16"/>
      <c r="AN52" s="16"/>
    </row>
    <row r="53" spans="1:40" ht="27.75" customHeight="1" x14ac:dyDescent="0.25">
      <c r="A53" s="16"/>
      <c r="B53" s="614"/>
      <c r="C53" s="586" t="s">
        <v>170</v>
      </c>
      <c r="D53" s="586"/>
      <c r="E53" s="586"/>
      <c r="F53" s="89" t="str">
        <f>IF(AND('2.Identificacion_Riesgos'!$R$35=4,'2.Identificacion_Riesgos'!$T$35=1),'2.Identificacion_Riesgos'!$A$35,"")</f>
        <v/>
      </c>
      <c r="G53" s="25" t="str">
        <f>IF(AND('2.Identificacion_Riesgos'!$R$40=4,'2.Identificacion_Riesgos'!$T$40=1),'2.Identificacion_Riesgos'!$A$40,"")</f>
        <v/>
      </c>
      <c r="H53" s="26" t="str">
        <f>IF(AND('2.Identificacion_Riesgos'!$R$45=4,'2.Identificacion_Riesgos'!$T$45=1),'2.Identificacion_Riesgos'!$A$45,"")</f>
        <v/>
      </c>
      <c r="I53" s="25" t="str">
        <f>IF(AND('2.Identificacion_Riesgos'!$R$50=4,'2.Identificacion_Riesgos'!$T$50=1),'2.Identificacion_Riesgos'!$A$50,"")</f>
        <v/>
      </c>
      <c r="J53" s="90" t="str">
        <f>IF(AND('2.Identificacion_Riesgos'!$R$55=4,'2.Identificacion_Riesgos'!$T$55=1),'2.Identificacion_Riesgos'!$A$55,"")</f>
        <v/>
      </c>
      <c r="K53" s="79" t="str">
        <f>IF(AND('2.Identificacion_Riesgos'!$R$35=4,'2.Identificacion_Riesgos'!$T$35=2),'2.Identificacion_Riesgos'!$A$35,"")</f>
        <v/>
      </c>
      <c r="L53" s="27" t="str">
        <f>IF(AND('2.Identificacion_Riesgos'!$R$40=4,'2.Identificacion_Riesgos'!$T$40=2),'2.Identificacion_Riesgos'!$A$40,"")</f>
        <v/>
      </c>
      <c r="M53" s="28" t="str">
        <f>IF(AND('2.Identificacion_Riesgos'!$R$45=4,'2.Identificacion_Riesgos'!$T$45=2),'2.Identificacion_Riesgos'!$A$45,"")</f>
        <v/>
      </c>
      <c r="N53" s="27" t="str">
        <f>IF(AND('2.Identificacion_Riesgos'!$R$50=4,'2.Identificacion_Riesgos'!$T$50=2),'2.Identificacion_Riesgos'!$A$50,"")</f>
        <v/>
      </c>
      <c r="O53" s="80" t="str">
        <f>IF(AND('2.Identificacion_Riesgos'!$R$55=4,'2.Identificacion_Riesgos'!$T$55=2),'2.Identificacion_Riesgos'!$A$55,"")</f>
        <v/>
      </c>
      <c r="P53" s="79" t="str">
        <f>IF(AND('2.Identificacion_Riesgos'!$R$35=4,'2.Identificacion_Riesgos'!$T$35=3),'2.Identificacion_Riesgos'!$A$35,"")</f>
        <v/>
      </c>
      <c r="Q53" s="27" t="str">
        <f>IF(AND('2.Identificacion_Riesgos'!$R$40=4,'2.Identificacion_Riesgos'!$T$40=3),'2.Identificacion_Riesgos'!$A$40,"")</f>
        <v/>
      </c>
      <c r="R53" s="28" t="str">
        <f>IF(AND('2.Identificacion_Riesgos'!$R$45=4,'2.Identificacion_Riesgos'!$T$45=3),'2.Identificacion_Riesgos'!$A$45,"")</f>
        <v/>
      </c>
      <c r="S53" s="27" t="str">
        <f>IF(AND('2.Identificacion_Riesgos'!$R$50=4,'2.Identificacion_Riesgos'!$T$50=3),'2.Identificacion_Riesgos'!$A$50,"")</f>
        <v/>
      </c>
      <c r="T53" s="80" t="str">
        <f>IF(AND('2.Identificacion_Riesgos'!$R$55=4,'2.Identificacion_Riesgos'!$T$55=3),'2.Identificacion_Riesgos'!$A$55,"")</f>
        <v/>
      </c>
      <c r="U53" s="74" t="str">
        <f>IF(AND('2.Identificacion_Riesgos'!$R$35=4,'2.Identificacion_Riesgos'!$T$35=4),'2.Identificacion_Riesgos'!$A$35,"")</f>
        <v/>
      </c>
      <c r="V53" s="29" t="str">
        <f>IF(AND('2.Identificacion_Riesgos'!$R$40=4,'2.Identificacion_Riesgos'!$T$40=4),'2.Identificacion_Riesgos'!$A$40,"")</f>
        <v/>
      </c>
      <c r="W53" s="30" t="str">
        <f>IF(AND('2.Identificacion_Riesgos'!$R$45=4,'2.Identificacion_Riesgos'!$T$45=4),'2.Identificacion_Riesgos'!$A$45,"")</f>
        <v/>
      </c>
      <c r="X53" s="29" t="str">
        <f>IF(AND('2.Identificacion_Riesgos'!$R$50=4,'2.Identificacion_Riesgos'!$T$50=4),'2.Identificacion_Riesgos'!$A$50,"")</f>
        <v/>
      </c>
      <c r="Y53" s="75" t="str">
        <f>IF(AND('2.Identificacion_Riesgos'!$R$55=4,'2.Identificacion_Riesgos'!$T$55=4),'2.Identificacion_Riesgos'!$A$55,"")</f>
        <v/>
      </c>
      <c r="Z53" s="74" t="str">
        <f>IF(AND('2.Identificacion_Riesgos'!$R$35=4,'2.Identificacion_Riesgos'!$T$35=5),'2.Identificacion_Riesgos'!$A$35,"")</f>
        <v/>
      </c>
      <c r="AA53" s="29" t="str">
        <f>IF(AND('2.Identificacion_Riesgos'!$R$40=4,'2.Identificacion_Riesgos'!$T$40=5),'2.Identificacion_Riesgos'!$A$40,"")</f>
        <v/>
      </c>
      <c r="AB53" s="30" t="str">
        <f>IF(AND('2.Identificacion_Riesgos'!$R$45=4,'2.Identificacion_Riesgos'!$T$45=5),'2.Identificacion_Riesgos'!$A$45,"")</f>
        <v/>
      </c>
      <c r="AC53" s="29" t="str">
        <f>IF(AND('2.Identificacion_Riesgos'!$R$50=4,'2.Identificacion_Riesgos'!$T$50=5),'2.Identificacion_Riesgos'!$A$50,"")</f>
        <v/>
      </c>
      <c r="AD53" s="75" t="str">
        <f>IF(AND('2.Identificacion_Riesgos'!$R$55=4,'2.Identificacion_Riesgos'!$T$55=5),'2.Identificacion_Riesgos'!$A$55,"")</f>
        <v/>
      </c>
      <c r="AE53" s="17"/>
      <c r="AF53" s="17"/>
      <c r="AG53" s="17"/>
      <c r="AH53" s="19"/>
      <c r="AI53" s="16"/>
      <c r="AJ53" s="16"/>
      <c r="AK53" s="16"/>
      <c r="AL53" s="16"/>
      <c r="AM53" s="16"/>
      <c r="AN53" s="16"/>
    </row>
    <row r="54" spans="1:40" ht="27.75" customHeight="1" thickBot="1" x14ac:dyDescent="0.3">
      <c r="A54" s="16"/>
      <c r="B54" s="614"/>
      <c r="C54" s="35"/>
      <c r="D54" s="35"/>
      <c r="E54" s="35"/>
      <c r="F54" s="593">
        <v>0.24</v>
      </c>
      <c r="G54" s="594"/>
      <c r="H54" s="594"/>
      <c r="I54" s="594"/>
      <c r="J54" s="595"/>
      <c r="K54" s="583">
        <v>0.44</v>
      </c>
      <c r="L54" s="584"/>
      <c r="M54" s="584"/>
      <c r="N54" s="584"/>
      <c r="O54" s="585"/>
      <c r="P54" s="583">
        <v>0.56000000000000005</v>
      </c>
      <c r="Q54" s="584"/>
      <c r="R54" s="584"/>
      <c r="S54" s="584"/>
      <c r="T54" s="585"/>
      <c r="U54" s="574">
        <v>0.8</v>
      </c>
      <c r="V54" s="575"/>
      <c r="W54" s="575"/>
      <c r="X54" s="575"/>
      <c r="Y54" s="576"/>
      <c r="Z54" s="574">
        <v>0.96</v>
      </c>
      <c r="AA54" s="575"/>
      <c r="AB54" s="575"/>
      <c r="AC54" s="575"/>
      <c r="AD54" s="576"/>
      <c r="AE54" s="17"/>
      <c r="AF54" s="17"/>
      <c r="AG54" s="17"/>
      <c r="AH54" s="19"/>
      <c r="AI54" s="16"/>
      <c r="AJ54" s="16"/>
      <c r="AK54" s="16"/>
      <c r="AL54" s="16"/>
      <c r="AM54" s="16"/>
      <c r="AN54" s="16"/>
    </row>
    <row r="55" spans="1:40" ht="27.75" customHeight="1" x14ac:dyDescent="0.25">
      <c r="A55" s="16"/>
      <c r="B55" s="614"/>
      <c r="C55" s="35"/>
      <c r="D55" s="35"/>
      <c r="E55" s="35"/>
      <c r="F55" s="76" t="str">
        <f>IF(AND('2.Identificacion_Riesgos'!$R$10=5,'2.Identificacion_Riesgos'!$T$10=1),'2.Identificacion_Riesgos'!$A$10,"")</f>
        <v/>
      </c>
      <c r="G55" s="77" t="str">
        <f>IF(AND('2.Identificacion_Riesgos'!$R$15=5,'2.Identificacion_Riesgos'!$T$15=1),'2.Identificacion_Riesgos'!$A$15,"")</f>
        <v/>
      </c>
      <c r="H55" s="77" t="str">
        <f>IF(AND('2.Identificacion_Riesgos'!$R$20=5,'2.Identificacion_Riesgos'!$T$20=1),'2.Identificacion_Riesgos'!$A$20,"")</f>
        <v/>
      </c>
      <c r="I55" s="77" t="str">
        <f>IF(AND('2.Identificacion_Riesgos'!$R$25=5,'2.Identificacion_Riesgos'!$T$25=1),'2.Identificacion_Riesgos'!$A$25,"")</f>
        <v/>
      </c>
      <c r="J55" s="78" t="str">
        <f>IF(AND('2.Identificacion_Riesgos'!$R$30=5,'2.Identificacion_Riesgos'!$T$30=1),'2.Identificacion_Riesgos'!$A$30,"")</f>
        <v/>
      </c>
      <c r="K55" s="76" t="str">
        <f>IF(AND('2.Identificacion_Riesgos'!$R$10=5,'2.Identificacion_Riesgos'!$T$10=2),'2.Identificacion_Riesgos'!$A$10,"")</f>
        <v/>
      </c>
      <c r="L55" s="77" t="str">
        <f>IF(AND('2.Identificacion_Riesgos'!$R$15=5,'2.Identificacion_Riesgos'!$T$15=2),'2.Identificacion_Riesgos'!$A$15,"")</f>
        <v/>
      </c>
      <c r="M55" s="77" t="str">
        <f>IF(AND('2.Identificacion_Riesgos'!$R$20=5,'2.Identificacion_Riesgos'!$T$20=2),'2.Identificacion_Riesgos'!$A$20,"")</f>
        <v/>
      </c>
      <c r="N55" s="77" t="str">
        <f>IF(AND('2.Identificacion_Riesgos'!$R$25=5,'2.Identificacion_Riesgos'!$T$25=2),'2.Identificacion_Riesgos'!$A$25,"")</f>
        <v/>
      </c>
      <c r="O55" s="78" t="str">
        <f>IF(AND('2.Identificacion_Riesgos'!$R$30=5,'2.Identificacion_Riesgos'!$T$30=2),'2.Identificacion_Riesgos'!$A$30,"")</f>
        <v/>
      </c>
      <c r="P55" s="71" t="str">
        <f>IF(AND('2.Identificacion_Riesgos'!$R$10=5,'2.Identificacion_Riesgos'!$T$10=3),'2.Identificacion_Riesgos'!$A$10,"")</f>
        <v/>
      </c>
      <c r="Q55" s="72" t="str">
        <f>IF(AND('2.Identificacion_Riesgos'!$R$15=5,'2.Identificacion_Riesgos'!$T$15=3),'2.Identificacion_Riesgos'!$A$15,"")</f>
        <v/>
      </c>
      <c r="R55" s="72" t="str">
        <f>IF(AND('2.Identificacion_Riesgos'!$R$20=5,'2.Identificacion_Riesgos'!$T$20=3),'2.Identificacion_Riesgos'!$A$20,"")</f>
        <v/>
      </c>
      <c r="S55" s="72" t="str">
        <f>IF(AND('2.Identificacion_Riesgos'!$R$25=5,'2.Identificacion_Riesgos'!$T$25=3),'2.Identificacion_Riesgos'!$A$25,"")</f>
        <v/>
      </c>
      <c r="T55" s="73" t="str">
        <f>IF(AND('2.Identificacion_Riesgos'!$R$30=5,'2.Identificacion_Riesgos'!$T$30=3),'2.Identificacion_Riesgos'!$A$30,"")</f>
        <v/>
      </c>
      <c r="U55" s="71" t="str">
        <f>IF(AND('2.Identificacion_Riesgos'!$R$10=5,'2.Identificacion_Riesgos'!$T$10=4),'2.Identificacion_Riesgos'!$A$10,"")</f>
        <v/>
      </c>
      <c r="V55" s="72" t="str">
        <f>IF(AND('2.Identificacion_Riesgos'!$R$15=5,'2.Identificacion_Riesgos'!$T$15=4),'2.Identificacion_Riesgos'!$A$15,"")</f>
        <v/>
      </c>
      <c r="W55" s="72" t="str">
        <f>IF(AND('2.Identificacion_Riesgos'!$R$20=5,'2.Identificacion_Riesgos'!$T$20=4),'2.Identificacion_Riesgos'!$A$20,"")</f>
        <v/>
      </c>
      <c r="X55" s="72" t="str">
        <f>IF(AND('2.Identificacion_Riesgos'!$R$25=5,'2.Identificacion_Riesgos'!$T$25=4),'2.Identificacion_Riesgos'!$A$25,"")</f>
        <v/>
      </c>
      <c r="Y55" s="73" t="str">
        <f>IF(AND('2.Identificacion_Riesgos'!$R$30=5,'2.Identificacion_Riesgos'!$T$30=4),'2.Identificacion_Riesgos'!$A$30,"")</f>
        <v/>
      </c>
      <c r="Z55" s="71" t="str">
        <f>IF(AND('2.Identificacion_Riesgos'!$R$10=5,'2.Identificacion_Riesgos'!$T$10=5),'2.Identificacion_Riesgos'!$A$10,"")</f>
        <v/>
      </c>
      <c r="AA55" s="72" t="str">
        <f>IF(AND('2.Identificacion_Riesgos'!$R$15=5,'2.Identificacion_Riesgos'!$T$15=5),'2.Identificacion_Riesgos'!$A$15,"")</f>
        <v/>
      </c>
      <c r="AB55" s="72" t="str">
        <f>IF(AND('2.Identificacion_Riesgos'!$R$20=5,'2.Identificacion_Riesgos'!$T$20=5),'2.Identificacion_Riesgos'!$A$20,"")</f>
        <v/>
      </c>
      <c r="AC55" s="72" t="str">
        <f>IF(AND('2.Identificacion_Riesgos'!$R$25=5,'2.Identificacion_Riesgos'!$T$25=5),'2.Identificacion_Riesgos'!$A$25,"")</f>
        <v/>
      </c>
      <c r="AD55" s="73" t="str">
        <f>IF(AND('2.Identificacion_Riesgos'!$R$30=5,'2.Identificacion_Riesgos'!$T$30=5),'2.Identificacion_Riesgos'!$A$30,"")</f>
        <v/>
      </c>
      <c r="AE55" s="17"/>
      <c r="AF55" s="17"/>
      <c r="AG55" s="17"/>
      <c r="AH55" s="19"/>
      <c r="AI55" s="16"/>
      <c r="AJ55" s="16"/>
      <c r="AK55" s="16"/>
      <c r="AL55" s="16"/>
      <c r="AM55" s="16"/>
      <c r="AN55" s="16"/>
    </row>
    <row r="56" spans="1:40" ht="27.75" customHeight="1" x14ac:dyDescent="0.25">
      <c r="A56" s="16"/>
      <c r="B56" s="614"/>
      <c r="C56" s="586" t="s">
        <v>171</v>
      </c>
      <c r="D56" s="586"/>
      <c r="E56" s="586"/>
      <c r="F56" s="79" t="str">
        <f>IF(AND('2.Identificacion_Riesgos'!$R$35=5,'2.Identificacion_Riesgos'!$T$35=1),'2.Identificacion_Riesgos'!$A$35,"")</f>
        <v/>
      </c>
      <c r="G56" s="27" t="str">
        <f>IF(AND('2.Identificacion_Riesgos'!$R$40=5,'2.Identificacion_Riesgos'!$T$40=1),'2.Identificacion_Riesgos'!$A$40,"")</f>
        <v/>
      </c>
      <c r="H56" s="28" t="str">
        <f>IF(AND('2.Identificacion_Riesgos'!$R$45=5,'2.Identificacion_Riesgos'!$T$45=1),'2.Identificacion_Riesgos'!$A$45,"")</f>
        <v/>
      </c>
      <c r="I56" s="27" t="str">
        <f>IF(AND('2.Identificacion_Riesgos'!$R$50=5,'2.Identificacion_Riesgos'!$T$50=1),'2.Identificacion_Riesgos'!$A$50,"")</f>
        <v/>
      </c>
      <c r="J56" s="80" t="str">
        <f>IF(AND('2.Identificacion_Riesgos'!$R$55=5,'2.Identificacion_Riesgos'!$T$55=1),'2.Identificacion_Riesgos'!$A$55,"")</f>
        <v/>
      </c>
      <c r="K56" s="79" t="str">
        <f>IF(AND('2.Identificacion_Riesgos'!$R$35=5,'2.Identificacion_Riesgos'!$T$35=2),'2.Identificacion_Riesgos'!$A$35,"")</f>
        <v/>
      </c>
      <c r="L56" s="27" t="str">
        <f>IF(AND('2.Identificacion_Riesgos'!$R$40=5,'2.Identificacion_Riesgos'!$T$40=2),'2.Identificacion_Riesgos'!$A$40,"")</f>
        <v/>
      </c>
      <c r="M56" s="28" t="str">
        <f>IF(AND('2.Identificacion_Riesgos'!$R$45=5,'2.Identificacion_Riesgos'!$T$45=2),'2.Identificacion_Riesgos'!$A$45,"")</f>
        <v/>
      </c>
      <c r="N56" s="27" t="str">
        <f>IF(AND('2.Identificacion_Riesgos'!$R$50=5,'2.Identificacion_Riesgos'!$T$50=2),'2.Identificacion_Riesgos'!$A$50,"")</f>
        <v/>
      </c>
      <c r="O56" s="80" t="str">
        <f>IF(AND('2.Identificacion_Riesgos'!$R$55=5,'2.Identificacion_Riesgos'!$T$55=2),'2.Identificacion_Riesgos'!$A$55,"")</f>
        <v/>
      </c>
      <c r="P56" s="74" t="str">
        <f>IF(AND('2.Identificacion_Riesgos'!$R$35=5,'2.Identificacion_Riesgos'!$T$35=3),'2.Identificacion_Riesgos'!$A$35,"")</f>
        <v/>
      </c>
      <c r="Q56" s="29" t="str">
        <f>IF(AND('2.Identificacion_Riesgos'!$R$40=5,'2.Identificacion_Riesgos'!$T$40=3),'2.Identificacion_Riesgos'!$A$40,"")</f>
        <v/>
      </c>
      <c r="R56" s="30" t="str">
        <f>IF(AND('2.Identificacion_Riesgos'!$R$45=5,'2.Identificacion_Riesgos'!$T$45=3),'2.Identificacion_Riesgos'!$A$45,"")</f>
        <v/>
      </c>
      <c r="S56" s="29" t="str">
        <f>IF(AND('2.Identificacion_Riesgos'!$R$50=5,'2.Identificacion_Riesgos'!$T$50=3),'2.Identificacion_Riesgos'!$A$50,"")</f>
        <v/>
      </c>
      <c r="T56" s="75" t="str">
        <f>IF(AND('2.Identificacion_Riesgos'!$R$55=5,'2.Identificacion_Riesgos'!$T$55=3),'2.Identificacion_Riesgos'!$A$55,"")</f>
        <v/>
      </c>
      <c r="U56" s="74" t="str">
        <f>IF(AND('2.Identificacion_Riesgos'!$R$35=5,'2.Identificacion_Riesgos'!$T$35=4),'2.Identificacion_Riesgos'!$A$35,"")</f>
        <v/>
      </c>
      <c r="V56" s="29" t="str">
        <f>IF(AND('2.Identificacion_Riesgos'!$R$40=5,'2.Identificacion_Riesgos'!$T$40=4),'2.Identificacion_Riesgos'!$A$40,"")</f>
        <v/>
      </c>
      <c r="W56" s="30" t="str">
        <f>IF(AND('2.Identificacion_Riesgos'!$R$45=5,'2.Identificacion_Riesgos'!$T$45=4),'2.Identificacion_Riesgos'!$A$45,"")</f>
        <v/>
      </c>
      <c r="X56" s="29" t="str">
        <f>IF(AND('2.Identificacion_Riesgos'!$R$50=5,'2.Identificacion_Riesgos'!$T$50=4),'2.Identificacion_Riesgos'!$A$50,"")</f>
        <v/>
      </c>
      <c r="Y56" s="75" t="str">
        <f>IF(AND('2.Identificacion_Riesgos'!$R$55=5,'2.Identificacion_Riesgos'!$T$55=4),'2.Identificacion_Riesgos'!$A$55,"")</f>
        <v/>
      </c>
      <c r="Z56" s="74" t="str">
        <f>IF(AND('2.Identificacion_Riesgos'!$R$35=5,'2.Identificacion_Riesgos'!$T$35=5),'2.Identificacion_Riesgos'!$A$35,"")</f>
        <v/>
      </c>
      <c r="AA56" s="29" t="str">
        <f>IF(AND('2.Identificacion_Riesgos'!$R$40=5,'2.Identificacion_Riesgos'!$T$40=5),'2.Identificacion_Riesgos'!$A$40,"")</f>
        <v/>
      </c>
      <c r="AB56" s="30" t="str">
        <f>IF(AND('2.Identificacion_Riesgos'!$R$45=5,'2.Identificacion_Riesgos'!$T$45=5),'2.Identificacion_Riesgos'!$A$45,"")</f>
        <v/>
      </c>
      <c r="AC56" s="29" t="str">
        <f>IF(AND('2.Identificacion_Riesgos'!$R$50=5,'2.Identificacion_Riesgos'!$T$50=5),'2.Identificacion_Riesgos'!$A$50,"")</f>
        <v/>
      </c>
      <c r="AD56" s="75" t="str">
        <f>IF(AND('2.Identificacion_Riesgos'!$R$55=5,'2.Identificacion_Riesgos'!$T$55=5),'2.Identificacion_Riesgos'!$A$55,"")</f>
        <v/>
      </c>
      <c r="AE56" s="17"/>
      <c r="AF56" s="17"/>
      <c r="AG56" s="17"/>
      <c r="AH56" s="19"/>
      <c r="AI56" s="16"/>
      <c r="AJ56" s="16"/>
      <c r="AK56" s="16"/>
      <c r="AL56" s="16"/>
      <c r="AM56" s="16"/>
      <c r="AN56" s="16"/>
    </row>
    <row r="57" spans="1:40" ht="27.75" customHeight="1" thickBot="1" x14ac:dyDescent="0.3">
      <c r="A57" s="16"/>
      <c r="B57" s="614"/>
      <c r="C57" s="35"/>
      <c r="D57" s="35"/>
      <c r="E57" s="35"/>
      <c r="F57" s="583">
        <v>0.4</v>
      </c>
      <c r="G57" s="584"/>
      <c r="H57" s="584"/>
      <c r="I57" s="584"/>
      <c r="J57" s="585"/>
      <c r="K57" s="583">
        <v>0.48</v>
      </c>
      <c r="L57" s="584"/>
      <c r="M57" s="584"/>
      <c r="N57" s="584"/>
      <c r="O57" s="585"/>
      <c r="P57" s="574">
        <v>0.72</v>
      </c>
      <c r="Q57" s="575"/>
      <c r="R57" s="575"/>
      <c r="S57" s="575"/>
      <c r="T57" s="576"/>
      <c r="U57" s="574">
        <v>0.84</v>
      </c>
      <c r="V57" s="575"/>
      <c r="W57" s="575"/>
      <c r="X57" s="575"/>
      <c r="Y57" s="576"/>
      <c r="Z57" s="574">
        <v>1</v>
      </c>
      <c r="AA57" s="575"/>
      <c r="AB57" s="575"/>
      <c r="AC57" s="575"/>
      <c r="AD57" s="576"/>
      <c r="AE57" s="17"/>
      <c r="AF57" s="17"/>
      <c r="AG57" s="17"/>
      <c r="AH57" s="19"/>
      <c r="AI57" s="16"/>
      <c r="AJ57" s="16"/>
      <c r="AK57" s="16"/>
      <c r="AL57" s="16"/>
      <c r="AM57" s="16"/>
      <c r="AN57" s="16"/>
    </row>
    <row r="58" spans="1:40" ht="27.75" customHeight="1" x14ac:dyDescent="0.25">
      <c r="A58" s="16"/>
      <c r="B58" s="18"/>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9"/>
      <c r="AI58" s="16"/>
      <c r="AJ58" s="16"/>
      <c r="AK58" s="16"/>
      <c r="AL58" s="16"/>
      <c r="AM58" s="16"/>
      <c r="AN58" s="16"/>
    </row>
    <row r="59" spans="1:40" ht="27.75" customHeight="1" x14ac:dyDescent="0.25">
      <c r="A59" s="16"/>
      <c r="B59" s="18"/>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9"/>
      <c r="AI59" s="16"/>
      <c r="AJ59" s="16"/>
      <c r="AK59" s="16"/>
      <c r="AL59" s="16"/>
      <c r="AM59" s="16"/>
      <c r="AN59" s="16"/>
    </row>
    <row r="60" spans="1:40" ht="27.75" customHeight="1" thickBot="1" x14ac:dyDescent="0.3">
      <c r="A60" s="16"/>
      <c r="B60" s="20"/>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2"/>
      <c r="AI60" s="16"/>
      <c r="AJ60" s="16"/>
      <c r="AK60" s="16"/>
      <c r="AL60" s="16"/>
      <c r="AM60" s="16"/>
      <c r="AN60" s="16"/>
    </row>
    <row r="61" spans="1:40" ht="27.75" customHeight="1"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row>
    <row r="62" spans="1:40" ht="27.75" customHeight="1"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row>
    <row r="63" spans="1:40" ht="27.75" customHeight="1"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row>
    <row r="64" spans="1:40" ht="27.75" customHeight="1"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row>
    <row r="65" spans="1:40" ht="27.75" customHeight="1"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row>
    <row r="66" spans="1:40" ht="27.75" customHeight="1"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row>
    <row r="67" spans="1:40" ht="27.75" customHeight="1"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row>
    <row r="68" spans="1:40" ht="27.75" customHeight="1"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row>
    <row r="69" spans="1:40" ht="27.75" customHeight="1"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row>
    <row r="70" spans="1:40" ht="27.75" customHeight="1"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row>
    <row r="71" spans="1:40" ht="27.75" customHeight="1"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row>
    <row r="72" spans="1:40" ht="27.75" customHeight="1"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row>
    <row r="73" spans="1:40" ht="27.75" customHeight="1"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row>
    <row r="74" spans="1:40" ht="27.75" customHeight="1"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row>
    <row r="75" spans="1:40" ht="27.75" customHeight="1"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row>
    <row r="76" spans="1:40" ht="27.75" customHeight="1"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row>
    <row r="77" spans="1:40" ht="27.75" customHeight="1"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row>
    <row r="78" spans="1:40" ht="27.75" customHeight="1" x14ac:dyDescent="0.2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row>
    <row r="79" spans="1:40" ht="27.75" customHeight="1" x14ac:dyDescent="0.2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row>
    <row r="80" spans="1:40" ht="27.75" customHeight="1" x14ac:dyDescent="0.2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row>
    <row r="81" spans="2:40" ht="27.75" customHeight="1" x14ac:dyDescent="0.2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row>
    <row r="82" spans="2:40" ht="27.75" customHeight="1" x14ac:dyDescent="0.2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row>
    <row r="83" spans="2:40" ht="27.75" customHeight="1" x14ac:dyDescent="0.2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row>
    <row r="84" spans="2:40" ht="27.75" customHeight="1" x14ac:dyDescent="0.2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row>
    <row r="85" spans="2:40" ht="27.75" customHeight="1" x14ac:dyDescent="0.2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row>
    <row r="86" spans="2:40" ht="27.75" customHeight="1" x14ac:dyDescent="0.2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row>
    <row r="87" spans="2:40" ht="27.75" customHeight="1" x14ac:dyDescent="0.2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row>
    <row r="88" spans="2:40" ht="27.75" customHeight="1" x14ac:dyDescent="0.2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row>
    <row r="89" spans="2:40" ht="27.75" customHeight="1" x14ac:dyDescent="0.2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row>
    <row r="90" spans="2:40" ht="27.75" customHeight="1" x14ac:dyDescent="0.2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row>
  </sheetData>
  <mergeCells count="82">
    <mergeCell ref="AE5:AH8"/>
    <mergeCell ref="AE1:AH4"/>
    <mergeCell ref="B1:G8"/>
    <mergeCell ref="H1:AD8"/>
    <mergeCell ref="Z22:AD22"/>
    <mergeCell ref="U22:Y22"/>
    <mergeCell ref="P22:T22"/>
    <mergeCell ref="F14:AD14"/>
    <mergeCell ref="F19:J19"/>
    <mergeCell ref="K19:O19"/>
    <mergeCell ref="P19:T19"/>
    <mergeCell ref="U19:Y19"/>
    <mergeCell ref="Z19:AD19"/>
    <mergeCell ref="F16:J16"/>
    <mergeCell ref="K16:O16"/>
    <mergeCell ref="P16:T16"/>
    <mergeCell ref="U16:Y16"/>
    <mergeCell ref="Z16:AD16"/>
    <mergeCell ref="B43:B57"/>
    <mergeCell ref="B17:B31"/>
    <mergeCell ref="U42:Y42"/>
    <mergeCell ref="C18:E18"/>
    <mergeCell ref="C21:E21"/>
    <mergeCell ref="C24:E24"/>
    <mergeCell ref="C27:E27"/>
    <mergeCell ref="C30:E30"/>
    <mergeCell ref="B38:AH38"/>
    <mergeCell ref="F40:AD40"/>
    <mergeCell ref="Z31:AD31"/>
    <mergeCell ref="U31:Y31"/>
    <mergeCell ref="K22:O22"/>
    <mergeCell ref="F22:J22"/>
    <mergeCell ref="Z25:AD25"/>
    <mergeCell ref="U25:Y25"/>
    <mergeCell ref="Z51:AD51"/>
    <mergeCell ref="P31:T31"/>
    <mergeCell ref="K31:O31"/>
    <mergeCell ref="K42:O42"/>
    <mergeCell ref="K25:O25"/>
    <mergeCell ref="Z28:AD28"/>
    <mergeCell ref="F25:J25"/>
    <mergeCell ref="U28:Y28"/>
    <mergeCell ref="P28:T28"/>
    <mergeCell ref="K28:O28"/>
    <mergeCell ref="F28:J28"/>
    <mergeCell ref="P25:T25"/>
    <mergeCell ref="C56:E56"/>
    <mergeCell ref="K45:O45"/>
    <mergeCell ref="P45:T45"/>
    <mergeCell ref="U45:Y45"/>
    <mergeCell ref="Z45:AD45"/>
    <mergeCell ref="F48:J48"/>
    <mergeCell ref="K48:O48"/>
    <mergeCell ref="P48:T48"/>
    <mergeCell ref="U48:Y48"/>
    <mergeCell ref="Z48:AD48"/>
    <mergeCell ref="F51:J51"/>
    <mergeCell ref="K51:O51"/>
    <mergeCell ref="P51:T51"/>
    <mergeCell ref="U51:Y51"/>
    <mergeCell ref="F31:J31"/>
    <mergeCell ref="F57:J57"/>
    <mergeCell ref="K57:O57"/>
    <mergeCell ref="P57:T57"/>
    <mergeCell ref="P42:T42"/>
    <mergeCell ref="F54:J54"/>
    <mergeCell ref="U57:Y57"/>
    <mergeCell ref="Z57:AD57"/>
    <mergeCell ref="B12:AH12"/>
    <mergeCell ref="B11:AH11"/>
    <mergeCell ref="B39:AH39"/>
    <mergeCell ref="K54:O54"/>
    <mergeCell ref="P54:T54"/>
    <mergeCell ref="U54:Y54"/>
    <mergeCell ref="Z54:AD54"/>
    <mergeCell ref="C44:E44"/>
    <mergeCell ref="C47:E47"/>
    <mergeCell ref="C50:E50"/>
    <mergeCell ref="C53:E53"/>
    <mergeCell ref="Z42:AD42"/>
    <mergeCell ref="F45:J45"/>
    <mergeCell ref="F42:J42"/>
  </mergeCells>
  <pageMargins left="0.7" right="0.7" top="0.75" bottom="0.75" header="0.3" footer="0.3"/>
  <pageSetup paperSize="9" scale="3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30"/>
  <sheetViews>
    <sheetView view="pageBreakPreview" topLeftCell="B5" zoomScale="80" zoomScaleNormal="100" zoomScaleSheetLayoutView="80" workbookViewId="0">
      <selection activeCell="G13" sqref="G13:G15"/>
    </sheetView>
  </sheetViews>
  <sheetFormatPr baseColWidth="10" defaultRowHeight="15" x14ac:dyDescent="0.25"/>
  <cols>
    <col min="1" max="1" width="10.140625" style="3" customWidth="1"/>
    <col min="2" max="2" width="20" customWidth="1"/>
    <col min="3" max="3" width="32.28515625" customWidth="1"/>
    <col min="4" max="4" width="31.85546875" style="3" customWidth="1"/>
    <col min="5" max="5" width="14.5703125" customWidth="1"/>
    <col min="6" max="6" width="33.5703125" customWidth="1"/>
    <col min="7" max="7" width="56.5703125" customWidth="1"/>
    <col min="8" max="8" width="8.85546875" style="92" customWidth="1"/>
    <col min="9" max="9" width="34.7109375" customWidth="1"/>
    <col min="10" max="10" width="33.42578125" customWidth="1"/>
    <col min="11" max="11" width="34.140625" style="54" customWidth="1"/>
    <col min="12" max="12" width="26.28515625" style="3" customWidth="1"/>
    <col min="13" max="13" width="16.28515625" customWidth="1"/>
    <col min="14" max="14" width="29.7109375" customWidth="1"/>
    <col min="15" max="15" width="17.42578125" customWidth="1"/>
    <col min="16" max="16" width="12.140625" customWidth="1"/>
    <col min="17" max="17" width="24.85546875" bestFit="1" customWidth="1"/>
  </cols>
  <sheetData>
    <row r="1" spans="1:17" s="3" customFormat="1" ht="15" customHeight="1" x14ac:dyDescent="0.25">
      <c r="A1" s="307"/>
      <c r="B1" s="307"/>
      <c r="C1" s="307"/>
      <c r="D1" s="465" t="s">
        <v>226</v>
      </c>
      <c r="E1" s="466"/>
      <c r="F1" s="466"/>
      <c r="G1" s="466"/>
      <c r="H1" s="466"/>
      <c r="I1" s="466"/>
      <c r="J1" s="466"/>
      <c r="K1" s="466"/>
      <c r="L1" s="466"/>
      <c r="M1" s="466"/>
      <c r="N1" s="467"/>
      <c r="O1" s="312" t="s">
        <v>203</v>
      </c>
      <c r="P1" s="312"/>
      <c r="Q1" s="312"/>
    </row>
    <row r="2" spans="1:17" s="3" customFormat="1" ht="15" customHeight="1" x14ac:dyDescent="0.25">
      <c r="A2" s="307"/>
      <c r="B2" s="307"/>
      <c r="C2" s="307"/>
      <c r="D2" s="428"/>
      <c r="E2" s="468"/>
      <c r="F2" s="468"/>
      <c r="G2" s="468"/>
      <c r="H2" s="468"/>
      <c r="I2" s="468"/>
      <c r="J2" s="468"/>
      <c r="K2" s="468"/>
      <c r="L2" s="468"/>
      <c r="M2" s="468"/>
      <c r="N2" s="430"/>
      <c r="O2" s="312"/>
      <c r="P2" s="312"/>
      <c r="Q2" s="312"/>
    </row>
    <row r="3" spans="1:17" s="3" customFormat="1" ht="15" customHeight="1" x14ac:dyDescent="0.25">
      <c r="A3" s="307"/>
      <c r="B3" s="307"/>
      <c r="C3" s="307"/>
      <c r="D3" s="428"/>
      <c r="E3" s="468"/>
      <c r="F3" s="468"/>
      <c r="G3" s="468"/>
      <c r="H3" s="468"/>
      <c r="I3" s="468"/>
      <c r="J3" s="468"/>
      <c r="K3" s="468"/>
      <c r="L3" s="468"/>
      <c r="M3" s="468"/>
      <c r="N3" s="430"/>
      <c r="O3" s="312"/>
      <c r="P3" s="312"/>
      <c r="Q3" s="312"/>
    </row>
    <row r="4" spans="1:17" s="3" customFormat="1" ht="15" customHeight="1" x14ac:dyDescent="0.25">
      <c r="A4" s="307"/>
      <c r="B4" s="307"/>
      <c r="C4" s="307"/>
      <c r="D4" s="428"/>
      <c r="E4" s="468"/>
      <c r="F4" s="468"/>
      <c r="G4" s="468"/>
      <c r="H4" s="468"/>
      <c r="I4" s="468"/>
      <c r="J4" s="468"/>
      <c r="K4" s="468"/>
      <c r="L4" s="468"/>
      <c r="M4" s="468"/>
      <c r="N4" s="430"/>
      <c r="O4" s="312"/>
      <c r="P4" s="312"/>
      <c r="Q4" s="312"/>
    </row>
    <row r="5" spans="1:17" s="3" customFormat="1" ht="15" customHeight="1" x14ac:dyDescent="0.25">
      <c r="A5" s="307"/>
      <c r="B5" s="307"/>
      <c r="C5" s="307"/>
      <c r="D5" s="428"/>
      <c r="E5" s="468"/>
      <c r="F5" s="468"/>
      <c r="G5" s="468"/>
      <c r="H5" s="468"/>
      <c r="I5" s="468"/>
      <c r="J5" s="468"/>
      <c r="K5" s="468"/>
      <c r="L5" s="468"/>
      <c r="M5" s="468"/>
      <c r="N5" s="430"/>
      <c r="O5" s="671" t="s">
        <v>367</v>
      </c>
      <c r="P5" s="671"/>
      <c r="Q5" s="671"/>
    </row>
    <row r="6" spans="1:17" s="3" customFormat="1" ht="15" customHeight="1" x14ac:dyDescent="0.25">
      <c r="A6" s="307"/>
      <c r="B6" s="307"/>
      <c r="C6" s="307"/>
      <c r="D6" s="428"/>
      <c r="E6" s="468"/>
      <c r="F6" s="468"/>
      <c r="G6" s="468"/>
      <c r="H6" s="468"/>
      <c r="I6" s="468"/>
      <c r="J6" s="468"/>
      <c r="K6" s="468"/>
      <c r="L6" s="468"/>
      <c r="M6" s="468"/>
      <c r="N6" s="430"/>
      <c r="O6" s="671"/>
      <c r="P6" s="671"/>
      <c r="Q6" s="671"/>
    </row>
    <row r="7" spans="1:17" s="3" customFormat="1" ht="15" customHeight="1" x14ac:dyDescent="0.25">
      <c r="A7" s="307"/>
      <c r="B7" s="307"/>
      <c r="C7" s="307"/>
      <c r="D7" s="428"/>
      <c r="E7" s="468"/>
      <c r="F7" s="468"/>
      <c r="G7" s="468"/>
      <c r="H7" s="468"/>
      <c r="I7" s="468"/>
      <c r="J7" s="468"/>
      <c r="K7" s="468"/>
      <c r="L7" s="468"/>
      <c r="M7" s="468"/>
      <c r="N7" s="430"/>
      <c r="O7" s="671"/>
      <c r="P7" s="671"/>
      <c r="Q7" s="671"/>
    </row>
    <row r="8" spans="1:17" s="3" customFormat="1" ht="15.75" customHeight="1" x14ac:dyDescent="0.25">
      <c r="A8" s="307"/>
      <c r="B8" s="307"/>
      <c r="C8" s="307"/>
      <c r="D8" s="431"/>
      <c r="E8" s="432"/>
      <c r="F8" s="432"/>
      <c r="G8" s="432"/>
      <c r="H8" s="432"/>
      <c r="I8" s="432"/>
      <c r="J8" s="432"/>
      <c r="K8" s="432"/>
      <c r="L8" s="432"/>
      <c r="M8" s="432"/>
      <c r="N8" s="433"/>
      <c r="O8" s="671"/>
      <c r="P8" s="671"/>
      <c r="Q8" s="671"/>
    </row>
    <row r="9" spans="1:17" s="3" customFormat="1" ht="11.25" customHeight="1" thickBot="1" x14ac:dyDescent="0.3">
      <c r="A9" s="51"/>
      <c r="B9" s="52"/>
      <c r="C9" s="52"/>
      <c r="D9" s="91"/>
      <c r="E9" s="53"/>
      <c r="F9" s="53"/>
      <c r="G9" s="53"/>
      <c r="H9" s="53"/>
      <c r="I9" s="53"/>
      <c r="J9" s="53"/>
      <c r="K9" s="53"/>
      <c r="M9" s="53"/>
    </row>
    <row r="10" spans="1:17" s="3" customFormat="1" ht="25.5" customHeight="1" x14ac:dyDescent="0.25">
      <c r="A10" s="669" t="s">
        <v>183</v>
      </c>
      <c r="B10" s="670"/>
      <c r="C10" s="670"/>
      <c r="D10" s="670"/>
      <c r="E10" s="670"/>
      <c r="F10" s="670"/>
      <c r="G10" s="670"/>
      <c r="H10" s="670"/>
      <c r="I10" s="670"/>
      <c r="J10" s="670"/>
      <c r="K10" s="670"/>
      <c r="L10" s="670"/>
      <c r="M10" s="670" t="s">
        <v>363</v>
      </c>
      <c r="N10" s="670"/>
      <c r="O10" s="670"/>
      <c r="P10" s="670"/>
      <c r="Q10" s="676"/>
    </row>
    <row r="11" spans="1:17" s="54" customFormat="1" ht="15" customHeight="1" x14ac:dyDescent="0.25">
      <c r="A11" s="674" t="s">
        <v>213</v>
      </c>
      <c r="B11" s="665" t="s">
        <v>176</v>
      </c>
      <c r="C11" s="665" t="s">
        <v>192</v>
      </c>
      <c r="D11" s="672" t="s">
        <v>142</v>
      </c>
      <c r="E11" s="665" t="s">
        <v>185</v>
      </c>
      <c r="F11" s="665" t="s">
        <v>178</v>
      </c>
      <c r="G11" s="665" t="s">
        <v>179</v>
      </c>
      <c r="H11" s="665" t="s">
        <v>156</v>
      </c>
      <c r="I11" s="665" t="s">
        <v>180</v>
      </c>
      <c r="J11" s="665"/>
      <c r="K11" s="665" t="s">
        <v>189</v>
      </c>
      <c r="L11" s="665" t="s">
        <v>195</v>
      </c>
      <c r="M11" s="664" t="s">
        <v>217</v>
      </c>
      <c r="N11" s="664"/>
      <c r="O11" s="664"/>
      <c r="P11" s="665" t="s">
        <v>184</v>
      </c>
      <c r="Q11" s="666"/>
    </row>
    <row r="12" spans="1:17" s="54" customFormat="1" ht="30" customHeight="1" thickBot="1" x14ac:dyDescent="0.3">
      <c r="A12" s="675"/>
      <c r="B12" s="672"/>
      <c r="C12" s="672"/>
      <c r="D12" s="673"/>
      <c r="E12" s="672"/>
      <c r="F12" s="672"/>
      <c r="G12" s="672"/>
      <c r="H12" s="672"/>
      <c r="I12" s="93" t="s">
        <v>190</v>
      </c>
      <c r="J12" s="93" t="s">
        <v>191</v>
      </c>
      <c r="K12" s="672"/>
      <c r="L12" s="672"/>
      <c r="M12" s="93" t="s">
        <v>186</v>
      </c>
      <c r="N12" s="93" t="s">
        <v>187</v>
      </c>
      <c r="O12" s="93" t="s">
        <v>188</v>
      </c>
      <c r="P12" s="93" t="s">
        <v>181</v>
      </c>
      <c r="Q12" s="94" t="s">
        <v>182</v>
      </c>
    </row>
    <row r="13" spans="1:17" ht="31.9" customHeight="1" x14ac:dyDescent="0.25">
      <c r="A13" s="706" t="s">
        <v>72</v>
      </c>
      <c r="B13" s="709" t="str">
        <f>'2.Identificacion_Riesgos'!E10</f>
        <v>Difusión Impresissa de información</v>
      </c>
      <c r="C13" s="686" t="str">
        <f>'2.Identificacion_Riesgos'!F10</f>
        <v>1. Recibir información insuficiente  o erronea</v>
      </c>
      <c r="D13" s="714" t="str">
        <f>'3.Controles'!E9</f>
        <v xml:space="preserve"> Realizar verificación y control de la información recibida y de las fuentes antes de la publicación para cada una de las solicitudes conforme a demanda</v>
      </c>
      <c r="E13" s="712" t="str">
        <f>'2.Identificacion_Riesgos'!U10</f>
        <v>BAJO 16%</v>
      </c>
      <c r="F13" s="689" t="s">
        <v>476</v>
      </c>
      <c r="G13" s="266" t="s">
        <v>466</v>
      </c>
      <c r="H13" s="716">
        <v>0.5</v>
      </c>
      <c r="I13" s="267">
        <v>44197</v>
      </c>
      <c r="J13" s="268">
        <v>44530</v>
      </c>
      <c r="K13" s="269" t="s">
        <v>410</v>
      </c>
      <c r="L13" s="269" t="s">
        <v>468</v>
      </c>
      <c r="M13" s="667"/>
      <c r="N13" s="641" t="str">
        <f>IF(M13="SI","1. Describa el evento presentado 2. Genere una acción correctiva en isolucion 3. Realice nuevamente el proceso de analisis de riesgo"," ")</f>
        <v xml:space="preserve"> </v>
      </c>
      <c r="O13" s="644"/>
      <c r="P13" s="646"/>
      <c r="Q13" s="164"/>
    </row>
    <row r="14" spans="1:17" s="3" customFormat="1" ht="52.5" customHeight="1" x14ac:dyDescent="0.25">
      <c r="A14" s="707"/>
      <c r="B14" s="710"/>
      <c r="C14" s="687"/>
      <c r="D14" s="715"/>
      <c r="E14" s="713"/>
      <c r="F14" s="690"/>
      <c r="G14" s="265" t="s">
        <v>465</v>
      </c>
      <c r="H14" s="717"/>
      <c r="I14" s="201">
        <v>44197</v>
      </c>
      <c r="J14" s="201">
        <v>44530</v>
      </c>
      <c r="K14" s="187" t="s">
        <v>411</v>
      </c>
      <c r="L14" s="183" t="s">
        <v>414</v>
      </c>
      <c r="M14" s="668"/>
      <c r="N14" s="642"/>
      <c r="O14" s="645"/>
      <c r="P14" s="647"/>
      <c r="Q14" s="165"/>
    </row>
    <row r="15" spans="1:17" s="3" customFormat="1" ht="30.75" customHeight="1" x14ac:dyDescent="0.25">
      <c r="A15" s="707"/>
      <c r="B15" s="710"/>
      <c r="C15" s="687"/>
      <c r="D15" s="715"/>
      <c r="E15" s="713"/>
      <c r="F15" s="690"/>
      <c r="G15" s="265" t="s">
        <v>467</v>
      </c>
      <c r="H15" s="717"/>
      <c r="I15" s="201">
        <v>44197</v>
      </c>
      <c r="J15" s="201">
        <v>44530</v>
      </c>
      <c r="K15" s="187" t="s">
        <v>411</v>
      </c>
      <c r="L15" s="183" t="s">
        <v>415</v>
      </c>
      <c r="M15" s="668"/>
      <c r="N15" s="642"/>
      <c r="O15" s="645"/>
      <c r="P15" s="647"/>
      <c r="Q15" s="165"/>
    </row>
    <row r="16" spans="1:17" s="3" customFormat="1" ht="66" customHeight="1" x14ac:dyDescent="0.25">
      <c r="A16" s="707"/>
      <c r="B16" s="710"/>
      <c r="C16" s="688"/>
      <c r="D16" s="715"/>
      <c r="E16" s="713"/>
      <c r="F16" s="691"/>
      <c r="G16" s="200" t="s">
        <v>406</v>
      </c>
      <c r="H16" s="717"/>
      <c r="I16" s="201">
        <v>44197</v>
      </c>
      <c r="J16" s="201">
        <v>44530</v>
      </c>
      <c r="K16" s="187" t="s">
        <v>412</v>
      </c>
      <c r="L16" s="187" t="s">
        <v>413</v>
      </c>
      <c r="M16" s="668"/>
      <c r="N16" s="642"/>
      <c r="O16" s="645"/>
      <c r="P16" s="648"/>
      <c r="Q16" s="165"/>
    </row>
    <row r="17" spans="1:17" s="3" customFormat="1" ht="39" customHeight="1" x14ac:dyDescent="0.25">
      <c r="A17" s="707"/>
      <c r="B17" s="710"/>
      <c r="C17" s="696" t="s">
        <v>390</v>
      </c>
      <c r="D17" s="696" t="s">
        <v>401</v>
      </c>
      <c r="E17" s="713"/>
      <c r="F17" s="719" t="s">
        <v>475</v>
      </c>
      <c r="G17" s="202" t="s">
        <v>407</v>
      </c>
      <c r="H17" s="649">
        <v>0.5</v>
      </c>
      <c r="I17" s="201">
        <v>44197</v>
      </c>
      <c r="J17" s="201">
        <v>44530</v>
      </c>
      <c r="K17" s="300" t="s">
        <v>482</v>
      </c>
      <c r="L17" s="300" t="s">
        <v>480</v>
      </c>
      <c r="M17" s="668"/>
      <c r="N17" s="642"/>
      <c r="O17" s="645"/>
      <c r="P17" s="221"/>
      <c r="Q17" s="165"/>
    </row>
    <row r="18" spans="1:17" s="3" customFormat="1" ht="30" customHeight="1" x14ac:dyDescent="0.25">
      <c r="A18" s="707"/>
      <c r="B18" s="710"/>
      <c r="C18" s="697"/>
      <c r="D18" s="697"/>
      <c r="E18" s="713"/>
      <c r="F18" s="720"/>
      <c r="G18" s="202" t="s">
        <v>408</v>
      </c>
      <c r="H18" s="647"/>
      <c r="I18" s="201">
        <v>44197</v>
      </c>
      <c r="J18" s="201">
        <v>44530</v>
      </c>
      <c r="K18" s="300" t="s">
        <v>483</v>
      </c>
      <c r="L18" s="300" t="s">
        <v>480</v>
      </c>
      <c r="M18" s="668"/>
      <c r="N18" s="642"/>
      <c r="O18" s="645"/>
      <c r="P18" s="221"/>
      <c r="Q18" s="165"/>
    </row>
    <row r="19" spans="1:17" s="3" customFormat="1" ht="39" customHeight="1" thickBot="1" x14ac:dyDescent="0.3">
      <c r="A19" s="707"/>
      <c r="B19" s="710"/>
      <c r="C19" s="697"/>
      <c r="D19" s="718"/>
      <c r="E19" s="713"/>
      <c r="F19" s="721"/>
      <c r="G19" s="202" t="s">
        <v>409</v>
      </c>
      <c r="H19" s="648"/>
      <c r="I19" s="201">
        <v>44197</v>
      </c>
      <c r="J19" s="201">
        <v>44530</v>
      </c>
      <c r="K19" s="299" t="s">
        <v>481</v>
      </c>
      <c r="L19" s="301" t="s">
        <v>416</v>
      </c>
      <c r="M19" s="668"/>
      <c r="N19" s="642"/>
      <c r="O19" s="645"/>
      <c r="P19" s="221"/>
      <c r="Q19" s="165"/>
    </row>
    <row r="20" spans="1:17" ht="74.25" customHeight="1" x14ac:dyDescent="0.25">
      <c r="A20" s="707"/>
      <c r="B20" s="711"/>
      <c r="C20" s="694" t="s">
        <v>471</v>
      </c>
      <c r="D20" s="724" t="s">
        <v>473</v>
      </c>
      <c r="E20" s="697"/>
      <c r="F20" s="692" t="s">
        <v>477</v>
      </c>
      <c r="G20" s="297" t="s">
        <v>479</v>
      </c>
      <c r="H20" s="653">
        <v>0.5</v>
      </c>
      <c r="I20" s="298">
        <v>44197</v>
      </c>
      <c r="J20" s="298">
        <v>44530</v>
      </c>
      <c r="K20" s="299" t="s">
        <v>481</v>
      </c>
      <c r="L20" s="300" t="s">
        <v>480</v>
      </c>
      <c r="M20" s="668"/>
      <c r="N20" s="642"/>
      <c r="O20" s="645"/>
      <c r="P20" s="649"/>
      <c r="Q20" s="96"/>
    </row>
    <row r="21" spans="1:17" s="3" customFormat="1" ht="42.75" customHeight="1" thickBot="1" x14ac:dyDescent="0.3">
      <c r="A21" s="707"/>
      <c r="B21" s="711"/>
      <c r="C21" s="695"/>
      <c r="D21" s="725"/>
      <c r="E21" s="697"/>
      <c r="F21" s="693"/>
      <c r="G21" s="297" t="s">
        <v>478</v>
      </c>
      <c r="H21" s="654"/>
      <c r="I21" s="298">
        <v>44197</v>
      </c>
      <c r="J21" s="298">
        <v>44530</v>
      </c>
      <c r="K21" s="299" t="s">
        <v>481</v>
      </c>
      <c r="L21" s="301" t="s">
        <v>416</v>
      </c>
      <c r="M21" s="668"/>
      <c r="N21" s="642"/>
      <c r="O21" s="645"/>
      <c r="P21" s="647"/>
      <c r="Q21" s="96"/>
    </row>
    <row r="22" spans="1:17" ht="45" customHeight="1" x14ac:dyDescent="0.25">
      <c r="A22" s="706" t="s">
        <v>145</v>
      </c>
      <c r="B22" s="709" t="str">
        <f>'2.Identificacion_Riesgos'!E15</f>
        <v>Fallas en los entregables o insumos necesarios para la realización de un evento</v>
      </c>
      <c r="C22" s="687" t="str">
        <f>'2.Identificacion_Riesgos'!F15</f>
        <v xml:space="preserve">1. Incumplimiento del proveedor  </v>
      </c>
      <c r="D22" s="687" t="str">
        <f>'3.Controles'!E14</f>
        <v>Seguimiento permanente del requerimiento incluyendo fecha y detalles de la entrega</v>
      </c>
      <c r="E22" s="722" t="str">
        <f>'2.Identificacion_Riesgos'!U15</f>
        <v>BAJO 16%</v>
      </c>
      <c r="F22" s="650" t="s">
        <v>417</v>
      </c>
      <c r="G22" s="206" t="s">
        <v>419</v>
      </c>
      <c r="H22" s="716">
        <v>0.8</v>
      </c>
      <c r="I22" s="207">
        <v>44197</v>
      </c>
      <c r="J22" s="207">
        <v>44530</v>
      </c>
      <c r="K22" s="188" t="s">
        <v>402</v>
      </c>
      <c r="L22" s="644" t="s">
        <v>435</v>
      </c>
      <c r="M22" s="639"/>
      <c r="N22" s="641" t="str">
        <f>IF(M22="SI","1. Describa el evento presentado 2. Genere una acción correctiva en isolucion 3. Realice nuevamente el proceso de analisis de riesgo"," ")</f>
        <v xml:space="preserve"> </v>
      </c>
      <c r="O22" s="644"/>
      <c r="P22" s="646"/>
      <c r="Q22" s="164"/>
    </row>
    <row r="23" spans="1:17" ht="39.75" customHeight="1" x14ac:dyDescent="0.25">
      <c r="A23" s="707"/>
      <c r="B23" s="710"/>
      <c r="C23" s="687"/>
      <c r="D23" s="687"/>
      <c r="E23" s="723"/>
      <c r="F23" s="651"/>
      <c r="G23" s="200" t="s">
        <v>420</v>
      </c>
      <c r="H23" s="717"/>
      <c r="I23" s="201">
        <v>44197</v>
      </c>
      <c r="J23" s="201">
        <v>44530</v>
      </c>
      <c r="K23" s="187" t="s">
        <v>402</v>
      </c>
      <c r="L23" s="645"/>
      <c r="M23" s="640"/>
      <c r="N23" s="642"/>
      <c r="O23" s="645"/>
      <c r="P23" s="647"/>
      <c r="Q23" s="165"/>
    </row>
    <row r="24" spans="1:17" ht="27" customHeight="1" x14ac:dyDescent="0.25">
      <c r="A24" s="707"/>
      <c r="B24" s="710"/>
      <c r="C24" s="687"/>
      <c r="D24" s="687"/>
      <c r="E24" s="723"/>
      <c r="F24" s="651"/>
      <c r="G24" s="200" t="s">
        <v>421</v>
      </c>
      <c r="H24" s="717"/>
      <c r="I24" s="201">
        <v>44197</v>
      </c>
      <c r="J24" s="201">
        <v>44530</v>
      </c>
      <c r="K24" s="187" t="s">
        <v>402</v>
      </c>
      <c r="L24" s="645"/>
      <c r="M24" s="640"/>
      <c r="N24" s="642"/>
      <c r="O24" s="645"/>
      <c r="P24" s="647"/>
      <c r="Q24" s="165"/>
    </row>
    <row r="25" spans="1:17" ht="47.45" hidden="1" customHeight="1" x14ac:dyDescent="0.25">
      <c r="A25" s="707"/>
      <c r="B25" s="710"/>
      <c r="C25" s="688"/>
      <c r="D25" s="688"/>
      <c r="E25" s="723"/>
      <c r="F25" s="652"/>
      <c r="G25" s="204"/>
      <c r="H25" s="717"/>
      <c r="I25" s="205"/>
      <c r="J25" s="205"/>
      <c r="K25" s="203"/>
      <c r="L25" s="645"/>
      <c r="M25" s="640"/>
      <c r="N25" s="642"/>
      <c r="O25" s="645"/>
      <c r="P25" s="648"/>
      <c r="Q25" s="165"/>
    </row>
    <row r="26" spans="1:17" ht="72" customHeight="1" thickBot="1" x14ac:dyDescent="0.3">
      <c r="A26" s="707"/>
      <c r="B26" s="710"/>
      <c r="C26" s="704" t="str">
        <f>'2.Identificacion_Riesgos'!F18</f>
        <v>2. Información errada del evento</v>
      </c>
      <c r="D26" s="704" t="str">
        <f>'3.Controles'!E15</f>
        <v xml:space="preserve">Verificando los datos precisos del evento con las responsables involucrados </v>
      </c>
      <c r="E26" s="710"/>
      <c r="F26" s="705" t="s">
        <v>418</v>
      </c>
      <c r="G26" s="208" t="s">
        <v>422</v>
      </c>
      <c r="H26" s="70">
        <v>0.2</v>
      </c>
      <c r="I26" s="209">
        <v>44197</v>
      </c>
      <c r="J26" s="185">
        <v>44530</v>
      </c>
      <c r="K26" s="186" t="s">
        <v>402</v>
      </c>
      <c r="L26" s="645"/>
      <c r="M26" s="640"/>
      <c r="N26" s="642"/>
      <c r="O26" s="645"/>
      <c r="P26" s="649"/>
      <c r="Q26" s="96"/>
    </row>
    <row r="27" spans="1:17" ht="14.25" hidden="1" customHeight="1" thickBot="1" x14ac:dyDescent="0.3">
      <c r="A27" s="708"/>
      <c r="B27" s="696"/>
      <c r="C27" s="687"/>
      <c r="D27" s="687"/>
      <c r="E27" s="696"/>
      <c r="F27" s="529"/>
      <c r="G27" s="197"/>
      <c r="H27" s="210"/>
      <c r="I27" s="211"/>
      <c r="J27" s="212"/>
      <c r="K27" s="213"/>
      <c r="L27" s="645"/>
      <c r="M27" s="640"/>
      <c r="N27" s="643"/>
      <c r="O27" s="645"/>
      <c r="P27" s="647"/>
      <c r="Q27" s="214"/>
    </row>
    <row r="28" spans="1:17" ht="53.25" customHeight="1" x14ac:dyDescent="0.25">
      <c r="A28" s="677" t="s">
        <v>143</v>
      </c>
      <c r="B28" s="680" t="str">
        <f>'2.Identificacion_Riesgos'!E20</f>
        <v>Uso del poder  para favorecer a terceros a través de los contratos de la OAC</v>
      </c>
      <c r="C28" s="683" t="str">
        <f>'2.Identificacion_Riesgos'!F20</f>
        <v>1. Falta de seguimiento al proceso contractual</v>
      </c>
      <c r="D28" s="683" t="str">
        <f>'3.Controles'!E16</f>
        <v xml:space="preserve">Todas las contrataciones deben contar con el visto bueno y seguimiento del abogado de la corporativa y del abogado o la abogada designada en la oficina jurídica para la revisión del mismo. </v>
      </c>
      <c r="E28" s="698" t="str">
        <f>'2.Identificacion_Riesgos'!U20</f>
        <v>BAJO 8%</v>
      </c>
      <c r="F28" s="701" t="s">
        <v>423</v>
      </c>
      <c r="G28" s="223" t="s">
        <v>424</v>
      </c>
      <c r="H28" s="224">
        <v>0.5</v>
      </c>
      <c r="I28" s="225">
        <v>44197</v>
      </c>
      <c r="J28" s="225">
        <v>44530</v>
      </c>
      <c r="K28" s="226" t="s">
        <v>426</v>
      </c>
      <c r="L28" s="661" t="s">
        <v>434</v>
      </c>
      <c r="M28" s="655"/>
      <c r="N28" s="658" t="str">
        <f t="shared" ref="N28" si="0">IF(M28="SI","1. Describa el evento presentado 2. Genere una acción correctiva en isolucion 3. Realice nuevamente el proceso de analisis de riesgo"," ")</f>
        <v xml:space="preserve"> </v>
      </c>
      <c r="O28" s="661"/>
      <c r="P28" s="636"/>
      <c r="Q28" s="227"/>
    </row>
    <row r="29" spans="1:17" ht="79.900000000000006" customHeight="1" x14ac:dyDescent="0.25">
      <c r="A29" s="678"/>
      <c r="B29" s="681"/>
      <c r="C29" s="684"/>
      <c r="D29" s="684"/>
      <c r="E29" s="699"/>
      <c r="F29" s="702"/>
      <c r="G29" s="228" t="s">
        <v>425</v>
      </c>
      <c r="H29" s="229">
        <v>0.5</v>
      </c>
      <c r="I29" s="230">
        <v>44197</v>
      </c>
      <c r="J29" s="230">
        <v>44530</v>
      </c>
      <c r="K29" s="231" t="s">
        <v>427</v>
      </c>
      <c r="L29" s="662"/>
      <c r="M29" s="656"/>
      <c r="N29" s="659"/>
      <c r="O29" s="662"/>
      <c r="P29" s="637"/>
      <c r="Q29" s="234"/>
    </row>
    <row r="30" spans="1:17" ht="141" hidden="1" customHeight="1" x14ac:dyDescent="0.25">
      <c r="A30" s="679"/>
      <c r="B30" s="682"/>
      <c r="C30" s="685"/>
      <c r="D30" s="685"/>
      <c r="E30" s="700"/>
      <c r="F30" s="703"/>
      <c r="G30" s="235"/>
      <c r="H30" s="236"/>
      <c r="I30" s="237"/>
      <c r="J30" s="238"/>
      <c r="K30" s="239"/>
      <c r="L30" s="663"/>
      <c r="M30" s="657"/>
      <c r="N30" s="660"/>
      <c r="O30" s="663"/>
      <c r="P30" s="638"/>
      <c r="Q30" s="240"/>
    </row>
  </sheetData>
  <mergeCells count="66">
    <mergeCell ref="B22:B27"/>
    <mergeCell ref="C22:C25"/>
    <mergeCell ref="E22:E27"/>
    <mergeCell ref="D20:D21"/>
    <mergeCell ref="H22:H25"/>
    <mergeCell ref="D22:D25"/>
    <mergeCell ref="B13:B21"/>
    <mergeCell ref="E13:E21"/>
    <mergeCell ref="I11:J11"/>
    <mergeCell ref="D13:D16"/>
    <mergeCell ref="H13:H16"/>
    <mergeCell ref="D17:D19"/>
    <mergeCell ref="F17:F19"/>
    <mergeCell ref="H17:H19"/>
    <mergeCell ref="A28:A30"/>
    <mergeCell ref="B28:B30"/>
    <mergeCell ref="C28:C30"/>
    <mergeCell ref="C13:C16"/>
    <mergeCell ref="F13:F16"/>
    <mergeCell ref="F20:F21"/>
    <mergeCell ref="C20:C21"/>
    <mergeCell ref="C17:C19"/>
    <mergeCell ref="E28:E30"/>
    <mergeCell ref="F28:F30"/>
    <mergeCell ref="C26:C27"/>
    <mergeCell ref="D26:D27"/>
    <mergeCell ref="D28:D30"/>
    <mergeCell ref="F26:F27"/>
    <mergeCell ref="A22:A27"/>
    <mergeCell ref="A13:A21"/>
    <mergeCell ref="A10:L10"/>
    <mergeCell ref="A1:C8"/>
    <mergeCell ref="O1:Q4"/>
    <mergeCell ref="O5:Q8"/>
    <mergeCell ref="D11:D12"/>
    <mergeCell ref="D1:N8"/>
    <mergeCell ref="B11:B12"/>
    <mergeCell ref="C11:C12"/>
    <mergeCell ref="E11:E12"/>
    <mergeCell ref="L11:L12"/>
    <mergeCell ref="K11:K12"/>
    <mergeCell ref="F11:F12"/>
    <mergeCell ref="G11:G12"/>
    <mergeCell ref="H11:H12"/>
    <mergeCell ref="A11:A12"/>
    <mergeCell ref="M10:Q10"/>
    <mergeCell ref="M11:O11"/>
    <mergeCell ref="P11:Q11"/>
    <mergeCell ref="M13:M21"/>
    <mergeCell ref="N13:N21"/>
    <mergeCell ref="O13:O21"/>
    <mergeCell ref="P13:P16"/>
    <mergeCell ref="P20:P21"/>
    <mergeCell ref="F22:F25"/>
    <mergeCell ref="H20:H21"/>
    <mergeCell ref="M28:M30"/>
    <mergeCell ref="N28:N30"/>
    <mergeCell ref="O28:O30"/>
    <mergeCell ref="L22:L27"/>
    <mergeCell ref="L28:L30"/>
    <mergeCell ref="P28:P30"/>
    <mergeCell ref="M22:M27"/>
    <mergeCell ref="N22:N27"/>
    <mergeCell ref="O22:O27"/>
    <mergeCell ref="P22:P25"/>
    <mergeCell ref="P26:P27"/>
  </mergeCells>
  <conditionalFormatting sqref="N13:N30">
    <cfRule type="containsText" dxfId="12" priority="14" operator="containsText" text="SI">
      <formula>NOT(ISERROR(SEARCH("SI",N13)))</formula>
    </cfRule>
  </conditionalFormatting>
  <pageMargins left="0.7" right="0.7" top="0.75" bottom="0.75" header="0.3" footer="0.3"/>
  <pageSetup paperSize="9" scale="1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6F226D3E-26F2-4E87-98ED-FF2B88250006}">
            <xm:f>NOT(ISERROR(SEARCH("BAJO",E13)))</xm:f>
            <xm:f>"BAJO"</xm:f>
            <x14:dxf>
              <fill>
                <patternFill>
                  <bgColor rgb="FF92D050"/>
                </patternFill>
              </fill>
            </x14:dxf>
          </x14:cfRule>
          <x14:cfRule type="containsText" priority="2" operator="containsText" id="{D5993432-6918-454C-A068-FFCEBB5C6F77}">
            <xm:f>NOT(ISERROR(SEARCH("MODERADO",E13)))</xm:f>
            <xm:f>"MODERADO"</xm:f>
            <x14:dxf>
              <fill>
                <patternFill>
                  <bgColor theme="4"/>
                </patternFill>
              </fill>
            </x14:dxf>
          </x14:cfRule>
          <x14:cfRule type="containsText" priority="3" operator="containsText" id="{6F10EEDA-377B-48FF-ACAF-A0BBDFBA5E75}">
            <xm:f>NOT(ISERROR(SEARCH("ALTO",E13)))</xm:f>
            <xm:f>"ALTO"</xm:f>
            <x14:dxf>
              <fill>
                <patternFill>
                  <bgColor rgb="FFFFC000"/>
                </patternFill>
              </fill>
            </x14:dxf>
          </x14:cfRule>
          <x14:cfRule type="containsText" priority="4" operator="containsText" id="{827BD441-2D09-40B7-8F9C-9239D3C60AA3}">
            <xm:f>NOT(ISERROR(SEARCH("EXTREMA",E13)))</xm:f>
            <xm:f>"EXTREMA"</xm:f>
            <x14:dxf>
              <fill>
                <patternFill>
                  <bgColor rgb="FFFF0000"/>
                </patternFill>
              </fill>
            </x14:dxf>
          </x14:cfRule>
          <xm:sqref>E13:E30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Hoja3!$A$39:$A$40</xm:f>
          </x14:formula1>
          <xm:sqref>M13:M30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K112"/>
  <sheetViews>
    <sheetView topLeftCell="A70" zoomScaleNormal="100" workbookViewId="0">
      <selection activeCell="C80" sqref="C80"/>
    </sheetView>
  </sheetViews>
  <sheetFormatPr baseColWidth="10" defaultRowHeight="15" x14ac:dyDescent="0.25"/>
  <cols>
    <col min="1" max="1" width="36.5703125" customWidth="1"/>
    <col min="2" max="2" width="22.5703125" customWidth="1"/>
    <col min="3" max="3" width="43.140625" bestFit="1" customWidth="1"/>
    <col min="4" max="4" width="15.5703125" bestFit="1" customWidth="1"/>
    <col min="5" max="5" width="29.7109375" customWidth="1"/>
    <col min="7" max="7" width="12.28515625" bestFit="1" customWidth="1"/>
    <col min="8" max="8" width="16.5703125" customWidth="1"/>
  </cols>
  <sheetData>
    <row r="1" spans="1:11" x14ac:dyDescent="0.25">
      <c r="A1" s="39" t="s">
        <v>24</v>
      </c>
      <c r="B1" s="39" t="s">
        <v>25</v>
      </c>
      <c r="C1" s="39" t="s">
        <v>26</v>
      </c>
      <c r="D1" s="6"/>
      <c r="E1" s="39" t="s">
        <v>73</v>
      </c>
      <c r="F1" s="6"/>
      <c r="G1" s="6"/>
      <c r="H1" s="6" t="s">
        <v>23</v>
      </c>
      <c r="I1" s="40" t="s">
        <v>15</v>
      </c>
      <c r="J1" s="6"/>
      <c r="K1" s="6"/>
    </row>
    <row r="2" spans="1:11" x14ac:dyDescent="0.25">
      <c r="A2" s="40" t="s">
        <v>8</v>
      </c>
      <c r="B2" s="40" t="s">
        <v>9</v>
      </c>
      <c r="C2" s="40" t="s">
        <v>10</v>
      </c>
      <c r="D2" s="6"/>
      <c r="E2" s="41" t="s">
        <v>74</v>
      </c>
      <c r="F2" s="6"/>
      <c r="G2" s="6"/>
      <c r="H2" s="6" t="s">
        <v>23</v>
      </c>
      <c r="I2" s="42" t="s">
        <v>18</v>
      </c>
      <c r="J2" s="6"/>
      <c r="K2" s="6"/>
    </row>
    <row r="3" spans="1:11" x14ac:dyDescent="0.25">
      <c r="A3" s="40" t="s">
        <v>11</v>
      </c>
      <c r="B3" s="40" t="s">
        <v>12</v>
      </c>
      <c r="C3" s="40" t="s">
        <v>13</v>
      </c>
      <c r="D3" s="6"/>
      <c r="E3" s="41" t="s">
        <v>205</v>
      </c>
      <c r="F3" s="6"/>
      <c r="G3" s="6"/>
      <c r="H3" s="6" t="s">
        <v>23</v>
      </c>
      <c r="I3" s="42" t="s">
        <v>21</v>
      </c>
      <c r="J3" s="6"/>
      <c r="K3" s="6"/>
    </row>
    <row r="4" spans="1:11" x14ac:dyDescent="0.25">
      <c r="A4" s="40" t="s">
        <v>175</v>
      </c>
      <c r="B4" s="40" t="s">
        <v>15</v>
      </c>
      <c r="C4" s="40" t="s">
        <v>16</v>
      </c>
      <c r="D4" s="6"/>
      <c r="E4" s="41" t="s">
        <v>75</v>
      </c>
      <c r="F4" s="6"/>
      <c r="G4" s="6"/>
      <c r="H4" s="40" t="s">
        <v>8</v>
      </c>
      <c r="I4" s="40" t="s">
        <v>9</v>
      </c>
      <c r="J4" s="6"/>
      <c r="K4" s="6"/>
    </row>
    <row r="5" spans="1:11" x14ac:dyDescent="0.25">
      <c r="A5" s="40" t="s">
        <v>14</v>
      </c>
      <c r="B5" s="42" t="s">
        <v>18</v>
      </c>
      <c r="C5" s="42" t="s">
        <v>19</v>
      </c>
      <c r="D5" s="6"/>
      <c r="E5" s="41" t="s">
        <v>76</v>
      </c>
      <c r="F5" s="6"/>
      <c r="G5" s="6"/>
      <c r="H5" s="40" t="s">
        <v>8</v>
      </c>
      <c r="I5" s="40" t="s">
        <v>12</v>
      </c>
      <c r="J5" s="6"/>
      <c r="K5" s="6"/>
    </row>
    <row r="6" spans="1:11" x14ac:dyDescent="0.25">
      <c r="A6" s="42" t="s">
        <v>17</v>
      </c>
      <c r="B6" s="42" t="s">
        <v>21</v>
      </c>
      <c r="C6" s="42" t="s">
        <v>22</v>
      </c>
      <c r="D6" s="6"/>
      <c r="E6" s="6"/>
      <c r="F6" s="6"/>
      <c r="G6" s="6"/>
      <c r="H6" s="40" t="s">
        <v>8</v>
      </c>
      <c r="I6" s="40" t="s">
        <v>15</v>
      </c>
      <c r="J6" s="6"/>
      <c r="K6" s="6"/>
    </row>
    <row r="7" spans="1:11" x14ac:dyDescent="0.25">
      <c r="A7" s="42" t="s">
        <v>20</v>
      </c>
      <c r="B7" s="42"/>
      <c r="C7" s="42"/>
      <c r="D7" s="6"/>
      <c r="E7" s="6"/>
      <c r="F7" s="6"/>
      <c r="G7" s="6"/>
      <c r="H7" s="40" t="s">
        <v>8</v>
      </c>
      <c r="I7" s="42" t="s">
        <v>18</v>
      </c>
      <c r="J7" s="6"/>
      <c r="K7" s="6"/>
    </row>
    <row r="8" spans="1:11" x14ac:dyDescent="0.25">
      <c r="A8" s="42" t="s">
        <v>23</v>
      </c>
      <c r="B8" s="42"/>
      <c r="C8" s="42"/>
      <c r="D8" s="6"/>
      <c r="E8" s="6"/>
      <c r="F8" s="6"/>
      <c r="G8" s="6"/>
      <c r="H8" s="40" t="s">
        <v>8</v>
      </c>
      <c r="I8" s="42" t="s">
        <v>21</v>
      </c>
      <c r="J8" s="6"/>
      <c r="K8" s="6"/>
    </row>
    <row r="9" spans="1:11" x14ac:dyDescent="0.25">
      <c r="A9" s="42" t="s">
        <v>174</v>
      </c>
      <c r="B9" s="6"/>
      <c r="C9" s="6"/>
      <c r="D9" s="6"/>
      <c r="E9" s="6"/>
      <c r="F9" s="6"/>
      <c r="G9" s="6"/>
      <c r="H9" s="40" t="s">
        <v>11</v>
      </c>
      <c r="I9" s="40" t="s">
        <v>9</v>
      </c>
      <c r="J9" s="6"/>
      <c r="K9" s="6"/>
    </row>
    <row r="10" spans="1:11" x14ac:dyDescent="0.25">
      <c r="A10" s="6"/>
      <c r="B10" s="6"/>
      <c r="C10" s="6"/>
      <c r="D10" s="6"/>
      <c r="E10" s="6"/>
      <c r="F10" s="6"/>
      <c r="G10" s="6"/>
      <c r="H10" s="40" t="s">
        <v>11</v>
      </c>
      <c r="I10" s="40" t="s">
        <v>12</v>
      </c>
      <c r="J10" s="6"/>
      <c r="K10" s="6"/>
    </row>
    <row r="11" spans="1:11" x14ac:dyDescent="0.25">
      <c r="A11" s="6" t="s">
        <v>151</v>
      </c>
      <c r="B11" s="6" t="s">
        <v>150</v>
      </c>
      <c r="C11" s="6" t="s">
        <v>53</v>
      </c>
      <c r="D11" s="6"/>
      <c r="E11" s="6"/>
      <c r="F11" s="6"/>
      <c r="G11" s="6"/>
      <c r="H11" s="40" t="s">
        <v>11</v>
      </c>
      <c r="I11" s="40" t="s">
        <v>15</v>
      </c>
      <c r="J11" s="6"/>
      <c r="K11" s="6"/>
    </row>
    <row r="12" spans="1:11" x14ac:dyDescent="0.25">
      <c r="A12" s="43">
        <v>1</v>
      </c>
      <c r="B12" s="43">
        <v>1</v>
      </c>
      <c r="C12" s="6" t="s">
        <v>28</v>
      </c>
      <c r="D12" s="6"/>
      <c r="E12" s="6"/>
      <c r="F12" s="44"/>
      <c r="G12" s="44"/>
      <c r="H12" s="40" t="s">
        <v>11</v>
      </c>
      <c r="I12" s="42" t="s">
        <v>18</v>
      </c>
      <c r="J12" s="6"/>
      <c r="K12" s="6"/>
    </row>
    <row r="13" spans="1:11" x14ac:dyDescent="0.25">
      <c r="A13" s="43">
        <v>1</v>
      </c>
      <c r="B13" s="43">
        <v>2</v>
      </c>
      <c r="C13" s="6" t="s">
        <v>29</v>
      </c>
      <c r="D13" s="6"/>
      <c r="E13" s="6"/>
      <c r="F13" s="6"/>
      <c r="G13" s="6"/>
      <c r="H13" s="40" t="s">
        <v>11</v>
      </c>
      <c r="I13" s="42" t="s">
        <v>21</v>
      </c>
      <c r="J13" s="6"/>
      <c r="K13" s="6"/>
    </row>
    <row r="14" spans="1:11" x14ac:dyDescent="0.25">
      <c r="A14" s="43">
        <v>2</v>
      </c>
      <c r="B14" s="43">
        <v>1</v>
      </c>
      <c r="C14" s="6" t="s">
        <v>30</v>
      </c>
      <c r="D14" s="6"/>
      <c r="E14" s="6"/>
      <c r="F14" s="6"/>
      <c r="G14" s="6"/>
      <c r="H14" s="40" t="s">
        <v>14</v>
      </c>
      <c r="I14" s="40" t="s">
        <v>9</v>
      </c>
      <c r="J14" s="6"/>
      <c r="K14" s="6"/>
    </row>
    <row r="15" spans="1:11" x14ac:dyDescent="0.25">
      <c r="A15" s="43">
        <v>2</v>
      </c>
      <c r="B15" s="43">
        <v>2</v>
      </c>
      <c r="C15" s="6" t="s">
        <v>31</v>
      </c>
      <c r="D15" s="6"/>
      <c r="E15" s="6"/>
      <c r="F15" s="6"/>
      <c r="G15" s="6"/>
      <c r="H15" s="40" t="s">
        <v>14</v>
      </c>
      <c r="I15" s="40" t="s">
        <v>12</v>
      </c>
      <c r="J15" s="6"/>
      <c r="K15" s="6"/>
    </row>
    <row r="16" spans="1:11" x14ac:dyDescent="0.25">
      <c r="A16" s="43">
        <v>3</v>
      </c>
      <c r="B16" s="43">
        <v>1</v>
      </c>
      <c r="C16" s="6" t="s">
        <v>32</v>
      </c>
      <c r="D16" s="6"/>
      <c r="E16" s="6"/>
      <c r="F16" s="6"/>
      <c r="G16" s="6"/>
      <c r="H16" s="40" t="s">
        <v>14</v>
      </c>
      <c r="I16" s="40" t="s">
        <v>15</v>
      </c>
      <c r="J16" s="6"/>
      <c r="K16" s="6"/>
    </row>
    <row r="17" spans="1:11" x14ac:dyDescent="0.25">
      <c r="A17" s="43">
        <v>4</v>
      </c>
      <c r="B17" s="43">
        <v>1</v>
      </c>
      <c r="C17" s="6" t="s">
        <v>33</v>
      </c>
      <c r="D17" s="6"/>
      <c r="E17" s="6"/>
      <c r="F17" s="6"/>
      <c r="G17" s="6"/>
      <c r="H17" s="40" t="s">
        <v>14</v>
      </c>
      <c r="I17" s="42" t="s">
        <v>18</v>
      </c>
      <c r="J17" s="6"/>
      <c r="K17" s="6"/>
    </row>
    <row r="18" spans="1:11" x14ac:dyDescent="0.25">
      <c r="A18" s="43">
        <v>3</v>
      </c>
      <c r="B18" s="43">
        <v>2</v>
      </c>
      <c r="C18" s="6" t="s">
        <v>34</v>
      </c>
      <c r="D18" s="6"/>
      <c r="E18" s="6"/>
      <c r="F18" s="6"/>
      <c r="G18" s="6"/>
      <c r="H18" s="40" t="s">
        <v>14</v>
      </c>
      <c r="I18" s="42" t="s">
        <v>21</v>
      </c>
      <c r="J18" s="6"/>
      <c r="K18" s="6"/>
    </row>
    <row r="19" spans="1:11" x14ac:dyDescent="0.25">
      <c r="A19" s="43">
        <v>1</v>
      </c>
      <c r="B19" s="43">
        <v>3</v>
      </c>
      <c r="C19" s="6" t="s">
        <v>35</v>
      </c>
      <c r="D19" s="6"/>
      <c r="E19" s="6"/>
      <c r="F19" s="6"/>
      <c r="G19" s="6"/>
      <c r="H19" s="42" t="s">
        <v>17</v>
      </c>
      <c r="I19" s="40" t="s">
        <v>9</v>
      </c>
      <c r="J19" s="6"/>
      <c r="K19" s="6"/>
    </row>
    <row r="20" spans="1:11" x14ac:dyDescent="0.25">
      <c r="A20" s="43">
        <v>2</v>
      </c>
      <c r="B20" s="43">
        <v>3</v>
      </c>
      <c r="C20" s="6" t="s">
        <v>36</v>
      </c>
      <c r="D20" s="6"/>
      <c r="E20" s="6"/>
      <c r="F20" s="6"/>
      <c r="G20" s="6"/>
      <c r="H20" s="42" t="s">
        <v>17</v>
      </c>
      <c r="I20" s="40" t="s">
        <v>12</v>
      </c>
      <c r="J20" s="6"/>
      <c r="K20" s="6"/>
    </row>
    <row r="21" spans="1:11" x14ac:dyDescent="0.25">
      <c r="A21" s="43">
        <v>5</v>
      </c>
      <c r="B21" s="43">
        <v>1</v>
      </c>
      <c r="C21" s="6" t="s">
        <v>37</v>
      </c>
      <c r="D21" s="6"/>
      <c r="E21" s="6"/>
      <c r="F21" s="6"/>
      <c r="G21" s="6"/>
      <c r="H21" s="42" t="s">
        <v>17</v>
      </c>
      <c r="I21" s="40" t="s">
        <v>15</v>
      </c>
      <c r="J21" s="6"/>
      <c r="K21" s="6"/>
    </row>
    <row r="22" spans="1:11" x14ac:dyDescent="0.25">
      <c r="A22" s="43">
        <v>4</v>
      </c>
      <c r="B22" s="43">
        <v>2</v>
      </c>
      <c r="C22" s="6" t="s">
        <v>38</v>
      </c>
      <c r="D22" s="6"/>
      <c r="E22" s="6"/>
      <c r="F22" s="6"/>
      <c r="G22" s="6"/>
      <c r="H22" s="42" t="s">
        <v>17</v>
      </c>
      <c r="I22" s="42" t="s">
        <v>18</v>
      </c>
      <c r="J22" s="6"/>
      <c r="K22" s="6"/>
    </row>
    <row r="23" spans="1:11" x14ac:dyDescent="0.25">
      <c r="A23" s="43">
        <v>5</v>
      </c>
      <c r="B23" s="43">
        <v>2</v>
      </c>
      <c r="C23" s="6" t="s">
        <v>39</v>
      </c>
      <c r="D23" s="6"/>
      <c r="E23" s="6"/>
      <c r="F23" s="6"/>
      <c r="G23" s="6"/>
      <c r="H23" s="42" t="s">
        <v>17</v>
      </c>
      <c r="I23" s="42" t="s">
        <v>21</v>
      </c>
      <c r="J23" s="6"/>
      <c r="K23" s="6"/>
    </row>
    <row r="24" spans="1:11" x14ac:dyDescent="0.25">
      <c r="A24" s="43">
        <v>3</v>
      </c>
      <c r="B24" s="43">
        <v>3</v>
      </c>
      <c r="C24" s="6" t="s">
        <v>40</v>
      </c>
      <c r="D24" s="6"/>
      <c r="E24" s="6"/>
      <c r="F24" s="6"/>
      <c r="G24" s="6"/>
      <c r="H24" s="42" t="s">
        <v>20</v>
      </c>
      <c r="I24" s="40" t="s">
        <v>9</v>
      </c>
      <c r="J24" s="6"/>
      <c r="K24" s="6"/>
    </row>
    <row r="25" spans="1:11" x14ac:dyDescent="0.25">
      <c r="A25" s="43">
        <v>4</v>
      </c>
      <c r="B25" s="43">
        <v>3</v>
      </c>
      <c r="C25" s="6" t="s">
        <v>41</v>
      </c>
      <c r="D25" s="6"/>
      <c r="E25" s="6"/>
      <c r="F25" s="6"/>
      <c r="G25" s="6"/>
      <c r="H25" s="42" t="s">
        <v>20</v>
      </c>
      <c r="I25" s="40" t="s">
        <v>12</v>
      </c>
      <c r="J25" s="6"/>
      <c r="K25" s="6"/>
    </row>
    <row r="26" spans="1:11" x14ac:dyDescent="0.25">
      <c r="A26" s="43">
        <v>1</v>
      </c>
      <c r="B26" s="43">
        <v>4</v>
      </c>
      <c r="C26" s="6" t="s">
        <v>42</v>
      </c>
      <c r="D26" s="6"/>
      <c r="E26" s="6"/>
      <c r="F26" s="6"/>
      <c r="G26" s="6"/>
      <c r="H26" s="42" t="s">
        <v>20</v>
      </c>
      <c r="I26" s="40" t="s">
        <v>15</v>
      </c>
      <c r="J26" s="6"/>
      <c r="K26" s="6"/>
    </row>
    <row r="27" spans="1:11" x14ac:dyDescent="0.25">
      <c r="A27" s="43">
        <v>2</v>
      </c>
      <c r="B27" s="43">
        <v>4</v>
      </c>
      <c r="C27" s="6" t="s">
        <v>43</v>
      </c>
      <c r="D27" s="6"/>
      <c r="E27" s="6"/>
      <c r="F27" s="6"/>
      <c r="G27" s="6"/>
      <c r="H27" s="42" t="s">
        <v>20</v>
      </c>
      <c r="I27" s="42" t="s">
        <v>18</v>
      </c>
      <c r="J27" s="6"/>
      <c r="K27" s="6"/>
    </row>
    <row r="28" spans="1:11" x14ac:dyDescent="0.25">
      <c r="A28" s="43">
        <v>1</v>
      </c>
      <c r="B28" s="43">
        <v>5</v>
      </c>
      <c r="C28" s="6" t="s">
        <v>44</v>
      </c>
      <c r="D28" s="6"/>
      <c r="E28" s="6"/>
      <c r="F28" s="6"/>
      <c r="G28" s="6"/>
      <c r="H28" s="42" t="s">
        <v>20</v>
      </c>
      <c r="I28" s="42" t="s">
        <v>21</v>
      </c>
      <c r="J28" s="6"/>
      <c r="K28" s="6"/>
    </row>
    <row r="29" spans="1:11" x14ac:dyDescent="0.25">
      <c r="A29" s="43">
        <v>5</v>
      </c>
      <c r="B29" s="43">
        <v>3</v>
      </c>
      <c r="C29" s="6" t="s">
        <v>45</v>
      </c>
      <c r="D29" s="6"/>
      <c r="E29" s="6"/>
      <c r="F29" s="6"/>
      <c r="G29" s="6"/>
      <c r="H29" s="42" t="s">
        <v>174</v>
      </c>
      <c r="I29" s="40" t="s">
        <v>9</v>
      </c>
      <c r="J29" s="6"/>
      <c r="K29" s="6"/>
    </row>
    <row r="30" spans="1:11" x14ac:dyDescent="0.25">
      <c r="A30" s="43">
        <v>3</v>
      </c>
      <c r="B30" s="43">
        <v>4</v>
      </c>
      <c r="C30" s="6" t="s">
        <v>46</v>
      </c>
      <c r="D30" s="6"/>
      <c r="E30" s="6"/>
      <c r="F30" s="6"/>
      <c r="G30" s="6"/>
      <c r="H30" s="42" t="s">
        <v>174</v>
      </c>
      <c r="I30" s="40" t="s">
        <v>12</v>
      </c>
      <c r="J30" s="6"/>
      <c r="K30" s="6"/>
    </row>
    <row r="31" spans="1:11" x14ac:dyDescent="0.25">
      <c r="A31" s="43">
        <v>4</v>
      </c>
      <c r="B31" s="43">
        <v>4</v>
      </c>
      <c r="C31" s="6" t="s">
        <v>47</v>
      </c>
      <c r="D31" s="6"/>
      <c r="E31" s="6"/>
      <c r="F31" s="6"/>
      <c r="G31" s="6"/>
      <c r="H31" s="42" t="s">
        <v>174</v>
      </c>
      <c r="I31" s="40" t="s">
        <v>15</v>
      </c>
      <c r="J31" s="6"/>
      <c r="K31" s="6"/>
    </row>
    <row r="32" spans="1:11" x14ac:dyDescent="0.25">
      <c r="A32" s="43">
        <v>5</v>
      </c>
      <c r="B32" s="43">
        <v>4</v>
      </c>
      <c r="C32" s="6" t="s">
        <v>48</v>
      </c>
      <c r="D32" s="6"/>
      <c r="E32" s="6"/>
      <c r="F32" s="6"/>
      <c r="G32" s="6"/>
      <c r="H32" s="42" t="s">
        <v>174</v>
      </c>
      <c r="I32" s="42" t="s">
        <v>18</v>
      </c>
      <c r="J32" s="6"/>
      <c r="K32" s="6"/>
    </row>
    <row r="33" spans="1:11" x14ac:dyDescent="0.25">
      <c r="A33" s="43">
        <v>2</v>
      </c>
      <c r="B33" s="43">
        <v>5</v>
      </c>
      <c r="C33" s="6" t="s">
        <v>49</v>
      </c>
      <c r="D33" s="6"/>
      <c r="E33" s="6"/>
      <c r="F33" s="6"/>
      <c r="G33" s="6"/>
      <c r="H33" s="42" t="s">
        <v>174</v>
      </c>
      <c r="I33" s="42" t="s">
        <v>21</v>
      </c>
      <c r="J33" s="6"/>
      <c r="K33" s="6"/>
    </row>
    <row r="34" spans="1:11" x14ac:dyDescent="0.25">
      <c r="A34" s="43">
        <v>3</v>
      </c>
      <c r="B34" s="43">
        <v>5</v>
      </c>
      <c r="C34" s="6" t="s">
        <v>50</v>
      </c>
      <c r="D34" s="6"/>
      <c r="E34" s="6"/>
      <c r="F34" s="6"/>
      <c r="G34" s="6"/>
      <c r="H34" s="42" t="s">
        <v>175</v>
      </c>
      <c r="I34" s="40" t="s">
        <v>9</v>
      </c>
      <c r="J34" s="6"/>
      <c r="K34" s="6"/>
    </row>
    <row r="35" spans="1:11" x14ac:dyDescent="0.25">
      <c r="A35" s="43">
        <v>4</v>
      </c>
      <c r="B35" s="43">
        <v>5</v>
      </c>
      <c r="C35" s="6" t="s">
        <v>51</v>
      </c>
      <c r="D35" s="6"/>
      <c r="E35" s="6"/>
      <c r="F35" s="6"/>
      <c r="G35" s="6"/>
      <c r="H35" s="42" t="s">
        <v>175</v>
      </c>
      <c r="I35" s="40" t="s">
        <v>12</v>
      </c>
      <c r="J35" s="6"/>
      <c r="K35" s="6"/>
    </row>
    <row r="36" spans="1:11" x14ac:dyDescent="0.25">
      <c r="A36" s="43">
        <v>5</v>
      </c>
      <c r="B36" s="43">
        <v>5</v>
      </c>
      <c r="C36" s="6" t="s">
        <v>52</v>
      </c>
      <c r="D36" s="6"/>
      <c r="E36" s="6"/>
      <c r="F36" s="6"/>
      <c r="G36" s="6"/>
      <c r="H36" s="42" t="s">
        <v>175</v>
      </c>
      <c r="I36" s="40" t="s">
        <v>15</v>
      </c>
      <c r="J36" s="6"/>
      <c r="K36" s="6"/>
    </row>
    <row r="37" spans="1:11" x14ac:dyDescent="0.25">
      <c r="A37" s="6"/>
      <c r="B37" s="6"/>
      <c r="C37" s="6"/>
      <c r="D37" s="6"/>
      <c r="E37" s="6"/>
      <c r="F37" s="6"/>
      <c r="G37" s="6"/>
      <c r="H37" s="42" t="s">
        <v>175</v>
      </c>
      <c r="I37" s="42" t="s">
        <v>18</v>
      </c>
      <c r="J37" s="6"/>
      <c r="K37" s="6"/>
    </row>
    <row r="38" spans="1:11" x14ac:dyDescent="0.25">
      <c r="A38" s="39" t="s">
        <v>55</v>
      </c>
      <c r="B38" s="6"/>
      <c r="C38" s="6"/>
      <c r="D38" s="6"/>
      <c r="E38" s="6"/>
      <c r="F38" s="6"/>
      <c r="G38" s="6"/>
      <c r="H38" s="42" t="s">
        <v>175</v>
      </c>
      <c r="I38" s="42" t="s">
        <v>21</v>
      </c>
      <c r="J38" s="6"/>
      <c r="K38" s="6"/>
    </row>
    <row r="39" spans="1:11" x14ac:dyDescent="0.25">
      <c r="A39" s="6" t="s">
        <v>54</v>
      </c>
      <c r="B39" s="6"/>
      <c r="C39" s="6"/>
      <c r="D39" s="6"/>
      <c r="E39" s="6"/>
      <c r="F39" s="6"/>
      <c r="G39" s="6"/>
      <c r="H39" s="6"/>
      <c r="I39" s="6"/>
      <c r="J39" s="6"/>
      <c r="K39" s="6"/>
    </row>
    <row r="40" spans="1:11" x14ac:dyDescent="0.25">
      <c r="A40" s="6" t="s">
        <v>56</v>
      </c>
      <c r="B40" s="6"/>
      <c r="C40" s="6"/>
      <c r="D40" s="6"/>
      <c r="E40" s="6"/>
      <c r="F40" s="6"/>
      <c r="G40" s="6"/>
      <c r="H40" s="6"/>
      <c r="I40" s="6"/>
      <c r="J40" s="6"/>
      <c r="K40" s="6"/>
    </row>
    <row r="41" spans="1:11" x14ac:dyDescent="0.25">
      <c r="A41" s="6"/>
      <c r="B41" s="6"/>
      <c r="C41" s="6"/>
      <c r="D41" s="6"/>
      <c r="E41" s="6"/>
      <c r="F41" s="6"/>
      <c r="G41" s="6"/>
      <c r="H41" s="6"/>
      <c r="I41" s="6"/>
      <c r="J41" s="6"/>
      <c r="K41" s="6"/>
    </row>
    <row r="42" spans="1:11" x14ac:dyDescent="0.25">
      <c r="A42" s="39" t="s">
        <v>66</v>
      </c>
      <c r="B42" s="6"/>
      <c r="C42" s="6"/>
      <c r="D42" s="6"/>
      <c r="E42" s="6"/>
      <c r="F42" s="6"/>
      <c r="G42" s="6"/>
      <c r="H42" s="6"/>
      <c r="I42" s="6"/>
      <c r="J42" s="6"/>
      <c r="K42" s="6"/>
    </row>
    <row r="43" spans="1:11" x14ac:dyDescent="0.25">
      <c r="A43" s="45" t="s">
        <v>57</v>
      </c>
      <c r="B43" s="6"/>
      <c r="C43" s="6"/>
      <c r="D43" s="6"/>
      <c r="E43" s="6"/>
      <c r="F43" s="6"/>
      <c r="G43" s="6"/>
      <c r="H43" s="6"/>
      <c r="I43" s="6"/>
      <c r="J43" s="6"/>
      <c r="K43" s="6"/>
    </row>
    <row r="44" spans="1:11" x14ac:dyDescent="0.25">
      <c r="A44" s="45" t="s">
        <v>58</v>
      </c>
      <c r="B44" s="6"/>
      <c r="C44" s="6"/>
      <c r="D44" s="6"/>
      <c r="E44" s="6"/>
      <c r="F44" s="6"/>
      <c r="G44" s="6"/>
      <c r="H44" s="6"/>
      <c r="I44" s="6"/>
      <c r="J44" s="6"/>
      <c r="K44" s="6"/>
    </row>
    <row r="45" spans="1:11" x14ac:dyDescent="0.25">
      <c r="A45" s="45" t="s">
        <v>59</v>
      </c>
      <c r="B45" s="6"/>
      <c r="C45" s="6"/>
      <c r="D45" s="6"/>
      <c r="E45" s="6"/>
      <c r="F45" s="6"/>
      <c r="G45" s="6"/>
      <c r="H45" s="6"/>
      <c r="I45" s="6"/>
      <c r="J45" s="6"/>
      <c r="K45" s="6"/>
    </row>
    <row r="46" spans="1:11" x14ac:dyDescent="0.25">
      <c r="A46" s="45" t="s">
        <v>60</v>
      </c>
      <c r="B46" s="6"/>
      <c r="C46" s="6"/>
      <c r="D46" s="6"/>
      <c r="E46" s="6"/>
      <c r="F46" s="6"/>
      <c r="G46" s="6"/>
      <c r="H46" s="6"/>
      <c r="I46" s="6"/>
      <c r="J46" s="6"/>
      <c r="K46" s="6"/>
    </row>
    <row r="47" spans="1:11" x14ac:dyDescent="0.25">
      <c r="A47" s="45" t="s">
        <v>61</v>
      </c>
      <c r="B47" s="6"/>
      <c r="C47" s="6"/>
      <c r="D47" s="6"/>
      <c r="E47" s="6"/>
      <c r="F47" s="6"/>
      <c r="G47" s="6"/>
      <c r="H47" s="6"/>
      <c r="I47" s="6"/>
      <c r="J47" s="6"/>
      <c r="K47" s="6"/>
    </row>
    <row r="48" spans="1:11" x14ac:dyDescent="0.25">
      <c r="A48" s="45" t="s">
        <v>62</v>
      </c>
      <c r="B48" s="6"/>
      <c r="C48" s="6"/>
      <c r="D48" s="6"/>
      <c r="E48" s="6"/>
      <c r="F48" s="6"/>
      <c r="G48" s="6"/>
      <c r="H48" s="6"/>
      <c r="I48" s="6"/>
      <c r="J48" s="6"/>
      <c r="K48" s="6"/>
    </row>
    <row r="49" spans="1:11" x14ac:dyDescent="0.25">
      <c r="A49" s="45" t="s">
        <v>63</v>
      </c>
      <c r="B49" s="6"/>
      <c r="C49" s="6"/>
      <c r="D49" s="6"/>
      <c r="E49" s="6"/>
      <c r="F49" s="6"/>
      <c r="G49" s="6"/>
      <c r="H49" s="6"/>
      <c r="I49" s="6"/>
      <c r="J49" s="6"/>
      <c r="K49" s="6"/>
    </row>
    <row r="50" spans="1:11" x14ac:dyDescent="0.25">
      <c r="A50" s="45" t="s">
        <v>64</v>
      </c>
      <c r="B50" s="6"/>
      <c r="C50" s="6"/>
      <c r="D50" s="6"/>
      <c r="E50" s="6"/>
      <c r="F50" s="6"/>
      <c r="G50" s="6"/>
      <c r="H50" s="6"/>
      <c r="I50" s="6"/>
      <c r="J50" s="6"/>
      <c r="K50" s="6"/>
    </row>
    <row r="51" spans="1:11" x14ac:dyDescent="0.25">
      <c r="A51" s="45" t="s">
        <v>65</v>
      </c>
      <c r="B51" s="6"/>
      <c r="C51" s="6"/>
      <c r="D51" s="6"/>
      <c r="E51" s="6"/>
      <c r="F51" s="6"/>
      <c r="G51" s="6"/>
      <c r="H51" s="6"/>
      <c r="I51" s="6"/>
      <c r="J51" s="6"/>
      <c r="K51" s="6"/>
    </row>
    <row r="52" spans="1:11" x14ac:dyDescent="0.25">
      <c r="A52" s="6"/>
      <c r="B52" s="6"/>
      <c r="C52" s="6"/>
      <c r="D52" s="6"/>
      <c r="E52" s="6"/>
      <c r="F52" s="6"/>
      <c r="G52" s="6"/>
      <c r="H52" s="6"/>
      <c r="I52" s="6"/>
      <c r="J52" s="6"/>
      <c r="K52" s="6"/>
    </row>
    <row r="53" spans="1:11" x14ac:dyDescent="0.25">
      <c r="A53" s="4" t="s">
        <v>68</v>
      </c>
      <c r="B53" s="4" t="s">
        <v>5</v>
      </c>
      <c r="C53" s="6"/>
      <c r="D53" s="6"/>
      <c r="E53" s="6"/>
      <c r="F53" s="6"/>
      <c r="G53" s="6"/>
      <c r="H53" s="6"/>
      <c r="I53" s="6"/>
      <c r="J53" s="6"/>
      <c r="K53" s="6"/>
    </row>
    <row r="54" spans="1:11" x14ac:dyDescent="0.25">
      <c r="A54" s="46" t="s">
        <v>3</v>
      </c>
      <c r="B54" s="4">
        <v>20</v>
      </c>
      <c r="C54" s="6"/>
      <c r="D54" s="6"/>
      <c r="E54" s="6"/>
      <c r="F54" s="6"/>
      <c r="G54" s="6"/>
      <c r="H54" s="6"/>
      <c r="I54" s="6"/>
      <c r="J54" s="6"/>
      <c r="K54" s="6"/>
    </row>
    <row r="55" spans="1:11" x14ac:dyDescent="0.25">
      <c r="A55" s="46" t="s">
        <v>4</v>
      </c>
      <c r="B55" s="4">
        <v>10</v>
      </c>
      <c r="C55" s="6"/>
      <c r="D55" s="6"/>
      <c r="E55" s="6"/>
      <c r="F55" s="6"/>
      <c r="G55" s="6"/>
      <c r="H55" s="6"/>
      <c r="I55" s="6"/>
      <c r="J55" s="6"/>
      <c r="K55" s="6"/>
    </row>
    <row r="56" spans="1:11" x14ac:dyDescent="0.25">
      <c r="A56" s="46" t="s">
        <v>69</v>
      </c>
      <c r="B56" s="4">
        <v>20</v>
      </c>
      <c r="C56" s="6"/>
      <c r="D56" s="6"/>
      <c r="E56" s="6"/>
      <c r="F56" s="6"/>
      <c r="G56" s="6"/>
      <c r="H56" s="6"/>
      <c r="I56" s="6"/>
      <c r="J56" s="6"/>
      <c r="K56" s="6"/>
    </row>
    <row r="57" spans="1:11" ht="25.5" x14ac:dyDescent="0.25">
      <c r="A57" s="46" t="s">
        <v>70</v>
      </c>
      <c r="B57" s="4">
        <v>15</v>
      </c>
      <c r="C57" s="6"/>
      <c r="D57" s="6"/>
      <c r="E57" s="6"/>
      <c r="F57" s="6"/>
      <c r="G57" s="6"/>
      <c r="H57" s="6"/>
      <c r="I57" s="6"/>
      <c r="J57" s="6"/>
      <c r="K57" s="6"/>
    </row>
    <row r="58" spans="1:11" x14ac:dyDescent="0.25">
      <c r="A58" s="46" t="s">
        <v>71</v>
      </c>
      <c r="B58" s="4">
        <v>10</v>
      </c>
      <c r="C58" s="6"/>
      <c r="D58" s="6"/>
      <c r="E58" s="6"/>
      <c r="F58" s="6"/>
      <c r="G58" s="6"/>
      <c r="H58" s="6"/>
      <c r="I58" s="6"/>
      <c r="J58" s="6"/>
      <c r="K58" s="6"/>
    </row>
    <row r="59" spans="1:11" ht="25.5" x14ac:dyDescent="0.25">
      <c r="A59" s="46" t="s">
        <v>137</v>
      </c>
      <c r="B59" s="4">
        <v>10</v>
      </c>
      <c r="C59" s="6"/>
      <c r="D59" s="6"/>
      <c r="E59" s="6"/>
      <c r="F59" s="6"/>
      <c r="G59" s="6"/>
      <c r="H59" s="6"/>
      <c r="I59" s="6"/>
      <c r="J59" s="6"/>
      <c r="K59" s="6"/>
    </row>
    <row r="60" spans="1:11" ht="38.25" x14ac:dyDescent="0.25">
      <c r="A60" s="46" t="s">
        <v>139</v>
      </c>
      <c r="B60" s="4">
        <v>10</v>
      </c>
      <c r="C60" s="6"/>
      <c r="D60" s="6"/>
      <c r="E60" s="6"/>
      <c r="F60" s="6"/>
      <c r="G60" s="6"/>
      <c r="H60" s="6"/>
      <c r="I60" s="6"/>
      <c r="J60" s="6"/>
      <c r="K60" s="6"/>
    </row>
    <row r="61" spans="1:11" ht="38.25" x14ac:dyDescent="0.25">
      <c r="A61" s="46" t="s">
        <v>138</v>
      </c>
      <c r="B61" s="4">
        <v>10</v>
      </c>
      <c r="C61" s="6"/>
      <c r="D61" s="6"/>
      <c r="E61" s="6"/>
      <c r="F61" s="6"/>
      <c r="G61" s="6"/>
      <c r="H61" s="6"/>
      <c r="I61" s="6"/>
      <c r="J61" s="6"/>
      <c r="K61" s="6"/>
    </row>
    <row r="62" spans="1:11" ht="25.5" x14ac:dyDescent="0.25">
      <c r="A62" s="46" t="s">
        <v>140</v>
      </c>
      <c r="B62" s="4">
        <v>30</v>
      </c>
      <c r="C62" s="6"/>
      <c r="D62" s="6"/>
      <c r="E62" s="6"/>
      <c r="F62" s="6"/>
      <c r="G62" s="6"/>
      <c r="H62" s="6"/>
      <c r="I62" s="6"/>
      <c r="J62" s="6"/>
      <c r="K62" s="6"/>
    </row>
    <row r="63" spans="1:11" x14ac:dyDescent="0.25">
      <c r="A63" s="6"/>
      <c r="B63" s="6"/>
      <c r="C63" s="6"/>
      <c r="D63" s="6"/>
      <c r="E63" s="6"/>
      <c r="F63" s="6"/>
      <c r="G63" s="6"/>
      <c r="H63" s="6"/>
      <c r="I63" s="6"/>
      <c r="J63" s="6"/>
      <c r="K63" s="6"/>
    </row>
    <row r="64" spans="1:11" x14ac:dyDescent="0.25">
      <c r="A64" s="6"/>
      <c r="B64" s="6"/>
      <c r="C64" s="6"/>
      <c r="D64" s="6"/>
      <c r="E64" s="6"/>
      <c r="F64" s="6"/>
      <c r="G64" s="6"/>
      <c r="H64" s="6"/>
      <c r="I64" s="6"/>
      <c r="J64" s="6"/>
      <c r="K64" s="6"/>
    </row>
    <row r="65" spans="1:11" x14ac:dyDescent="0.25">
      <c r="A65" s="6" t="s">
        <v>125</v>
      </c>
      <c r="B65" s="6"/>
      <c r="C65" s="6"/>
      <c r="D65" s="6"/>
      <c r="E65" s="6"/>
      <c r="F65" s="6"/>
      <c r="G65" s="6"/>
      <c r="H65" s="6"/>
      <c r="I65" s="6"/>
      <c r="J65" s="6"/>
      <c r="K65" s="6"/>
    </row>
    <row r="66" spans="1:11" x14ac:dyDescent="0.25">
      <c r="A66" s="47" t="s">
        <v>78</v>
      </c>
      <c r="B66" s="6"/>
      <c r="C66" s="6"/>
      <c r="D66" s="6"/>
      <c r="E66" s="6"/>
      <c r="F66" s="6"/>
      <c r="G66" s="6"/>
      <c r="H66" s="6"/>
      <c r="I66" s="6"/>
      <c r="J66" s="6"/>
      <c r="K66" s="6"/>
    </row>
    <row r="67" spans="1:11" x14ac:dyDescent="0.25">
      <c r="A67" s="47" t="s">
        <v>141</v>
      </c>
      <c r="B67" s="6"/>
      <c r="C67" s="6"/>
      <c r="D67" s="6"/>
      <c r="E67" s="6"/>
      <c r="F67" s="6"/>
      <c r="G67" s="6"/>
      <c r="H67" s="6"/>
      <c r="I67" s="6"/>
      <c r="J67" s="6"/>
      <c r="K67" s="6"/>
    </row>
    <row r="68" spans="1:11" x14ac:dyDescent="0.25">
      <c r="A68" s="47" t="s">
        <v>79</v>
      </c>
      <c r="B68" s="6"/>
      <c r="C68" s="6"/>
      <c r="D68" s="6"/>
      <c r="E68" s="6"/>
      <c r="F68" s="6"/>
      <c r="G68" s="6"/>
      <c r="H68" s="6"/>
      <c r="I68" s="6"/>
      <c r="J68" s="6"/>
      <c r="K68" s="6"/>
    </row>
    <row r="69" spans="1:11" x14ac:dyDescent="0.25">
      <c r="A69" s="6"/>
      <c r="B69" s="6"/>
      <c r="C69" s="6"/>
      <c r="D69" s="6"/>
      <c r="E69" s="6"/>
      <c r="F69" s="6"/>
      <c r="G69" s="6"/>
      <c r="H69" s="6"/>
      <c r="I69" s="6"/>
      <c r="J69" s="6"/>
      <c r="K69" s="6"/>
    </row>
    <row r="70" spans="1:11" x14ac:dyDescent="0.25">
      <c r="A70" s="6"/>
      <c r="B70" s="6"/>
      <c r="C70" s="6"/>
      <c r="D70" s="6"/>
      <c r="E70" s="6"/>
      <c r="F70" s="6"/>
      <c r="G70" s="6"/>
      <c r="H70" s="6"/>
      <c r="I70" s="6"/>
      <c r="J70" s="6"/>
      <c r="K70" s="6"/>
    </row>
    <row r="71" spans="1:11" x14ac:dyDescent="0.25">
      <c r="A71" s="47" t="s">
        <v>125</v>
      </c>
      <c r="B71" s="47" t="s">
        <v>81</v>
      </c>
      <c r="C71" s="47" t="s">
        <v>130</v>
      </c>
      <c r="D71" s="47"/>
      <c r="E71" s="6"/>
      <c r="F71" s="6"/>
      <c r="G71" s="6"/>
      <c r="H71" s="6"/>
      <c r="I71" s="6"/>
      <c r="J71" s="6"/>
      <c r="K71" s="6"/>
    </row>
    <row r="72" spans="1:11" x14ac:dyDescent="0.25">
      <c r="A72" s="47" t="s">
        <v>78</v>
      </c>
      <c r="B72" s="47" t="s">
        <v>82</v>
      </c>
      <c r="C72" s="48" t="s">
        <v>131</v>
      </c>
      <c r="D72" s="47"/>
      <c r="E72" s="47" t="s">
        <v>82</v>
      </c>
      <c r="F72" s="6"/>
      <c r="G72" s="6"/>
      <c r="H72" s="6"/>
      <c r="I72" s="6"/>
      <c r="J72" s="6"/>
      <c r="K72" s="6"/>
    </row>
    <row r="73" spans="1:11" x14ac:dyDescent="0.25">
      <c r="A73" s="47" t="s">
        <v>78</v>
      </c>
      <c r="B73" s="47" t="s">
        <v>82</v>
      </c>
      <c r="C73" s="48" t="s">
        <v>101</v>
      </c>
      <c r="D73" s="47"/>
      <c r="E73" s="47" t="s">
        <v>77</v>
      </c>
      <c r="F73" s="6"/>
      <c r="G73" s="6"/>
      <c r="H73" s="6"/>
      <c r="I73" s="6"/>
      <c r="J73" s="6"/>
      <c r="K73" s="6"/>
    </row>
    <row r="74" spans="1:11" x14ac:dyDescent="0.25">
      <c r="A74" s="47" t="s">
        <v>78</v>
      </c>
      <c r="B74" s="47" t="s">
        <v>77</v>
      </c>
      <c r="C74" s="48" t="s">
        <v>102</v>
      </c>
      <c r="D74" s="47"/>
      <c r="E74" s="47" t="s">
        <v>84</v>
      </c>
      <c r="F74" s="6"/>
      <c r="G74" s="6"/>
      <c r="H74" s="6"/>
      <c r="I74" s="6"/>
      <c r="J74" s="6"/>
      <c r="K74" s="6"/>
    </row>
    <row r="75" spans="1:11" x14ac:dyDescent="0.25">
      <c r="A75" s="47" t="s">
        <v>78</v>
      </c>
      <c r="B75" s="47" t="s">
        <v>77</v>
      </c>
      <c r="C75" s="48" t="s">
        <v>103</v>
      </c>
      <c r="D75" s="47"/>
      <c r="E75" s="47" t="s">
        <v>83</v>
      </c>
      <c r="F75" s="6"/>
      <c r="G75" s="6"/>
      <c r="H75" s="6"/>
      <c r="I75" s="6"/>
      <c r="J75" s="6"/>
      <c r="K75" s="6"/>
    </row>
    <row r="76" spans="1:11" x14ac:dyDescent="0.25">
      <c r="A76" s="47" t="s">
        <v>141</v>
      </c>
      <c r="B76" s="47" t="s">
        <v>84</v>
      </c>
      <c r="C76" s="48" t="s">
        <v>104</v>
      </c>
      <c r="D76" s="47"/>
      <c r="E76" s="47" t="s">
        <v>85</v>
      </c>
      <c r="F76" s="6"/>
      <c r="G76" s="6"/>
      <c r="H76" s="6"/>
      <c r="I76" s="6"/>
      <c r="J76" s="6"/>
      <c r="K76" s="6"/>
    </row>
    <row r="77" spans="1:11" x14ac:dyDescent="0.25">
      <c r="A77" s="47" t="s">
        <v>141</v>
      </c>
      <c r="B77" s="47" t="s">
        <v>83</v>
      </c>
      <c r="C77" s="48" t="s">
        <v>105</v>
      </c>
      <c r="D77" s="47"/>
      <c r="E77" s="47" t="s">
        <v>86</v>
      </c>
      <c r="F77" s="6"/>
      <c r="G77" s="6"/>
      <c r="H77" s="6"/>
      <c r="I77" s="6"/>
      <c r="J77" s="6"/>
      <c r="K77" s="6"/>
    </row>
    <row r="78" spans="1:11" x14ac:dyDescent="0.25">
      <c r="A78" s="47" t="s">
        <v>141</v>
      </c>
      <c r="B78" s="47" t="s">
        <v>85</v>
      </c>
      <c r="C78" s="48" t="s">
        <v>106</v>
      </c>
      <c r="D78" s="47"/>
      <c r="E78" s="47" t="s">
        <v>87</v>
      </c>
      <c r="F78" s="6"/>
      <c r="G78" s="6"/>
      <c r="H78" s="6"/>
      <c r="I78" s="6"/>
      <c r="J78" s="6"/>
      <c r="K78" s="6"/>
    </row>
    <row r="79" spans="1:11" x14ac:dyDescent="0.25">
      <c r="A79" s="47" t="s">
        <v>141</v>
      </c>
      <c r="B79" s="47" t="s">
        <v>86</v>
      </c>
      <c r="C79" s="48" t="s">
        <v>107</v>
      </c>
      <c r="D79" s="47"/>
      <c r="E79" s="47" t="s">
        <v>88</v>
      </c>
      <c r="F79" s="6"/>
      <c r="G79" s="6"/>
      <c r="H79" s="6"/>
      <c r="I79" s="6"/>
      <c r="J79" s="6"/>
      <c r="K79" s="6"/>
    </row>
    <row r="80" spans="1:11" x14ac:dyDescent="0.25">
      <c r="A80" s="47" t="s">
        <v>141</v>
      </c>
      <c r="B80" s="49" t="s">
        <v>129</v>
      </c>
      <c r="C80" s="48" t="s">
        <v>229</v>
      </c>
      <c r="D80" s="47"/>
      <c r="E80" s="47" t="s">
        <v>89</v>
      </c>
      <c r="F80" s="6"/>
      <c r="G80" s="6"/>
      <c r="H80" s="6"/>
      <c r="I80" s="6"/>
      <c r="J80" s="6"/>
      <c r="K80" s="6"/>
    </row>
    <row r="81" spans="1:11" x14ac:dyDescent="0.25">
      <c r="A81" s="47" t="s">
        <v>141</v>
      </c>
      <c r="B81" s="47" t="s">
        <v>87</v>
      </c>
      <c r="C81" s="50" t="s">
        <v>108</v>
      </c>
      <c r="D81" s="47"/>
      <c r="E81" s="47" t="s">
        <v>91</v>
      </c>
      <c r="F81" s="6"/>
      <c r="G81" s="6"/>
      <c r="H81" s="6"/>
      <c r="I81" s="6"/>
      <c r="J81" s="6"/>
      <c r="K81" s="6"/>
    </row>
    <row r="82" spans="1:11" x14ac:dyDescent="0.25">
      <c r="A82" s="47" t="s">
        <v>141</v>
      </c>
      <c r="B82" s="47" t="s">
        <v>88</v>
      </c>
      <c r="C82" s="50" t="s">
        <v>109</v>
      </c>
      <c r="D82" s="47"/>
      <c r="E82" s="47" t="s">
        <v>90</v>
      </c>
      <c r="F82" s="6"/>
      <c r="G82" s="6"/>
      <c r="H82" s="6"/>
      <c r="I82" s="6"/>
      <c r="J82" s="6"/>
      <c r="K82" s="6"/>
    </row>
    <row r="83" spans="1:11" x14ac:dyDescent="0.25">
      <c r="A83" s="47" t="s">
        <v>141</v>
      </c>
      <c r="B83" s="47" t="s">
        <v>89</v>
      </c>
      <c r="C83" s="50" t="s">
        <v>110</v>
      </c>
      <c r="D83" s="47"/>
      <c r="E83" s="47" t="s">
        <v>92</v>
      </c>
      <c r="F83" s="6"/>
      <c r="G83" s="6"/>
      <c r="H83" s="6"/>
      <c r="I83" s="6"/>
      <c r="J83" s="6"/>
      <c r="K83" s="6"/>
    </row>
    <row r="84" spans="1:11" x14ac:dyDescent="0.25">
      <c r="A84" s="47" t="s">
        <v>141</v>
      </c>
      <c r="B84" s="47" t="s">
        <v>91</v>
      </c>
      <c r="C84" s="50" t="s">
        <v>111</v>
      </c>
      <c r="D84" s="47"/>
      <c r="E84" s="47" t="s">
        <v>93</v>
      </c>
      <c r="F84" s="6"/>
      <c r="G84" s="6"/>
      <c r="H84" s="6"/>
      <c r="I84" s="6"/>
      <c r="J84" s="6"/>
      <c r="K84" s="6"/>
    </row>
    <row r="85" spans="1:11" x14ac:dyDescent="0.25">
      <c r="A85" s="47" t="s">
        <v>141</v>
      </c>
      <c r="B85" s="47" t="s">
        <v>90</v>
      </c>
      <c r="C85" s="50" t="s">
        <v>112</v>
      </c>
      <c r="D85" s="47"/>
      <c r="E85" s="47" t="s">
        <v>94</v>
      </c>
      <c r="F85" s="6"/>
      <c r="G85" s="6"/>
      <c r="H85" s="6"/>
      <c r="I85" s="6"/>
      <c r="J85" s="6"/>
      <c r="K85" s="6"/>
    </row>
    <row r="86" spans="1:11" x14ac:dyDescent="0.25">
      <c r="A86" s="47" t="s">
        <v>141</v>
      </c>
      <c r="B86" s="47" t="s">
        <v>92</v>
      </c>
      <c r="C86" s="50" t="s">
        <v>113</v>
      </c>
      <c r="D86" s="47"/>
      <c r="E86" s="6"/>
      <c r="F86" s="6"/>
      <c r="G86" s="6"/>
      <c r="H86" s="6"/>
      <c r="I86" s="6"/>
      <c r="J86" s="6"/>
      <c r="K86" s="6"/>
    </row>
    <row r="87" spans="1:11" x14ac:dyDescent="0.25">
      <c r="A87" s="47" t="s">
        <v>141</v>
      </c>
      <c r="B87" s="47" t="s">
        <v>92</v>
      </c>
      <c r="C87" s="50" t="s">
        <v>114</v>
      </c>
      <c r="D87" s="47"/>
      <c r="E87" s="47" t="s">
        <v>95</v>
      </c>
      <c r="F87" s="6"/>
      <c r="G87" s="6"/>
      <c r="H87" s="6"/>
      <c r="I87" s="6"/>
      <c r="J87" s="6"/>
      <c r="K87" s="6"/>
    </row>
    <row r="88" spans="1:11" x14ac:dyDescent="0.25">
      <c r="A88" s="47" t="s">
        <v>141</v>
      </c>
      <c r="B88" s="47" t="s">
        <v>92</v>
      </c>
      <c r="C88" s="50" t="s">
        <v>126</v>
      </c>
      <c r="D88" s="47"/>
      <c r="E88" s="47" t="s">
        <v>96</v>
      </c>
      <c r="F88" s="6"/>
      <c r="G88" s="6"/>
      <c r="H88" s="6"/>
      <c r="I88" s="6"/>
      <c r="J88" s="6"/>
      <c r="K88" s="6"/>
    </row>
    <row r="89" spans="1:11" x14ac:dyDescent="0.25">
      <c r="A89" s="47" t="s">
        <v>141</v>
      </c>
      <c r="B89" s="47" t="s">
        <v>92</v>
      </c>
      <c r="C89" s="50" t="s">
        <v>132</v>
      </c>
      <c r="D89" s="47"/>
      <c r="E89" s="47" t="s">
        <v>97</v>
      </c>
      <c r="F89" s="6"/>
      <c r="G89" s="6"/>
      <c r="H89" s="6"/>
      <c r="I89" s="6"/>
      <c r="J89" s="6"/>
      <c r="K89" s="6"/>
    </row>
    <row r="90" spans="1:11" x14ac:dyDescent="0.25">
      <c r="A90" s="47" t="s">
        <v>141</v>
      </c>
      <c r="B90" s="47" t="s">
        <v>92</v>
      </c>
      <c r="C90" s="50" t="s">
        <v>127</v>
      </c>
      <c r="D90" s="47"/>
      <c r="E90" s="47" t="s">
        <v>98</v>
      </c>
      <c r="F90" s="6"/>
      <c r="G90" s="6"/>
      <c r="H90" s="6"/>
      <c r="I90" s="6"/>
      <c r="J90" s="6"/>
      <c r="K90" s="6"/>
    </row>
    <row r="91" spans="1:11" x14ac:dyDescent="0.25">
      <c r="A91" s="47" t="s">
        <v>141</v>
      </c>
      <c r="B91" s="47" t="s">
        <v>92</v>
      </c>
      <c r="C91" s="50" t="s">
        <v>128</v>
      </c>
      <c r="D91" s="47"/>
      <c r="E91" s="47" t="s">
        <v>99</v>
      </c>
      <c r="F91" s="6"/>
      <c r="G91" s="6"/>
      <c r="H91" s="6"/>
      <c r="I91" s="6"/>
      <c r="J91" s="6"/>
      <c r="K91" s="6"/>
    </row>
    <row r="92" spans="1:11" x14ac:dyDescent="0.25">
      <c r="A92" s="47" t="s">
        <v>141</v>
      </c>
      <c r="B92" s="47" t="s">
        <v>93</v>
      </c>
      <c r="C92" s="48" t="s">
        <v>124</v>
      </c>
      <c r="D92" s="47"/>
      <c r="E92" s="47" t="s">
        <v>100</v>
      </c>
      <c r="F92" s="6"/>
      <c r="G92" s="6"/>
      <c r="H92" s="6"/>
      <c r="I92" s="6"/>
      <c r="J92" s="6"/>
      <c r="K92" s="6"/>
    </row>
    <row r="93" spans="1:11" x14ac:dyDescent="0.25">
      <c r="A93" s="47" t="s">
        <v>141</v>
      </c>
      <c r="B93" s="47" t="s">
        <v>94</v>
      </c>
      <c r="C93" s="48" t="s">
        <v>115</v>
      </c>
      <c r="D93" s="47"/>
      <c r="E93" s="6"/>
      <c r="F93" s="6"/>
      <c r="G93" s="6"/>
      <c r="H93" s="6"/>
      <c r="I93" s="6"/>
      <c r="J93" s="6"/>
      <c r="K93" s="6"/>
    </row>
    <row r="94" spans="1:11" x14ac:dyDescent="0.25">
      <c r="A94" s="47" t="s">
        <v>79</v>
      </c>
      <c r="B94" s="47" t="s">
        <v>95</v>
      </c>
      <c r="C94" s="48" t="s">
        <v>116</v>
      </c>
      <c r="D94" s="47"/>
      <c r="E94" s="6"/>
      <c r="F94" s="6"/>
      <c r="G94" s="6"/>
      <c r="H94" s="6"/>
      <c r="I94" s="6"/>
      <c r="J94" s="6"/>
      <c r="K94" s="6"/>
    </row>
    <row r="95" spans="1:11" x14ac:dyDescent="0.25">
      <c r="A95" s="47" t="s">
        <v>79</v>
      </c>
      <c r="B95" s="47" t="s">
        <v>96</v>
      </c>
      <c r="C95" s="48" t="s">
        <v>117</v>
      </c>
      <c r="D95" s="47"/>
      <c r="E95" s="6"/>
      <c r="F95" s="6"/>
      <c r="G95" s="6"/>
      <c r="H95" s="6"/>
      <c r="I95" s="6"/>
      <c r="J95" s="6"/>
      <c r="K95" s="6"/>
    </row>
    <row r="96" spans="1:11" x14ac:dyDescent="0.25">
      <c r="A96" s="47" t="s">
        <v>79</v>
      </c>
      <c r="B96" s="47" t="s">
        <v>97</v>
      </c>
      <c r="C96" s="48" t="s">
        <v>118</v>
      </c>
      <c r="D96" s="47"/>
      <c r="E96" s="6"/>
      <c r="F96" s="6"/>
      <c r="G96" s="6"/>
      <c r="H96" s="6"/>
      <c r="I96" s="6"/>
      <c r="J96" s="6"/>
      <c r="K96" s="6"/>
    </row>
    <row r="97" spans="1:11" x14ac:dyDescent="0.25">
      <c r="A97" s="47" t="s">
        <v>79</v>
      </c>
      <c r="B97" s="47" t="s">
        <v>98</v>
      </c>
      <c r="C97" s="48" t="s">
        <v>119</v>
      </c>
      <c r="D97" s="47"/>
      <c r="E97" s="6"/>
      <c r="F97" s="6"/>
      <c r="G97" s="6"/>
      <c r="H97" s="6"/>
      <c r="I97" s="6"/>
      <c r="J97" s="6"/>
      <c r="K97" s="6"/>
    </row>
    <row r="98" spans="1:11" x14ac:dyDescent="0.25">
      <c r="A98" s="47" t="s">
        <v>79</v>
      </c>
      <c r="B98" s="47" t="s">
        <v>99</v>
      </c>
      <c r="C98" s="48" t="s">
        <v>120</v>
      </c>
      <c r="D98" s="47"/>
      <c r="E98" s="6"/>
      <c r="F98" s="6"/>
      <c r="G98" s="6"/>
      <c r="H98" s="6"/>
      <c r="I98" s="6"/>
      <c r="J98" s="6"/>
      <c r="K98" s="6"/>
    </row>
    <row r="99" spans="1:11" x14ac:dyDescent="0.25">
      <c r="A99" s="47" t="s">
        <v>79</v>
      </c>
      <c r="B99" s="47" t="s">
        <v>99</v>
      </c>
      <c r="C99" s="48" t="s">
        <v>121</v>
      </c>
      <c r="D99" s="47"/>
      <c r="E99" s="6"/>
      <c r="F99" s="6"/>
      <c r="G99" s="6"/>
      <c r="H99" s="6"/>
      <c r="I99" s="6"/>
      <c r="J99" s="6"/>
      <c r="K99" s="6"/>
    </row>
    <row r="100" spans="1:11" x14ac:dyDescent="0.25">
      <c r="A100" s="47" t="s">
        <v>79</v>
      </c>
      <c r="B100" s="47" t="s">
        <v>100</v>
      </c>
      <c r="C100" s="48" t="s">
        <v>122</v>
      </c>
      <c r="D100" s="47"/>
      <c r="E100" s="6"/>
      <c r="F100" s="6"/>
      <c r="G100" s="6"/>
      <c r="H100" s="6"/>
      <c r="I100" s="6"/>
      <c r="J100" s="6"/>
      <c r="K100" s="6"/>
    </row>
    <row r="101" spans="1:11" x14ac:dyDescent="0.25">
      <c r="A101" s="47" t="s">
        <v>79</v>
      </c>
      <c r="B101" s="47" t="s">
        <v>100</v>
      </c>
      <c r="C101" s="48" t="s">
        <v>123</v>
      </c>
      <c r="D101" s="47"/>
      <c r="E101" s="6"/>
      <c r="F101" s="6"/>
      <c r="G101" s="6"/>
      <c r="H101" s="6"/>
      <c r="I101" s="6"/>
      <c r="J101" s="6"/>
      <c r="K101" s="6"/>
    </row>
    <row r="102" spans="1:11" x14ac:dyDescent="0.25">
      <c r="A102" s="47" t="s">
        <v>80</v>
      </c>
      <c r="B102" s="47"/>
      <c r="C102" s="47" t="s">
        <v>227</v>
      </c>
      <c r="D102" s="47"/>
      <c r="E102" s="6"/>
      <c r="F102" s="6"/>
      <c r="G102" s="6"/>
      <c r="H102" s="6"/>
      <c r="I102" s="6"/>
      <c r="J102" s="6"/>
      <c r="K102" s="6"/>
    </row>
    <row r="103" spans="1:11" x14ac:dyDescent="0.25">
      <c r="A103" s="6"/>
      <c r="B103" s="6"/>
      <c r="C103" s="6"/>
      <c r="D103" s="6"/>
      <c r="E103" s="6"/>
      <c r="F103" s="6"/>
      <c r="G103" s="6"/>
      <c r="H103" s="6"/>
      <c r="I103" s="6"/>
      <c r="J103" s="6"/>
      <c r="K103" s="6"/>
    </row>
    <row r="104" spans="1:11" x14ac:dyDescent="0.25">
      <c r="A104" s="6"/>
      <c r="B104" s="6"/>
      <c r="C104" s="6"/>
      <c r="D104" s="6"/>
      <c r="E104" s="6"/>
      <c r="F104" s="6"/>
      <c r="G104" s="6"/>
      <c r="H104" s="6"/>
      <c r="I104" s="6"/>
      <c r="J104" s="6"/>
      <c r="K104" s="6"/>
    </row>
    <row r="105" spans="1:11" x14ac:dyDescent="0.25">
      <c r="A105" s="6"/>
      <c r="B105" s="6"/>
      <c r="C105" s="6"/>
      <c r="D105" s="6"/>
      <c r="E105" s="6"/>
      <c r="F105" s="6"/>
      <c r="G105" s="6"/>
      <c r="H105" s="6"/>
      <c r="I105" s="6"/>
      <c r="J105" s="6"/>
      <c r="K105" s="6"/>
    </row>
    <row r="106" spans="1:11" x14ac:dyDescent="0.25">
      <c r="A106" s="6" t="s">
        <v>133</v>
      </c>
      <c r="B106" s="6"/>
      <c r="C106" s="6"/>
      <c r="D106" s="6"/>
      <c r="E106" s="6"/>
      <c r="F106" s="6"/>
      <c r="G106" s="6"/>
      <c r="H106" s="6"/>
      <c r="I106" s="6"/>
      <c r="J106" s="6"/>
      <c r="K106" s="6"/>
    </row>
    <row r="107" spans="1:11" x14ac:dyDescent="0.25">
      <c r="A107" s="6" t="s">
        <v>134</v>
      </c>
      <c r="B107" s="6"/>
      <c r="C107" s="6"/>
      <c r="D107" s="6"/>
      <c r="E107" s="6"/>
      <c r="F107" s="6"/>
      <c r="G107" s="6"/>
      <c r="H107" s="6"/>
      <c r="I107" s="6"/>
      <c r="J107" s="6"/>
      <c r="K107" s="6"/>
    </row>
    <row r="108" spans="1:11" x14ac:dyDescent="0.25">
      <c r="A108" s="6" t="s">
        <v>135</v>
      </c>
      <c r="B108" s="6"/>
      <c r="C108" s="6"/>
      <c r="D108" s="6"/>
      <c r="E108" s="6"/>
      <c r="F108" s="6"/>
      <c r="G108" s="6"/>
      <c r="H108" s="6"/>
      <c r="I108" s="6"/>
      <c r="J108" s="6"/>
      <c r="K108" s="6"/>
    </row>
    <row r="109" spans="1:11" x14ac:dyDescent="0.25">
      <c r="A109" s="6" t="s">
        <v>136</v>
      </c>
      <c r="B109" s="6"/>
      <c r="C109" s="6"/>
      <c r="D109" s="6"/>
      <c r="E109" s="6"/>
      <c r="F109" s="6"/>
      <c r="G109" s="6"/>
      <c r="H109" s="6"/>
      <c r="I109" s="6"/>
      <c r="J109" s="6"/>
      <c r="K109" s="6"/>
    </row>
    <row r="110" spans="1:11" x14ac:dyDescent="0.25">
      <c r="A110" s="6"/>
      <c r="B110" s="6"/>
      <c r="C110" s="6"/>
      <c r="D110" s="6"/>
      <c r="E110" s="6"/>
      <c r="F110" s="6"/>
      <c r="G110" s="6"/>
      <c r="H110" s="6"/>
      <c r="I110" s="6"/>
      <c r="J110" s="6"/>
      <c r="K110" s="6"/>
    </row>
    <row r="111" spans="1:11" x14ac:dyDescent="0.25">
      <c r="A111" s="6"/>
      <c r="B111" s="6"/>
      <c r="C111" s="6"/>
      <c r="D111" s="6"/>
      <c r="E111" s="6"/>
      <c r="F111" s="6"/>
      <c r="G111" s="6"/>
      <c r="H111" s="6"/>
      <c r="I111" s="6"/>
      <c r="J111" s="6"/>
      <c r="K111" s="6"/>
    </row>
    <row r="112" spans="1:11" x14ac:dyDescent="0.25">
      <c r="A112" s="6"/>
      <c r="B112" s="6"/>
      <c r="C112" s="6"/>
      <c r="D112" s="6"/>
      <c r="E112" s="6"/>
      <c r="F112" s="6"/>
      <c r="G112" s="6"/>
      <c r="H112" s="6"/>
      <c r="I112" s="6"/>
      <c r="J112" s="6"/>
      <c r="K112" s="6"/>
    </row>
  </sheetData>
  <pageMargins left="0.70866141732283472" right="0.70866141732283472" top="0.74803149606299213" bottom="0.74803149606299213" header="0.31496062992125984" footer="0.31496062992125984"/>
  <pageSetup paperSize="9" scale="4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O16"/>
  <sheetViews>
    <sheetView view="pageBreakPreview" zoomScale="73" zoomScaleNormal="73" zoomScaleSheetLayoutView="73" workbookViewId="0">
      <selection activeCell="C13" sqref="C13"/>
    </sheetView>
  </sheetViews>
  <sheetFormatPr baseColWidth="10" defaultRowHeight="15" x14ac:dyDescent="0.25"/>
  <cols>
    <col min="1" max="1" width="6.42578125" customWidth="1"/>
    <col min="2" max="2" width="25.140625" customWidth="1"/>
    <col min="3" max="3" width="30.7109375" customWidth="1"/>
    <col min="4" max="4" width="19.28515625" bestFit="1" customWidth="1"/>
    <col min="5" max="5" width="19.42578125" customWidth="1"/>
    <col min="6" max="6" width="17.5703125" style="3" bestFit="1" customWidth="1"/>
    <col min="7" max="7" width="14.28515625" style="3" customWidth="1"/>
    <col min="8" max="8" width="21" style="3" customWidth="1"/>
    <col min="9" max="9" width="30.85546875" customWidth="1"/>
    <col min="10" max="10" width="18.28515625" customWidth="1"/>
    <col min="11" max="11" width="18" style="3" customWidth="1"/>
    <col min="12" max="12" width="44.28515625" customWidth="1"/>
    <col min="13" max="13" width="28.7109375" style="54" customWidth="1"/>
    <col min="14" max="14" width="12.28515625" bestFit="1" customWidth="1"/>
    <col min="15" max="15" width="18.5703125" customWidth="1"/>
  </cols>
  <sheetData>
    <row r="1" spans="1:15" ht="15" customHeight="1" x14ac:dyDescent="0.25">
      <c r="A1" s="307"/>
      <c r="B1" s="307"/>
      <c r="C1" s="465" t="s">
        <v>226</v>
      </c>
      <c r="D1" s="466"/>
      <c r="E1" s="466"/>
      <c r="F1" s="466"/>
      <c r="G1" s="466"/>
      <c r="H1" s="466"/>
      <c r="I1" s="466"/>
      <c r="J1" s="466"/>
      <c r="K1" s="466"/>
      <c r="L1" s="466"/>
      <c r="M1" s="466"/>
      <c r="N1" s="312" t="s">
        <v>230</v>
      </c>
      <c r="O1" s="312"/>
    </row>
    <row r="2" spans="1:15" ht="15" customHeight="1" x14ac:dyDescent="0.25">
      <c r="A2" s="307"/>
      <c r="B2" s="307"/>
      <c r="C2" s="428"/>
      <c r="D2" s="468"/>
      <c r="E2" s="468"/>
      <c r="F2" s="468"/>
      <c r="G2" s="468"/>
      <c r="H2" s="468"/>
      <c r="I2" s="468"/>
      <c r="J2" s="468"/>
      <c r="K2" s="468"/>
      <c r="L2" s="468"/>
      <c r="M2" s="468"/>
      <c r="N2" s="312"/>
      <c r="O2" s="312"/>
    </row>
    <row r="3" spans="1:15" ht="15" customHeight="1" x14ac:dyDescent="0.25">
      <c r="A3" s="307"/>
      <c r="B3" s="307"/>
      <c r="C3" s="428"/>
      <c r="D3" s="468"/>
      <c r="E3" s="468"/>
      <c r="F3" s="468"/>
      <c r="G3" s="468"/>
      <c r="H3" s="468"/>
      <c r="I3" s="468"/>
      <c r="J3" s="468"/>
      <c r="K3" s="468"/>
      <c r="L3" s="468"/>
      <c r="M3" s="468"/>
      <c r="N3" s="312"/>
      <c r="O3" s="312"/>
    </row>
    <row r="4" spans="1:15" ht="15" customHeight="1" x14ac:dyDescent="0.25">
      <c r="A4" s="307"/>
      <c r="B4" s="307"/>
      <c r="C4" s="428"/>
      <c r="D4" s="468"/>
      <c r="E4" s="468"/>
      <c r="F4" s="468"/>
      <c r="G4" s="468"/>
      <c r="H4" s="468"/>
      <c r="I4" s="468"/>
      <c r="J4" s="468"/>
      <c r="K4" s="468"/>
      <c r="L4" s="468"/>
      <c r="M4" s="468"/>
      <c r="N4" s="312"/>
      <c r="O4" s="312"/>
    </row>
    <row r="5" spans="1:15" ht="15" customHeight="1" x14ac:dyDescent="0.25">
      <c r="A5" s="307"/>
      <c r="B5" s="307"/>
      <c r="C5" s="428"/>
      <c r="D5" s="468"/>
      <c r="E5" s="468"/>
      <c r="F5" s="468"/>
      <c r="G5" s="468"/>
      <c r="H5" s="468"/>
      <c r="I5" s="468"/>
      <c r="J5" s="468"/>
      <c r="K5" s="468"/>
      <c r="L5" s="468"/>
      <c r="M5" s="468"/>
      <c r="N5" s="110" t="s">
        <v>232</v>
      </c>
      <c r="O5" s="110" t="s">
        <v>233</v>
      </c>
    </row>
    <row r="6" spans="1:15" ht="15" customHeight="1" x14ac:dyDescent="0.25">
      <c r="A6" s="307"/>
      <c r="B6" s="307"/>
      <c r="C6" s="428"/>
      <c r="D6" s="468"/>
      <c r="E6" s="468"/>
      <c r="F6" s="468"/>
      <c r="G6" s="468"/>
      <c r="H6" s="468"/>
      <c r="I6" s="468"/>
      <c r="J6" s="468"/>
      <c r="K6" s="468"/>
      <c r="L6" s="468"/>
      <c r="M6" s="468"/>
      <c r="N6" s="110" t="s">
        <v>234</v>
      </c>
      <c r="O6" s="107">
        <v>2</v>
      </c>
    </row>
    <row r="7" spans="1:15" ht="15.75" customHeight="1" x14ac:dyDescent="0.25">
      <c r="A7" s="307"/>
      <c r="B7" s="307"/>
      <c r="C7" s="431"/>
      <c r="D7" s="432"/>
      <c r="E7" s="432"/>
      <c r="F7" s="432"/>
      <c r="G7" s="432"/>
      <c r="H7" s="432"/>
      <c r="I7" s="432"/>
      <c r="J7" s="432"/>
      <c r="K7" s="432"/>
      <c r="L7" s="432"/>
      <c r="M7" s="432"/>
      <c r="N7" s="110" t="s">
        <v>235</v>
      </c>
      <c r="O7" s="154">
        <v>43783</v>
      </c>
    </row>
    <row r="8" spans="1:15" s="3" customFormat="1" ht="15.75" customHeight="1" x14ac:dyDescent="0.25">
      <c r="A8" s="744" t="s">
        <v>240</v>
      </c>
      <c r="B8" s="731"/>
      <c r="C8" s="332" t="s">
        <v>248</v>
      </c>
      <c r="D8" s="731"/>
      <c r="E8" s="336" t="s">
        <v>241</v>
      </c>
      <c r="F8" s="336"/>
      <c r="G8" s="337" t="s">
        <v>436</v>
      </c>
      <c r="H8" s="337"/>
      <c r="I8" s="337"/>
      <c r="J8" s="336" t="s">
        <v>368</v>
      </c>
      <c r="K8" s="336"/>
      <c r="L8" s="733" t="s">
        <v>437</v>
      </c>
      <c r="M8" s="734"/>
      <c r="N8" s="734"/>
      <c r="O8" s="734"/>
    </row>
    <row r="9" spans="1:15" x14ac:dyDescent="0.25">
      <c r="A9" s="745"/>
      <c r="B9" s="732"/>
      <c r="C9" s="334"/>
      <c r="D9" s="732"/>
      <c r="E9" s="336"/>
      <c r="F9" s="336"/>
      <c r="G9" s="337"/>
      <c r="H9" s="337"/>
      <c r="I9" s="337"/>
      <c r="J9" s="336"/>
      <c r="K9" s="336"/>
      <c r="L9" s="735"/>
      <c r="M9" s="736"/>
      <c r="N9" s="736"/>
      <c r="O9" s="736"/>
    </row>
    <row r="10" spans="1:15" ht="36.75" customHeight="1" thickBot="1" x14ac:dyDescent="0.3">
      <c r="A10" s="95" t="s">
        <v>193</v>
      </c>
      <c r="B10" s="95" t="s">
        <v>176</v>
      </c>
      <c r="C10" s="95" t="s">
        <v>177</v>
      </c>
      <c r="D10" s="95" t="s">
        <v>0</v>
      </c>
      <c r="E10" s="95" t="s">
        <v>258</v>
      </c>
      <c r="F10" s="95" t="s">
        <v>27</v>
      </c>
      <c r="G10" s="95" t="s">
        <v>1</v>
      </c>
      <c r="H10" s="95" t="s">
        <v>2</v>
      </c>
      <c r="I10" s="95" t="s">
        <v>194</v>
      </c>
      <c r="J10" s="95" t="s">
        <v>7</v>
      </c>
      <c r="K10" s="95" t="s">
        <v>215</v>
      </c>
      <c r="L10" s="95" t="s">
        <v>214</v>
      </c>
      <c r="M10" s="95" t="s">
        <v>196</v>
      </c>
      <c r="N10" s="95" t="s">
        <v>216</v>
      </c>
      <c r="O10" s="95" t="s">
        <v>245</v>
      </c>
    </row>
    <row r="11" spans="1:15" ht="64.5" customHeight="1" x14ac:dyDescent="0.25">
      <c r="A11" s="726" t="str">
        <f>'2.Identificacion_Riesgos'!A10</f>
        <v>R1</v>
      </c>
      <c r="B11" s="741" t="str">
        <f>'2.Identificacion_Riesgos'!E10</f>
        <v>Difusión Impresissa de información</v>
      </c>
      <c r="C11" s="103" t="str">
        <f>'2.Identificacion_Riesgos'!F10</f>
        <v>1. Recibir información insuficiente  o erronea</v>
      </c>
      <c r="D11" s="709" t="str">
        <f>'2.Identificacion_Riesgos'!G10</f>
        <v>Pérdida de credibilidad y legitimidad</v>
      </c>
      <c r="E11" s="709" t="str">
        <f>'2.Identificacion_Riesgos'!H10</f>
        <v>Estrategicos</v>
      </c>
      <c r="F11" s="741" t="str">
        <f>'2.Identificacion_Riesgos'!I10</f>
        <v>Improbable</v>
      </c>
      <c r="G11" s="741" t="str">
        <f>'2.Identificacion_Riesgos'!K10</f>
        <v xml:space="preserve">Mayor </v>
      </c>
      <c r="H11" s="741" t="str">
        <f>'2.Identificacion_Riesgos'!M10</f>
        <v>ALTO 64%</v>
      </c>
      <c r="I11" s="101" t="str">
        <f>'3.Controles'!E9</f>
        <v xml:space="preserve"> Realizar verificación y control de la información recibida y de las fuentes antes de la publicación para cada una de las solicitudes conforme a demanda</v>
      </c>
      <c r="J11" s="737" t="str">
        <f>'2.Identificacion_Riesgos'!U10</f>
        <v>BAJO 16%</v>
      </c>
      <c r="K11" s="748" t="str">
        <f>'2.Identificacion_Riesgos'!V10</f>
        <v>REDUCIRLO O MITIGARLO</v>
      </c>
      <c r="L11" s="103" t="str">
        <f>'5.Plan Manejo'!F13</f>
        <v>Contacto y comunicación permanente y efectiva con la fuente según demanda de solicitudes</v>
      </c>
      <c r="M11" s="709" t="str">
        <f>'5.Plan Manejo'!L13</f>
        <v>Encargado asignado del Brief</v>
      </c>
      <c r="N11" s="106">
        <f>'5.Plan Manejo'!J16</f>
        <v>44530</v>
      </c>
      <c r="O11" s="746" t="str">
        <f>'2.Identificacion_Riesgos'!D10</f>
        <v>Oficina Asesora de Comunicaciones</v>
      </c>
    </row>
    <row r="12" spans="1:15" ht="69" customHeight="1" x14ac:dyDescent="0.25">
      <c r="A12" s="727"/>
      <c r="B12" s="697"/>
      <c r="C12" s="104" t="str">
        <f>'2.Identificacion_Riesgos'!F13</f>
        <v>2. Falta de verificación de la información recibida</v>
      </c>
      <c r="D12" s="710"/>
      <c r="E12" s="710"/>
      <c r="F12" s="697"/>
      <c r="G12" s="697"/>
      <c r="H12" s="697"/>
      <c r="I12" s="102" t="str">
        <f>'3.Controles'!E10</f>
        <v>Activar la supervisión de las heramientas y mecanismos de verificación de la información</v>
      </c>
      <c r="J12" s="738"/>
      <c r="K12" s="749"/>
      <c r="L12" s="104" t="str">
        <f>'5.Plan Manejo'!F20</f>
        <v xml:space="preserve">Activacion inmediata de Protocolo de comunicaciones para la atención y manejo de crisis v1 Agosto 2020 cuando se presente el evento </v>
      </c>
      <c r="M12" s="710"/>
      <c r="N12" s="105" t="e">
        <f>'5.Plan Manejo'!#REF!</f>
        <v>#REF!</v>
      </c>
      <c r="O12" s="747"/>
    </row>
    <row r="13" spans="1:15" s="3" customFormat="1" ht="69" customHeight="1" thickBot="1" x14ac:dyDescent="0.3">
      <c r="A13" s="728"/>
      <c r="B13" s="750"/>
      <c r="C13" s="261">
        <v>3</v>
      </c>
      <c r="D13" s="296"/>
      <c r="E13" s="296"/>
      <c r="F13" s="262"/>
      <c r="G13" s="262"/>
      <c r="H13" s="262"/>
      <c r="I13" s="296"/>
      <c r="J13" s="303"/>
      <c r="K13" s="264"/>
      <c r="L13" s="261"/>
      <c r="M13" s="296"/>
      <c r="N13" s="302"/>
      <c r="O13" s="263"/>
    </row>
    <row r="14" spans="1:15" ht="45" x14ac:dyDescent="0.25">
      <c r="A14" s="729" t="str">
        <f>'2.Identificacion_Riesgos'!A15</f>
        <v>R2</v>
      </c>
      <c r="B14" s="709" t="str">
        <f>'2.Identificacion_Riesgos'!E15</f>
        <v>Fallas en los entregables o insumos necesarios para la realización de un evento</v>
      </c>
      <c r="C14" s="103" t="str">
        <f>'2.Identificacion_Riesgos'!F15</f>
        <v xml:space="preserve">1. Incumplimiento del proveedor  </v>
      </c>
      <c r="D14" s="709" t="str">
        <f>'2.Identificacion_Riesgos'!G15</f>
        <v>Afectación en el público de interés a casua del mal desarrollo del evento</v>
      </c>
      <c r="E14" s="709" t="str">
        <f>'2.Identificacion_Riesgos'!H15</f>
        <v>Operativos</v>
      </c>
      <c r="F14" s="741" t="str">
        <f>'2.Identificacion_Riesgos'!I15</f>
        <v>Raro</v>
      </c>
      <c r="G14" s="741" t="str">
        <f>'2.Identificacion_Riesgos'!K15</f>
        <v xml:space="preserve">Mayor </v>
      </c>
      <c r="H14" s="741" t="str">
        <f>'2.Identificacion_Riesgos'!M15</f>
        <v>ALTO 60%</v>
      </c>
      <c r="I14" s="101" t="str">
        <f>'3.Controles'!E14</f>
        <v>Seguimiento permanente del requerimiento incluyendo fecha y detalles de la entrega</v>
      </c>
      <c r="J14" s="737" t="str">
        <f>'2.Identificacion_Riesgos'!U15</f>
        <v>BAJO 16%</v>
      </c>
      <c r="K14" s="739" t="str">
        <f>'2.Identificacion_Riesgos'!V15</f>
        <v>ASUMIR</v>
      </c>
      <c r="L14" s="103" t="str">
        <f>'5.Plan Manejo'!F22</f>
        <v>Comunicación efectiva con el proveedor o la agecia encargada de tramitar el requerimiento</v>
      </c>
      <c r="M14" s="709" t="str">
        <f>'5.Plan Manejo'!L22</f>
        <v xml:space="preserve">Quien apoye la supervisión contractual </v>
      </c>
      <c r="N14" s="106">
        <f>'5.Plan Manejo'!J25</f>
        <v>0</v>
      </c>
      <c r="O14" s="742" t="str">
        <f>'2.Identificacion_Riesgos'!D15</f>
        <v>Oficina Asesora de Comunicaciones</v>
      </c>
    </row>
    <row r="15" spans="1:15" ht="45.75" thickBot="1" x14ac:dyDescent="0.3">
      <c r="A15" s="730"/>
      <c r="B15" s="710"/>
      <c r="C15" s="104" t="str">
        <f>'2.Identificacion_Riesgos'!F18</f>
        <v>2. Información errada del evento</v>
      </c>
      <c r="D15" s="710"/>
      <c r="E15" s="710"/>
      <c r="F15" s="697"/>
      <c r="G15" s="697"/>
      <c r="H15" s="697"/>
      <c r="I15" s="102" t="str">
        <f>'3.Controles'!E15</f>
        <v xml:space="preserve">Verificando los datos precisos del evento con las responsables involucrados </v>
      </c>
      <c r="J15" s="738"/>
      <c r="K15" s="740"/>
      <c r="L15" s="104" t="str">
        <f>'5.Plan Manejo'!F26</f>
        <v xml:space="preserve">Contacto y comunicación permanente y efectiva con los responsables
</v>
      </c>
      <c r="M15" s="710"/>
      <c r="N15" s="105">
        <f>'5.Plan Manejo'!J27</f>
        <v>0</v>
      </c>
      <c r="O15" s="743"/>
    </row>
    <row r="16" spans="1:15" ht="105" x14ac:dyDescent="0.25">
      <c r="A16" s="251" t="str">
        <f>'2.Identificacion_Riesgos'!A20</f>
        <v>R3</v>
      </c>
      <c r="B16" s="252" t="str">
        <f>'2.Identificacion_Riesgos'!E20</f>
        <v>Uso del poder  para favorecer a terceros a través de los contratos de la OAC</v>
      </c>
      <c r="C16" s="253" t="str">
        <f>'2.Identificacion_Riesgos'!F20</f>
        <v>1. Falta de seguimiento al proceso contractual</v>
      </c>
      <c r="D16" s="252" t="str">
        <f>'2.Identificacion_Riesgos'!G20</f>
        <v>Implicaciones disciplinarias, fiscales y penales</v>
      </c>
      <c r="E16" s="252" t="str">
        <f>'2.Identificacion_Riesgos'!H20</f>
        <v>Corrupcion</v>
      </c>
      <c r="F16" s="254" t="str">
        <f>'2.Identificacion_Riesgos'!I20</f>
        <v>Improbable</v>
      </c>
      <c r="G16" s="254" t="str">
        <f>'2.Identificacion_Riesgos'!K20</f>
        <v>Mayor</v>
      </c>
      <c r="H16" s="254" t="str">
        <f>'2.Identificacion_Riesgos'!M20</f>
        <v>ALTO 64%</v>
      </c>
      <c r="I16" s="252" t="str">
        <f>'3.Controles'!E16</f>
        <v xml:space="preserve">Todas las contrataciones deben contar con el visto bueno y seguimiento del abogado de la corporativa y del abogado o la abogada designada en la oficina jurídica para la revisión del mismo. </v>
      </c>
      <c r="J16" s="255" t="str">
        <f>'2.Identificacion_Riesgos'!U20</f>
        <v>BAJO 8%</v>
      </c>
      <c r="K16" s="256" t="str">
        <f>'2.Identificacion_Riesgos'!V20</f>
        <v>REDUCIRLO O MITIGARLO</v>
      </c>
      <c r="L16" s="253" t="str">
        <f>'5.Plan Manejo'!F28</f>
        <v>Dar cumplimiento al procedimiento pre contractual establecido por la entidad</v>
      </c>
      <c r="M16" s="252" t="str">
        <f>'5.Plan Manejo'!L28</f>
        <v>Quien Realice la contrtacion en la Oficina Asesora de comunicaciones</v>
      </c>
      <c r="N16" s="257">
        <f>'5.Plan Manejo'!J30</f>
        <v>0</v>
      </c>
      <c r="O16" s="258" t="str">
        <f>'2.Identificacion_Riesgos'!D20</f>
        <v>Oficina Asesora de Comunicaciones</v>
      </c>
    </row>
  </sheetData>
  <mergeCells count="31">
    <mergeCell ref="A8:B9"/>
    <mergeCell ref="A1:B7"/>
    <mergeCell ref="E11:E12"/>
    <mergeCell ref="N1:O4"/>
    <mergeCell ref="O11:O12"/>
    <mergeCell ref="M11:M12"/>
    <mergeCell ref="D11:D12"/>
    <mergeCell ref="J11:J12"/>
    <mergeCell ref="F11:F12"/>
    <mergeCell ref="G11:G12"/>
    <mergeCell ref="K11:K12"/>
    <mergeCell ref="H11:H12"/>
    <mergeCell ref="E8:F9"/>
    <mergeCell ref="G8:I9"/>
    <mergeCell ref="J8:K9"/>
    <mergeCell ref="B11:B13"/>
    <mergeCell ref="C1:M7"/>
    <mergeCell ref="C8:D9"/>
    <mergeCell ref="L8:O9"/>
    <mergeCell ref="M14:M15"/>
    <mergeCell ref="J14:J15"/>
    <mergeCell ref="K14:K15"/>
    <mergeCell ref="F14:F15"/>
    <mergeCell ref="G14:G15"/>
    <mergeCell ref="H14:H15"/>
    <mergeCell ref="O14:O15"/>
    <mergeCell ref="A11:A13"/>
    <mergeCell ref="A14:A15"/>
    <mergeCell ref="B14:B15"/>
    <mergeCell ref="D14:D15"/>
    <mergeCell ref="E14:E15"/>
  </mergeCells>
  <pageMargins left="0.7" right="0.7" top="0.75" bottom="0.75" header="0.3" footer="0.3"/>
  <pageSetup paperSize="9" scale="41"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BCDCD3D5-6273-4FDF-9C60-C37A35094984}">
            <xm:f>NOT(ISERROR(SEARCH("BAJO",H11)))</xm:f>
            <xm:f>"BAJO"</xm:f>
            <x14:dxf>
              <fill>
                <patternFill>
                  <bgColor rgb="FF92D050"/>
                </patternFill>
              </fill>
            </x14:dxf>
          </x14:cfRule>
          <x14:cfRule type="containsText" priority="6" operator="containsText" id="{B9A5C8CF-1DD6-45D9-8F77-778344EA4B4A}">
            <xm:f>NOT(ISERROR(SEARCH("MODERADO",H11)))</xm:f>
            <xm:f>"MODERADO"</xm:f>
            <x14:dxf>
              <fill>
                <patternFill>
                  <bgColor theme="3" tint="0.39994506668294322"/>
                </patternFill>
              </fill>
            </x14:dxf>
          </x14:cfRule>
          <x14:cfRule type="containsText" priority="7" operator="containsText" id="{513C084F-68F8-4BEC-A959-A47E4C9B999B}">
            <xm:f>NOT(ISERROR(SEARCH("ALTO",H11)))</xm:f>
            <xm:f>"ALTO"</xm:f>
            <x14:dxf>
              <fill>
                <patternFill>
                  <bgColor rgb="FFFFC000"/>
                </patternFill>
              </fill>
            </x14:dxf>
          </x14:cfRule>
          <x14:cfRule type="containsText" priority="8" operator="containsText" id="{B77E3EBC-27A0-4241-AF07-4B2B43464FF9}">
            <xm:f>NOT(ISERROR(SEARCH("EXTREMA",H11)))</xm:f>
            <xm:f>"EXTREMA"</xm:f>
            <x14:dxf>
              <fill>
                <patternFill>
                  <bgColor rgb="FFFF0000"/>
                </patternFill>
              </fill>
            </x14:dxf>
          </x14:cfRule>
          <xm:sqref>J12:J13 J15 H11:H16</xm:sqref>
        </x14:conditionalFormatting>
        <x14:conditionalFormatting xmlns:xm="http://schemas.microsoft.com/office/excel/2006/main">
          <x14:cfRule type="containsText" priority="1" operator="containsText" id="{F496DD83-BD1B-4933-80CF-13733D1A7EA7}">
            <xm:f>NOT(ISERROR(SEARCH("BAJO",J11)))</xm:f>
            <xm:f>"BAJO"</xm:f>
            <x14:dxf>
              <fill>
                <patternFill>
                  <bgColor rgb="FF92D050"/>
                </patternFill>
              </fill>
            </x14:dxf>
          </x14:cfRule>
          <x14:cfRule type="containsText" priority="2" operator="containsText" id="{9C7E460E-C5CC-4D17-992B-898004DF0A95}">
            <xm:f>NOT(ISERROR(SEARCH("MODERADO",J11)))</xm:f>
            <xm:f>"MODERADO"</xm:f>
            <x14:dxf>
              <fill>
                <patternFill>
                  <bgColor theme="3" tint="0.39994506668294322"/>
                </patternFill>
              </fill>
            </x14:dxf>
          </x14:cfRule>
          <x14:cfRule type="containsText" priority="3" operator="containsText" id="{E6DF4B02-EB57-4FC2-BE35-95AA57882876}">
            <xm:f>NOT(ISERROR(SEARCH("ALTO",J11)))</xm:f>
            <xm:f>"ALTO"</xm:f>
            <x14:dxf>
              <fill>
                <patternFill>
                  <bgColor rgb="FFFFC000"/>
                </patternFill>
              </fill>
            </x14:dxf>
          </x14:cfRule>
          <x14:cfRule type="containsText" priority="4" operator="containsText" id="{309EC9F5-997B-4286-ACB6-3118C63FEA1B}">
            <xm:f>NOT(ISERROR(SEARCH("EXTREMA",J11)))</xm:f>
            <xm:f>"EXTREMA"</xm:f>
            <x14:dxf>
              <fill>
                <patternFill>
                  <bgColor rgb="FFFF0000"/>
                </patternFill>
              </fill>
            </x14:dxf>
          </x14:cfRule>
          <xm:sqref>J11:K11 J14:K14 J16:K16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Z22"/>
  <sheetViews>
    <sheetView view="pageBreakPreview" zoomScale="70" zoomScaleNormal="80" zoomScaleSheetLayoutView="70" workbookViewId="0">
      <selection activeCell="F47" sqref="F47"/>
    </sheetView>
  </sheetViews>
  <sheetFormatPr baseColWidth="10" defaultColWidth="11.42578125" defaultRowHeight="15" x14ac:dyDescent="0.25"/>
  <cols>
    <col min="1" max="1" width="7.7109375" style="3" customWidth="1"/>
    <col min="2" max="2" width="105.140625" style="3" customWidth="1"/>
    <col min="3" max="3" width="13" style="3" customWidth="1"/>
    <col min="4" max="4" width="12.140625" style="3" customWidth="1"/>
    <col min="5" max="5" width="16.5703125" style="3" customWidth="1"/>
    <col min="6" max="6" width="13.85546875" style="3" customWidth="1"/>
    <col min="7" max="7" width="4.85546875" style="3" customWidth="1"/>
    <col min="8" max="8" width="5.5703125" style="3" customWidth="1"/>
    <col min="9" max="9" width="111.42578125" style="120" customWidth="1"/>
    <col min="10" max="10" width="8.42578125" style="131" customWidth="1"/>
    <col min="11" max="11" width="4.5703125" style="131" customWidth="1"/>
    <col min="12" max="12" width="5" style="131" customWidth="1"/>
    <col min="13" max="13" width="3.85546875" style="131" customWidth="1"/>
    <col min="14" max="14" width="4" style="131" customWidth="1"/>
    <col min="15" max="15" width="4.42578125" style="131" customWidth="1"/>
    <col min="16" max="16" width="5.7109375" style="131" customWidth="1"/>
    <col min="17" max="17" width="4.5703125" style="131" customWidth="1"/>
    <col min="18" max="18" width="5.5703125" style="131" customWidth="1"/>
    <col min="19" max="19" width="5.140625" style="131" customWidth="1"/>
    <col min="20" max="20" width="5.5703125" style="131" customWidth="1"/>
    <col min="21" max="21" width="3.28515625" style="3" customWidth="1"/>
    <col min="22" max="16384" width="11.42578125" style="3"/>
  </cols>
  <sheetData>
    <row r="1" spans="1:26" ht="58.5" customHeight="1" x14ac:dyDescent="0.25">
      <c r="A1" s="751" t="s">
        <v>314</v>
      </c>
      <c r="B1" s="751"/>
      <c r="C1" s="751"/>
      <c r="D1" s="751"/>
      <c r="E1" s="751"/>
      <c r="F1" s="752"/>
      <c r="H1" s="132" t="s">
        <v>315</v>
      </c>
      <c r="I1" s="133"/>
      <c r="J1" s="133"/>
      <c r="K1" s="133"/>
      <c r="L1" s="133"/>
      <c r="M1" s="133"/>
      <c r="N1" s="133"/>
      <c r="O1" s="133"/>
      <c r="P1" s="133"/>
      <c r="Q1" s="133"/>
      <c r="R1" s="133"/>
      <c r="S1" s="133"/>
      <c r="T1" s="134"/>
    </row>
    <row r="2" spans="1:26" ht="46.5" customHeight="1" thickBot="1" x14ac:dyDescent="0.3">
      <c r="A2" s="112" t="s">
        <v>316</v>
      </c>
      <c r="B2" s="113" t="s">
        <v>317</v>
      </c>
      <c r="C2" s="114" t="s">
        <v>318</v>
      </c>
      <c r="D2" s="114" t="s">
        <v>319</v>
      </c>
      <c r="E2" s="114" t="s">
        <v>364</v>
      </c>
      <c r="F2" s="114" t="s">
        <v>320</v>
      </c>
      <c r="H2" s="112" t="s">
        <v>316</v>
      </c>
      <c r="I2" s="115" t="s">
        <v>321</v>
      </c>
      <c r="J2" s="112" t="s">
        <v>143</v>
      </c>
      <c r="K2" s="112"/>
      <c r="L2" s="112"/>
      <c r="M2" s="112"/>
      <c r="N2" s="112"/>
      <c r="O2" s="112"/>
      <c r="P2" s="112"/>
      <c r="Q2" s="112"/>
      <c r="R2" s="112"/>
      <c r="S2" s="112"/>
      <c r="T2" s="112"/>
      <c r="V2" s="112" t="s">
        <v>322</v>
      </c>
    </row>
    <row r="3" spans="1:26" ht="33" customHeight="1" x14ac:dyDescent="0.25">
      <c r="A3" s="259" t="s">
        <v>143</v>
      </c>
      <c r="B3" s="259" t="s">
        <v>428</v>
      </c>
      <c r="C3" s="260" t="s">
        <v>463</v>
      </c>
      <c r="D3" s="260" t="s">
        <v>463</v>
      </c>
      <c r="E3" s="260" t="s">
        <v>463</v>
      </c>
      <c r="F3" s="260" t="s">
        <v>463</v>
      </c>
      <c r="H3" s="118">
        <v>1</v>
      </c>
      <c r="I3" s="119" t="s">
        <v>323</v>
      </c>
      <c r="J3" s="176">
        <v>0</v>
      </c>
      <c r="K3" s="116"/>
      <c r="L3" s="116"/>
      <c r="M3" s="116"/>
      <c r="N3" s="116"/>
      <c r="O3" s="116"/>
      <c r="P3" s="116"/>
      <c r="Q3" s="116"/>
      <c r="R3" s="116"/>
      <c r="S3" s="116"/>
      <c r="T3" s="116"/>
      <c r="U3" s="120"/>
      <c r="V3" s="753" t="s">
        <v>324</v>
      </c>
      <c r="W3" s="754"/>
      <c r="X3" s="754"/>
      <c r="Y3" s="754"/>
      <c r="Z3" s="755"/>
    </row>
    <row r="4" spans="1:26" x14ac:dyDescent="0.25">
      <c r="A4" s="116"/>
      <c r="B4" s="121"/>
      <c r="C4" s="121"/>
      <c r="D4" s="121"/>
      <c r="E4" s="121"/>
      <c r="F4" s="121"/>
      <c r="H4" s="118">
        <v>2</v>
      </c>
      <c r="I4" s="119" t="s">
        <v>325</v>
      </c>
      <c r="J4" s="176">
        <v>0</v>
      </c>
      <c r="K4" s="116"/>
      <c r="L4" s="116"/>
      <c r="M4" s="116"/>
      <c r="N4" s="116"/>
      <c r="O4" s="116"/>
      <c r="P4" s="116"/>
      <c r="Q4" s="116"/>
      <c r="R4" s="116"/>
      <c r="S4" s="116"/>
      <c r="T4" s="116"/>
      <c r="U4" s="120"/>
      <c r="V4" s="753"/>
      <c r="W4" s="756"/>
      <c r="X4" s="756"/>
      <c r="Y4" s="756"/>
      <c r="Z4" s="757"/>
    </row>
    <row r="5" spans="1:26" x14ac:dyDescent="0.25">
      <c r="A5" s="116"/>
      <c r="B5" s="121"/>
      <c r="C5" s="112"/>
      <c r="D5" s="112"/>
      <c r="E5" s="112"/>
      <c r="F5" s="112"/>
      <c r="H5" s="118">
        <v>3</v>
      </c>
      <c r="I5" s="119" t="s">
        <v>326</v>
      </c>
      <c r="J5" s="176">
        <v>1</v>
      </c>
      <c r="K5" s="116"/>
      <c r="L5" s="116"/>
      <c r="M5" s="116"/>
      <c r="N5" s="116"/>
      <c r="O5" s="116"/>
      <c r="P5" s="116"/>
      <c r="Q5" s="116"/>
      <c r="R5" s="116"/>
      <c r="S5" s="116"/>
      <c r="T5" s="116"/>
      <c r="U5" s="120"/>
      <c r="V5" s="753"/>
      <c r="W5" s="756"/>
      <c r="X5" s="756"/>
      <c r="Y5" s="756"/>
      <c r="Z5" s="757"/>
    </row>
    <row r="6" spans="1:26" x14ac:dyDescent="0.25">
      <c r="A6" s="116"/>
      <c r="B6" s="117"/>
      <c r="C6" s="112"/>
      <c r="D6" s="112"/>
      <c r="E6" s="112"/>
      <c r="F6" s="112"/>
      <c r="H6" s="118">
        <v>4</v>
      </c>
      <c r="I6" s="119" t="s">
        <v>327</v>
      </c>
      <c r="J6" s="176">
        <v>1</v>
      </c>
      <c r="K6" s="116"/>
      <c r="L6" s="116"/>
      <c r="M6" s="116"/>
      <c r="N6" s="116"/>
      <c r="O6" s="116"/>
      <c r="P6" s="116"/>
      <c r="Q6" s="116"/>
      <c r="R6" s="116"/>
      <c r="S6" s="116"/>
      <c r="T6" s="116"/>
      <c r="U6" s="120"/>
      <c r="V6" s="753"/>
      <c r="W6" s="756"/>
      <c r="X6" s="756"/>
      <c r="Y6" s="756"/>
      <c r="Z6" s="757"/>
    </row>
    <row r="7" spans="1:26" x14ac:dyDescent="0.25">
      <c r="A7" s="116"/>
      <c r="B7" s="117"/>
      <c r="C7" s="112"/>
      <c r="D7" s="112"/>
      <c r="E7" s="112"/>
      <c r="F7" s="112"/>
      <c r="H7" s="118">
        <v>5</v>
      </c>
      <c r="I7" s="119" t="s">
        <v>328</v>
      </c>
      <c r="J7" s="176">
        <v>0</v>
      </c>
      <c r="K7" s="116"/>
      <c r="L7" s="116"/>
      <c r="M7" s="116"/>
      <c r="N7" s="116"/>
      <c r="O7" s="116"/>
      <c r="P7" s="116"/>
      <c r="Q7" s="116"/>
      <c r="R7" s="116"/>
      <c r="S7" s="116"/>
      <c r="T7" s="116"/>
      <c r="U7" s="120"/>
      <c r="V7" s="753"/>
      <c r="W7" s="756"/>
      <c r="X7" s="756"/>
      <c r="Y7" s="756"/>
      <c r="Z7" s="757"/>
    </row>
    <row r="8" spans="1:26" ht="15.75" thickBot="1" x14ac:dyDescent="0.3">
      <c r="A8" s="116"/>
      <c r="B8" s="117"/>
      <c r="C8" s="112"/>
      <c r="D8" s="112"/>
      <c r="E8" s="112"/>
      <c r="F8" s="112"/>
      <c r="H8" s="118">
        <v>6</v>
      </c>
      <c r="I8" s="119" t="s">
        <v>329</v>
      </c>
      <c r="J8" s="176">
        <v>1</v>
      </c>
      <c r="K8" s="116"/>
      <c r="L8" s="116"/>
      <c r="M8" s="116"/>
      <c r="N8" s="116"/>
      <c r="O8" s="116"/>
      <c r="P8" s="116"/>
      <c r="Q8" s="116"/>
      <c r="R8" s="116"/>
      <c r="S8" s="116"/>
      <c r="T8" s="116"/>
      <c r="U8" s="120"/>
      <c r="V8" s="758"/>
      <c r="W8" s="759"/>
      <c r="X8" s="759"/>
      <c r="Y8" s="759"/>
      <c r="Z8" s="760"/>
    </row>
    <row r="9" spans="1:26" x14ac:dyDescent="0.25">
      <c r="A9" s="116"/>
      <c r="B9" s="117"/>
      <c r="C9" s="112"/>
      <c r="D9" s="112"/>
      <c r="E9" s="112"/>
      <c r="F9" s="112"/>
      <c r="H9" s="118">
        <v>7</v>
      </c>
      <c r="I9" s="119" t="s">
        <v>330</v>
      </c>
      <c r="J9" s="176">
        <v>0</v>
      </c>
      <c r="K9" s="116"/>
      <c r="L9" s="116"/>
      <c r="M9" s="116"/>
      <c r="N9" s="116"/>
      <c r="O9" s="116"/>
      <c r="P9" s="116"/>
      <c r="Q9" s="116"/>
      <c r="R9" s="116"/>
      <c r="S9" s="116"/>
      <c r="T9" s="116"/>
      <c r="U9" s="120"/>
      <c r="V9" s="122"/>
      <c r="W9" s="122"/>
      <c r="X9" s="122"/>
      <c r="Y9" s="122"/>
      <c r="Z9" s="122"/>
    </row>
    <row r="10" spans="1:26" x14ac:dyDescent="0.25">
      <c r="A10" s="116"/>
      <c r="B10" s="123"/>
      <c r="C10" s="112"/>
      <c r="D10" s="112"/>
      <c r="E10" s="112"/>
      <c r="F10" s="112"/>
      <c r="H10" s="116">
        <v>8</v>
      </c>
      <c r="I10" s="124" t="s">
        <v>331</v>
      </c>
      <c r="J10" s="176">
        <v>1</v>
      </c>
      <c r="K10" s="116"/>
      <c r="L10" s="116"/>
      <c r="M10" s="116"/>
      <c r="N10" s="116"/>
      <c r="O10" s="116"/>
      <c r="P10" s="116"/>
      <c r="Q10" s="116"/>
      <c r="R10" s="116"/>
      <c r="S10" s="116"/>
      <c r="T10" s="116"/>
      <c r="U10" s="120"/>
      <c r="V10" s="122"/>
      <c r="W10" s="122"/>
      <c r="X10" s="122"/>
      <c r="Y10" s="122"/>
      <c r="Z10" s="122"/>
    </row>
    <row r="11" spans="1:26" x14ac:dyDescent="0.25">
      <c r="A11" s="118"/>
      <c r="B11" s="125"/>
      <c r="C11" s="112"/>
      <c r="D11" s="112"/>
      <c r="E11" s="112"/>
      <c r="F11" s="112"/>
      <c r="H11" s="118">
        <v>9</v>
      </c>
      <c r="I11" s="119" t="s">
        <v>332</v>
      </c>
      <c r="J11" s="176">
        <v>1</v>
      </c>
      <c r="K11" s="116"/>
      <c r="L11" s="116"/>
      <c r="M11" s="116"/>
      <c r="N11" s="116"/>
      <c r="O11" s="116"/>
      <c r="P11" s="116"/>
      <c r="Q11" s="116"/>
      <c r="R11" s="116"/>
      <c r="S11" s="116"/>
      <c r="T11" s="116"/>
      <c r="U11" s="120"/>
      <c r="V11" s="122"/>
      <c r="W11" s="122"/>
      <c r="X11" s="122"/>
      <c r="Y11" s="122"/>
      <c r="Z11" s="122"/>
    </row>
    <row r="12" spans="1:26" x14ac:dyDescent="0.25">
      <c r="A12" s="118"/>
      <c r="B12" s="121"/>
      <c r="C12" s="112"/>
      <c r="D12" s="112"/>
      <c r="E12" s="112"/>
      <c r="F12" s="112"/>
      <c r="H12" s="118">
        <v>10</v>
      </c>
      <c r="I12" s="119" t="s">
        <v>333</v>
      </c>
      <c r="J12" s="176">
        <v>1</v>
      </c>
      <c r="K12" s="116"/>
      <c r="L12" s="116"/>
      <c r="M12" s="116"/>
      <c r="N12" s="116"/>
      <c r="O12" s="116"/>
      <c r="P12" s="116"/>
      <c r="Q12" s="116"/>
      <c r="R12" s="116"/>
      <c r="S12" s="116"/>
      <c r="T12" s="116"/>
      <c r="U12" s="120"/>
      <c r="V12" s="122"/>
      <c r="W12" s="122"/>
      <c r="X12" s="122"/>
      <c r="Y12" s="122"/>
      <c r="Z12" s="122"/>
    </row>
    <row r="13" spans="1:26" x14ac:dyDescent="0.25">
      <c r="A13" s="118"/>
      <c r="B13" s="121"/>
      <c r="C13" s="112"/>
      <c r="D13" s="112"/>
      <c r="E13" s="112"/>
      <c r="F13" s="112"/>
      <c r="H13" s="118">
        <v>11</v>
      </c>
      <c r="I13" s="119" t="s">
        <v>334</v>
      </c>
      <c r="J13" s="176">
        <v>1</v>
      </c>
      <c r="K13" s="116"/>
      <c r="L13" s="116"/>
      <c r="M13" s="116"/>
      <c r="N13" s="116"/>
      <c r="O13" s="116"/>
      <c r="P13" s="116"/>
      <c r="Q13" s="116"/>
      <c r="R13" s="116"/>
      <c r="S13" s="116"/>
      <c r="T13" s="116"/>
      <c r="U13" s="120"/>
    </row>
    <row r="14" spans="1:26" x14ac:dyDescent="0.25">
      <c r="A14" s="118"/>
      <c r="B14" s="121"/>
      <c r="C14" s="112"/>
      <c r="D14" s="112"/>
      <c r="E14" s="112"/>
      <c r="F14" s="112"/>
      <c r="H14" s="118">
        <v>12</v>
      </c>
      <c r="I14" s="119" t="s">
        <v>335</v>
      </c>
      <c r="J14" s="176">
        <v>1</v>
      </c>
      <c r="K14" s="116"/>
      <c r="L14" s="116"/>
      <c r="M14" s="116"/>
      <c r="N14" s="116"/>
      <c r="O14" s="116"/>
      <c r="P14" s="116"/>
      <c r="Q14" s="116"/>
      <c r="R14" s="116"/>
      <c r="S14" s="116"/>
      <c r="T14" s="116"/>
      <c r="U14" s="120"/>
    </row>
    <row r="15" spans="1:26" x14ac:dyDescent="0.25">
      <c r="A15" s="118"/>
      <c r="B15" s="121"/>
      <c r="C15" s="112"/>
      <c r="D15" s="112"/>
      <c r="E15" s="112"/>
      <c r="F15" s="112"/>
      <c r="H15" s="118">
        <v>13</v>
      </c>
      <c r="I15" s="119" t="s">
        <v>336</v>
      </c>
      <c r="J15" s="176">
        <v>1</v>
      </c>
      <c r="K15" s="116"/>
      <c r="L15" s="116"/>
      <c r="M15" s="116"/>
      <c r="N15" s="116"/>
      <c r="O15" s="116"/>
      <c r="P15" s="116"/>
      <c r="Q15" s="116"/>
      <c r="R15" s="116"/>
      <c r="S15" s="116"/>
      <c r="T15" s="116"/>
      <c r="U15" s="120"/>
    </row>
    <row r="16" spans="1:26" x14ac:dyDescent="0.25">
      <c r="A16" s="126"/>
      <c r="B16" s="127"/>
      <c r="C16" s="128"/>
      <c r="D16" s="128"/>
      <c r="E16" s="128"/>
      <c r="F16" s="128"/>
      <c r="H16" s="118">
        <v>14</v>
      </c>
      <c r="I16" s="119" t="s">
        <v>337</v>
      </c>
      <c r="J16" s="176">
        <v>1</v>
      </c>
      <c r="K16" s="116"/>
      <c r="L16" s="116"/>
      <c r="M16" s="116"/>
      <c r="N16" s="116"/>
      <c r="O16" s="116"/>
      <c r="P16" s="116"/>
      <c r="Q16" s="116"/>
      <c r="R16" s="116"/>
      <c r="S16" s="116"/>
      <c r="T16" s="116"/>
      <c r="U16" s="120"/>
    </row>
    <row r="17" spans="1:21" x14ac:dyDescent="0.25">
      <c r="A17" s="121"/>
      <c r="B17" s="121"/>
      <c r="C17" s="121"/>
      <c r="D17" s="121"/>
      <c r="E17" s="121"/>
      <c r="F17" s="121"/>
      <c r="H17" s="118">
        <v>15</v>
      </c>
      <c r="I17" s="119" t="s">
        <v>338</v>
      </c>
      <c r="J17" s="176">
        <v>0</v>
      </c>
      <c r="K17" s="116"/>
      <c r="L17" s="116"/>
      <c r="M17" s="116"/>
      <c r="N17" s="116"/>
      <c r="O17" s="116"/>
      <c r="P17" s="116"/>
      <c r="Q17" s="116"/>
      <c r="R17" s="116"/>
      <c r="S17" s="116"/>
      <c r="T17" s="116"/>
      <c r="U17" s="120"/>
    </row>
    <row r="18" spans="1:21" x14ac:dyDescent="0.25">
      <c r="A18" s="121"/>
      <c r="B18" s="121"/>
      <c r="C18" s="121"/>
      <c r="D18" s="121"/>
      <c r="E18" s="121"/>
      <c r="F18" s="121"/>
      <c r="H18" s="118">
        <v>16</v>
      </c>
      <c r="I18" s="119" t="s">
        <v>339</v>
      </c>
      <c r="J18" s="176">
        <v>0</v>
      </c>
      <c r="K18" s="116"/>
      <c r="L18" s="116"/>
      <c r="M18" s="116"/>
      <c r="N18" s="116"/>
      <c r="O18" s="116"/>
      <c r="P18" s="116"/>
      <c r="Q18" s="116"/>
      <c r="R18" s="116"/>
      <c r="S18" s="116"/>
      <c r="T18" s="116"/>
      <c r="U18" s="120"/>
    </row>
    <row r="19" spans="1:21" x14ac:dyDescent="0.25">
      <c r="A19" s="121"/>
      <c r="B19" s="121"/>
      <c r="C19" s="121"/>
      <c r="D19" s="121"/>
      <c r="E19" s="121"/>
      <c r="F19" s="121"/>
      <c r="H19" s="118">
        <v>17</v>
      </c>
      <c r="I19" s="119" t="s">
        <v>340</v>
      </c>
      <c r="J19" s="176">
        <v>0</v>
      </c>
      <c r="K19" s="116"/>
      <c r="L19" s="116"/>
      <c r="M19" s="116"/>
      <c r="N19" s="116"/>
      <c r="O19" s="116"/>
      <c r="P19" s="116"/>
      <c r="Q19" s="116"/>
      <c r="R19" s="116"/>
      <c r="S19" s="116"/>
      <c r="T19" s="116"/>
      <c r="U19" s="120"/>
    </row>
    <row r="20" spans="1:21" ht="15.75" thickBot="1" x14ac:dyDescent="0.3">
      <c r="H20" s="118">
        <v>18</v>
      </c>
      <c r="I20" s="119" t="s">
        <v>341</v>
      </c>
      <c r="J20" s="176">
        <v>0</v>
      </c>
      <c r="K20" s="116"/>
      <c r="L20" s="116"/>
      <c r="M20" s="116"/>
      <c r="N20" s="116"/>
      <c r="O20" s="116"/>
      <c r="P20" s="116"/>
      <c r="Q20" s="116"/>
      <c r="R20" s="116"/>
      <c r="S20" s="116"/>
      <c r="T20" s="116"/>
      <c r="U20" s="120"/>
    </row>
    <row r="21" spans="1:21" x14ac:dyDescent="0.25">
      <c r="B21" s="761" t="s">
        <v>342</v>
      </c>
      <c r="C21" s="762"/>
      <c r="D21" s="763"/>
      <c r="H21" s="118">
        <v>19</v>
      </c>
      <c r="I21" s="119" t="s">
        <v>343</v>
      </c>
      <c r="J21" s="176">
        <v>0</v>
      </c>
      <c r="K21" s="116"/>
      <c r="L21" s="116"/>
      <c r="M21" s="116"/>
      <c r="N21" s="116"/>
      <c r="O21" s="116"/>
      <c r="P21" s="116"/>
      <c r="Q21" s="116"/>
      <c r="R21" s="116"/>
      <c r="S21" s="116"/>
      <c r="T21" s="116"/>
      <c r="U21" s="120"/>
    </row>
    <row r="22" spans="1:21" ht="16.5" thickBot="1" x14ac:dyDescent="0.3">
      <c r="B22" s="764"/>
      <c r="C22" s="765"/>
      <c r="D22" s="766"/>
      <c r="H22" s="767" t="s">
        <v>344</v>
      </c>
      <c r="I22" s="767"/>
      <c r="J22" s="189">
        <f t="shared" ref="J22" si="0">SUM(J3:J21)</f>
        <v>10</v>
      </c>
      <c r="K22" s="129">
        <f t="shared" ref="K22:T22" si="1">SUM(K3:K21)</f>
        <v>0</v>
      </c>
      <c r="L22" s="129">
        <f t="shared" si="1"/>
        <v>0</v>
      </c>
      <c r="M22" s="129">
        <f t="shared" si="1"/>
        <v>0</v>
      </c>
      <c r="N22" s="129">
        <f t="shared" si="1"/>
        <v>0</v>
      </c>
      <c r="O22" s="129">
        <f t="shared" si="1"/>
        <v>0</v>
      </c>
      <c r="P22" s="129">
        <f t="shared" si="1"/>
        <v>0</v>
      </c>
      <c r="Q22" s="129">
        <f t="shared" si="1"/>
        <v>0</v>
      </c>
      <c r="R22" s="129">
        <f t="shared" si="1"/>
        <v>0</v>
      </c>
      <c r="S22" s="129">
        <f t="shared" si="1"/>
        <v>0</v>
      </c>
      <c r="T22" s="129">
        <f t="shared" si="1"/>
        <v>0</v>
      </c>
      <c r="U22" s="130"/>
    </row>
  </sheetData>
  <mergeCells count="4">
    <mergeCell ref="A1:F1"/>
    <mergeCell ref="V3:Z8"/>
    <mergeCell ref="B21:D22"/>
    <mergeCell ref="H22:I22"/>
  </mergeCells>
  <pageMargins left="0.7" right="0.7" top="0.75" bottom="0.75" header="0.3" footer="0.3"/>
  <pageSetup paperSize="9" scale="2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0.Portada</vt:lpstr>
      <vt:lpstr>1.Contexto</vt:lpstr>
      <vt:lpstr>2.Identificacion_Riesgos</vt:lpstr>
      <vt:lpstr>Hoja1</vt:lpstr>
      <vt:lpstr>3.Controles</vt:lpstr>
      <vt:lpstr>4.Mapa_Calor</vt:lpstr>
      <vt:lpstr>5.Plan Manejo</vt:lpstr>
      <vt:lpstr>Hoja3</vt:lpstr>
      <vt:lpstr>6.Resumen</vt:lpstr>
      <vt:lpstr>Ident. riesgos corrupción</vt:lpstr>
      <vt:lpstr>Activo_Información</vt:lpstr>
      <vt:lpstr>Apoyo</vt:lpstr>
      <vt:lpstr>'0.Portada'!Área_de_impresión</vt:lpstr>
      <vt:lpstr>'2.Identificacion_Riesgos'!Área_de_impresión</vt:lpstr>
      <vt:lpstr>'3.Controles'!Área_de_impresión</vt:lpstr>
      <vt:lpstr>'4.Mapa_Calor'!Área_de_impresión</vt:lpstr>
      <vt:lpstr>Corrupcion</vt:lpstr>
      <vt:lpstr>Cumplimiento</vt:lpstr>
      <vt:lpstr>Dependencia</vt:lpstr>
      <vt:lpstr>Dirección</vt:lpstr>
      <vt:lpstr>Estrategicos</vt:lpstr>
      <vt:lpstr>Financieros</vt:lpstr>
      <vt:lpstr>Gerenciales</vt:lpstr>
      <vt:lpstr>Imagen_o_Reputacional</vt:lpstr>
      <vt:lpstr>Operativos</vt:lpstr>
      <vt:lpstr>Prestación_del_Servicio</vt:lpstr>
      <vt:lpstr>Tecnologicos</vt:lpstr>
      <vt:lpstr>Tipo</vt:lpstr>
      <vt:lpstr>TIPO_PROCESO</vt:lpstr>
      <vt:lpstr>TIPOLOGIA_DE_RIESGOS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Iván Avendaño Avendaño</dc:creator>
  <cp:lastModifiedBy>Johanna</cp:lastModifiedBy>
  <cp:lastPrinted>2016-03-04T16:23:20Z</cp:lastPrinted>
  <dcterms:created xsi:type="dcterms:W3CDTF">2016-01-28T14:40:41Z</dcterms:created>
  <dcterms:modified xsi:type="dcterms:W3CDTF">2021-12-03T22:30:50Z</dcterms:modified>
</cp:coreProperties>
</file>